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14.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5.xml" ContentType="application/vnd.openxmlformats-officedocument.drawing+xml"/>
  <Override PartName="/xl/charts/chart9.xml" ContentType="application/vnd.openxmlformats-officedocument.drawingml.chart+xml"/>
  <Override PartName="/xl/drawings/drawing16.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1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80" yWindow="255" windowWidth="18195" windowHeight="11640" tabRatio="705"/>
  </bookViews>
  <sheets>
    <sheet name="HOME" sheetId="37" r:id="rId1"/>
    <sheet name="ForceField" sheetId="41" r:id="rId2"/>
    <sheet name="Dec Hierarch &amp; Strategic Table " sheetId="42" r:id="rId3"/>
    <sheet name="Decision Diagrams" sheetId="44" r:id="rId4"/>
    <sheet name="Value Model" sheetId="1" r:id="rId5"/>
    <sheet name="Deterministic Sensitivity" sheetId="39" r:id="rId6"/>
    <sheet name="Sensitivity to Range" sheetId="4" r:id="rId7"/>
    <sheet name="Value Model (s1)" sheetId="12" state="hidden" r:id="rId8"/>
    <sheet name="Value Model (s2)" sheetId="13" state="hidden" r:id="rId9"/>
    <sheet name="Value Model (s3)" sheetId="14" state="hidden" r:id="rId10"/>
    <sheet name="Value Model (s4)" sheetId="15" state="hidden" r:id="rId11"/>
    <sheet name="Value Model (Prob)" sheetId="10" r:id="rId12"/>
    <sheet name="Decision Tree" sheetId="9" r:id="rId13"/>
    <sheet name="Dist &amp; Dominance" sheetId="16" r:id="rId14"/>
    <sheet name="10-50-90 Prob Dist" sheetId="24" r:id="rId15"/>
    <sheet name="Sensitivity Analysis" sheetId="40" r:id="rId16"/>
    <sheet name="Value of Info &amp; Control" sheetId="45" r:id="rId17"/>
    <sheet name="Decison Quality" sheetId="48" r:id="rId18"/>
    <sheet name="Links" sheetId="25" r:id="rId19"/>
  </sheets>
  <externalReferences>
    <externalReference r:id="rId20"/>
  </externalReferences>
  <definedNames>
    <definedName name="Capacity" localSheetId="17">'[1]Value Model'!$I$23</definedName>
    <definedName name="Capacity" localSheetId="11">'Value Model (Prob)'!$I$23</definedName>
    <definedName name="Capacity" localSheetId="7">'Value Model (s1)'!$I$23</definedName>
    <definedName name="Capacity" localSheetId="8">'Value Model (s2)'!$I$23</definedName>
    <definedName name="Capacity" localSheetId="9">'Value Model (s3)'!$I$23</definedName>
    <definedName name="Capacity" localSheetId="10">'Value Model (s4)'!$I$23</definedName>
    <definedName name="Capacity">'Value Model'!$I$23</definedName>
    <definedName name="const_cost" localSheetId="17">'[1]Value Model'!$K$40</definedName>
    <definedName name="const_cost" localSheetId="11">'Value Model (Prob)'!$K$40</definedName>
    <definedName name="const_cost" localSheetId="7">'Value Model (s1)'!$K$40</definedName>
    <definedName name="const_cost" localSheetId="8">'Value Model (s2)'!$K$40</definedName>
    <definedName name="const_cost" localSheetId="9">'Value Model (s3)'!$K$40</definedName>
    <definedName name="const_cost" localSheetId="10">'Value Model (s4)'!$K$40</definedName>
    <definedName name="const_cost">'Value Model'!$K$40</definedName>
    <definedName name="dem_DAC" localSheetId="17">'[1]Value Model'!$K$31</definedName>
    <definedName name="dem_DAC" localSheetId="11">'Value Model (Prob)'!$K$31</definedName>
    <definedName name="dem_DAC" localSheetId="7">'Value Model (s1)'!$K$31</definedName>
    <definedName name="dem_DAC" localSheetId="8">'Value Model (s2)'!$K$31</definedName>
    <definedName name="dem_DAC" localSheetId="9">'Value Model (s3)'!$K$31</definedName>
    <definedName name="dem_DAC" localSheetId="10">'Value Model (s4)'!$K$31</definedName>
    <definedName name="dem_DAC">'Value Model'!$K$31</definedName>
    <definedName name="dem_ET" localSheetId="17">'[1]Value Model'!$K$32</definedName>
    <definedName name="dem_ET" localSheetId="11">'Value Model (Prob)'!$K$32</definedName>
    <definedName name="dem_ET" localSheetId="7">'Value Model (s1)'!$K$32</definedName>
    <definedName name="dem_ET" localSheetId="8">'Value Model (s2)'!$K$32</definedName>
    <definedName name="dem_ET" localSheetId="9">'Value Model (s3)'!$K$32</definedName>
    <definedName name="dem_ET" localSheetId="10">'Value Model (s4)'!$K$32</definedName>
    <definedName name="dem_ET">'Value Model'!$K$32</definedName>
    <definedName name="discount_rate" localSheetId="17">'[1]Value Model'!$I$18</definedName>
    <definedName name="discount_rate" localSheetId="11">'Value Model (Prob)'!$I$18</definedName>
    <definedName name="discount_rate" localSheetId="7">'Value Model (s1)'!$I$18</definedName>
    <definedName name="discount_rate" localSheetId="8">'Value Model (s2)'!$I$18</definedName>
    <definedName name="discount_rate" localSheetId="9">'Value Model (s3)'!$I$18</definedName>
    <definedName name="discount_rate" localSheetId="10">'Value Model (s4)'!$I$18</definedName>
    <definedName name="discount_rate">'Value Model'!$I$18</definedName>
    <definedName name="Expansion" localSheetId="17">'[1]Value Model'!$I$24</definedName>
    <definedName name="Expansion" localSheetId="11">'Value Model (Prob)'!$I$24</definedName>
    <definedName name="Expansion" localSheetId="7">'Value Model (s1)'!$I$24</definedName>
    <definedName name="Expansion" localSheetId="8">'Value Model (s2)'!$I$24</definedName>
    <definedName name="Expansion" localSheetId="9">'Value Model (s3)'!$I$24</definedName>
    <definedName name="Expansion" localSheetId="10">'Value Model (s4)'!$I$24</definedName>
    <definedName name="Expansion">'Value Model'!$I$24</definedName>
    <definedName name="growth_rate" localSheetId="17">'[1]Value Model'!$K$33</definedName>
    <definedName name="growth_rate" localSheetId="11">'Value Model (Prob)'!$K$33</definedName>
    <definedName name="growth_rate" localSheetId="7">'Value Model (s1)'!$K$33</definedName>
    <definedName name="growth_rate" localSheetId="8">'Value Model (s2)'!$K$33</definedName>
    <definedName name="growth_rate" localSheetId="9">'Value Model (s3)'!$K$33</definedName>
    <definedName name="growth_rate" localSheetId="10">'Value Model (s4)'!$K$33</definedName>
    <definedName name="growth_rate">'Value Model'!$K$33</definedName>
    <definedName name="JV_share" localSheetId="17">'[1]Value Model'!$I$21</definedName>
    <definedName name="JV_share" localSheetId="11">'Value Model (Prob)'!$I$21</definedName>
    <definedName name="JV_share" localSheetId="7">'Value Model (s1)'!$I$21</definedName>
    <definedName name="JV_share" localSheetId="8">'Value Model (s2)'!$I$21</definedName>
    <definedName name="JV_share" localSheetId="9">'Value Model (s3)'!$I$21</definedName>
    <definedName name="JV_share" localSheetId="10">'Value Model (s4)'!$I$21</definedName>
    <definedName name="JV_share">'Value Model'!$I$21</definedName>
    <definedName name="prod_cost" localSheetId="17">'[1]Value Model'!$K$39</definedName>
    <definedName name="prod_cost" localSheetId="11">'Value Model (Prob)'!$K$39</definedName>
    <definedName name="prod_cost" localSheetId="7">'Value Model (s1)'!$K$39</definedName>
    <definedName name="prod_cost" localSheetId="8">'Value Model (s2)'!$K$39</definedName>
    <definedName name="prod_cost" localSheetId="9">'Value Model (s3)'!$K$39</definedName>
    <definedName name="prod_cost" localSheetId="10">'Value Model (s4)'!$K$39</definedName>
    <definedName name="prod_cost">'Value Model'!$K$39</definedName>
    <definedName name="risk_tol" localSheetId="11">'Value Model (Prob)'!$I$20</definedName>
    <definedName name="risk_tol" localSheetId="7">'Value Model (s1)'!$I$20</definedName>
    <definedName name="risk_tol" localSheetId="8">'Value Model (s2)'!$I$20</definedName>
    <definedName name="risk_tol" localSheetId="9">'Value Model (s3)'!$I$20</definedName>
    <definedName name="risk_tol" localSheetId="10">'Value Model (s4)'!$I$20</definedName>
    <definedName name="risk_tol">'Value Model'!$I$20</definedName>
    <definedName name="Royalty" localSheetId="17">'[1]Value Model'!$I$22</definedName>
    <definedName name="Royalty" localSheetId="11">'Value Model (Prob)'!$I$22</definedName>
    <definedName name="Royalty" localSheetId="7">'Value Model (s1)'!$I$22</definedName>
    <definedName name="Royalty" localSheetId="8">'Value Model (s2)'!$I$22</definedName>
    <definedName name="Royalty" localSheetId="9">'Value Model (s3)'!$I$22</definedName>
    <definedName name="Royalty" localSheetId="10">'Value Model (s4)'!$I$22</definedName>
    <definedName name="Royalty">'Value Model'!$I$22</definedName>
    <definedName name="strategy" localSheetId="17">'[1]Value Model'!$K$5</definedName>
    <definedName name="strategy" localSheetId="11">'Value Model (Prob)'!$K$5</definedName>
    <definedName name="strategy" localSheetId="7">'Value Model (s1)'!$K$5</definedName>
    <definedName name="strategy" localSheetId="8">'Value Model (s2)'!$K$5</definedName>
    <definedName name="strategy" localSheetId="9">'Value Model (s3)'!$K$5</definedName>
    <definedName name="strategy" localSheetId="10">'Value Model (s4)'!$K$5</definedName>
    <definedName name="strategy">'Value Model'!$K$5</definedName>
    <definedName name="strategy_name" localSheetId="17">'[1]Value Model'!$K$6</definedName>
    <definedName name="strategy_name" localSheetId="11">'Value Model (Prob)'!$K$6</definedName>
    <definedName name="strategy_name" localSheetId="7">'Value Model (s1)'!$K$6</definedName>
    <definedName name="strategy_name" localSheetId="8">'Value Model (s2)'!$K$6</definedName>
    <definedName name="strategy_name" localSheetId="9">'Value Model (s3)'!$K$6</definedName>
    <definedName name="strategy_name" localSheetId="10">'Value Model (s4)'!$K$6</definedName>
    <definedName name="strategy_name">'Value Model'!$K$6</definedName>
    <definedName name="tax_rate" localSheetId="17">'[1]Value Model'!$I$19</definedName>
    <definedName name="tax_rate" localSheetId="11">'Value Model (Prob)'!$I$19</definedName>
    <definedName name="tax_rate" localSheetId="7">'Value Model (s1)'!$I$19</definedName>
    <definedName name="tax_rate" localSheetId="8">'Value Model (s2)'!$I$19</definedName>
    <definedName name="tax_rate" localSheetId="9">'Value Model (s3)'!$I$19</definedName>
    <definedName name="tax_rate" localSheetId="10">'Value Model (s4)'!$I$19</definedName>
    <definedName name="tax_rate">'Value Model'!$I$19</definedName>
    <definedName name="unit_revenue" localSheetId="17">'[1]Value Model'!$K$36</definedName>
    <definedName name="unit_revenue" localSheetId="11">'Value Model (Prob)'!$K$36</definedName>
    <definedName name="unit_revenue" localSheetId="7">'Value Model (s1)'!$K$36</definedName>
    <definedName name="unit_revenue" localSheetId="8">'Value Model (s2)'!$K$36</definedName>
    <definedName name="unit_revenue" localSheetId="9">'Value Model (s3)'!$K$36</definedName>
    <definedName name="unit_revenue" localSheetId="10">'Value Model (s4)'!$K$36</definedName>
    <definedName name="unit_revenue">'Value Model'!$K$36</definedName>
  </definedNames>
  <calcPr calcId="145621"/>
</workbook>
</file>

<file path=xl/calcChain.xml><?xml version="1.0" encoding="utf-8"?>
<calcChain xmlns="http://schemas.openxmlformats.org/spreadsheetml/2006/main">
  <c r="B11" i="9" l="1"/>
  <c r="W24" i="40" l="1"/>
  <c r="V24" i="40"/>
  <c r="W23" i="40"/>
  <c r="V23" i="40"/>
  <c r="W22" i="40"/>
  <c r="V22" i="40"/>
  <c r="W25" i="40"/>
  <c r="V25" i="40"/>
  <c r="W21" i="40"/>
  <c r="V21" i="40"/>
  <c r="W20" i="40"/>
  <c r="V20" i="40"/>
  <c r="S24" i="40"/>
  <c r="T24" i="40" s="1"/>
  <c r="S23" i="40"/>
  <c r="S22" i="40"/>
  <c r="S19" i="40"/>
  <c r="T20" i="40"/>
  <c r="T21" i="40"/>
  <c r="T22" i="40"/>
  <c r="T23" i="40"/>
  <c r="T19" i="40"/>
  <c r="T25" i="40" l="1"/>
  <c r="C245" i="9" l="1"/>
  <c r="B245" i="9"/>
  <c r="C221" i="9"/>
  <c r="B221" i="9"/>
  <c r="B133" i="9" l="1"/>
  <c r="C60" i="45" l="1"/>
  <c r="D60" i="45"/>
  <c r="B60" i="45"/>
  <c r="C59" i="45"/>
  <c r="D59" i="45"/>
  <c r="B59" i="45"/>
  <c r="C55" i="45"/>
  <c r="D55" i="45"/>
  <c r="B55" i="45"/>
  <c r="C54" i="45"/>
  <c r="D54" i="45"/>
  <c r="B54" i="45"/>
  <c r="E37" i="45" l="1"/>
  <c r="E38" i="45"/>
  <c r="C20" i="45"/>
  <c r="C9" i="45"/>
  <c r="C21" i="45" l="1"/>
  <c r="B29" i="45" s="1"/>
  <c r="C10" i="45"/>
  <c r="B28" i="45" s="1"/>
  <c r="M58" i="9" l="1"/>
  <c r="S58" i="9" s="1"/>
  <c r="P56" i="9"/>
  <c r="P54" i="9"/>
  <c r="P52" i="9"/>
  <c r="P50" i="9"/>
  <c r="P48" i="9"/>
  <c r="P46" i="9"/>
  <c r="P44" i="9"/>
  <c r="P42" i="9"/>
  <c r="P40" i="9"/>
  <c r="P38" i="9"/>
  <c r="P36" i="9"/>
  <c r="P34" i="9"/>
  <c r="P32" i="9"/>
  <c r="P30" i="9"/>
  <c r="P28" i="9"/>
  <c r="P26" i="9"/>
  <c r="P24" i="9"/>
  <c r="P22" i="9"/>
  <c r="P20" i="9"/>
  <c r="P18" i="9"/>
  <c r="P16" i="9"/>
  <c r="P14" i="9"/>
  <c r="P12" i="9"/>
  <c r="P10" i="9"/>
  <c r="P8" i="9"/>
  <c r="P6" i="9"/>
  <c r="P4" i="9"/>
  <c r="M6" i="9"/>
  <c r="J252" i="9" l="1"/>
  <c r="J253" i="9" s="1"/>
  <c r="H253" i="9"/>
  <c r="H254" i="9"/>
  <c r="H255" i="9"/>
  <c r="H256" i="9"/>
  <c r="H257" i="9"/>
  <c r="H258" i="9"/>
  <c r="H259" i="9"/>
  <c r="H260" i="9"/>
  <c r="H261" i="9"/>
  <c r="H262" i="9"/>
  <c r="H263" i="9"/>
  <c r="H264" i="9"/>
  <c r="H265" i="9"/>
  <c r="B249" i="9"/>
  <c r="C249" i="9"/>
  <c r="A249" i="9"/>
  <c r="J228" i="9"/>
  <c r="J229" i="9" s="1"/>
  <c r="H240" i="9"/>
  <c r="H241" i="9"/>
  <c r="H239" i="9"/>
  <c r="H238" i="9"/>
  <c r="H237" i="9"/>
  <c r="H236" i="9"/>
  <c r="H235" i="9"/>
  <c r="H234" i="9"/>
  <c r="H233" i="9"/>
  <c r="H232" i="9"/>
  <c r="H231" i="9"/>
  <c r="H230" i="9"/>
  <c r="H229" i="9"/>
  <c r="C225" i="9"/>
  <c r="B225" i="9"/>
  <c r="A225" i="9"/>
  <c r="J207" i="9"/>
  <c r="J208" i="9" s="1"/>
  <c r="H208" i="9"/>
  <c r="H209" i="9"/>
  <c r="H210" i="9"/>
  <c r="H211" i="9"/>
  <c r="H212" i="9"/>
  <c r="H213" i="9"/>
  <c r="H214" i="9"/>
  <c r="H215" i="9"/>
  <c r="H216" i="9"/>
  <c r="H217" i="9"/>
  <c r="H218" i="9"/>
  <c r="B204" i="9"/>
  <c r="C204" i="9"/>
  <c r="A204" i="9"/>
  <c r="J183" i="9"/>
  <c r="J184" i="9" l="1"/>
  <c r="H197" i="9"/>
  <c r="H198" i="9"/>
  <c r="H196" i="9"/>
  <c r="C201" i="9" s="1"/>
  <c r="H195" i="9"/>
  <c r="B201" i="9" s="1"/>
  <c r="H194" i="9"/>
  <c r="H193" i="9"/>
  <c r="H192" i="9"/>
  <c r="H191" i="9"/>
  <c r="H190" i="9"/>
  <c r="H189" i="9"/>
  <c r="H188" i="9"/>
  <c r="H187" i="9"/>
  <c r="H186" i="9"/>
  <c r="H185" i="9"/>
  <c r="H184" i="9"/>
  <c r="C180" i="9"/>
  <c r="B180" i="9"/>
  <c r="A180" i="9"/>
  <c r="J163" i="9"/>
  <c r="J164" i="9" s="1"/>
  <c r="H164" i="9"/>
  <c r="H165" i="9"/>
  <c r="H166" i="9"/>
  <c r="H167" i="9"/>
  <c r="H168" i="9"/>
  <c r="H169" i="9"/>
  <c r="H170" i="9"/>
  <c r="H171" i="9"/>
  <c r="H172" i="9"/>
  <c r="H173" i="9"/>
  <c r="H174" i="9"/>
  <c r="H175" i="9"/>
  <c r="H176" i="9"/>
  <c r="B160" i="9" l="1"/>
  <c r="C160" i="9"/>
  <c r="A160" i="9"/>
  <c r="J141" i="9"/>
  <c r="J142" i="9" s="1"/>
  <c r="H142" i="9"/>
  <c r="H143" i="9"/>
  <c r="H144" i="9"/>
  <c r="H145" i="9"/>
  <c r="H146" i="9"/>
  <c r="H147" i="9"/>
  <c r="H148" i="9"/>
  <c r="H149" i="9"/>
  <c r="H150" i="9"/>
  <c r="H151" i="9"/>
  <c r="H152" i="9"/>
  <c r="H153" i="9"/>
  <c r="H154" i="9"/>
  <c r="H155" i="9"/>
  <c r="H156" i="9"/>
  <c r="H157" i="9"/>
  <c r="H158" i="9"/>
  <c r="C138" i="9"/>
  <c r="B138" i="9"/>
  <c r="A138" i="9"/>
  <c r="J71" i="9" l="1"/>
  <c r="J72" i="9" s="1"/>
  <c r="H72" i="9"/>
  <c r="H73" i="9"/>
  <c r="H74" i="9"/>
  <c r="H75" i="9"/>
  <c r="H76" i="9"/>
  <c r="H77" i="9"/>
  <c r="H78" i="9"/>
  <c r="H79" i="9"/>
  <c r="H80" i="9"/>
  <c r="H81" i="9"/>
  <c r="H82" i="9"/>
  <c r="H83" i="9"/>
  <c r="H84" i="9"/>
  <c r="H85" i="9"/>
  <c r="H86" i="9"/>
  <c r="H87" i="9"/>
  <c r="H88" i="9"/>
  <c r="H89" i="9"/>
  <c r="H90" i="9"/>
  <c r="H91" i="9"/>
  <c r="H92" i="9"/>
  <c r="H93" i="9"/>
  <c r="H94" i="9"/>
  <c r="H95" i="9"/>
  <c r="H96" i="9"/>
  <c r="C133" i="9" s="1"/>
  <c r="V19" i="40" s="1"/>
  <c r="H97" i="9"/>
  <c r="H98" i="9"/>
  <c r="H99" i="9"/>
  <c r="D133" i="9" s="1"/>
  <c r="W19" i="40" s="1"/>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I22" i="10"/>
  <c r="A72" i="9"/>
  <c r="A73" i="9"/>
  <c r="A74" i="9"/>
  <c r="A75" i="9"/>
  <c r="A76" i="9"/>
  <c r="A77" i="9"/>
  <c r="A78" i="9"/>
  <c r="A79" i="9"/>
  <c r="A80" i="9"/>
  <c r="B74" i="9"/>
  <c r="B75" i="9" s="1"/>
  <c r="B76" i="9" s="1"/>
  <c r="B77" i="9" s="1"/>
  <c r="B78" i="9" s="1"/>
  <c r="B79" i="9" s="1"/>
  <c r="B80" i="9" s="1"/>
  <c r="B73" i="9"/>
  <c r="A124" i="9"/>
  <c r="A125" i="9"/>
  <c r="A126" i="9"/>
  <c r="A128" i="9"/>
  <c r="A129" i="9"/>
  <c r="A130" i="9"/>
  <c r="A123" i="9"/>
  <c r="A127" i="9"/>
  <c r="A122" i="9"/>
  <c r="A120" i="9"/>
  <c r="A121" i="9"/>
  <c r="A91" i="9"/>
  <c r="A100" i="9"/>
  <c r="A81" i="9"/>
  <c r="B93" i="9"/>
  <c r="B94" i="9" s="1"/>
  <c r="B95" i="9" s="1"/>
  <c r="B96" i="9" s="1"/>
  <c r="B97" i="9" s="1"/>
  <c r="B98" i="9" s="1"/>
  <c r="B99" i="9" s="1"/>
  <c r="B102" i="9" s="1"/>
  <c r="B103" i="9" s="1"/>
  <c r="B104" i="9" s="1"/>
  <c r="B105" i="9" s="1"/>
  <c r="B106" i="9" s="1"/>
  <c r="B107" i="9" s="1"/>
  <c r="B108" i="9" s="1"/>
  <c r="B109" i="9" s="1"/>
  <c r="A109" i="9" s="1"/>
  <c r="B92" i="9"/>
  <c r="A92" i="9" s="1"/>
  <c r="B83" i="9"/>
  <c r="B84" i="9" s="1"/>
  <c r="B85" i="9" s="1"/>
  <c r="B86" i="9" s="1"/>
  <c r="B87" i="9" s="1"/>
  <c r="B88" i="9" s="1"/>
  <c r="B89" i="9" s="1"/>
  <c r="B90" i="9" s="1"/>
  <c r="A90" i="9" s="1"/>
  <c r="B82" i="9"/>
  <c r="A82" i="9" s="1"/>
  <c r="C68" i="9"/>
  <c r="A68" i="9"/>
  <c r="B10" i="9" l="1"/>
  <c r="B68" i="9"/>
  <c r="A98" i="9"/>
  <c r="A96" i="9"/>
  <c r="A94" i="9"/>
  <c r="A88" i="9"/>
  <c r="A86" i="9"/>
  <c r="A84" i="9"/>
  <c r="A99" i="9"/>
  <c r="A97" i="9"/>
  <c r="A95" i="9"/>
  <c r="A93" i="9"/>
  <c r="A89" i="9"/>
  <c r="A87" i="9"/>
  <c r="A85" i="9"/>
  <c r="A83" i="9"/>
  <c r="B110" i="9"/>
  <c r="A107" i="9"/>
  <c r="A105" i="9"/>
  <c r="A103" i="9"/>
  <c r="A101" i="9"/>
  <c r="A108" i="9"/>
  <c r="A106" i="9"/>
  <c r="A104" i="9"/>
  <c r="A102" i="9"/>
  <c r="C12" i="24"/>
  <c r="D12" i="24"/>
  <c r="E12" i="24"/>
  <c r="B12" i="24"/>
  <c r="A110" i="9" l="1"/>
  <c r="B111" i="9"/>
  <c r="B27" i="16"/>
  <c r="C27" i="16"/>
  <c r="D27" i="16"/>
  <c r="E27" i="16"/>
  <c r="F27" i="16"/>
  <c r="A27" i="16"/>
  <c r="B22" i="16"/>
  <c r="C22" i="16"/>
  <c r="D22" i="16"/>
  <c r="E22" i="16"/>
  <c r="F22" i="16"/>
  <c r="A22" i="16"/>
  <c r="P5" i="16"/>
  <c r="P6" i="16" s="1"/>
  <c r="Q5" i="16"/>
  <c r="Q6" i="16" s="1"/>
  <c r="R5" i="16"/>
  <c r="R6" i="16" s="1"/>
  <c r="R7" i="16" s="1"/>
  <c r="R8" i="16" s="1"/>
  <c r="R9" i="16" s="1"/>
  <c r="R10" i="16" s="1"/>
  <c r="R11" i="16" s="1"/>
  <c r="R12" i="16" s="1"/>
  <c r="R13" i="16" s="1"/>
  <c r="R14" i="16" s="1"/>
  <c r="R15" i="16" s="1"/>
  <c r="R16" i="16" s="1"/>
  <c r="R17" i="16" s="1"/>
  <c r="R18" i="16" s="1"/>
  <c r="R19" i="16" s="1"/>
  <c r="R20" i="16" s="1"/>
  <c r="R21" i="16" s="1"/>
  <c r="R22" i="16" s="1"/>
  <c r="R23" i="16" s="1"/>
  <c r="R24" i="16" s="1"/>
  <c r="R25" i="16" s="1"/>
  <c r="R26" i="16" s="1"/>
  <c r="R27" i="16" s="1"/>
  <c r="R28" i="16" s="1"/>
  <c r="R29" i="16" s="1"/>
  <c r="R30" i="16" s="1"/>
  <c r="R31" i="16" s="1"/>
  <c r="R32" i="16" s="1"/>
  <c r="R33" i="16" s="1"/>
  <c r="R34" i="16" s="1"/>
  <c r="R35" i="16" s="1"/>
  <c r="R36" i="16" s="1"/>
  <c r="R37" i="16" s="1"/>
  <c r="R38" i="16" s="1"/>
  <c r="R39" i="16" s="1"/>
  <c r="R40" i="16" s="1"/>
  <c r="R41" i="16" s="1"/>
  <c r="R42" i="16" s="1"/>
  <c r="R43" i="16" s="1"/>
  <c r="R44" i="16" s="1"/>
  <c r="R45" i="16" s="1"/>
  <c r="R46" i="16" s="1"/>
  <c r="R47" i="16" s="1"/>
  <c r="R48" i="16" s="1"/>
  <c r="R49" i="16" s="1"/>
  <c r="R50" i="16" s="1"/>
  <c r="R51" i="16" s="1"/>
  <c r="R52" i="16" s="1"/>
  <c r="R53" i="16" s="1"/>
  <c r="R54" i="16" s="1"/>
  <c r="R55" i="16" s="1"/>
  <c r="R56" i="16" s="1"/>
  <c r="R57" i="16" s="1"/>
  <c r="R58" i="16" s="1"/>
  <c r="R59" i="16" s="1"/>
  <c r="R60" i="16" s="1"/>
  <c r="R61" i="16" s="1"/>
  <c r="R62" i="16" s="1"/>
  <c r="R63" i="16" s="1"/>
  <c r="R64" i="16" s="1"/>
  <c r="R65" i="16" s="1"/>
  <c r="R66" i="16" s="1"/>
  <c r="R67" i="16" s="1"/>
  <c r="R68" i="16" s="1"/>
  <c r="R69" i="16" s="1"/>
  <c r="R70" i="16" s="1"/>
  <c r="R71" i="16" s="1"/>
  <c r="R72" i="16" s="1"/>
  <c r="R73" i="16" s="1"/>
  <c r="R74" i="16" s="1"/>
  <c r="R75" i="16" s="1"/>
  <c r="R76" i="16" s="1"/>
  <c r="R77" i="16" s="1"/>
  <c r="R78" i="16" s="1"/>
  <c r="R79" i="16" s="1"/>
  <c r="R80" i="16" s="1"/>
  <c r="R81" i="16" s="1"/>
  <c r="R82" i="16" s="1"/>
  <c r="R83" i="16" s="1"/>
  <c r="R84" i="16" s="1"/>
  <c r="R85" i="16" s="1"/>
  <c r="R86" i="16" s="1"/>
  <c r="R87" i="16" s="1"/>
  <c r="R88" i="16" s="1"/>
  <c r="R89" i="16" s="1"/>
  <c r="R90" i="16" s="1"/>
  <c r="R91" i="16" s="1"/>
  <c r="R92" i="16" s="1"/>
  <c r="R93" i="16" s="1"/>
  <c r="R94" i="16" s="1"/>
  <c r="R95" i="16" s="1"/>
  <c r="R96" i="16" s="1"/>
  <c r="R97" i="16" s="1"/>
  <c r="R98" i="16" s="1"/>
  <c r="R99" i="16" s="1"/>
  <c r="R100" i="16" s="1"/>
  <c r="R101" i="16" s="1"/>
  <c r="R102" i="16" s="1"/>
  <c r="R103" i="16" s="1"/>
  <c r="R104" i="16" s="1"/>
  <c r="R105" i="16" s="1"/>
  <c r="R106" i="16" s="1"/>
  <c r="R107" i="16" s="1"/>
  <c r="R108" i="16" s="1"/>
  <c r="R109" i="16" s="1"/>
  <c r="R110" i="16" s="1"/>
  <c r="R111" i="16" s="1"/>
  <c r="R112" i="16" s="1"/>
  <c r="R113" i="16" s="1"/>
  <c r="R114" i="16" s="1"/>
  <c r="R115" i="16" s="1"/>
  <c r="R116" i="16" s="1"/>
  <c r="R117" i="16" s="1"/>
  <c r="R118" i="16" s="1"/>
  <c r="R119" i="16" s="1"/>
  <c r="R120" i="16" s="1"/>
  <c r="R121" i="16" s="1"/>
  <c r="R122" i="16" s="1"/>
  <c r="R123" i="16" s="1"/>
  <c r="R124" i="16" s="1"/>
  <c r="R125" i="16" s="1"/>
  <c r="R126" i="16" s="1"/>
  <c r="R127" i="16" s="1"/>
  <c r="R128" i="16" s="1"/>
  <c r="R129" i="16" s="1"/>
  <c r="R130" i="16" s="1"/>
  <c r="R131" i="16" s="1"/>
  <c r="R132" i="16" s="1"/>
  <c r="R133" i="16" s="1"/>
  <c r="R134" i="16" s="1"/>
  <c r="R135" i="16" s="1"/>
  <c r="R136" i="16" s="1"/>
  <c r="R137" i="16" s="1"/>
  <c r="R138" i="16" s="1"/>
  <c r="R139" i="16" s="1"/>
  <c r="R140" i="16" s="1"/>
  <c r="R141" i="16" s="1"/>
  <c r="R142" i="16" s="1"/>
  <c r="R143" i="16" s="1"/>
  <c r="R144" i="16" s="1"/>
  <c r="R145" i="16" s="1"/>
  <c r="R146" i="16" s="1"/>
  <c r="R147" i="16" s="1"/>
  <c r="R148" i="16" s="1"/>
  <c r="R149" i="16" s="1"/>
  <c r="R150" i="16" s="1"/>
  <c r="R151" i="16" s="1"/>
  <c r="R152" i="16" s="1"/>
  <c r="R153" i="16" s="1"/>
  <c r="R154" i="16" s="1"/>
  <c r="R155" i="16" s="1"/>
  <c r="R156" i="16" s="1"/>
  <c r="R157" i="16" s="1"/>
  <c r="R158" i="16" s="1"/>
  <c r="R159" i="16" s="1"/>
  <c r="R160" i="16" s="1"/>
  <c r="R161" i="16" s="1"/>
  <c r="R162" i="16" s="1"/>
  <c r="R163" i="16" s="1"/>
  <c r="R164" i="16" s="1"/>
  <c r="R165" i="16" s="1"/>
  <c r="R166" i="16" s="1"/>
  <c r="R167" i="16" s="1"/>
  <c r="R168" i="16" s="1"/>
  <c r="R169" i="16" s="1"/>
  <c r="R170" i="16" s="1"/>
  <c r="R171" i="16" s="1"/>
  <c r="R172" i="16" s="1"/>
  <c r="R173" i="16" s="1"/>
  <c r="R174" i="16" s="1"/>
  <c r="R175" i="16" s="1"/>
  <c r="R176" i="16" s="1"/>
  <c r="R177" i="16" s="1"/>
  <c r="R178" i="16" s="1"/>
  <c r="R179" i="16" s="1"/>
  <c r="R180" i="16" s="1"/>
  <c r="R181" i="16" s="1"/>
  <c r="R182" i="16" s="1"/>
  <c r="R183" i="16" s="1"/>
  <c r="R184" i="16" s="1"/>
  <c r="R185" i="16" s="1"/>
  <c r="R186" i="16" s="1"/>
  <c r="R187" i="16" s="1"/>
  <c r="R188" i="16" s="1"/>
  <c r="R189" i="16" s="1"/>
  <c r="R190" i="16" s="1"/>
  <c r="R191" i="16" s="1"/>
  <c r="R192" i="16" s="1"/>
  <c r="R193" i="16" s="1"/>
  <c r="R194" i="16" s="1"/>
  <c r="R195" i="16" s="1"/>
  <c r="R196" i="16" s="1"/>
  <c r="R197" i="16" s="1"/>
  <c r="R198" i="16" s="1"/>
  <c r="R199" i="16" s="1"/>
  <c r="R200" i="16" s="1"/>
  <c r="R201" i="16" s="1"/>
  <c r="R202" i="16" s="1"/>
  <c r="R203" i="16" s="1"/>
  <c r="R204" i="16" s="1"/>
  <c r="R205" i="16" s="1"/>
  <c r="R206" i="16" s="1"/>
  <c r="R207" i="16" s="1"/>
  <c r="R208" i="16" s="1"/>
  <c r="R209" i="16" s="1"/>
  <c r="R210" i="16" s="1"/>
  <c r="R211" i="16" s="1"/>
  <c r="R212" i="16" s="1"/>
  <c r="R213" i="16" s="1"/>
  <c r="R214" i="16" s="1"/>
  <c r="R215" i="16" s="1"/>
  <c r="R216" i="16" s="1"/>
  <c r="R217" i="16" s="1"/>
  <c r="R218" i="16" s="1"/>
  <c r="R219" i="16" s="1"/>
  <c r="R220" i="16" s="1"/>
  <c r="R221" i="16" s="1"/>
  <c r="O5" i="16"/>
  <c r="A111" i="9" l="1"/>
  <c r="B112" i="9"/>
  <c r="X6" i="16"/>
  <c r="Q7" i="16"/>
  <c r="X5" i="16"/>
  <c r="V6" i="16"/>
  <c r="W6" i="16"/>
  <c r="P7" i="16"/>
  <c r="V5" i="16"/>
  <c r="W5" i="16"/>
  <c r="U5" i="16"/>
  <c r="T5" i="16"/>
  <c r="S5" i="16"/>
  <c r="O6" i="16"/>
  <c r="N40" i="10"/>
  <c r="O40" i="10"/>
  <c r="M40" i="10"/>
  <c r="N39" i="10"/>
  <c r="O39" i="10"/>
  <c r="M39" i="10"/>
  <c r="N36" i="10"/>
  <c r="O36" i="10"/>
  <c r="M36" i="10"/>
  <c r="N33" i="10"/>
  <c r="O33" i="10"/>
  <c r="M33" i="10"/>
  <c r="N32" i="10"/>
  <c r="O32" i="10"/>
  <c r="M32" i="10"/>
  <c r="N31" i="10"/>
  <c r="O31" i="10"/>
  <c r="M31" i="10"/>
  <c r="I24" i="10"/>
  <c r="I23" i="10"/>
  <c r="I21" i="10"/>
  <c r="I20" i="10"/>
  <c r="I19" i="10"/>
  <c r="I18" i="10"/>
  <c r="C13" i="9"/>
  <c r="C14" i="9"/>
  <c r="C15" i="9"/>
  <c r="C12" i="9"/>
  <c r="C9" i="9"/>
  <c r="C10" i="9"/>
  <c r="C8" i="9"/>
  <c r="B113" i="9" l="1"/>
  <c r="A112" i="9"/>
  <c r="V7" i="16"/>
  <c r="W7" i="16"/>
  <c r="P8" i="16"/>
  <c r="AC5" i="16"/>
  <c r="AC6" i="16" s="1"/>
  <c r="X7" i="16"/>
  <c r="Q8" i="16"/>
  <c r="AB5" i="16"/>
  <c r="AB6" i="16" s="1"/>
  <c r="AD5" i="16"/>
  <c r="AD6" i="16" s="1"/>
  <c r="Z5" i="16"/>
  <c r="U6" i="16"/>
  <c r="S6" i="16"/>
  <c r="T6" i="16"/>
  <c r="O7" i="16"/>
  <c r="Y5" i="16"/>
  <c r="AA5" i="16"/>
  <c r="K109" i="10"/>
  <c r="L109" i="10"/>
  <c r="M109" i="10"/>
  <c r="J110" i="10"/>
  <c r="K110" i="10"/>
  <c r="L110" i="10"/>
  <c r="T58" i="9" s="1"/>
  <c r="M110" i="10"/>
  <c r="J111" i="10"/>
  <c r="K111" i="10"/>
  <c r="L111" i="10"/>
  <c r="T60" i="9" s="1"/>
  <c r="M111" i="10"/>
  <c r="J112" i="10"/>
  <c r="K112" i="10"/>
  <c r="L112" i="10"/>
  <c r="T62" i="9" s="1"/>
  <c r="M112" i="10"/>
  <c r="J108" i="10"/>
  <c r="E125" i="15"/>
  <c r="E118" i="15"/>
  <c r="E111" i="15"/>
  <c r="E104" i="15"/>
  <c r="E97" i="15"/>
  <c r="K90" i="15"/>
  <c r="K108" i="10" s="1"/>
  <c r="E90" i="15"/>
  <c r="A85" i="15"/>
  <c r="A84" i="15"/>
  <c r="A83" i="15"/>
  <c r="A82" i="15"/>
  <c r="H60" i="15"/>
  <c r="H48" i="15"/>
  <c r="I47" i="15"/>
  <c r="O40" i="15"/>
  <c r="N40" i="15"/>
  <c r="K40" i="15" s="1"/>
  <c r="M40" i="15"/>
  <c r="O39" i="15"/>
  <c r="N39" i="15"/>
  <c r="K39" i="15" s="1"/>
  <c r="M39" i="15"/>
  <c r="O36" i="15"/>
  <c r="N36" i="15"/>
  <c r="K36" i="15" s="1"/>
  <c r="M36" i="15"/>
  <c r="O33" i="15"/>
  <c r="N33" i="15"/>
  <c r="K33" i="15" s="1"/>
  <c r="M33" i="15"/>
  <c r="O32" i="15"/>
  <c r="N32" i="15"/>
  <c r="K32" i="15" s="1"/>
  <c r="M32" i="15"/>
  <c r="O31" i="15"/>
  <c r="N31" i="15"/>
  <c r="K31" i="15" s="1"/>
  <c r="H51" i="15" s="1"/>
  <c r="M31" i="15"/>
  <c r="I24" i="15"/>
  <c r="I23" i="15"/>
  <c r="I22" i="15"/>
  <c r="I21" i="15"/>
  <c r="I20" i="15"/>
  <c r="I19" i="15"/>
  <c r="K6" i="15"/>
  <c r="A45" i="15" s="1"/>
  <c r="K103" i="10"/>
  <c r="L103" i="10"/>
  <c r="M103" i="10"/>
  <c r="J104" i="10"/>
  <c r="K104" i="10"/>
  <c r="T40" i="9" s="1"/>
  <c r="F5" i="16" s="1"/>
  <c r="L104" i="10"/>
  <c r="T42" i="9" s="1"/>
  <c r="F6" i="16" s="1"/>
  <c r="M104" i="10"/>
  <c r="T44" i="9" s="1"/>
  <c r="F7" i="16" s="1"/>
  <c r="J105" i="10"/>
  <c r="K105" i="10"/>
  <c r="T46" i="9" s="1"/>
  <c r="F8" i="16" s="1"/>
  <c r="L105" i="10"/>
  <c r="T48" i="9" s="1"/>
  <c r="F9" i="16" s="1"/>
  <c r="M105" i="10"/>
  <c r="T50" i="9" s="1"/>
  <c r="F10" i="16" s="1"/>
  <c r="J106" i="10"/>
  <c r="K106" i="10"/>
  <c r="T52" i="9" s="1"/>
  <c r="F11" i="16" s="1"/>
  <c r="L106" i="10"/>
  <c r="T54" i="9" s="1"/>
  <c r="F12" i="16" s="1"/>
  <c r="M106" i="10"/>
  <c r="T56" i="9" s="1"/>
  <c r="F13" i="16" s="1"/>
  <c r="J102" i="10"/>
  <c r="E125" i="14"/>
  <c r="E118" i="14"/>
  <c r="E111" i="14"/>
  <c r="E104" i="14"/>
  <c r="E97" i="14"/>
  <c r="K90" i="14"/>
  <c r="K102" i="10" s="1"/>
  <c r="E90" i="14"/>
  <c r="A85" i="14"/>
  <c r="A84" i="14"/>
  <c r="A83" i="14"/>
  <c r="A82" i="14"/>
  <c r="Q63" i="14"/>
  <c r="P63" i="14"/>
  <c r="O63" i="14"/>
  <c r="N63" i="14"/>
  <c r="M63" i="14"/>
  <c r="L63" i="14"/>
  <c r="K63" i="14"/>
  <c r="J63" i="14"/>
  <c r="I63" i="14"/>
  <c r="H63" i="14"/>
  <c r="H48" i="14"/>
  <c r="I47" i="14"/>
  <c r="I48" i="14" s="1"/>
  <c r="O40" i="14"/>
  <c r="N40" i="14"/>
  <c r="K40" i="14" s="1"/>
  <c r="H60" i="14" s="1"/>
  <c r="M40" i="14"/>
  <c r="O39" i="14"/>
  <c r="N39" i="14"/>
  <c r="K39" i="14" s="1"/>
  <c r="M39" i="14"/>
  <c r="O36" i="14"/>
  <c r="N36" i="14"/>
  <c r="K36" i="14" s="1"/>
  <c r="M36" i="14"/>
  <c r="O33" i="14"/>
  <c r="N33" i="14"/>
  <c r="K33" i="14" s="1"/>
  <c r="M33" i="14"/>
  <c r="O32" i="14"/>
  <c r="N32" i="14"/>
  <c r="K32" i="14" s="1"/>
  <c r="M32" i="14"/>
  <c r="O31" i="14"/>
  <c r="N31" i="14"/>
  <c r="K31" i="14" s="1"/>
  <c r="H51" i="14" s="1"/>
  <c r="M31" i="14"/>
  <c r="I24" i="14"/>
  <c r="I23" i="14"/>
  <c r="I22" i="14"/>
  <c r="I21" i="14"/>
  <c r="I20" i="14"/>
  <c r="I19" i="14"/>
  <c r="K6" i="14"/>
  <c r="A45" i="14" s="1"/>
  <c r="K97" i="10"/>
  <c r="L97" i="10"/>
  <c r="M97" i="10"/>
  <c r="J98" i="10"/>
  <c r="K98" i="10"/>
  <c r="T22" i="9" s="1"/>
  <c r="D5" i="16" s="1"/>
  <c r="L98" i="10"/>
  <c r="T24" i="9" s="1"/>
  <c r="D6" i="16" s="1"/>
  <c r="M98" i="10"/>
  <c r="T26" i="9" s="1"/>
  <c r="D7" i="16" s="1"/>
  <c r="J99" i="10"/>
  <c r="K99" i="10"/>
  <c r="T28" i="9" s="1"/>
  <c r="D8" i="16" s="1"/>
  <c r="L99" i="10"/>
  <c r="T30" i="9" s="1"/>
  <c r="D9" i="16" s="1"/>
  <c r="M99" i="10"/>
  <c r="T32" i="9" s="1"/>
  <c r="D10" i="16" s="1"/>
  <c r="J100" i="10"/>
  <c r="K100" i="10"/>
  <c r="T34" i="9" s="1"/>
  <c r="D11" i="16" s="1"/>
  <c r="L100" i="10"/>
  <c r="T36" i="9" s="1"/>
  <c r="D12" i="16" s="1"/>
  <c r="M100" i="10"/>
  <c r="T38" i="9" s="1"/>
  <c r="D13" i="16" s="1"/>
  <c r="J96" i="10"/>
  <c r="E125" i="13"/>
  <c r="E118" i="13"/>
  <c r="E111" i="13"/>
  <c r="E104" i="13"/>
  <c r="E97" i="13"/>
  <c r="K90" i="13"/>
  <c r="K96" i="10" s="1"/>
  <c r="E90" i="13"/>
  <c r="A85" i="13"/>
  <c r="A84" i="13"/>
  <c r="A83" i="13"/>
  <c r="A82" i="13"/>
  <c r="Q63" i="13"/>
  <c r="P63" i="13"/>
  <c r="O63" i="13"/>
  <c r="N63" i="13"/>
  <c r="M63" i="13"/>
  <c r="L63" i="13"/>
  <c r="K63" i="13"/>
  <c r="J63" i="13"/>
  <c r="I63" i="13"/>
  <c r="H63" i="13"/>
  <c r="Q62" i="13"/>
  <c r="P62" i="13"/>
  <c r="O62" i="13"/>
  <c r="N62" i="13"/>
  <c r="M62" i="13"/>
  <c r="L62" i="13"/>
  <c r="K62" i="13"/>
  <c r="J62" i="13"/>
  <c r="I62" i="13"/>
  <c r="H62" i="13"/>
  <c r="I48" i="13"/>
  <c r="H48" i="13"/>
  <c r="I47" i="13"/>
  <c r="J47" i="13" s="1"/>
  <c r="O40" i="13"/>
  <c r="N40" i="13"/>
  <c r="K40" i="13" s="1"/>
  <c r="H60" i="13" s="1"/>
  <c r="M40" i="13"/>
  <c r="O39" i="13"/>
  <c r="N39" i="13"/>
  <c r="K39" i="13" s="1"/>
  <c r="M39" i="13"/>
  <c r="O36" i="13"/>
  <c r="N36" i="13"/>
  <c r="K36" i="13" s="1"/>
  <c r="M36" i="13"/>
  <c r="O33" i="13"/>
  <c r="N33" i="13"/>
  <c r="K33" i="13" s="1"/>
  <c r="M33" i="13"/>
  <c r="O32" i="13"/>
  <c r="N32" i="13"/>
  <c r="K32" i="13" s="1"/>
  <c r="M32" i="13"/>
  <c r="O31" i="13"/>
  <c r="N31" i="13"/>
  <c r="K31" i="13" s="1"/>
  <c r="H51" i="13" s="1"/>
  <c r="M31" i="13"/>
  <c r="I24" i="13"/>
  <c r="I23" i="13"/>
  <c r="I22" i="13"/>
  <c r="I21" i="13"/>
  <c r="I20" i="13"/>
  <c r="I19" i="13"/>
  <c r="K6" i="13"/>
  <c r="A45" i="13" s="1"/>
  <c r="K91" i="10"/>
  <c r="L91" i="10"/>
  <c r="M91" i="10"/>
  <c r="J92" i="10"/>
  <c r="K92" i="10"/>
  <c r="T4" i="9" s="1"/>
  <c r="B5" i="16" s="1"/>
  <c r="L92" i="10"/>
  <c r="T6" i="9" s="1"/>
  <c r="B6" i="16" s="1"/>
  <c r="M92" i="10"/>
  <c r="T8" i="9" s="1"/>
  <c r="B7" i="16" s="1"/>
  <c r="J93" i="10"/>
  <c r="K93" i="10"/>
  <c r="T10" i="9" s="1"/>
  <c r="B8" i="16" s="1"/>
  <c r="L93" i="10"/>
  <c r="T12" i="9" s="1"/>
  <c r="B9" i="16" s="1"/>
  <c r="M93" i="10"/>
  <c r="T14" i="9" s="1"/>
  <c r="B10" i="16" s="1"/>
  <c r="J94" i="10"/>
  <c r="K94" i="10"/>
  <c r="T16" i="9" s="1"/>
  <c r="B11" i="16" s="1"/>
  <c r="L94" i="10"/>
  <c r="T18" i="9" s="1"/>
  <c r="B12" i="16" s="1"/>
  <c r="M94" i="10"/>
  <c r="T20" i="9" s="1"/>
  <c r="B13" i="16" s="1"/>
  <c r="J90" i="10"/>
  <c r="I24" i="12"/>
  <c r="I23" i="12"/>
  <c r="Q53" i="12" s="1"/>
  <c r="I22" i="12"/>
  <c r="I21" i="12"/>
  <c r="I20" i="12"/>
  <c r="I19" i="12"/>
  <c r="N40" i="12"/>
  <c r="O40" i="12"/>
  <c r="M40" i="12"/>
  <c r="N39" i="12"/>
  <c r="K39" i="12" s="1"/>
  <c r="O39" i="12"/>
  <c r="M39" i="12"/>
  <c r="N36" i="12"/>
  <c r="K36" i="12" s="1"/>
  <c r="O36" i="12"/>
  <c r="M36" i="12"/>
  <c r="N33" i="12"/>
  <c r="K33" i="12" s="1"/>
  <c r="O33" i="12"/>
  <c r="M33" i="12"/>
  <c r="N32" i="12"/>
  <c r="K32" i="12" s="1"/>
  <c r="O32" i="12"/>
  <c r="M32" i="12"/>
  <c r="N31" i="12"/>
  <c r="K31" i="12" s="1"/>
  <c r="H51" i="12" s="1"/>
  <c r="O31" i="12"/>
  <c r="M31" i="12"/>
  <c r="K90" i="12"/>
  <c r="K90" i="10" s="1"/>
  <c r="E125" i="12"/>
  <c r="E118" i="12"/>
  <c r="E111" i="12"/>
  <c r="E104" i="12"/>
  <c r="E97" i="12"/>
  <c r="E90" i="12"/>
  <c r="A85" i="12"/>
  <c r="A84" i="12"/>
  <c r="A83" i="12"/>
  <c r="A82" i="12"/>
  <c r="Q63" i="12"/>
  <c r="P63" i="12"/>
  <c r="O63" i="12"/>
  <c r="N63" i="12"/>
  <c r="M63" i="12"/>
  <c r="L63" i="12"/>
  <c r="K63" i="12"/>
  <c r="J63" i="12"/>
  <c r="I63" i="12"/>
  <c r="H63" i="12"/>
  <c r="Q62" i="12"/>
  <c r="P62" i="12"/>
  <c r="O62" i="12"/>
  <c r="N62" i="12"/>
  <c r="M62" i="12"/>
  <c r="L62" i="12"/>
  <c r="K62" i="12"/>
  <c r="J62" i="12"/>
  <c r="I62" i="12"/>
  <c r="H62" i="12"/>
  <c r="H60" i="12"/>
  <c r="H48" i="12"/>
  <c r="I47" i="12"/>
  <c r="I48" i="12" s="1"/>
  <c r="K40" i="12"/>
  <c r="K6" i="12"/>
  <c r="A45" i="12" s="1"/>
  <c r="H7" i="16" l="1"/>
  <c r="H6" i="16"/>
  <c r="H5" i="16"/>
  <c r="B114" i="9"/>
  <c r="A113" i="9"/>
  <c r="D5" i="24"/>
  <c r="D9" i="24"/>
  <c r="C5" i="24"/>
  <c r="B5" i="24"/>
  <c r="C9" i="24"/>
  <c r="B9" i="24"/>
  <c r="X8" i="16"/>
  <c r="Q9" i="16"/>
  <c r="P9" i="16"/>
  <c r="W8" i="16"/>
  <c r="V8" i="16"/>
  <c r="AC7" i="16"/>
  <c r="Z6" i="16"/>
  <c r="AD7" i="16"/>
  <c r="AB7" i="16"/>
  <c r="AB8" i="16" s="1"/>
  <c r="AA6" i="16"/>
  <c r="S7" i="16"/>
  <c r="U7" i="16"/>
  <c r="AA7" i="16" s="1"/>
  <c r="T7" i="16"/>
  <c r="Z7" i="16" s="1"/>
  <c r="O8" i="16"/>
  <c r="Y6" i="16"/>
  <c r="N53" i="14"/>
  <c r="H52" i="15"/>
  <c r="I52" i="15" s="1"/>
  <c r="K53" i="12"/>
  <c r="I53" i="12"/>
  <c r="I48" i="15"/>
  <c r="I51" i="15" s="1"/>
  <c r="J47" i="15"/>
  <c r="O53" i="13"/>
  <c r="H53" i="13"/>
  <c r="H54" i="13" s="1"/>
  <c r="H58" i="13" s="1"/>
  <c r="H52" i="14"/>
  <c r="M53" i="13"/>
  <c r="P53" i="14"/>
  <c r="L53" i="14"/>
  <c r="H53" i="14"/>
  <c r="O53" i="14"/>
  <c r="K53" i="14"/>
  <c r="I53" i="14"/>
  <c r="Q53" i="14"/>
  <c r="J47" i="14"/>
  <c r="J53" i="14"/>
  <c r="P53" i="12"/>
  <c r="O53" i="12"/>
  <c r="M53" i="12"/>
  <c r="P53" i="13"/>
  <c r="K53" i="13"/>
  <c r="Q53" i="13"/>
  <c r="I53" i="13"/>
  <c r="I51" i="14"/>
  <c r="M53" i="14"/>
  <c r="I51" i="13"/>
  <c r="H52" i="13"/>
  <c r="J48" i="13"/>
  <c r="J51" i="13" s="1"/>
  <c r="K47" i="13"/>
  <c r="J53" i="12"/>
  <c r="N53" i="12"/>
  <c r="J53" i="13"/>
  <c r="N53" i="13"/>
  <c r="H53" i="12"/>
  <c r="H54" i="12" s="1"/>
  <c r="H56" i="12" s="1"/>
  <c r="L53" i="12"/>
  <c r="L53" i="13"/>
  <c r="H52" i="12"/>
  <c r="I52" i="12" s="1"/>
  <c r="J47" i="12"/>
  <c r="I51" i="12"/>
  <c r="E5" i="24" l="1"/>
  <c r="E18" i="24" s="1"/>
  <c r="E9" i="24"/>
  <c r="E22" i="24" s="1"/>
  <c r="E24" i="24" s="1"/>
  <c r="B115" i="9"/>
  <c r="A114" i="9"/>
  <c r="D18" i="24"/>
  <c r="C18" i="24"/>
  <c r="B18" i="24"/>
  <c r="D13" i="24"/>
  <c r="D22" i="24"/>
  <c r="D24" i="24" s="1"/>
  <c r="C13" i="24"/>
  <c r="B22" i="24"/>
  <c r="B24" i="24" s="1"/>
  <c r="B13" i="24"/>
  <c r="X9" i="16"/>
  <c r="Q10" i="16"/>
  <c r="AC8" i="16"/>
  <c r="AD8" i="16"/>
  <c r="W9" i="16"/>
  <c r="V9" i="16"/>
  <c r="AB9" i="16" s="1"/>
  <c r="P10" i="16"/>
  <c r="Y7" i="16"/>
  <c r="S8" i="16"/>
  <c r="U8" i="16"/>
  <c r="AA8" i="16" s="1"/>
  <c r="T8" i="16"/>
  <c r="O9" i="16"/>
  <c r="H54" i="14"/>
  <c r="H58" i="14" s="1"/>
  <c r="H53" i="15"/>
  <c r="H54" i="15" s="1"/>
  <c r="H56" i="15" s="1"/>
  <c r="H63" i="15" s="1"/>
  <c r="I53" i="15"/>
  <c r="I54" i="15" s="1"/>
  <c r="J48" i="15"/>
  <c r="K47" i="15"/>
  <c r="I54" i="12"/>
  <c r="I56" i="12" s="1"/>
  <c r="I54" i="13"/>
  <c r="I58" i="13" s="1"/>
  <c r="J52" i="14"/>
  <c r="I52" i="14"/>
  <c r="I54" i="14" s="1"/>
  <c r="I58" i="14" s="1"/>
  <c r="J48" i="14"/>
  <c r="J51" i="14" s="1"/>
  <c r="K47" i="14"/>
  <c r="J54" i="13"/>
  <c r="J56" i="13" s="1"/>
  <c r="H56" i="13"/>
  <c r="H65" i="13" s="1"/>
  <c r="L47" i="13"/>
  <c r="K48" i="13"/>
  <c r="K51" i="13" s="1"/>
  <c r="K54" i="13" s="1"/>
  <c r="J52" i="13"/>
  <c r="I52" i="13"/>
  <c r="K52" i="13"/>
  <c r="K47" i="12"/>
  <c r="J48" i="12"/>
  <c r="H58" i="12"/>
  <c r="H65" i="12" s="1"/>
  <c r="E13" i="24" l="1"/>
  <c r="B116" i="9"/>
  <c r="A115" i="9"/>
  <c r="X10" i="16"/>
  <c r="Q11" i="16"/>
  <c r="P11" i="16"/>
  <c r="V10" i="16"/>
  <c r="W10" i="16"/>
  <c r="AD9" i="16"/>
  <c r="AB10" i="16"/>
  <c r="AC9" i="16"/>
  <c r="T9" i="16"/>
  <c r="U9" i="16"/>
  <c r="S9" i="16"/>
  <c r="O10" i="16"/>
  <c r="Z8" i="16"/>
  <c r="Y8" i="16"/>
  <c r="H56" i="14"/>
  <c r="H62" i="14" s="1"/>
  <c r="H65" i="14" s="1"/>
  <c r="H67" i="14" s="1"/>
  <c r="H68" i="14" s="1"/>
  <c r="I58" i="15"/>
  <c r="I56" i="15"/>
  <c r="I63" i="15" s="1"/>
  <c r="H58" i="15"/>
  <c r="I58" i="12"/>
  <c r="I65" i="12" s="1"/>
  <c r="I67" i="12" s="1"/>
  <c r="L47" i="15"/>
  <c r="K48" i="15"/>
  <c r="H62" i="15"/>
  <c r="J52" i="15"/>
  <c r="J51" i="15"/>
  <c r="I62" i="15"/>
  <c r="J54" i="14"/>
  <c r="J56" i="14" s="1"/>
  <c r="I56" i="13"/>
  <c r="I65" i="13" s="1"/>
  <c r="I67" i="13" s="1"/>
  <c r="I56" i="14"/>
  <c r="L47" i="14"/>
  <c r="K48" i="14"/>
  <c r="J58" i="13"/>
  <c r="J65" i="13" s="1"/>
  <c r="L48" i="13"/>
  <c r="M47" i="13"/>
  <c r="H67" i="13"/>
  <c r="H68" i="13" s="1"/>
  <c r="K56" i="13"/>
  <c r="K58" i="13"/>
  <c r="H67" i="12"/>
  <c r="H68" i="12" s="1"/>
  <c r="J52" i="12"/>
  <c r="J51" i="12"/>
  <c r="J54" i="12" s="1"/>
  <c r="K48" i="12"/>
  <c r="L47" i="12"/>
  <c r="B117" i="9" l="1"/>
  <c r="A116" i="9"/>
  <c r="V11" i="16"/>
  <c r="W11" i="16"/>
  <c r="P12" i="16"/>
  <c r="AC10" i="16"/>
  <c r="X11" i="16"/>
  <c r="Q12" i="16"/>
  <c r="AD10" i="16"/>
  <c r="Y9" i="16"/>
  <c r="U10" i="16"/>
  <c r="T10" i="16"/>
  <c r="S10" i="16"/>
  <c r="O11" i="16"/>
  <c r="AA9" i="16"/>
  <c r="Z9" i="16"/>
  <c r="H65" i="15"/>
  <c r="H67" i="15" s="1"/>
  <c r="H68" i="15" s="1"/>
  <c r="I65" i="15"/>
  <c r="I67" i="15" s="1"/>
  <c r="J53" i="15"/>
  <c r="J54" i="15" s="1"/>
  <c r="J56" i="15" s="1"/>
  <c r="J63" i="15" s="1"/>
  <c r="K52" i="15"/>
  <c r="K51" i="15"/>
  <c r="J58" i="15"/>
  <c r="M47" i="15"/>
  <c r="L48" i="15"/>
  <c r="J58" i="14"/>
  <c r="J62" i="14" s="1"/>
  <c r="J65" i="14" s="1"/>
  <c r="I62" i="14"/>
  <c r="I65" i="14" s="1"/>
  <c r="I67" i="14" s="1"/>
  <c r="I68" i="14" s="1"/>
  <c r="K51" i="14"/>
  <c r="K52" i="14"/>
  <c r="M47" i="14"/>
  <c r="L48" i="14"/>
  <c r="H69" i="14"/>
  <c r="H71" i="14" s="1"/>
  <c r="M48" i="13"/>
  <c r="N47" i="13"/>
  <c r="J67" i="13"/>
  <c r="L51" i="13"/>
  <c r="L54" i="13" s="1"/>
  <c r="L52" i="13"/>
  <c r="K65" i="13"/>
  <c r="H69" i="13"/>
  <c r="H71" i="13" s="1"/>
  <c r="I68" i="13"/>
  <c r="M47" i="12"/>
  <c r="L48" i="12"/>
  <c r="K51" i="12"/>
  <c r="K54" i="12" s="1"/>
  <c r="K52" i="12"/>
  <c r="J58" i="12"/>
  <c r="J56" i="12"/>
  <c r="H69" i="12"/>
  <c r="H71" i="12" s="1"/>
  <c r="I68" i="12"/>
  <c r="B118" i="9" l="1"/>
  <c r="A117" i="9"/>
  <c r="X12" i="16"/>
  <c r="Q13" i="16"/>
  <c r="P13" i="16"/>
  <c r="W12" i="16"/>
  <c r="V12" i="16"/>
  <c r="AC11" i="16"/>
  <c r="AD11" i="16"/>
  <c r="AD12" i="16" s="1"/>
  <c r="AB11" i="16"/>
  <c r="Z10" i="16"/>
  <c r="T11" i="16"/>
  <c r="S11" i="16"/>
  <c r="O12" i="16"/>
  <c r="U11" i="16"/>
  <c r="AA10" i="16"/>
  <c r="Y10" i="16"/>
  <c r="K53" i="15"/>
  <c r="K54" i="15" s="1"/>
  <c r="K56" i="15" s="1"/>
  <c r="K63" i="15" s="1"/>
  <c r="L52" i="15"/>
  <c r="L51" i="15"/>
  <c r="M48" i="15"/>
  <c r="N47" i="15"/>
  <c r="K58" i="15"/>
  <c r="J62" i="15"/>
  <c r="J65" i="15" s="1"/>
  <c r="H69" i="15"/>
  <c r="H71" i="15" s="1"/>
  <c r="I68" i="15"/>
  <c r="K54" i="14"/>
  <c r="K56" i="14" s="1"/>
  <c r="M48" i="14"/>
  <c r="N47" i="14"/>
  <c r="I69" i="14"/>
  <c r="I71" i="14" s="1"/>
  <c r="J67" i="14"/>
  <c r="J68" i="14" s="1"/>
  <c r="L51" i="14"/>
  <c r="L52" i="14"/>
  <c r="N48" i="13"/>
  <c r="O47" i="13"/>
  <c r="I69" i="13"/>
  <c r="I71" i="13" s="1"/>
  <c r="J68" i="13"/>
  <c r="L58" i="13"/>
  <c r="L56" i="13"/>
  <c r="M51" i="13"/>
  <c r="M54" i="13" s="1"/>
  <c r="M52" i="13"/>
  <c r="K67" i="13"/>
  <c r="J65" i="12"/>
  <c r="J67" i="12" s="1"/>
  <c r="J68" i="12" s="1"/>
  <c r="L52" i="12"/>
  <c r="L51" i="12"/>
  <c r="L54" i="12" s="1"/>
  <c r="M48" i="12"/>
  <c r="N47" i="12"/>
  <c r="I69" i="12"/>
  <c r="I71" i="12" s="1"/>
  <c r="K58" i="12"/>
  <c r="K56" i="12"/>
  <c r="B119" i="9" l="1"/>
  <c r="A119" i="9" s="1"/>
  <c r="A118" i="9"/>
  <c r="X13" i="16"/>
  <c r="AD13" i="16" s="1"/>
  <c r="Q14" i="16"/>
  <c r="AB12" i="16"/>
  <c r="AC12" i="16"/>
  <c r="P14" i="16"/>
  <c r="V13" i="16"/>
  <c r="W13" i="16"/>
  <c r="S12" i="16"/>
  <c r="T12" i="16"/>
  <c r="U12" i="16"/>
  <c r="O13" i="16"/>
  <c r="Z11" i="16"/>
  <c r="AA11" i="16"/>
  <c r="Y11" i="16"/>
  <c r="L53" i="15"/>
  <c r="L54" i="15" s="1"/>
  <c r="L56" i="15" s="1"/>
  <c r="L63" i="15" s="1"/>
  <c r="J67" i="15"/>
  <c r="J68" i="15" s="1"/>
  <c r="K62" i="15"/>
  <c r="K65" i="15" s="1"/>
  <c r="L58" i="15"/>
  <c r="N48" i="15"/>
  <c r="O47" i="15"/>
  <c r="M52" i="15"/>
  <c r="M51" i="15"/>
  <c r="I69" i="15"/>
  <c r="I71" i="15" s="1"/>
  <c r="L54" i="14"/>
  <c r="L58" i="14" s="1"/>
  <c r="K58" i="14"/>
  <c r="K62" i="14" s="1"/>
  <c r="J69" i="14"/>
  <c r="J71" i="14" s="1"/>
  <c r="N48" i="14"/>
  <c r="O47" i="14"/>
  <c r="M51" i="14"/>
  <c r="M52" i="14"/>
  <c r="L65" i="13"/>
  <c r="L67" i="13" s="1"/>
  <c r="P47" i="13"/>
  <c r="O48" i="13"/>
  <c r="K68" i="13"/>
  <c r="J69" i="13"/>
  <c r="J71" i="13" s="1"/>
  <c r="M58" i="13"/>
  <c r="M56" i="13"/>
  <c r="N51" i="13"/>
  <c r="N54" i="13" s="1"/>
  <c r="N52" i="13"/>
  <c r="K65" i="12"/>
  <c r="K67" i="12" s="1"/>
  <c r="K68" i="12" s="1"/>
  <c r="M51" i="12"/>
  <c r="M54" i="12" s="1"/>
  <c r="M52" i="12"/>
  <c r="L56" i="12"/>
  <c r="L58" i="12"/>
  <c r="J69" i="12"/>
  <c r="J71" i="12" s="1"/>
  <c r="O47" i="12"/>
  <c r="N48" i="12"/>
  <c r="P15" i="16" l="1"/>
  <c r="V14" i="16"/>
  <c r="W14" i="16"/>
  <c r="AC13" i="16"/>
  <c r="X14" i="16"/>
  <c r="AD14" i="16" s="1"/>
  <c r="Q15" i="16"/>
  <c r="AB13" i="16"/>
  <c r="AA12" i="16"/>
  <c r="T13" i="16"/>
  <c r="S13" i="16"/>
  <c r="U13" i="16"/>
  <c r="O14" i="16"/>
  <c r="Z12" i="16"/>
  <c r="Y12" i="16"/>
  <c r="M53" i="15"/>
  <c r="M54" i="15" s="1"/>
  <c r="M56" i="15" s="1"/>
  <c r="M63" i="15" s="1"/>
  <c r="K67" i="15"/>
  <c r="K68" i="15" s="1"/>
  <c r="M58" i="15"/>
  <c r="N51" i="15"/>
  <c r="N52" i="15"/>
  <c r="L62" i="15"/>
  <c r="L65" i="15" s="1"/>
  <c r="J69" i="15"/>
  <c r="J71" i="15" s="1"/>
  <c r="P47" i="15"/>
  <c r="O48" i="15"/>
  <c r="L56" i="14"/>
  <c r="L62" i="14" s="1"/>
  <c r="L65" i="14" s="1"/>
  <c r="L67" i="14" s="1"/>
  <c r="K65" i="14"/>
  <c r="K67" i="14" s="1"/>
  <c r="K68" i="14" s="1"/>
  <c r="M54" i="14"/>
  <c r="M56" i="14" s="1"/>
  <c r="P47" i="14"/>
  <c r="O48" i="14"/>
  <c r="N51" i="14"/>
  <c r="N52" i="14"/>
  <c r="M65" i="13"/>
  <c r="M67" i="13" s="1"/>
  <c r="O51" i="13"/>
  <c r="O54" i="13" s="1"/>
  <c r="O52" i="13"/>
  <c r="N58" i="13"/>
  <c r="N56" i="13"/>
  <c r="P48" i="13"/>
  <c r="Q47" i="13"/>
  <c r="Q48" i="13" s="1"/>
  <c r="K69" i="13"/>
  <c r="K71" i="13" s="1"/>
  <c r="L68" i="13"/>
  <c r="K69" i="12"/>
  <c r="K71" i="12" s="1"/>
  <c r="L65" i="12"/>
  <c r="N52" i="12"/>
  <c r="N51" i="12"/>
  <c r="N54" i="12" s="1"/>
  <c r="O48" i="12"/>
  <c r="P47" i="12"/>
  <c r="M56" i="12"/>
  <c r="M58" i="12"/>
  <c r="AC14" i="16" l="1"/>
  <c r="X15" i="16"/>
  <c r="AD15" i="16" s="1"/>
  <c r="Q16" i="16"/>
  <c r="P16" i="16"/>
  <c r="V15" i="16"/>
  <c r="W15" i="16"/>
  <c r="AB14" i="16"/>
  <c r="AC15" i="16"/>
  <c r="Z13" i="16"/>
  <c r="U14" i="16"/>
  <c r="S14" i="16"/>
  <c r="T14" i="16"/>
  <c r="O15" i="16"/>
  <c r="Y13" i="16"/>
  <c r="AA13" i="16"/>
  <c r="AA14" i="16" s="1"/>
  <c r="N53" i="15"/>
  <c r="N54" i="15" s="1"/>
  <c r="N56" i="15" s="1"/>
  <c r="N63" i="15" s="1"/>
  <c r="L67" i="15"/>
  <c r="L68" i="15" s="1"/>
  <c r="P48" i="15"/>
  <c r="Q47" i="15"/>
  <c r="Q48" i="15" s="1"/>
  <c r="M62" i="15"/>
  <c r="M65" i="15" s="1"/>
  <c r="N58" i="15"/>
  <c r="K69" i="15"/>
  <c r="K71" i="15" s="1"/>
  <c r="M58" i="14"/>
  <c r="M62" i="14" s="1"/>
  <c r="M65" i="14" s="1"/>
  <c r="M67" i="14" s="1"/>
  <c r="O51" i="15"/>
  <c r="O52" i="15"/>
  <c r="N54" i="14"/>
  <c r="N58" i="14" s="1"/>
  <c r="P48" i="14"/>
  <c r="Q47" i="14"/>
  <c r="Q48" i="14" s="1"/>
  <c r="K69" i="14"/>
  <c r="K71" i="14" s="1"/>
  <c r="L68" i="14"/>
  <c r="O51" i="14"/>
  <c r="O52" i="14"/>
  <c r="N65" i="13"/>
  <c r="N67" i="13" s="1"/>
  <c r="O56" i="13"/>
  <c r="O58" i="13"/>
  <c r="Q51" i="13"/>
  <c r="Q54" i="13" s="1"/>
  <c r="Q52" i="13"/>
  <c r="L69" i="13"/>
  <c r="L71" i="13" s="1"/>
  <c r="M68" i="13"/>
  <c r="P51" i="13"/>
  <c r="P54" i="13" s="1"/>
  <c r="P52" i="13"/>
  <c r="N58" i="12"/>
  <c r="N56" i="12"/>
  <c r="P48" i="12"/>
  <c r="Q47" i="12"/>
  <c r="Q48" i="12" s="1"/>
  <c r="L67" i="12"/>
  <c r="L68" i="12" s="1"/>
  <c r="O52" i="12"/>
  <c r="O51" i="12"/>
  <c r="O54" i="12" s="1"/>
  <c r="M65" i="12"/>
  <c r="P17" i="16" l="1"/>
  <c r="W16" i="16"/>
  <c r="AC16" i="16" s="1"/>
  <c r="V16" i="16"/>
  <c r="AB15" i="16"/>
  <c r="X16" i="16"/>
  <c r="AD16" i="16" s="1"/>
  <c r="Q17" i="16"/>
  <c r="Y14" i="16"/>
  <c r="U15" i="16"/>
  <c r="AA15" i="16" s="1"/>
  <c r="S15" i="16"/>
  <c r="T15" i="16"/>
  <c r="O16" i="16"/>
  <c r="Z14" i="16"/>
  <c r="Z15" i="16" s="1"/>
  <c r="O53" i="15"/>
  <c r="O54" i="15" s="1"/>
  <c r="O56" i="15" s="1"/>
  <c r="O63" i="15" s="1"/>
  <c r="M67" i="15"/>
  <c r="M68" i="15" s="1"/>
  <c r="L69" i="15"/>
  <c r="L71" i="15" s="1"/>
  <c r="P51" i="15"/>
  <c r="P52" i="15"/>
  <c r="O58" i="15"/>
  <c r="N62" i="15"/>
  <c r="N65" i="15" s="1"/>
  <c r="Q51" i="15"/>
  <c r="Q52" i="15"/>
  <c r="N56" i="14"/>
  <c r="N62" i="14" s="1"/>
  <c r="N65" i="14" s="1"/>
  <c r="N67" i="14" s="1"/>
  <c r="O54" i="14"/>
  <c r="O58" i="14" s="1"/>
  <c r="L69" i="14"/>
  <c r="L71" i="14" s="1"/>
  <c r="M68" i="14"/>
  <c r="Q51" i="14"/>
  <c r="Q52" i="14"/>
  <c r="P51" i="14"/>
  <c r="P52" i="14"/>
  <c r="O65" i="13"/>
  <c r="O67" i="13" s="1"/>
  <c r="P56" i="13"/>
  <c r="P58" i="13"/>
  <c r="Q58" i="13"/>
  <c r="Q56" i="13"/>
  <c r="M69" i="13"/>
  <c r="M71" i="13" s="1"/>
  <c r="N68" i="13"/>
  <c r="L69" i="12"/>
  <c r="L71" i="12" s="1"/>
  <c r="O58" i="12"/>
  <c r="O56" i="12"/>
  <c r="Q52" i="12"/>
  <c r="Q51" i="12"/>
  <c r="Q54" i="12" s="1"/>
  <c r="P52" i="12"/>
  <c r="P51" i="12"/>
  <c r="P54" i="12" s="1"/>
  <c r="N65" i="12"/>
  <c r="M67" i="12"/>
  <c r="M68" i="12" s="1"/>
  <c r="AB16" i="16" l="1"/>
  <c r="X17" i="16"/>
  <c r="AD17" i="16" s="1"/>
  <c r="Q18" i="16"/>
  <c r="P18" i="16"/>
  <c r="W17" i="16"/>
  <c r="AC17" i="16" s="1"/>
  <c r="V17" i="16"/>
  <c r="AB17" i="16" s="1"/>
  <c r="S16" i="16"/>
  <c r="U16" i="16"/>
  <c r="AA16" i="16" s="1"/>
  <c r="T16" i="16"/>
  <c r="Z16" i="16" s="1"/>
  <c r="O17" i="16"/>
  <c r="Y15" i="16"/>
  <c r="Y16" i="16" s="1"/>
  <c r="P53" i="15"/>
  <c r="P54" i="15" s="1"/>
  <c r="P56" i="15" s="1"/>
  <c r="P63" i="15" s="1"/>
  <c r="Q53" i="15"/>
  <c r="Q54" i="15" s="1"/>
  <c r="Q56" i="15" s="1"/>
  <c r="Q63" i="15" s="1"/>
  <c r="N67" i="15"/>
  <c r="N68" i="15" s="1"/>
  <c r="M69" i="15"/>
  <c r="M71" i="15" s="1"/>
  <c r="Q58" i="15"/>
  <c r="O62" i="15"/>
  <c r="O65" i="15" s="1"/>
  <c r="P58" i="15"/>
  <c r="Q54" i="14"/>
  <c r="Q58" i="14" s="1"/>
  <c r="O56" i="14"/>
  <c r="O62" i="14" s="1"/>
  <c r="O65" i="14" s="1"/>
  <c r="P54" i="14"/>
  <c r="P56" i="14" s="1"/>
  <c r="M69" i="14"/>
  <c r="M71" i="14" s="1"/>
  <c r="N68" i="14"/>
  <c r="Q65" i="13"/>
  <c r="Q67" i="13" s="1"/>
  <c r="O68" i="13"/>
  <c r="N69" i="13"/>
  <c r="N71" i="13" s="1"/>
  <c r="P65" i="13"/>
  <c r="O65" i="12"/>
  <c r="O67" i="12" s="1"/>
  <c r="M69" i="12"/>
  <c r="M71" i="12" s="1"/>
  <c r="P56" i="12"/>
  <c r="P58" i="12"/>
  <c r="Q58" i="12"/>
  <c r="Q56" i="12"/>
  <c r="N67" i="12"/>
  <c r="N68" i="12" s="1"/>
  <c r="X18" i="16" l="1"/>
  <c r="AD18" i="16" s="1"/>
  <c r="Q19" i="16"/>
  <c r="P19" i="16"/>
  <c r="V18" i="16"/>
  <c r="AB18" i="16" s="1"/>
  <c r="W18" i="16"/>
  <c r="AC18" i="16" s="1"/>
  <c r="T17" i="16"/>
  <c r="U17" i="16"/>
  <c r="S17" i="16"/>
  <c r="O18" i="16"/>
  <c r="Z17" i="16"/>
  <c r="AA17" i="16"/>
  <c r="Y17" i="16"/>
  <c r="O67" i="15"/>
  <c r="O68" i="15" s="1"/>
  <c r="P62" i="15"/>
  <c r="P65" i="15" s="1"/>
  <c r="Q62" i="15"/>
  <c r="Q65" i="15" s="1"/>
  <c r="N69" i="15"/>
  <c r="N71" i="15" s="1"/>
  <c r="P58" i="14"/>
  <c r="P62" i="14" s="1"/>
  <c r="P65" i="14" s="1"/>
  <c r="P67" i="14" s="1"/>
  <c r="Q56" i="14"/>
  <c r="Q62" i="14" s="1"/>
  <c r="Q65" i="14" s="1"/>
  <c r="Q67" i="14" s="1"/>
  <c r="N69" i="14"/>
  <c r="N71" i="14" s="1"/>
  <c r="O67" i="14"/>
  <c r="O68" i="14" s="1"/>
  <c r="O69" i="13"/>
  <c r="O71" i="13" s="1"/>
  <c r="P67" i="13"/>
  <c r="P68" i="13" s="1"/>
  <c r="Q65" i="12"/>
  <c r="Q67" i="12" s="1"/>
  <c r="N69" i="12"/>
  <c r="N71" i="12" s="1"/>
  <c r="O68" i="12"/>
  <c r="P65" i="12"/>
  <c r="P20" i="16" l="1"/>
  <c r="V19" i="16"/>
  <c r="AB19" i="16" s="1"/>
  <c r="W19" i="16"/>
  <c r="AC19" i="16" s="1"/>
  <c r="X19" i="16"/>
  <c r="AD19" i="16" s="1"/>
  <c r="Q20" i="16"/>
  <c r="U18" i="16"/>
  <c r="AA18" i="16" s="1"/>
  <c r="T18" i="16"/>
  <c r="Z18" i="16" s="1"/>
  <c r="S18" i="16"/>
  <c r="Y18" i="16" s="1"/>
  <c r="O19" i="16"/>
  <c r="Q67" i="15"/>
  <c r="P67" i="15"/>
  <c r="P68" i="15" s="1"/>
  <c r="O69" i="15"/>
  <c r="O71" i="15" s="1"/>
  <c r="P68" i="14"/>
  <c r="O69" i="14"/>
  <c r="O71" i="14" s="1"/>
  <c r="P69" i="13"/>
  <c r="P71" i="13" s="1"/>
  <c r="Q68" i="13"/>
  <c r="Q69" i="13" s="1"/>
  <c r="Q71" i="13" s="1"/>
  <c r="P67" i="12"/>
  <c r="P68" i="12" s="1"/>
  <c r="O69" i="12"/>
  <c r="O71" i="12" s="1"/>
  <c r="M62" i="9"/>
  <c r="S62" i="9" s="1"/>
  <c r="G7" i="16" s="1"/>
  <c r="N302" i="16" s="1"/>
  <c r="M60" i="9"/>
  <c r="S60" i="9" s="1"/>
  <c r="G6" i="16" s="1"/>
  <c r="N254" i="16" s="1"/>
  <c r="G5" i="16"/>
  <c r="N222" i="16" s="1"/>
  <c r="R222" i="16" s="1"/>
  <c r="R223" i="16" s="1"/>
  <c r="R224" i="16" s="1"/>
  <c r="R225" i="16" s="1"/>
  <c r="M54" i="9"/>
  <c r="M48" i="9"/>
  <c r="M42" i="9"/>
  <c r="M36" i="9"/>
  <c r="M30" i="9"/>
  <c r="M24" i="9"/>
  <c r="M18" i="9"/>
  <c r="M12" i="9"/>
  <c r="N807" i="16" l="1"/>
  <c r="R226" i="16"/>
  <c r="R227" i="16" s="1"/>
  <c r="R228" i="16" s="1"/>
  <c r="R229" i="16" s="1"/>
  <c r="R230" i="16" s="1"/>
  <c r="R231" i="16" s="1"/>
  <c r="R232" i="16" s="1"/>
  <c r="R233" i="16" s="1"/>
  <c r="R234" i="16" s="1"/>
  <c r="R235" i="16" s="1"/>
  <c r="R236" i="16" s="1"/>
  <c r="R237" i="16" s="1"/>
  <c r="R238" i="16" s="1"/>
  <c r="R239" i="16" s="1"/>
  <c r="R240" i="16" s="1"/>
  <c r="R241" i="16" s="1"/>
  <c r="R242" i="16" s="1"/>
  <c r="R243" i="16" s="1"/>
  <c r="R244" i="16" s="1"/>
  <c r="R245" i="16" s="1"/>
  <c r="R246" i="16" s="1"/>
  <c r="R247" i="16" s="1"/>
  <c r="R248" i="16" s="1"/>
  <c r="R249" i="16" s="1"/>
  <c r="R250" i="16" s="1"/>
  <c r="R251" i="16" s="1"/>
  <c r="R252" i="16" s="1"/>
  <c r="R253" i="16" s="1"/>
  <c r="R254" i="16" s="1"/>
  <c r="R255" i="16" s="1"/>
  <c r="R256" i="16" s="1"/>
  <c r="R257" i="16" s="1"/>
  <c r="R258" i="16" s="1"/>
  <c r="R259" i="16" s="1"/>
  <c r="R260" i="16" s="1"/>
  <c r="R261" i="16" s="1"/>
  <c r="R262" i="16" s="1"/>
  <c r="R263" i="16" s="1"/>
  <c r="R264" i="16" s="1"/>
  <c r="R265" i="16" s="1"/>
  <c r="R266" i="16" s="1"/>
  <c r="R267" i="16" s="1"/>
  <c r="R268" i="16" s="1"/>
  <c r="R269" i="16" s="1"/>
  <c r="R270" i="16" s="1"/>
  <c r="R271" i="16" s="1"/>
  <c r="R272" i="16" s="1"/>
  <c r="R273" i="16" s="1"/>
  <c r="R274" i="16" s="1"/>
  <c r="R275" i="16" s="1"/>
  <c r="R276" i="16" s="1"/>
  <c r="R277" i="16" s="1"/>
  <c r="R278" i="16" s="1"/>
  <c r="R279" i="16" s="1"/>
  <c r="R280" i="16" s="1"/>
  <c r="R281" i="16" s="1"/>
  <c r="R282" i="16" s="1"/>
  <c r="R283" i="16" s="1"/>
  <c r="R284" i="16" s="1"/>
  <c r="R285" i="16" s="1"/>
  <c r="R286" i="16" s="1"/>
  <c r="R287" i="16" s="1"/>
  <c r="R288" i="16" s="1"/>
  <c r="R289" i="16" s="1"/>
  <c r="R290" i="16" s="1"/>
  <c r="R291" i="16" s="1"/>
  <c r="R292" i="16" s="1"/>
  <c r="R293" i="16" s="1"/>
  <c r="R294" i="16" s="1"/>
  <c r="R295" i="16" s="1"/>
  <c r="R296" i="16" s="1"/>
  <c r="R297" i="16" s="1"/>
  <c r="R298" i="16" s="1"/>
  <c r="R299" i="16" s="1"/>
  <c r="R300" i="16" s="1"/>
  <c r="R301" i="16" s="1"/>
  <c r="R302" i="16" s="1"/>
  <c r="R303" i="16" s="1"/>
  <c r="R304" i="16" s="1"/>
  <c r="R305" i="16" s="1"/>
  <c r="R306" i="16" s="1"/>
  <c r="R307" i="16" s="1"/>
  <c r="R308" i="16" s="1"/>
  <c r="R309" i="16" s="1"/>
  <c r="R310" i="16" s="1"/>
  <c r="R311" i="16" s="1"/>
  <c r="R312" i="16" s="1"/>
  <c r="R313" i="16" s="1"/>
  <c r="R314" i="16" s="1"/>
  <c r="R315" i="16" s="1"/>
  <c r="R316" i="16" s="1"/>
  <c r="R317" i="16" s="1"/>
  <c r="R318" i="16" s="1"/>
  <c r="R319" i="16" s="1"/>
  <c r="R320" i="16" s="1"/>
  <c r="R321" i="16" s="1"/>
  <c r="R322" i="16" s="1"/>
  <c r="R323" i="16" s="1"/>
  <c r="R324" i="16" s="1"/>
  <c r="R325" i="16" s="1"/>
  <c r="R326" i="16" s="1"/>
  <c r="R327" i="16" s="1"/>
  <c r="R328" i="16" s="1"/>
  <c r="R329" i="16" s="1"/>
  <c r="R330" i="16" s="1"/>
  <c r="R331" i="16" s="1"/>
  <c r="R332" i="16" s="1"/>
  <c r="R333" i="16" s="1"/>
  <c r="R334" i="16" s="1"/>
  <c r="R335" i="16" s="1"/>
  <c r="R336" i="16" s="1"/>
  <c r="R337" i="16" s="1"/>
  <c r="R338" i="16" s="1"/>
  <c r="R339" i="16" s="1"/>
  <c r="R340" i="16" s="1"/>
  <c r="R341" i="16" s="1"/>
  <c r="R342" i="16" s="1"/>
  <c r="R343" i="16" s="1"/>
  <c r="R344" i="16" s="1"/>
  <c r="R345" i="16" s="1"/>
  <c r="R346" i="16" s="1"/>
  <c r="R347" i="16" s="1"/>
  <c r="R348" i="16" s="1"/>
  <c r="R349" i="16" s="1"/>
  <c r="R350" i="16" s="1"/>
  <c r="R351" i="16" s="1"/>
  <c r="R352" i="16" s="1"/>
  <c r="R353" i="16" s="1"/>
  <c r="R354" i="16" s="1"/>
  <c r="R355" i="16" s="1"/>
  <c r="R356" i="16" s="1"/>
  <c r="R357" i="16" s="1"/>
  <c r="R358" i="16" s="1"/>
  <c r="R359" i="16" s="1"/>
  <c r="R360" i="16" s="1"/>
  <c r="R361" i="16" s="1"/>
  <c r="R362" i="16" s="1"/>
  <c r="R363" i="16" s="1"/>
  <c r="R364" i="16" s="1"/>
  <c r="R365" i="16" s="1"/>
  <c r="R366" i="16" s="1"/>
  <c r="R367" i="16" s="1"/>
  <c r="R368" i="16" s="1"/>
  <c r="R369" i="16" s="1"/>
  <c r="R370" i="16" s="1"/>
  <c r="R371" i="16" s="1"/>
  <c r="R372" i="16" s="1"/>
  <c r="R373" i="16" s="1"/>
  <c r="R374" i="16" s="1"/>
  <c r="R375" i="16" s="1"/>
  <c r="R376" i="16" s="1"/>
  <c r="R377" i="16" s="1"/>
  <c r="R378" i="16" s="1"/>
  <c r="R379" i="16" s="1"/>
  <c r="R380" i="16" s="1"/>
  <c r="R381" i="16" s="1"/>
  <c r="R382" i="16" s="1"/>
  <c r="R383" i="16" s="1"/>
  <c r="R384" i="16" s="1"/>
  <c r="R385" i="16" s="1"/>
  <c r="R386" i="16" s="1"/>
  <c r="R387" i="16" s="1"/>
  <c r="R388" i="16" s="1"/>
  <c r="R389" i="16" s="1"/>
  <c r="R390" i="16" s="1"/>
  <c r="R391" i="16" s="1"/>
  <c r="R392" i="16" s="1"/>
  <c r="R393" i="16" s="1"/>
  <c r="R394" i="16" s="1"/>
  <c r="R395" i="16" s="1"/>
  <c r="R396" i="16" s="1"/>
  <c r="R397" i="16" s="1"/>
  <c r="R398" i="16" s="1"/>
  <c r="R399" i="16" s="1"/>
  <c r="R400" i="16" s="1"/>
  <c r="R401" i="16" s="1"/>
  <c r="R402" i="16" s="1"/>
  <c r="R403" i="16" s="1"/>
  <c r="R404" i="16" s="1"/>
  <c r="R405" i="16" s="1"/>
  <c r="X20" i="16"/>
  <c r="AD20" i="16" s="1"/>
  <c r="Q21" i="16"/>
  <c r="P21" i="16"/>
  <c r="W20" i="16"/>
  <c r="AC20" i="16" s="1"/>
  <c r="V20" i="16"/>
  <c r="AB20" i="16" s="1"/>
  <c r="T19" i="16"/>
  <c r="U19" i="16"/>
  <c r="S19" i="16"/>
  <c r="Y19" i="16" s="1"/>
  <c r="O20" i="16"/>
  <c r="Z19" i="16"/>
  <c r="AA19" i="16"/>
  <c r="Q68" i="15"/>
  <c r="Q69" i="15" s="1"/>
  <c r="Q71" i="15" s="1"/>
  <c r="P69" i="15"/>
  <c r="P71" i="15" s="1"/>
  <c r="P69" i="14"/>
  <c r="P71" i="14" s="1"/>
  <c r="Q68" i="14"/>
  <c r="Q69" i="14" s="1"/>
  <c r="Q71" i="14" s="1"/>
  <c r="P69" i="12"/>
  <c r="P71" i="12" s="1"/>
  <c r="Q68" i="12"/>
  <c r="Q69" i="12" s="1"/>
  <c r="Q71" i="12" s="1"/>
  <c r="A15" i="9"/>
  <c r="A14" i="9"/>
  <c r="A9" i="9"/>
  <c r="A12" i="9"/>
  <c r="A13" i="9"/>
  <c r="A8" i="9"/>
  <c r="S56" i="9"/>
  <c r="E13" i="16" s="1"/>
  <c r="M495" i="16" s="1"/>
  <c r="S54" i="9"/>
  <c r="E12" i="16" s="1"/>
  <c r="M390" i="16" s="1"/>
  <c r="S52" i="9"/>
  <c r="E11" i="16" s="1"/>
  <c r="M276" i="16" s="1"/>
  <c r="S50" i="9"/>
  <c r="E10" i="16" s="1"/>
  <c r="M379" i="16" s="1"/>
  <c r="S48" i="9"/>
  <c r="E9" i="16" s="1"/>
  <c r="M316" i="16" s="1"/>
  <c r="S46" i="9"/>
  <c r="E8" i="16" s="1"/>
  <c r="M248" i="16" s="1"/>
  <c r="S44" i="9"/>
  <c r="E7" i="16" s="1"/>
  <c r="M265" i="16" s="1"/>
  <c r="S42" i="9"/>
  <c r="E6" i="16" s="1"/>
  <c r="M244" i="16" s="1"/>
  <c r="S40" i="9"/>
  <c r="E5" i="16" s="1"/>
  <c r="M220" i="16" s="1"/>
  <c r="S38" i="9"/>
  <c r="C13" i="16" s="1"/>
  <c r="L647" i="16" s="1"/>
  <c r="S36" i="9"/>
  <c r="C12" i="16" s="1"/>
  <c r="L453" i="16" s="1"/>
  <c r="S34" i="9"/>
  <c r="C11" i="16" s="1"/>
  <c r="L236" i="16" s="1"/>
  <c r="S32" i="9"/>
  <c r="C10" i="16" s="1"/>
  <c r="L379" i="16" s="1"/>
  <c r="S30" i="9"/>
  <c r="C9" i="16" s="1"/>
  <c r="L280" i="16" s="1"/>
  <c r="S28" i="9"/>
  <c r="C8" i="16" s="1"/>
  <c r="L163" i="16" s="1"/>
  <c r="S26" i="9"/>
  <c r="C7" i="16" s="1"/>
  <c r="L194" i="16" s="1"/>
  <c r="S24" i="9"/>
  <c r="C6" i="16" s="1"/>
  <c r="L153" i="16" s="1"/>
  <c r="S22" i="9"/>
  <c r="C5" i="16" s="1"/>
  <c r="L94" i="16" s="1"/>
  <c r="S20" i="9"/>
  <c r="A13" i="16" s="1"/>
  <c r="S18" i="9"/>
  <c r="A12" i="16" s="1"/>
  <c r="S16" i="9"/>
  <c r="A11" i="16" s="1"/>
  <c r="S14" i="9"/>
  <c r="A10" i="16" s="1"/>
  <c r="S12" i="9"/>
  <c r="A9" i="16" s="1"/>
  <c r="K342" i="16" s="1"/>
  <c r="S10" i="9"/>
  <c r="A8" i="16" s="1"/>
  <c r="S8" i="9"/>
  <c r="A7" i="16" s="1"/>
  <c r="K298" i="16" s="1"/>
  <c r="S6" i="9"/>
  <c r="A6" i="16" s="1"/>
  <c r="K265" i="16" s="1"/>
  <c r="S4" i="9"/>
  <c r="A5" i="16" s="1"/>
  <c r="K228" i="16" s="1"/>
  <c r="K257" i="16" l="1"/>
  <c r="K418" i="16"/>
  <c r="M807" i="16"/>
  <c r="L807" i="16"/>
  <c r="R406" i="16"/>
  <c r="R407" i="16" s="1"/>
  <c r="R408" i="16" s="1"/>
  <c r="R409" i="16" s="1"/>
  <c r="R410" i="16" s="1"/>
  <c r="R411" i="16" s="1"/>
  <c r="R412" i="16" s="1"/>
  <c r="R413" i="16" s="1"/>
  <c r="R414" i="16" s="1"/>
  <c r="R415" i="16" s="1"/>
  <c r="R416" i="16" s="1"/>
  <c r="R417" i="16" s="1"/>
  <c r="R418" i="16" s="1"/>
  <c r="R419" i="16" s="1"/>
  <c r="R420" i="16" s="1"/>
  <c r="R421" i="16" s="1"/>
  <c r="R422" i="16" s="1"/>
  <c r="R423" i="16" s="1"/>
  <c r="R424" i="16" s="1"/>
  <c r="R425" i="16" s="1"/>
  <c r="R426" i="16" s="1"/>
  <c r="R427" i="16" s="1"/>
  <c r="R428" i="16" s="1"/>
  <c r="R429" i="16" s="1"/>
  <c r="R430" i="16" s="1"/>
  <c r="R431" i="16" s="1"/>
  <c r="R432" i="16" s="1"/>
  <c r="R433" i="16" s="1"/>
  <c r="R434" i="16" s="1"/>
  <c r="R435" i="16" s="1"/>
  <c r="R436" i="16" s="1"/>
  <c r="R437" i="16" s="1"/>
  <c r="R438" i="16" s="1"/>
  <c r="R439" i="16" s="1"/>
  <c r="R440" i="16" s="1"/>
  <c r="R441" i="16" s="1"/>
  <c r="R442" i="16" s="1"/>
  <c r="R443" i="16" s="1"/>
  <c r="R444" i="16" s="1"/>
  <c r="R445" i="16" s="1"/>
  <c r="R446" i="16" s="1"/>
  <c r="R447" i="16" s="1"/>
  <c r="R448" i="16" s="1"/>
  <c r="R449" i="16" s="1"/>
  <c r="R450" i="16" s="1"/>
  <c r="R451" i="16" s="1"/>
  <c r="R452" i="16" s="1"/>
  <c r="R453" i="16" s="1"/>
  <c r="R454" i="16" s="1"/>
  <c r="R455" i="16" s="1"/>
  <c r="R456" i="16" s="1"/>
  <c r="R457" i="16" s="1"/>
  <c r="R458" i="16" s="1"/>
  <c r="R459" i="16" s="1"/>
  <c r="R460" i="16" s="1"/>
  <c r="R461" i="16" s="1"/>
  <c r="R462" i="16" s="1"/>
  <c r="R463" i="16" s="1"/>
  <c r="R464" i="16" s="1"/>
  <c r="R465" i="16" s="1"/>
  <c r="R466" i="16" s="1"/>
  <c r="R467" i="16" s="1"/>
  <c r="R468" i="16" s="1"/>
  <c r="R469" i="16" s="1"/>
  <c r="R470" i="16" s="1"/>
  <c r="R471" i="16" s="1"/>
  <c r="R472" i="16" s="1"/>
  <c r="R473" i="16" s="1"/>
  <c r="R474" i="16" s="1"/>
  <c r="R475" i="16" s="1"/>
  <c r="R476" i="16" s="1"/>
  <c r="R477" i="16" s="1"/>
  <c r="R478" i="16" s="1"/>
  <c r="R479" i="16" s="1"/>
  <c r="R480" i="16" s="1"/>
  <c r="R481" i="16" s="1"/>
  <c r="R482" i="16" s="1"/>
  <c r="R483" i="16" s="1"/>
  <c r="R484" i="16" s="1"/>
  <c r="R485" i="16" s="1"/>
  <c r="R486" i="16" s="1"/>
  <c r="R487" i="16" s="1"/>
  <c r="R488" i="16" s="1"/>
  <c r="R489" i="16" s="1"/>
  <c r="R490" i="16" s="1"/>
  <c r="R491" i="16" s="1"/>
  <c r="R492" i="16" s="1"/>
  <c r="R493" i="16" s="1"/>
  <c r="R494" i="16" s="1"/>
  <c r="R495" i="16" s="1"/>
  <c r="R496" i="16" s="1"/>
  <c r="R497" i="16" s="1"/>
  <c r="R498" i="16" s="1"/>
  <c r="R499" i="16" s="1"/>
  <c r="R500" i="16" s="1"/>
  <c r="R501" i="16" s="1"/>
  <c r="R502" i="16" s="1"/>
  <c r="R503" i="16" s="1"/>
  <c r="R504" i="16" s="1"/>
  <c r="R505" i="16" s="1"/>
  <c r="R506" i="16" s="1"/>
  <c r="R507" i="16" s="1"/>
  <c r="R508" i="16" s="1"/>
  <c r="R509" i="16" s="1"/>
  <c r="R510" i="16" s="1"/>
  <c r="R511" i="16" s="1"/>
  <c r="R512" i="16" s="1"/>
  <c r="R513" i="16" s="1"/>
  <c r="R514" i="16" s="1"/>
  <c r="R515" i="16" s="1"/>
  <c r="R516" i="16" s="1"/>
  <c r="R517" i="16" s="1"/>
  <c r="R518" i="16" s="1"/>
  <c r="R519" i="16" s="1"/>
  <c r="R520" i="16" s="1"/>
  <c r="R521" i="16" s="1"/>
  <c r="R522" i="16" s="1"/>
  <c r="R523" i="16" s="1"/>
  <c r="R524" i="16" s="1"/>
  <c r="R525" i="16" s="1"/>
  <c r="R526" i="16" s="1"/>
  <c r="R527" i="16" s="1"/>
  <c r="R528" i="16" s="1"/>
  <c r="R529" i="16" s="1"/>
  <c r="R530" i="16" s="1"/>
  <c r="R531" i="16" s="1"/>
  <c r="R532" i="16" s="1"/>
  <c r="R533" i="16" s="1"/>
  <c r="R534" i="16" s="1"/>
  <c r="R535" i="16" s="1"/>
  <c r="R536" i="16" s="1"/>
  <c r="R537" i="16" s="1"/>
  <c r="R538" i="16" s="1"/>
  <c r="R539" i="16" s="1"/>
  <c r="R540" i="16" s="1"/>
  <c r="R541" i="16" s="1"/>
  <c r="R542" i="16" s="1"/>
  <c r="R543" i="16" s="1"/>
  <c r="R544" i="16" s="1"/>
  <c r="R545" i="16" s="1"/>
  <c r="R546" i="16" s="1"/>
  <c r="R547" i="16" s="1"/>
  <c r="R548" i="16" s="1"/>
  <c r="R549" i="16" s="1"/>
  <c r="R550" i="16" s="1"/>
  <c r="R551" i="16" s="1"/>
  <c r="R552" i="16" s="1"/>
  <c r="R553" i="16" s="1"/>
  <c r="R554" i="16" s="1"/>
  <c r="R555" i="16" s="1"/>
  <c r="R556" i="16" s="1"/>
  <c r="R557" i="16" s="1"/>
  <c r="R558" i="16" s="1"/>
  <c r="R559" i="16" s="1"/>
  <c r="R560" i="16" s="1"/>
  <c r="R561" i="16" s="1"/>
  <c r="R562" i="16" s="1"/>
  <c r="R563" i="16" s="1"/>
  <c r="R564" i="16" s="1"/>
  <c r="R565" i="16" s="1"/>
  <c r="R566" i="16" s="1"/>
  <c r="R567" i="16" s="1"/>
  <c r="R568" i="16" s="1"/>
  <c r="R569" i="16" s="1"/>
  <c r="R570" i="16" s="1"/>
  <c r="R571" i="16" s="1"/>
  <c r="R572" i="16" s="1"/>
  <c r="R573" i="16" s="1"/>
  <c r="R574" i="16" s="1"/>
  <c r="R575" i="16" s="1"/>
  <c r="R576" i="16" s="1"/>
  <c r="R577" i="16" s="1"/>
  <c r="R578" i="16" s="1"/>
  <c r="R579" i="16" s="1"/>
  <c r="R580" i="16" s="1"/>
  <c r="R581" i="16" s="1"/>
  <c r="R582" i="16" s="1"/>
  <c r="R583" i="16" s="1"/>
  <c r="R584" i="16" s="1"/>
  <c r="R585" i="16" s="1"/>
  <c r="R586" i="16" s="1"/>
  <c r="R587" i="16" s="1"/>
  <c r="R588" i="16" s="1"/>
  <c r="R589" i="16" s="1"/>
  <c r="R590" i="16" s="1"/>
  <c r="R591" i="16" s="1"/>
  <c r="R592" i="16" s="1"/>
  <c r="R593" i="16" s="1"/>
  <c r="R594" i="16" s="1"/>
  <c r="R595" i="16" s="1"/>
  <c r="R596" i="16" s="1"/>
  <c r="R597" i="16" s="1"/>
  <c r="R598" i="16" s="1"/>
  <c r="R599" i="16" s="1"/>
  <c r="R600" i="16" s="1"/>
  <c r="R601" i="16" s="1"/>
  <c r="R602" i="16" s="1"/>
  <c r="R603" i="16" s="1"/>
  <c r="R604" i="16" s="1"/>
  <c r="R605" i="16" s="1"/>
  <c r="R606" i="16" s="1"/>
  <c r="R607" i="16" s="1"/>
  <c r="R608" i="16" s="1"/>
  <c r="R609" i="16" s="1"/>
  <c r="R610" i="16" s="1"/>
  <c r="R611" i="16" s="1"/>
  <c r="R612" i="16" s="1"/>
  <c r="R613" i="16" s="1"/>
  <c r="R614" i="16" s="1"/>
  <c r="R615" i="16" s="1"/>
  <c r="R616" i="16" s="1"/>
  <c r="R617" i="16" s="1"/>
  <c r="R618" i="16" s="1"/>
  <c r="R619" i="16" s="1"/>
  <c r="R620" i="16" s="1"/>
  <c r="R621" i="16" s="1"/>
  <c r="R622" i="16" s="1"/>
  <c r="R623" i="16" s="1"/>
  <c r="R624" i="16" s="1"/>
  <c r="R625" i="16" s="1"/>
  <c r="R626" i="16" s="1"/>
  <c r="R627" i="16" s="1"/>
  <c r="R628" i="16" s="1"/>
  <c r="R629" i="16" s="1"/>
  <c r="R630" i="16" s="1"/>
  <c r="R631" i="16" s="1"/>
  <c r="R632" i="16" s="1"/>
  <c r="R633" i="16" s="1"/>
  <c r="R634" i="16" s="1"/>
  <c r="R635" i="16" s="1"/>
  <c r="R636" i="16" s="1"/>
  <c r="R637" i="16" s="1"/>
  <c r="R638" i="16" s="1"/>
  <c r="R639" i="16" s="1"/>
  <c r="R640" i="16" s="1"/>
  <c r="R641" i="16" s="1"/>
  <c r="R642" i="16" s="1"/>
  <c r="R643" i="16" s="1"/>
  <c r="R644" i="16" s="1"/>
  <c r="R645" i="16" s="1"/>
  <c r="R646" i="16" s="1"/>
  <c r="R647" i="16" s="1"/>
  <c r="R648" i="16" s="1"/>
  <c r="R649" i="16" s="1"/>
  <c r="R650" i="16" s="1"/>
  <c r="R651" i="16" s="1"/>
  <c r="R652" i="16" s="1"/>
  <c r="R653" i="16" s="1"/>
  <c r="R654" i="16" s="1"/>
  <c r="R655" i="16" s="1"/>
  <c r="R656" i="16" s="1"/>
  <c r="R657" i="16" s="1"/>
  <c r="R658" i="16" s="1"/>
  <c r="R659" i="16" s="1"/>
  <c r="R660" i="16" s="1"/>
  <c r="R661" i="16" s="1"/>
  <c r="R662" i="16" s="1"/>
  <c r="R663" i="16" s="1"/>
  <c r="R664" i="16" s="1"/>
  <c r="R665" i="16" s="1"/>
  <c r="R666" i="16" s="1"/>
  <c r="R667" i="16" s="1"/>
  <c r="R668" i="16" s="1"/>
  <c r="R669" i="16" s="1"/>
  <c r="R670" i="16" s="1"/>
  <c r="R671" i="16" s="1"/>
  <c r="R672" i="16" s="1"/>
  <c r="R673" i="16" s="1"/>
  <c r="R674" i="16" s="1"/>
  <c r="R675" i="16" s="1"/>
  <c r="R676" i="16" s="1"/>
  <c r="R677" i="16" s="1"/>
  <c r="R678" i="16" s="1"/>
  <c r="R679" i="16" s="1"/>
  <c r="R680" i="16" s="1"/>
  <c r="R681" i="16" s="1"/>
  <c r="R682" i="16" s="1"/>
  <c r="R683" i="16" s="1"/>
  <c r="R684" i="16" s="1"/>
  <c r="R685" i="16" s="1"/>
  <c r="R686" i="16" s="1"/>
  <c r="R687" i="16" s="1"/>
  <c r="R688" i="16" s="1"/>
  <c r="R689" i="16" s="1"/>
  <c r="R690" i="16" s="1"/>
  <c r="R691" i="16" s="1"/>
  <c r="R692" i="16" s="1"/>
  <c r="R693" i="16" s="1"/>
  <c r="R694" i="16" s="1"/>
  <c r="R695" i="16" s="1"/>
  <c r="R696" i="16" s="1"/>
  <c r="R697" i="16" s="1"/>
  <c r="R698" i="16" s="1"/>
  <c r="R699" i="16" s="1"/>
  <c r="R700" i="16" s="1"/>
  <c r="R701" i="16" s="1"/>
  <c r="R702" i="16" s="1"/>
  <c r="R703" i="16" s="1"/>
  <c r="R704" i="16" s="1"/>
  <c r="R705" i="16" s="1"/>
  <c r="R706" i="16" s="1"/>
  <c r="R707" i="16" s="1"/>
  <c r="R708" i="16" s="1"/>
  <c r="R709" i="16" s="1"/>
  <c r="R710" i="16" s="1"/>
  <c r="R711" i="16" s="1"/>
  <c r="R712" i="16" s="1"/>
  <c r="R713" i="16" s="1"/>
  <c r="R714" i="16" s="1"/>
  <c r="R715" i="16" s="1"/>
  <c r="R716" i="16" s="1"/>
  <c r="R717" i="16" s="1"/>
  <c r="R718" i="16" s="1"/>
  <c r="R719" i="16" s="1"/>
  <c r="R720" i="16" s="1"/>
  <c r="R721" i="16" s="1"/>
  <c r="R722" i="16" s="1"/>
  <c r="R723" i="16" s="1"/>
  <c r="R724" i="16" s="1"/>
  <c r="R725" i="16" s="1"/>
  <c r="R726" i="16" s="1"/>
  <c r="R727" i="16" s="1"/>
  <c r="R728" i="16" s="1"/>
  <c r="R729" i="16" s="1"/>
  <c r="R730" i="16" s="1"/>
  <c r="R731" i="16" s="1"/>
  <c r="R732" i="16" s="1"/>
  <c r="R733" i="16" s="1"/>
  <c r="R734" i="16" s="1"/>
  <c r="R735" i="16" s="1"/>
  <c r="R736" i="16" s="1"/>
  <c r="R737" i="16" s="1"/>
  <c r="R738" i="16" s="1"/>
  <c r="R739" i="16" s="1"/>
  <c r="R740" i="16" s="1"/>
  <c r="R741" i="16" s="1"/>
  <c r="R742" i="16" s="1"/>
  <c r="R743" i="16" s="1"/>
  <c r="R744" i="16" s="1"/>
  <c r="R745" i="16" s="1"/>
  <c r="R746" i="16" s="1"/>
  <c r="R747" i="16" s="1"/>
  <c r="R748" i="16" s="1"/>
  <c r="R749" i="16" s="1"/>
  <c r="R750" i="16" s="1"/>
  <c r="R751" i="16" s="1"/>
  <c r="R752" i="16" s="1"/>
  <c r="R753" i="16" s="1"/>
  <c r="R754" i="16" s="1"/>
  <c r="R755" i="16" s="1"/>
  <c r="R756" i="16" s="1"/>
  <c r="R757" i="16" s="1"/>
  <c r="R758" i="16" s="1"/>
  <c r="R759" i="16" s="1"/>
  <c r="R760" i="16" s="1"/>
  <c r="R761" i="16" s="1"/>
  <c r="R762" i="16" s="1"/>
  <c r="R763" i="16" s="1"/>
  <c r="R764" i="16" s="1"/>
  <c r="R765" i="16" s="1"/>
  <c r="R766" i="16" s="1"/>
  <c r="R767" i="16" s="1"/>
  <c r="R768" i="16" s="1"/>
  <c r="R769" i="16" s="1"/>
  <c r="R770" i="16" s="1"/>
  <c r="R771" i="16" s="1"/>
  <c r="R772" i="16" s="1"/>
  <c r="R773" i="16" s="1"/>
  <c r="R774" i="16" s="1"/>
  <c r="R775" i="16" s="1"/>
  <c r="R776" i="16" s="1"/>
  <c r="R777" i="16" s="1"/>
  <c r="R778" i="16" s="1"/>
  <c r="R779" i="16" s="1"/>
  <c r="R780" i="16" s="1"/>
  <c r="R781" i="16" s="1"/>
  <c r="R782" i="16" s="1"/>
  <c r="R783" i="16" s="1"/>
  <c r="R784" i="16" s="1"/>
  <c r="R785" i="16" s="1"/>
  <c r="R786" i="16" s="1"/>
  <c r="R787" i="16" s="1"/>
  <c r="R788" i="16" s="1"/>
  <c r="R789" i="16" s="1"/>
  <c r="R790" i="16" s="1"/>
  <c r="R791" i="16" s="1"/>
  <c r="R792" i="16" s="1"/>
  <c r="R793" i="16" s="1"/>
  <c r="R794" i="16" s="1"/>
  <c r="R795" i="16" s="1"/>
  <c r="R796" i="16" s="1"/>
  <c r="R797" i="16" s="1"/>
  <c r="R798" i="16" s="1"/>
  <c r="R799" i="16" s="1"/>
  <c r="R800" i="16" s="1"/>
  <c r="R801" i="16" s="1"/>
  <c r="R802" i="16" s="1"/>
  <c r="R803" i="16" s="1"/>
  <c r="R804" i="16" s="1"/>
  <c r="R805" i="16" s="1"/>
  <c r="P22" i="16"/>
  <c r="V21" i="16"/>
  <c r="AB21" i="16" s="1"/>
  <c r="W21" i="16"/>
  <c r="AC21" i="16" s="1"/>
  <c r="X21" i="16"/>
  <c r="AD21" i="16" s="1"/>
  <c r="Q22" i="16"/>
  <c r="S20" i="16"/>
  <c r="Y20" i="16" s="1"/>
  <c r="T20" i="16"/>
  <c r="Z20" i="16" s="1"/>
  <c r="U20" i="16"/>
  <c r="AA20" i="16" s="1"/>
  <c r="O21" i="16"/>
  <c r="E125" i="10"/>
  <c r="E118" i="10"/>
  <c r="E111" i="10"/>
  <c r="E104" i="10"/>
  <c r="E97" i="10"/>
  <c r="E90" i="10"/>
  <c r="A85" i="10"/>
  <c r="A84" i="10"/>
  <c r="A83" i="10"/>
  <c r="A82" i="10"/>
  <c r="H48" i="10"/>
  <c r="I47" i="10"/>
  <c r="J47" i="10" s="1"/>
  <c r="K40" i="10"/>
  <c r="H60" i="10" s="1"/>
  <c r="K39" i="10"/>
  <c r="K36" i="10"/>
  <c r="K33" i="10"/>
  <c r="K32" i="10"/>
  <c r="K31" i="10"/>
  <c r="H51" i="10" s="1"/>
  <c r="K6" i="10"/>
  <c r="A45" i="10" s="1"/>
  <c r="E6" i="24" l="1"/>
  <c r="E17" i="24" s="1"/>
  <c r="E8" i="24"/>
  <c r="E21" i="24" s="1"/>
  <c r="E7" i="24"/>
  <c r="E20" i="24" s="1"/>
  <c r="K807" i="16"/>
  <c r="E19" i="24"/>
  <c r="X22" i="16"/>
  <c r="AD22" i="16" s="1"/>
  <c r="Q23" i="16"/>
  <c r="P23" i="16"/>
  <c r="V22" i="16"/>
  <c r="W22" i="16"/>
  <c r="AC22" i="16" s="1"/>
  <c r="AB22" i="16"/>
  <c r="T21" i="16"/>
  <c r="S21" i="16"/>
  <c r="U21" i="16"/>
  <c r="AA21" i="16" s="1"/>
  <c r="O22" i="16"/>
  <c r="Z21" i="16"/>
  <c r="Y21" i="16"/>
  <c r="U40" i="9"/>
  <c r="R40" i="9" s="1"/>
  <c r="U16" i="9"/>
  <c r="R16" i="9" s="1"/>
  <c r="U30" i="9"/>
  <c r="R30" i="9" s="1"/>
  <c r="U44" i="9"/>
  <c r="R44" i="9" s="1"/>
  <c r="U12" i="9"/>
  <c r="R12" i="9" s="1"/>
  <c r="U28" i="9"/>
  <c r="R28" i="9" s="1"/>
  <c r="U42" i="9"/>
  <c r="R42" i="9" s="1"/>
  <c r="U18" i="9"/>
  <c r="R18" i="9" s="1"/>
  <c r="U10" i="9"/>
  <c r="R10" i="9" s="1"/>
  <c r="U24" i="9"/>
  <c r="R24" i="9" s="1"/>
  <c r="U20" i="9"/>
  <c r="R20" i="9" s="1"/>
  <c r="U38" i="9"/>
  <c r="R38" i="9" s="1"/>
  <c r="U22" i="9"/>
  <c r="R22" i="9" s="1"/>
  <c r="U62" i="9"/>
  <c r="O62" i="9" s="1"/>
  <c r="U14" i="9"/>
  <c r="R14" i="9" s="1"/>
  <c r="U6" i="9"/>
  <c r="R6" i="9" s="1"/>
  <c r="U4" i="9"/>
  <c r="R4" i="9" s="1"/>
  <c r="U56" i="9"/>
  <c r="R56" i="9" s="1"/>
  <c r="U8" i="9"/>
  <c r="R8" i="9" s="1"/>
  <c r="U26" i="9"/>
  <c r="R26" i="9" s="1"/>
  <c r="U54" i="9"/>
  <c r="R54" i="9" s="1"/>
  <c r="U60" i="9"/>
  <c r="O60" i="9" s="1"/>
  <c r="U52" i="9"/>
  <c r="R52" i="9" s="1"/>
  <c r="U32" i="9"/>
  <c r="R32" i="9" s="1"/>
  <c r="U36" i="9"/>
  <c r="R36" i="9" s="1"/>
  <c r="U50" i="9"/>
  <c r="R50" i="9" s="1"/>
  <c r="U46" i="9"/>
  <c r="R46" i="9" s="1"/>
  <c r="U34" i="9"/>
  <c r="R34" i="9" s="1"/>
  <c r="U48" i="9"/>
  <c r="R48" i="9" s="1"/>
  <c r="U58" i="9"/>
  <c r="O58" i="9" s="1"/>
  <c r="H52" i="10"/>
  <c r="H53" i="10" s="1"/>
  <c r="H54" i="10" s="1"/>
  <c r="J48" i="10"/>
  <c r="K47" i="10"/>
  <c r="I48" i="10"/>
  <c r="A23" i="4"/>
  <c r="A47" i="4" s="1"/>
  <c r="C95" i="4"/>
  <c r="C108" i="4" s="1"/>
  <c r="D95" i="4"/>
  <c r="D108" i="4" s="1"/>
  <c r="B95" i="4"/>
  <c r="B108" i="4" s="1"/>
  <c r="C94" i="4"/>
  <c r="C107" i="4" s="1"/>
  <c r="D94" i="4"/>
  <c r="D107" i="4" s="1"/>
  <c r="B94" i="4"/>
  <c r="B107" i="4" s="1"/>
  <c r="C93" i="4"/>
  <c r="C106" i="4" s="1"/>
  <c r="D93" i="4"/>
  <c r="D106" i="4" s="1"/>
  <c r="B93" i="4"/>
  <c r="B106" i="4" s="1"/>
  <c r="C92" i="4"/>
  <c r="C104" i="4" s="1"/>
  <c r="D92" i="4"/>
  <c r="D104" i="4" s="1"/>
  <c r="B92" i="4"/>
  <c r="B104" i="4" s="1"/>
  <c r="C91" i="4"/>
  <c r="C105" i="4" s="1"/>
  <c r="D91" i="4"/>
  <c r="D105" i="4" s="1"/>
  <c r="B91" i="4"/>
  <c r="B105" i="4" s="1"/>
  <c r="C90" i="4"/>
  <c r="C103" i="4" s="1"/>
  <c r="D90" i="4"/>
  <c r="D103" i="4" s="1"/>
  <c r="B90" i="4"/>
  <c r="B103" i="4" s="1"/>
  <c r="A86" i="4"/>
  <c r="C71" i="4"/>
  <c r="C84" i="4" s="1"/>
  <c r="D71" i="4"/>
  <c r="D84" i="4" s="1"/>
  <c r="B71" i="4"/>
  <c r="B84" i="4" s="1"/>
  <c r="C70" i="4"/>
  <c r="C82" i="4" s="1"/>
  <c r="D70" i="4"/>
  <c r="D82" i="4" s="1"/>
  <c r="B70" i="4"/>
  <c r="B82" i="4" s="1"/>
  <c r="C69" i="4"/>
  <c r="C79" i="4" s="1"/>
  <c r="D69" i="4"/>
  <c r="D79" i="4" s="1"/>
  <c r="B69" i="4"/>
  <c r="B79" i="4" s="1"/>
  <c r="C68" i="4"/>
  <c r="C81" i="4" s="1"/>
  <c r="D68" i="4"/>
  <c r="D81" i="4" s="1"/>
  <c r="B68" i="4"/>
  <c r="B81" i="4" s="1"/>
  <c r="C67" i="4"/>
  <c r="C83" i="4" s="1"/>
  <c r="D67" i="4"/>
  <c r="D83" i="4" s="1"/>
  <c r="B67" i="4"/>
  <c r="B83" i="4" s="1"/>
  <c r="C66" i="4"/>
  <c r="C80" i="4" s="1"/>
  <c r="D66" i="4"/>
  <c r="D80" i="4" s="1"/>
  <c r="B66" i="4"/>
  <c r="B80" i="4" s="1"/>
  <c r="A62" i="4"/>
  <c r="C47" i="4"/>
  <c r="C59" i="4" s="1"/>
  <c r="D47" i="4"/>
  <c r="D59" i="4" s="1"/>
  <c r="B47" i="4"/>
  <c r="B59" i="4" s="1"/>
  <c r="C46" i="4"/>
  <c r="C58" i="4" s="1"/>
  <c r="D46" i="4"/>
  <c r="D58" i="4" s="1"/>
  <c r="B46" i="4"/>
  <c r="B58" i="4" s="1"/>
  <c r="C45" i="4"/>
  <c r="C56" i="4" s="1"/>
  <c r="D45" i="4"/>
  <c r="D56" i="4" s="1"/>
  <c r="B45" i="4"/>
  <c r="B56" i="4" s="1"/>
  <c r="C44" i="4"/>
  <c r="C57" i="4" s="1"/>
  <c r="D44" i="4"/>
  <c r="D57" i="4" s="1"/>
  <c r="B44" i="4"/>
  <c r="B57" i="4" s="1"/>
  <c r="C43" i="4"/>
  <c r="C60" i="4" s="1"/>
  <c r="D43" i="4"/>
  <c r="D60" i="4" s="1"/>
  <c r="B43" i="4"/>
  <c r="B60" i="4" s="1"/>
  <c r="C42" i="4"/>
  <c r="C55" i="4" s="1"/>
  <c r="D42" i="4"/>
  <c r="D55" i="4" s="1"/>
  <c r="B42" i="4"/>
  <c r="B55" i="4" s="1"/>
  <c r="A38" i="4"/>
  <c r="C23" i="4"/>
  <c r="D23" i="4"/>
  <c r="B23" i="4"/>
  <c r="C22" i="4"/>
  <c r="C33" i="4" s="1"/>
  <c r="D22" i="4"/>
  <c r="D33" i="4" s="1"/>
  <c r="B22" i="4"/>
  <c r="B33" i="4" s="1"/>
  <c r="C21" i="4"/>
  <c r="C31" i="4" s="1"/>
  <c r="D21" i="4"/>
  <c r="D31" i="4" s="1"/>
  <c r="B21" i="4"/>
  <c r="B31" i="4" s="1"/>
  <c r="C20" i="4"/>
  <c r="C34" i="4" s="1"/>
  <c r="D20" i="4"/>
  <c r="D34" i="4" s="1"/>
  <c r="B20" i="4"/>
  <c r="B34" i="4" s="1"/>
  <c r="C19" i="4"/>
  <c r="C35" i="4" s="1"/>
  <c r="D19" i="4"/>
  <c r="D35" i="4" s="1"/>
  <c r="B19" i="4"/>
  <c r="B35" i="4" s="1"/>
  <c r="C18" i="4"/>
  <c r="C32" i="4" s="1"/>
  <c r="D18" i="4"/>
  <c r="D32" i="4" s="1"/>
  <c r="B18" i="4"/>
  <c r="B32" i="4" s="1"/>
  <c r="A14" i="4"/>
  <c r="E16" i="24" l="1"/>
  <c r="E15" i="24"/>
  <c r="E14" i="24"/>
  <c r="X23" i="16"/>
  <c r="AD23" i="16" s="1"/>
  <c r="Q24" i="16"/>
  <c r="P24" i="16"/>
  <c r="V23" i="16"/>
  <c r="AB23" i="16" s="1"/>
  <c r="W23" i="16"/>
  <c r="AC23" i="16" s="1"/>
  <c r="U22" i="16"/>
  <c r="AA22" i="16" s="1"/>
  <c r="S22" i="16"/>
  <c r="Y22" i="16" s="1"/>
  <c r="T22" i="16"/>
  <c r="Z22" i="16" s="1"/>
  <c r="O23" i="16"/>
  <c r="O36" i="9"/>
  <c r="L60" i="9"/>
  <c r="L61" i="9" s="1"/>
  <c r="F252" i="9" s="1"/>
  <c r="O18" i="9"/>
  <c r="O12" i="9"/>
  <c r="O6" i="9"/>
  <c r="O30" i="9"/>
  <c r="O24" i="9"/>
  <c r="O48" i="9"/>
  <c r="O54" i="9"/>
  <c r="O42" i="9"/>
  <c r="H56" i="10"/>
  <c r="H58" i="10"/>
  <c r="I52" i="10"/>
  <c r="I53" i="10" s="1"/>
  <c r="J52" i="10"/>
  <c r="J53" i="10" s="1"/>
  <c r="H63" i="10"/>
  <c r="K48" i="10"/>
  <c r="L47" i="10"/>
  <c r="J51" i="10"/>
  <c r="I51" i="10"/>
  <c r="A71" i="4"/>
  <c r="A59" i="4"/>
  <c r="E94" i="4"/>
  <c r="E90" i="4"/>
  <c r="E103" i="4" s="1"/>
  <c r="E91" i="4"/>
  <c r="E105" i="4" s="1"/>
  <c r="E93" i="4"/>
  <c r="E106" i="4" s="1"/>
  <c r="E95" i="4"/>
  <c r="E108" i="4" s="1"/>
  <c r="E92" i="4"/>
  <c r="E104" i="4" s="1"/>
  <c r="E70" i="4"/>
  <c r="E82" i="4" s="1"/>
  <c r="E67" i="4"/>
  <c r="E83" i="4" s="1"/>
  <c r="E69" i="4"/>
  <c r="E79" i="4" s="1"/>
  <c r="E71" i="4"/>
  <c r="E84" i="4" s="1"/>
  <c r="E66" i="4"/>
  <c r="E80" i="4" s="1"/>
  <c r="E68" i="4"/>
  <c r="E81" i="4" s="1"/>
  <c r="E44" i="4"/>
  <c r="E57" i="4" s="1"/>
  <c r="E42" i="4"/>
  <c r="E55" i="4" s="1"/>
  <c r="E43" i="4"/>
  <c r="E60" i="4" s="1"/>
  <c r="E45" i="4"/>
  <c r="E56" i="4" s="1"/>
  <c r="E47" i="4"/>
  <c r="E59" i="4" s="1"/>
  <c r="E46" i="4"/>
  <c r="E58" i="4" s="1"/>
  <c r="F207" i="9" l="1"/>
  <c r="F228" i="9"/>
  <c r="F163" i="9"/>
  <c r="F183" i="9"/>
  <c r="F71" i="9"/>
  <c r="F141" i="9"/>
  <c r="H47" i="9"/>
  <c r="E26" i="24" s="1"/>
  <c r="P25" i="16"/>
  <c r="W24" i="16"/>
  <c r="AC24" i="16" s="1"/>
  <c r="V24" i="16"/>
  <c r="AB24" i="16" s="1"/>
  <c r="X24" i="16"/>
  <c r="AD24" i="16" s="1"/>
  <c r="Q25" i="16"/>
  <c r="S23" i="16"/>
  <c r="Y23" i="16" s="1"/>
  <c r="U23" i="16"/>
  <c r="AA23" i="16" s="1"/>
  <c r="T23" i="16"/>
  <c r="Z23" i="16" s="1"/>
  <c r="O24" i="16"/>
  <c r="L12" i="9"/>
  <c r="L13" i="9" s="1"/>
  <c r="C252" i="9" s="1"/>
  <c r="L48" i="9"/>
  <c r="L30" i="9"/>
  <c r="H62" i="10"/>
  <c r="H65" i="10" s="1"/>
  <c r="H67" i="10" s="1"/>
  <c r="H68" i="10" s="1"/>
  <c r="J54" i="10"/>
  <c r="J56" i="10" s="1"/>
  <c r="I54" i="10"/>
  <c r="I56" i="10" s="1"/>
  <c r="I63" i="10" s="1"/>
  <c r="L48" i="10"/>
  <c r="M47" i="10"/>
  <c r="K51" i="10"/>
  <c r="K52" i="10"/>
  <c r="A95" i="4"/>
  <c r="A108" i="4" s="1"/>
  <c r="A84" i="4"/>
  <c r="F94" i="4"/>
  <c r="F107" i="4" s="1"/>
  <c r="E107" i="4"/>
  <c r="F90" i="4"/>
  <c r="F103" i="4" s="1"/>
  <c r="F93" i="4"/>
  <c r="F106" i="4" s="1"/>
  <c r="F92" i="4"/>
  <c r="F104" i="4" s="1"/>
  <c r="F95" i="4"/>
  <c r="F108" i="4" s="1"/>
  <c r="F91" i="4"/>
  <c r="F105" i="4" s="1"/>
  <c r="F70" i="4"/>
  <c r="F82" i="4" s="1"/>
  <c r="F68" i="4"/>
  <c r="F81" i="4" s="1"/>
  <c r="F69" i="4"/>
  <c r="F79" i="4" s="1"/>
  <c r="F66" i="4"/>
  <c r="F80" i="4" s="1"/>
  <c r="F71" i="4"/>
  <c r="F84" i="4" s="1"/>
  <c r="F67" i="4"/>
  <c r="F83" i="4" s="1"/>
  <c r="F44" i="4"/>
  <c r="F57" i="4" s="1"/>
  <c r="F42" i="4"/>
  <c r="F55" i="4" s="1"/>
  <c r="F46" i="4"/>
  <c r="F58" i="4" s="1"/>
  <c r="F45" i="4"/>
  <c r="F56" i="4" s="1"/>
  <c r="F47" i="4"/>
  <c r="F59" i="4" s="1"/>
  <c r="F43" i="4"/>
  <c r="F60" i="4" s="1"/>
  <c r="C36" i="4"/>
  <c r="D36" i="4"/>
  <c r="B36" i="4"/>
  <c r="A36" i="4"/>
  <c r="A22" i="4"/>
  <c r="A21" i="4"/>
  <c r="A20" i="4"/>
  <c r="A19" i="4"/>
  <c r="A18" i="4"/>
  <c r="A2" i="4" s="1"/>
  <c r="D7" i="4"/>
  <c r="C7" i="4"/>
  <c r="B7" i="4"/>
  <c r="A7" i="4"/>
  <c r="D6" i="4"/>
  <c r="C6" i="4"/>
  <c r="B6" i="4"/>
  <c r="D5" i="4"/>
  <c r="C5" i="4"/>
  <c r="B5" i="4"/>
  <c r="D4" i="4"/>
  <c r="C4" i="4"/>
  <c r="B4" i="4"/>
  <c r="A4" i="4"/>
  <c r="D3" i="4"/>
  <c r="C3" i="4"/>
  <c r="B3" i="4"/>
  <c r="D2" i="4"/>
  <c r="C2" i="4"/>
  <c r="B2" i="4"/>
  <c r="C207" i="9" l="1"/>
  <c r="C228" i="9"/>
  <c r="C163" i="9"/>
  <c r="C183" i="9"/>
  <c r="C71" i="9"/>
  <c r="C141" i="9"/>
  <c r="H44" i="9"/>
  <c r="B26" i="24" s="1"/>
  <c r="X25" i="16"/>
  <c r="AD25" i="16" s="1"/>
  <c r="Q26" i="16"/>
  <c r="P26" i="16"/>
  <c r="W25" i="16"/>
  <c r="V25" i="16"/>
  <c r="AB25" i="16" s="1"/>
  <c r="AC25" i="16"/>
  <c r="S24" i="16"/>
  <c r="Y24" i="16" s="1"/>
  <c r="U24" i="16"/>
  <c r="AA24" i="16" s="1"/>
  <c r="T24" i="16"/>
  <c r="Z24" i="16" s="1"/>
  <c r="O25" i="16"/>
  <c r="L49" i="9"/>
  <c r="E252" i="9" s="1"/>
  <c r="H39" i="9"/>
  <c r="H40" i="9" s="1"/>
  <c r="L31" i="9"/>
  <c r="D252" i="9" s="1"/>
  <c r="J63" i="10"/>
  <c r="I58" i="10"/>
  <c r="J58" i="10"/>
  <c r="J62" i="10" s="1"/>
  <c r="A46" i="4"/>
  <c r="A33" i="4"/>
  <c r="A45" i="4"/>
  <c r="A31" i="4"/>
  <c r="A5" i="4"/>
  <c r="A44" i="4"/>
  <c r="A34" i="4"/>
  <c r="A43" i="4"/>
  <c r="A35" i="4"/>
  <c r="A3" i="4"/>
  <c r="A42" i="4"/>
  <c r="A32" i="4"/>
  <c r="K53" i="10"/>
  <c r="K54" i="10" s="1"/>
  <c r="N47" i="10"/>
  <c r="M48" i="10"/>
  <c r="H69" i="10"/>
  <c r="H71" i="10" s="1"/>
  <c r="L52" i="10"/>
  <c r="L51" i="10"/>
  <c r="F97" i="4"/>
  <c r="F73" i="4"/>
  <c r="F49" i="4"/>
  <c r="A6" i="4"/>
  <c r="E18" i="4"/>
  <c r="E32" i="4" s="1"/>
  <c r="E22" i="4"/>
  <c r="E33" i="4" s="1"/>
  <c r="E19" i="4"/>
  <c r="E35" i="4" s="1"/>
  <c r="E21" i="4"/>
  <c r="E23" i="4"/>
  <c r="E36" i="4" s="1"/>
  <c r="E20" i="4"/>
  <c r="E34" i="4" s="1"/>
  <c r="E125" i="1"/>
  <c r="E118" i="1"/>
  <c r="E111" i="1"/>
  <c r="E104" i="1"/>
  <c r="E97" i="1"/>
  <c r="E90" i="1"/>
  <c r="C28" i="45" l="1"/>
  <c r="C29" i="45"/>
  <c r="H252" i="9"/>
  <c r="E207" i="9"/>
  <c r="E228" i="9"/>
  <c r="D207" i="9"/>
  <c r="D228" i="9"/>
  <c r="E163" i="9"/>
  <c r="E183" i="9"/>
  <c r="D163" i="9"/>
  <c r="D183" i="9"/>
  <c r="E71" i="9"/>
  <c r="E141" i="9"/>
  <c r="D71" i="9"/>
  <c r="D141" i="9"/>
  <c r="H46" i="9"/>
  <c r="D26" i="24" s="1"/>
  <c r="H45" i="9"/>
  <c r="C26" i="24" s="1"/>
  <c r="X26" i="16"/>
  <c r="AD26" i="16" s="1"/>
  <c r="Q27" i="16"/>
  <c r="P27" i="16"/>
  <c r="V26" i="16"/>
  <c r="AB26" i="16" s="1"/>
  <c r="W26" i="16"/>
  <c r="AC26" i="16" s="1"/>
  <c r="T25" i="16"/>
  <c r="U25" i="16"/>
  <c r="AA25" i="16" s="1"/>
  <c r="S25" i="16"/>
  <c r="Y25" i="16" s="1"/>
  <c r="O26" i="16"/>
  <c r="Z25" i="16"/>
  <c r="E40" i="9"/>
  <c r="J65" i="10"/>
  <c r="J67" i="10" s="1"/>
  <c r="I62" i="10"/>
  <c r="I65" i="10" s="1"/>
  <c r="I67" i="10" s="1"/>
  <c r="I68" i="10" s="1"/>
  <c r="I69" i="10" s="1"/>
  <c r="I71" i="10" s="1"/>
  <c r="K56" i="10"/>
  <c r="K58" i="10"/>
  <c r="A70" i="4"/>
  <c r="A58" i="4"/>
  <c r="A56" i="4"/>
  <c r="A69" i="4"/>
  <c r="A57" i="4"/>
  <c r="A68" i="4"/>
  <c r="A67" i="4"/>
  <c r="A60" i="4"/>
  <c r="A66" i="4"/>
  <c r="A55" i="4"/>
  <c r="K63" i="10"/>
  <c r="M51" i="10"/>
  <c r="M52" i="10"/>
  <c r="L53" i="10"/>
  <c r="L54" i="10" s="1"/>
  <c r="N48" i="10"/>
  <c r="O47" i="10"/>
  <c r="G90" i="4"/>
  <c r="G103" i="4" s="1"/>
  <c r="H103" i="4" s="1"/>
  <c r="G91" i="4"/>
  <c r="G93" i="4"/>
  <c r="G106" i="4" s="1"/>
  <c r="G95" i="4"/>
  <c r="G108" i="4" s="1"/>
  <c r="G92" i="4"/>
  <c r="G104" i="4" s="1"/>
  <c r="G94" i="4"/>
  <c r="G107" i="4" s="1"/>
  <c r="G66" i="4"/>
  <c r="G67" i="4"/>
  <c r="G69" i="4"/>
  <c r="G71" i="4"/>
  <c r="G84" i="4" s="1"/>
  <c r="G68" i="4"/>
  <c r="G81" i="4" s="1"/>
  <c r="G70" i="4"/>
  <c r="G82" i="4" s="1"/>
  <c r="G42" i="4"/>
  <c r="G43" i="4"/>
  <c r="G60" i="4" s="1"/>
  <c r="G45" i="4"/>
  <c r="G56" i="4" s="1"/>
  <c r="G47" i="4"/>
  <c r="G59" i="4" s="1"/>
  <c r="G44" i="4"/>
  <c r="G57" i="4" s="1"/>
  <c r="G46" i="4"/>
  <c r="G58" i="4" s="1"/>
  <c r="E31" i="4"/>
  <c r="F22" i="4"/>
  <c r="F33" i="4" s="1"/>
  <c r="F18" i="4"/>
  <c r="F32" i="4" s="1"/>
  <c r="F20" i="4"/>
  <c r="F34" i="4" s="1"/>
  <c r="F21" i="4"/>
  <c r="F23" i="4"/>
  <c r="F36" i="4" s="1"/>
  <c r="F19" i="4"/>
  <c r="F35" i="4" s="1"/>
  <c r="D29" i="45" l="1"/>
  <c r="B50" i="45" s="1"/>
  <c r="F38" i="45"/>
  <c r="D28" i="45"/>
  <c r="B49" i="45" s="1"/>
  <c r="F37" i="45"/>
  <c r="H228" i="9"/>
  <c r="H207" i="9"/>
  <c r="H183" i="9"/>
  <c r="H163" i="9"/>
  <c r="H141" i="9"/>
  <c r="H71" i="9"/>
  <c r="X27" i="16"/>
  <c r="AD27" i="16" s="1"/>
  <c r="Q28" i="16"/>
  <c r="P28" i="16"/>
  <c r="V27" i="16"/>
  <c r="AB27" i="16" s="1"/>
  <c r="W27" i="16"/>
  <c r="AC27" i="16" s="1"/>
  <c r="U26" i="16"/>
  <c r="T26" i="16"/>
  <c r="Z26" i="16" s="1"/>
  <c r="S26" i="16"/>
  <c r="Y26" i="16" s="1"/>
  <c r="O27" i="16"/>
  <c r="AA26" i="16"/>
  <c r="J68" i="10"/>
  <c r="J69" i="10" s="1"/>
  <c r="J71" i="10" s="1"/>
  <c r="K62" i="10"/>
  <c r="K65" i="10" s="1"/>
  <c r="K67" i="10" s="1"/>
  <c r="L56" i="10"/>
  <c r="L58" i="10"/>
  <c r="A82" i="4"/>
  <c r="A94" i="4"/>
  <c r="A107" i="4" s="1"/>
  <c r="A79" i="4"/>
  <c r="A93" i="4"/>
  <c r="A106" i="4" s="1"/>
  <c r="A81" i="4"/>
  <c r="A92" i="4"/>
  <c r="A104" i="4" s="1"/>
  <c r="A91" i="4"/>
  <c r="A105" i="4" s="1"/>
  <c r="A83" i="4"/>
  <c r="A90" i="4"/>
  <c r="A103" i="4" s="1"/>
  <c r="A80" i="4"/>
  <c r="N52" i="10"/>
  <c r="N51" i="10"/>
  <c r="O48" i="10"/>
  <c r="P47" i="10"/>
  <c r="M53" i="10"/>
  <c r="M54" i="10" s="1"/>
  <c r="H104" i="4"/>
  <c r="G80" i="4"/>
  <c r="G55" i="4"/>
  <c r="H55" i="4" s="1"/>
  <c r="H56" i="4" s="1"/>
  <c r="H57" i="4" s="1"/>
  <c r="H58" i="4" s="1"/>
  <c r="H59" i="4" s="1"/>
  <c r="H60" i="4" s="1"/>
  <c r="G105" i="4"/>
  <c r="G83" i="4"/>
  <c r="G79" i="4"/>
  <c r="H79" i="4" s="1"/>
  <c r="F31" i="4"/>
  <c r="F25" i="4"/>
  <c r="A83" i="1"/>
  <c r="A84" i="1"/>
  <c r="A85" i="1"/>
  <c r="A82" i="1"/>
  <c r="K40" i="1"/>
  <c r="H60" i="1" s="1"/>
  <c r="K39" i="1"/>
  <c r="K36" i="1"/>
  <c r="K33" i="1"/>
  <c r="K32" i="1"/>
  <c r="G38" i="45" l="1"/>
  <c r="C50" i="45" s="1"/>
  <c r="G37" i="45"/>
  <c r="C49" i="45" s="1"/>
  <c r="X28" i="16"/>
  <c r="AD28" i="16" s="1"/>
  <c r="Q29" i="16"/>
  <c r="P29" i="16"/>
  <c r="W28" i="16"/>
  <c r="AC28" i="16" s="1"/>
  <c r="V28" i="16"/>
  <c r="AB28" i="16" s="1"/>
  <c r="T27" i="16"/>
  <c r="S27" i="16"/>
  <c r="Y27" i="16" s="1"/>
  <c r="U27" i="16"/>
  <c r="AA27" i="16" s="1"/>
  <c r="O28" i="16"/>
  <c r="Z27" i="16"/>
  <c r="K68" i="10"/>
  <c r="K69" i="10" s="1"/>
  <c r="K71" i="10" s="1"/>
  <c r="L63" i="10"/>
  <c r="L62" i="10"/>
  <c r="M56" i="10"/>
  <c r="M58" i="10"/>
  <c r="P48" i="10"/>
  <c r="Q47" i="10"/>
  <c r="Q48" i="10" s="1"/>
  <c r="O51" i="10"/>
  <c r="O52" i="10"/>
  <c r="N53" i="10"/>
  <c r="N54" i="10" s="1"/>
  <c r="H105" i="4"/>
  <c r="H106" i="4" s="1"/>
  <c r="H107" i="4" s="1"/>
  <c r="H108" i="4" s="1"/>
  <c r="H80" i="4"/>
  <c r="H81" i="4" s="1"/>
  <c r="H82" i="4" s="1"/>
  <c r="H83" i="4" s="1"/>
  <c r="H84" i="4" s="1"/>
  <c r="G19" i="4"/>
  <c r="G35" i="4" s="1"/>
  <c r="G21" i="4"/>
  <c r="G23" i="4"/>
  <c r="G36" i="4" s="1"/>
  <c r="G20" i="4"/>
  <c r="G34" i="4" s="1"/>
  <c r="G22" i="4"/>
  <c r="G33" i="4" s="1"/>
  <c r="G18" i="4"/>
  <c r="G32" i="4" s="1"/>
  <c r="K6" i="1"/>
  <c r="A45" i="1" s="1"/>
  <c r="K31" i="1"/>
  <c r="H51" i="1" s="1"/>
  <c r="I47" i="1"/>
  <c r="J47" i="1" s="1"/>
  <c r="H48" i="1"/>
  <c r="I48" i="1"/>
  <c r="P30" i="16" l="1"/>
  <c r="V29" i="16"/>
  <c r="AB29" i="16" s="1"/>
  <c r="W29" i="16"/>
  <c r="AC29" i="16" s="1"/>
  <c r="X29" i="16"/>
  <c r="AD29" i="16" s="1"/>
  <c r="Q30" i="16"/>
  <c r="S28" i="16"/>
  <c r="T28" i="16"/>
  <c r="Z28" i="16" s="1"/>
  <c r="U28" i="16"/>
  <c r="AA28" i="16" s="1"/>
  <c r="O29" i="16"/>
  <c r="Y28" i="16"/>
  <c r="L65" i="10"/>
  <c r="L67" i="10" s="1"/>
  <c r="L68" i="10" s="1"/>
  <c r="L69" i="10" s="1"/>
  <c r="L71" i="10" s="1"/>
  <c r="M63" i="10"/>
  <c r="M62" i="10"/>
  <c r="N56" i="10"/>
  <c r="N63" i="10" s="1"/>
  <c r="N58" i="10"/>
  <c r="O53" i="10"/>
  <c r="O54" i="10" s="1"/>
  <c r="Q52" i="10"/>
  <c r="Q51" i="10"/>
  <c r="P51" i="10"/>
  <c r="P52" i="10"/>
  <c r="G31" i="4"/>
  <c r="H31" i="4" s="1"/>
  <c r="H32" i="4" s="1"/>
  <c r="H33" i="4" s="1"/>
  <c r="H34" i="4" s="1"/>
  <c r="H35" i="4" s="1"/>
  <c r="H36" i="4" s="1"/>
  <c r="H52" i="1"/>
  <c r="I51" i="1"/>
  <c r="J48" i="1"/>
  <c r="J51" i="1" s="1"/>
  <c r="K47" i="1"/>
  <c r="X30" i="16" l="1"/>
  <c r="AD30" i="16" s="1"/>
  <c r="Q31" i="16"/>
  <c r="P31" i="16"/>
  <c r="V30" i="16"/>
  <c r="W30" i="16"/>
  <c r="AC30" i="16" s="1"/>
  <c r="AB30" i="16"/>
  <c r="T29" i="16"/>
  <c r="S29" i="16"/>
  <c r="Y29" i="16" s="1"/>
  <c r="U29" i="16"/>
  <c r="AA29" i="16" s="1"/>
  <c r="O30" i="16"/>
  <c r="Z29" i="16"/>
  <c r="M65" i="10"/>
  <c r="M67" i="10" s="1"/>
  <c r="M68" i="10" s="1"/>
  <c r="M69" i="10" s="1"/>
  <c r="M71" i="10" s="1"/>
  <c r="N62" i="10"/>
  <c r="N65" i="10" s="1"/>
  <c r="N67" i="10" s="1"/>
  <c r="O56" i="10"/>
  <c r="O63" i="10" s="1"/>
  <c r="O58" i="10"/>
  <c r="P53" i="10"/>
  <c r="P54" i="10" s="1"/>
  <c r="Q53" i="10"/>
  <c r="Q54" i="10" s="1"/>
  <c r="J52" i="1"/>
  <c r="J53" i="1" s="1"/>
  <c r="J54" i="1" s="1"/>
  <c r="J56" i="1" s="1"/>
  <c r="I52" i="1"/>
  <c r="H53" i="1"/>
  <c r="H54" i="1" s="1"/>
  <c r="L47" i="1"/>
  <c r="K48" i="1"/>
  <c r="K51" i="1" s="1"/>
  <c r="X31" i="16" l="1"/>
  <c r="AD31" i="16" s="1"/>
  <c r="Q32" i="16"/>
  <c r="P32" i="16"/>
  <c r="V31" i="16"/>
  <c r="AB31" i="16" s="1"/>
  <c r="W31" i="16"/>
  <c r="AC31" i="16" s="1"/>
  <c r="U30" i="16"/>
  <c r="AA30" i="16" s="1"/>
  <c r="S30" i="16"/>
  <c r="Y30" i="16" s="1"/>
  <c r="T30" i="16"/>
  <c r="Z30" i="16" s="1"/>
  <c r="O31" i="16"/>
  <c r="N68" i="10"/>
  <c r="N69" i="10" s="1"/>
  <c r="N71" i="10" s="1"/>
  <c r="O62" i="10"/>
  <c r="O65" i="10" s="1"/>
  <c r="O67" i="10" s="1"/>
  <c r="P56" i="10"/>
  <c r="P58" i="10"/>
  <c r="Q56" i="10"/>
  <c r="Q58" i="10"/>
  <c r="K52" i="1"/>
  <c r="K53" i="1" s="1"/>
  <c r="K54" i="1" s="1"/>
  <c r="J58" i="1"/>
  <c r="J62" i="1" s="1"/>
  <c r="H58" i="1"/>
  <c r="H56" i="1"/>
  <c r="I53" i="1"/>
  <c r="I54" i="1" s="1"/>
  <c r="I56" i="1" s="1"/>
  <c r="J63" i="1"/>
  <c r="L48" i="1"/>
  <c r="M47" i="1"/>
  <c r="P33" i="16" l="1"/>
  <c r="W32" i="16"/>
  <c r="AC32" i="16" s="1"/>
  <c r="V32" i="16"/>
  <c r="AB32" i="16" s="1"/>
  <c r="X32" i="16"/>
  <c r="AD32" i="16" s="1"/>
  <c r="Q33" i="16"/>
  <c r="U31" i="16"/>
  <c r="AA31" i="16" s="1"/>
  <c r="S31" i="16"/>
  <c r="Y31" i="16" s="1"/>
  <c r="T31" i="16"/>
  <c r="Z31" i="16" s="1"/>
  <c r="O32" i="16"/>
  <c r="O68" i="10"/>
  <c r="O69" i="10" s="1"/>
  <c r="O71" i="10" s="1"/>
  <c r="P63" i="10"/>
  <c r="P62" i="10"/>
  <c r="Q63" i="10"/>
  <c r="Q62" i="10"/>
  <c r="L51" i="1"/>
  <c r="L52" i="1"/>
  <c r="L53" i="1" s="1"/>
  <c r="L54" i="1" s="1"/>
  <c r="L56" i="1" s="1"/>
  <c r="L63" i="1" s="1"/>
  <c r="H63" i="1"/>
  <c r="H62" i="1"/>
  <c r="I58" i="1"/>
  <c r="J65" i="1"/>
  <c r="J67" i="1" s="1"/>
  <c r="K58" i="1"/>
  <c r="K56" i="1"/>
  <c r="I62" i="1"/>
  <c r="I63" i="1"/>
  <c r="N47" i="1"/>
  <c r="M48" i="1"/>
  <c r="X33" i="16" l="1"/>
  <c r="Q34" i="16"/>
  <c r="P34" i="16"/>
  <c r="W33" i="16"/>
  <c r="AC33" i="16" s="1"/>
  <c r="V33" i="16"/>
  <c r="AB33" i="16" s="1"/>
  <c r="AD33" i="16"/>
  <c r="S32" i="16"/>
  <c r="Y32" i="16" s="1"/>
  <c r="U32" i="16"/>
  <c r="AA32" i="16" s="1"/>
  <c r="T32" i="16"/>
  <c r="Z32" i="16" s="1"/>
  <c r="O33" i="16"/>
  <c r="Q65" i="10"/>
  <c r="Q67" i="10" s="1"/>
  <c r="P65" i="10"/>
  <c r="P67" i="10" s="1"/>
  <c r="P68" i="10" s="1"/>
  <c r="M51" i="1"/>
  <c r="M52" i="1"/>
  <c r="M53" i="1" s="1"/>
  <c r="M54" i="1" s="1"/>
  <c r="M56" i="1" s="1"/>
  <c r="M63" i="1" s="1"/>
  <c r="H65" i="1"/>
  <c r="H67" i="1" s="1"/>
  <c r="H68" i="1" s="1"/>
  <c r="I65" i="1"/>
  <c r="I67" i="1" s="1"/>
  <c r="L58" i="1"/>
  <c r="K62" i="1"/>
  <c r="K63" i="1"/>
  <c r="L62" i="1"/>
  <c r="N48" i="1"/>
  <c r="O47" i="1"/>
  <c r="P35" i="16" l="1"/>
  <c r="V34" i="16"/>
  <c r="W34" i="16"/>
  <c r="AC34" i="16" s="1"/>
  <c r="AB34" i="16"/>
  <c r="X34" i="16"/>
  <c r="AD34" i="16" s="1"/>
  <c r="Q35" i="16"/>
  <c r="T33" i="16"/>
  <c r="Z33" i="16" s="1"/>
  <c r="U33" i="16"/>
  <c r="AA33" i="16" s="1"/>
  <c r="S33" i="16"/>
  <c r="Y33" i="16" s="1"/>
  <c r="O34" i="16"/>
  <c r="Q68" i="10"/>
  <c r="Q69" i="10" s="1"/>
  <c r="Q71" i="10" s="1"/>
  <c r="P69" i="10"/>
  <c r="P71" i="10" s="1"/>
  <c r="N51" i="1"/>
  <c r="N52" i="1"/>
  <c r="N53" i="1" s="1"/>
  <c r="N54" i="1" s="1"/>
  <c r="N56" i="1" s="1"/>
  <c r="N63" i="1" s="1"/>
  <c r="H69" i="1"/>
  <c r="M58" i="1"/>
  <c r="L65" i="1"/>
  <c r="L67" i="1" s="1"/>
  <c r="K65" i="1"/>
  <c r="K67" i="1" s="1"/>
  <c r="M62" i="1"/>
  <c r="P47" i="1"/>
  <c r="O48" i="1"/>
  <c r="X35" i="16" l="1"/>
  <c r="AD35" i="16" s="1"/>
  <c r="Q36" i="16"/>
  <c r="P36" i="16"/>
  <c r="V35" i="16"/>
  <c r="AB35" i="16" s="1"/>
  <c r="W35" i="16"/>
  <c r="AC35" i="16" s="1"/>
  <c r="U34" i="16"/>
  <c r="AA34" i="16" s="1"/>
  <c r="T34" i="16"/>
  <c r="Z34" i="16" s="1"/>
  <c r="S34" i="16"/>
  <c r="O35" i="16"/>
  <c r="Y34" i="16"/>
  <c r="O51" i="1"/>
  <c r="O52" i="1"/>
  <c r="O53" i="1" s="1"/>
  <c r="O54" i="1" s="1"/>
  <c r="O56" i="1" s="1"/>
  <c r="O63" i="1" s="1"/>
  <c r="H71" i="1"/>
  <c r="H73" i="1" s="1"/>
  <c r="I68" i="1"/>
  <c r="I69" i="1" s="1"/>
  <c r="M65" i="1"/>
  <c r="M67" i="1" s="1"/>
  <c r="N58" i="1"/>
  <c r="N62" i="1"/>
  <c r="P48" i="1"/>
  <c r="Q47" i="1"/>
  <c r="Q48" i="1" s="1"/>
  <c r="X36" i="16" l="1"/>
  <c r="Q37" i="16"/>
  <c r="AD36" i="16"/>
  <c r="P37" i="16"/>
  <c r="W36" i="16"/>
  <c r="AC36" i="16" s="1"/>
  <c r="V36" i="16"/>
  <c r="AB36" i="16" s="1"/>
  <c r="T35" i="16"/>
  <c r="Z35" i="16" s="1"/>
  <c r="U35" i="16"/>
  <c r="AA35" i="16" s="1"/>
  <c r="S35" i="16"/>
  <c r="Y35" i="16" s="1"/>
  <c r="O36" i="16"/>
  <c r="Q51" i="1"/>
  <c r="Q52" i="1"/>
  <c r="Q53" i="1" s="1"/>
  <c r="Q54" i="1" s="1"/>
  <c r="Q56" i="1" s="1"/>
  <c r="Q63" i="1" s="1"/>
  <c r="P51" i="1"/>
  <c r="P52" i="1"/>
  <c r="P53" i="1" s="1"/>
  <c r="P54" i="1" s="1"/>
  <c r="P56" i="1" s="1"/>
  <c r="P63" i="1" s="1"/>
  <c r="I71" i="1"/>
  <c r="I73" i="1" s="1"/>
  <c r="J68" i="1"/>
  <c r="J69" i="1" s="1"/>
  <c r="N65" i="1"/>
  <c r="N67" i="1" s="1"/>
  <c r="O58" i="1"/>
  <c r="O62" i="1"/>
  <c r="X37" i="16" l="1"/>
  <c r="AD37" i="16" s="1"/>
  <c r="Q38" i="16"/>
  <c r="P38" i="16"/>
  <c r="V37" i="16"/>
  <c r="AB37" i="16" s="1"/>
  <c r="W37" i="16"/>
  <c r="AC37" i="16" s="1"/>
  <c r="S36" i="16"/>
  <c r="T36" i="16"/>
  <c r="Z36" i="16" s="1"/>
  <c r="U36" i="16"/>
  <c r="AA36" i="16" s="1"/>
  <c r="O37" i="16"/>
  <c r="Y36" i="16"/>
  <c r="O65" i="1"/>
  <c r="O67" i="1" s="1"/>
  <c r="K68" i="1"/>
  <c r="K69" i="1" s="1"/>
  <c r="J71" i="1"/>
  <c r="J73" i="1" s="1"/>
  <c r="Q58" i="1"/>
  <c r="P58" i="1"/>
  <c r="P62" i="1" s="1"/>
  <c r="Q62" i="1"/>
  <c r="P39" i="16" l="1"/>
  <c r="V38" i="16"/>
  <c r="AB38" i="16" s="1"/>
  <c r="W38" i="16"/>
  <c r="AC38" i="16" s="1"/>
  <c r="X38" i="16"/>
  <c r="AD38" i="16" s="1"/>
  <c r="Q39" i="16"/>
  <c r="T37" i="16"/>
  <c r="Z37" i="16" s="1"/>
  <c r="S37" i="16"/>
  <c r="Y37" i="16" s="1"/>
  <c r="U37" i="16"/>
  <c r="AA37" i="16" s="1"/>
  <c r="O38" i="16"/>
  <c r="L68" i="1"/>
  <c r="L69" i="1" s="1"/>
  <c r="K71" i="1"/>
  <c r="K73" i="1" s="1"/>
  <c r="Q65" i="1"/>
  <c r="Q67" i="1" s="1"/>
  <c r="P65" i="1"/>
  <c r="P67" i="1" s="1"/>
  <c r="X39" i="16" l="1"/>
  <c r="AD39" i="16" s="1"/>
  <c r="Q40" i="16"/>
  <c r="P40" i="16"/>
  <c r="W39" i="16"/>
  <c r="AC39" i="16" s="1"/>
  <c r="V39" i="16"/>
  <c r="AB39" i="16" s="1"/>
  <c r="U38" i="16"/>
  <c r="AA38" i="16" s="1"/>
  <c r="S38" i="16"/>
  <c r="Y38" i="16" s="1"/>
  <c r="T38" i="16"/>
  <c r="Z38" i="16" s="1"/>
  <c r="O39" i="16"/>
  <c r="M68" i="1"/>
  <c r="M69" i="1" s="1"/>
  <c r="L71" i="1"/>
  <c r="L73" i="1" s="1"/>
  <c r="P41" i="16" l="1"/>
  <c r="W40" i="16"/>
  <c r="AC40" i="16" s="1"/>
  <c r="V40" i="16"/>
  <c r="AB40" i="16"/>
  <c r="X40" i="16"/>
  <c r="AD40" i="16" s="1"/>
  <c r="Q41" i="16"/>
  <c r="S39" i="16"/>
  <c r="Y39" i="16" s="1"/>
  <c r="U39" i="16"/>
  <c r="AA39" i="16" s="1"/>
  <c r="T39" i="16"/>
  <c r="Z39" i="16" s="1"/>
  <c r="O40" i="16"/>
  <c r="M71" i="1"/>
  <c r="M73" i="1" s="1"/>
  <c r="N68" i="1"/>
  <c r="N69" i="1" s="1"/>
  <c r="P42" i="16" l="1"/>
  <c r="V41" i="16"/>
  <c r="W41" i="16"/>
  <c r="AC41" i="16" s="1"/>
  <c r="X41" i="16"/>
  <c r="AD41" i="16" s="1"/>
  <c r="Q42" i="16"/>
  <c r="AB41" i="16"/>
  <c r="S40" i="16"/>
  <c r="Y40" i="16" s="1"/>
  <c r="U40" i="16"/>
  <c r="AA40" i="16" s="1"/>
  <c r="T40" i="16"/>
  <c r="Z40" i="16" s="1"/>
  <c r="O41" i="16"/>
  <c r="N71" i="1"/>
  <c r="N73" i="1" s="1"/>
  <c r="O68" i="1"/>
  <c r="O69" i="1" s="1"/>
  <c r="X42" i="16" l="1"/>
  <c r="AD42" i="16" s="1"/>
  <c r="Q43" i="16"/>
  <c r="P43" i="16"/>
  <c r="V42" i="16"/>
  <c r="AB42" i="16" s="1"/>
  <c r="W42" i="16"/>
  <c r="AC42" i="16" s="1"/>
  <c r="T41" i="16"/>
  <c r="Z41" i="16" s="1"/>
  <c r="U41" i="16"/>
  <c r="AA41" i="16" s="1"/>
  <c r="S41" i="16"/>
  <c r="Y41" i="16" s="1"/>
  <c r="O42" i="16"/>
  <c r="O71" i="1"/>
  <c r="O73" i="1" s="1"/>
  <c r="P68" i="1"/>
  <c r="P69" i="1" s="1"/>
  <c r="X43" i="16" l="1"/>
  <c r="AD43" i="16" s="1"/>
  <c r="Q44" i="16"/>
  <c r="P44" i="16"/>
  <c r="W43" i="16"/>
  <c r="AC43" i="16" s="1"/>
  <c r="V43" i="16"/>
  <c r="AB43" i="16" s="1"/>
  <c r="U42" i="16"/>
  <c r="AA42" i="16" s="1"/>
  <c r="T42" i="16"/>
  <c r="Z42" i="16" s="1"/>
  <c r="S42" i="16"/>
  <c r="Y42" i="16" s="1"/>
  <c r="O43" i="16"/>
  <c r="Q68" i="1"/>
  <c r="P71" i="1"/>
  <c r="P73" i="1" s="1"/>
  <c r="X44" i="16" l="1"/>
  <c r="AD44" i="16" s="1"/>
  <c r="Q45" i="16"/>
  <c r="P45" i="16"/>
  <c r="V44" i="16"/>
  <c r="AB44" i="16" s="1"/>
  <c r="W44" i="16"/>
  <c r="AC44" i="16" s="1"/>
  <c r="T43" i="16"/>
  <c r="Z43" i="16" s="1"/>
  <c r="S43" i="16"/>
  <c r="Y43" i="16" s="1"/>
  <c r="U43" i="16"/>
  <c r="AA43" i="16" s="1"/>
  <c r="O44" i="16"/>
  <c r="Q69" i="1"/>
  <c r="Q71" i="1" s="1"/>
  <c r="Q73" i="1" s="1"/>
  <c r="H75" i="1" s="1"/>
  <c r="X45" i="16" l="1"/>
  <c r="Q46" i="16"/>
  <c r="AD45" i="16"/>
  <c r="P46" i="16"/>
  <c r="W45" i="16"/>
  <c r="AC45" i="16" s="1"/>
  <c r="V45" i="16"/>
  <c r="AB45" i="16" s="1"/>
  <c r="S44" i="16"/>
  <c r="Y44" i="16" s="1"/>
  <c r="T44" i="16"/>
  <c r="Z44" i="16" s="1"/>
  <c r="U44" i="16"/>
  <c r="AA44" i="16" s="1"/>
  <c r="O45" i="16"/>
  <c r="E91" i="1"/>
  <c r="E126" i="1"/>
  <c r="E98" i="1"/>
  <c r="E119" i="1"/>
  <c r="E105" i="1"/>
  <c r="E112" i="1"/>
  <c r="E81" i="1"/>
  <c r="N73" i="10"/>
  <c r="L73" i="10"/>
  <c r="Q73" i="10"/>
  <c r="K73" i="10"/>
  <c r="J73" i="10"/>
  <c r="O73" i="10"/>
  <c r="I73" i="10"/>
  <c r="M73" i="10"/>
  <c r="P73" i="10"/>
  <c r="H73" i="10"/>
  <c r="I18" i="13"/>
  <c r="I73" i="13" s="1"/>
  <c r="I18" i="14"/>
  <c r="N73" i="14" s="1"/>
  <c r="I18" i="15"/>
  <c r="O73" i="15" s="1"/>
  <c r="I18" i="12"/>
  <c r="P73" i="12" s="1"/>
  <c r="X46" i="16" l="1"/>
  <c r="AD46" i="16" s="1"/>
  <c r="Q47" i="16"/>
  <c r="P47" i="16"/>
  <c r="V46" i="16"/>
  <c r="AB46" i="16" s="1"/>
  <c r="W46" i="16"/>
  <c r="AC46" i="16" s="1"/>
  <c r="AA45" i="16"/>
  <c r="T45" i="16"/>
  <c r="Z45" i="16" s="1"/>
  <c r="S45" i="16"/>
  <c r="Y45" i="16" s="1"/>
  <c r="U45" i="16"/>
  <c r="O46" i="16"/>
  <c r="H73" i="12"/>
  <c r="K73" i="12"/>
  <c r="Q73" i="12"/>
  <c r="Q73" i="14"/>
  <c r="J73" i="14"/>
  <c r="M73" i="14"/>
  <c r="I73" i="12"/>
  <c r="P73" i="14"/>
  <c r="O73" i="14"/>
  <c r="M73" i="12"/>
  <c r="H75" i="10"/>
  <c r="N73" i="15"/>
  <c r="P73" i="13"/>
  <c r="N73" i="13"/>
  <c r="M73" i="15"/>
  <c r="M73" i="13"/>
  <c r="H73" i="14"/>
  <c r="K73" i="14"/>
  <c r="L73" i="14"/>
  <c r="J73" i="12"/>
  <c r="O73" i="12"/>
  <c r="Q73" i="15"/>
  <c r="L73" i="15"/>
  <c r="K73" i="15"/>
  <c r="K73" i="13"/>
  <c r="Q73" i="13"/>
  <c r="P73" i="15"/>
  <c r="J73" i="13"/>
  <c r="J73" i="15"/>
  <c r="L73" i="13"/>
  <c r="H73" i="15"/>
  <c r="H73" i="13"/>
  <c r="I73" i="14"/>
  <c r="N73" i="12"/>
  <c r="L73" i="12"/>
  <c r="I73" i="15"/>
  <c r="O73" i="13"/>
  <c r="E81" i="10" l="1"/>
  <c r="P48" i="16"/>
  <c r="W47" i="16"/>
  <c r="V47" i="16"/>
  <c r="AB47" i="16" s="1"/>
  <c r="X47" i="16"/>
  <c r="AD47" i="16" s="1"/>
  <c r="Q48" i="16"/>
  <c r="AC47" i="16"/>
  <c r="U46" i="16"/>
  <c r="S46" i="16"/>
  <c r="Y46" i="16" s="1"/>
  <c r="T46" i="16"/>
  <c r="Z46" i="16" s="1"/>
  <c r="O47" i="16"/>
  <c r="AA46" i="16"/>
  <c r="H75" i="14"/>
  <c r="E112" i="14" s="1"/>
  <c r="E91" i="10"/>
  <c r="E105" i="10"/>
  <c r="E98" i="10"/>
  <c r="E126" i="10"/>
  <c r="E119" i="10"/>
  <c r="E112" i="10"/>
  <c r="H75" i="13"/>
  <c r="H75" i="12"/>
  <c r="H75" i="15"/>
  <c r="X48" i="16" l="1"/>
  <c r="AD48" i="16" s="1"/>
  <c r="Q49" i="16"/>
  <c r="P49" i="16"/>
  <c r="V48" i="16"/>
  <c r="AB48" i="16" s="1"/>
  <c r="W48" i="16"/>
  <c r="AC48" i="16" s="1"/>
  <c r="U47" i="16"/>
  <c r="AA47" i="16" s="1"/>
  <c r="S47" i="16"/>
  <c r="Y47" i="16" s="1"/>
  <c r="T47" i="16"/>
  <c r="Z47" i="16" s="1"/>
  <c r="O48" i="16"/>
  <c r="E98" i="14"/>
  <c r="E119" i="14"/>
  <c r="E105" i="14"/>
  <c r="E81" i="14"/>
  <c r="E126" i="14"/>
  <c r="J91" i="14"/>
  <c r="J103" i="10" s="1"/>
  <c r="E91" i="14"/>
  <c r="E119" i="13"/>
  <c r="E81" i="13"/>
  <c r="E105" i="13"/>
  <c r="J91" i="13"/>
  <c r="J97" i="10" s="1"/>
  <c r="E98" i="13"/>
  <c r="E126" i="13"/>
  <c r="E112" i="13"/>
  <c r="E91" i="13"/>
  <c r="E126" i="15"/>
  <c r="E112" i="15"/>
  <c r="E105" i="15"/>
  <c r="E81" i="15"/>
  <c r="E119" i="15"/>
  <c r="E91" i="15"/>
  <c r="J91" i="15"/>
  <c r="J109" i="10" s="1"/>
  <c r="E98" i="15"/>
  <c r="E105" i="12"/>
  <c r="J91" i="12"/>
  <c r="J91" i="10" s="1"/>
  <c r="E119" i="12"/>
  <c r="E98" i="12"/>
  <c r="E112" i="12"/>
  <c r="E91" i="12"/>
  <c r="E126" i="12"/>
  <c r="E81" i="12"/>
  <c r="P50" i="16" l="1"/>
  <c r="W49" i="16"/>
  <c r="AC49" i="16" s="1"/>
  <c r="V49" i="16"/>
  <c r="AB49" i="16"/>
  <c r="X49" i="16"/>
  <c r="AD49" i="16" s="1"/>
  <c r="Q50" i="16"/>
  <c r="S48" i="16"/>
  <c r="Y48" i="16" s="1"/>
  <c r="U48" i="16"/>
  <c r="AA48" i="16" s="1"/>
  <c r="T48" i="16"/>
  <c r="Z48" i="16" s="1"/>
  <c r="O49" i="16"/>
  <c r="P51" i="16" l="1"/>
  <c r="V50" i="16"/>
  <c r="W50" i="16"/>
  <c r="AC50" i="16" s="1"/>
  <c r="X50" i="16"/>
  <c r="AD50" i="16" s="1"/>
  <c r="Q51" i="16"/>
  <c r="AB50" i="16"/>
  <c r="T49" i="16"/>
  <c r="Z49" i="16" s="1"/>
  <c r="U49" i="16"/>
  <c r="AA49" i="16" s="1"/>
  <c r="S49" i="16"/>
  <c r="Y49" i="16" s="1"/>
  <c r="O50" i="16"/>
  <c r="X51" i="16" l="1"/>
  <c r="AD51" i="16" s="1"/>
  <c r="Q52" i="16"/>
  <c r="P52" i="16"/>
  <c r="W51" i="16"/>
  <c r="AC51" i="16" s="1"/>
  <c r="V51" i="16"/>
  <c r="AB51" i="16" s="1"/>
  <c r="U50" i="16"/>
  <c r="AA50" i="16" s="1"/>
  <c r="T50" i="16"/>
  <c r="Z50" i="16" s="1"/>
  <c r="S50" i="16"/>
  <c r="Y50" i="16" s="1"/>
  <c r="O51" i="16"/>
  <c r="P53" i="16" l="1"/>
  <c r="W52" i="16"/>
  <c r="V52" i="16"/>
  <c r="AB52" i="16" s="1"/>
  <c r="X52" i="16"/>
  <c r="AD52" i="16" s="1"/>
  <c r="Q53" i="16"/>
  <c r="AC52" i="16"/>
  <c r="T51" i="16"/>
  <c r="Z51" i="16" s="1"/>
  <c r="U51" i="16"/>
  <c r="AA51" i="16" s="1"/>
  <c r="S51" i="16"/>
  <c r="Y51" i="16" s="1"/>
  <c r="O52" i="16"/>
  <c r="X53" i="16" l="1"/>
  <c r="AD53" i="16" s="1"/>
  <c r="Q54" i="16"/>
  <c r="P54" i="16"/>
  <c r="V53" i="16"/>
  <c r="AB53" i="16" s="1"/>
  <c r="W53" i="16"/>
  <c r="AC53" i="16"/>
  <c r="S52" i="16"/>
  <c r="Y52" i="16" s="1"/>
  <c r="T52" i="16"/>
  <c r="Z52" i="16" s="1"/>
  <c r="U52" i="16"/>
  <c r="AA52" i="16" s="1"/>
  <c r="O53" i="16"/>
  <c r="X54" i="16" l="1"/>
  <c r="Q55" i="16"/>
  <c r="P55" i="16"/>
  <c r="V54" i="16"/>
  <c r="AB54" i="16" s="1"/>
  <c r="W54" i="16"/>
  <c r="AC54" i="16" s="1"/>
  <c r="AD54" i="16"/>
  <c r="T53" i="16"/>
  <c r="Z53" i="16" s="1"/>
  <c r="S53" i="16"/>
  <c r="Y53" i="16" s="1"/>
  <c r="U53" i="16"/>
  <c r="AA53" i="16" s="1"/>
  <c r="O54" i="16"/>
  <c r="X55" i="16" l="1"/>
  <c r="AD55" i="16" s="1"/>
  <c r="Q56" i="16"/>
  <c r="P56" i="16"/>
  <c r="W55" i="16"/>
  <c r="AC55" i="16" s="1"/>
  <c r="V55" i="16"/>
  <c r="AB55" i="16" s="1"/>
  <c r="U54" i="16"/>
  <c r="S54" i="16"/>
  <c r="Y54" i="16" s="1"/>
  <c r="T54" i="16"/>
  <c r="Z54" i="16" s="1"/>
  <c r="O55" i="16"/>
  <c r="AA54" i="16"/>
  <c r="X56" i="16" l="1"/>
  <c r="Q57" i="16"/>
  <c r="P57" i="16"/>
  <c r="W56" i="16"/>
  <c r="AC56" i="16" s="1"/>
  <c r="V56" i="16"/>
  <c r="AB56" i="16" s="1"/>
  <c r="AD56" i="16"/>
  <c r="S55" i="16"/>
  <c r="Y55" i="16" s="1"/>
  <c r="U55" i="16"/>
  <c r="AA55" i="16" s="1"/>
  <c r="T55" i="16"/>
  <c r="Z55" i="16" s="1"/>
  <c r="O56" i="16"/>
  <c r="X57" i="16" l="1"/>
  <c r="AD57" i="16" s="1"/>
  <c r="Q58" i="16"/>
  <c r="P58" i="16"/>
  <c r="V57" i="16"/>
  <c r="AB57" i="16" s="1"/>
  <c r="W57" i="16"/>
  <c r="AC57" i="16" s="1"/>
  <c r="S56" i="16"/>
  <c r="Y56" i="16" s="1"/>
  <c r="U56" i="16"/>
  <c r="AA56" i="16" s="1"/>
  <c r="T56" i="16"/>
  <c r="Z56" i="16" s="1"/>
  <c r="O57" i="16"/>
  <c r="X58" i="16" l="1"/>
  <c r="AD58" i="16" s="1"/>
  <c r="Q59" i="16"/>
  <c r="P59" i="16"/>
  <c r="V58" i="16"/>
  <c r="AB58" i="16" s="1"/>
  <c r="W58" i="16"/>
  <c r="AC58" i="16" s="1"/>
  <c r="T57" i="16"/>
  <c r="U57" i="16"/>
  <c r="AA57" i="16" s="1"/>
  <c r="S57" i="16"/>
  <c r="Y57" i="16" s="1"/>
  <c r="O58" i="16"/>
  <c r="Z57" i="16"/>
  <c r="P60" i="16" l="1"/>
  <c r="W59" i="16"/>
  <c r="AC59" i="16" s="1"/>
  <c r="V59" i="16"/>
  <c r="AB59" i="16" s="1"/>
  <c r="X59" i="16"/>
  <c r="AD59" i="16" s="1"/>
  <c r="Q60" i="16"/>
  <c r="U58" i="16"/>
  <c r="AA58" i="16" s="1"/>
  <c r="T58" i="16"/>
  <c r="Z58" i="16" s="1"/>
  <c r="S58" i="16"/>
  <c r="Y58" i="16" s="1"/>
  <c r="O59" i="16"/>
  <c r="X60" i="16" l="1"/>
  <c r="AD60" i="16" s="1"/>
  <c r="Q61" i="16"/>
  <c r="P61" i="16"/>
  <c r="V60" i="16"/>
  <c r="AB60" i="16" s="1"/>
  <c r="W60" i="16"/>
  <c r="AC60" i="16"/>
  <c r="T59" i="16"/>
  <c r="Z59" i="16" s="1"/>
  <c r="S59" i="16"/>
  <c r="Y59" i="16" s="1"/>
  <c r="U59" i="16"/>
  <c r="AA59" i="16" s="1"/>
  <c r="O60" i="16"/>
  <c r="X61" i="16" l="1"/>
  <c r="AD61" i="16" s="1"/>
  <c r="Q62" i="16"/>
  <c r="P62" i="16"/>
  <c r="W61" i="16"/>
  <c r="AC61" i="16" s="1"/>
  <c r="V61" i="16"/>
  <c r="AB61" i="16" s="1"/>
  <c r="S60" i="16"/>
  <c r="Y60" i="16" s="1"/>
  <c r="T60" i="16"/>
  <c r="Z60" i="16" s="1"/>
  <c r="U60" i="16"/>
  <c r="AA60" i="16" s="1"/>
  <c r="O61" i="16"/>
  <c r="Q63" i="16" l="1"/>
  <c r="X62" i="16"/>
  <c r="AD62" i="16" s="1"/>
  <c r="P63" i="16"/>
  <c r="V62" i="16"/>
  <c r="AB62" i="16" s="1"/>
  <c r="W62" i="16"/>
  <c r="AC62" i="16"/>
  <c r="T61" i="16"/>
  <c r="Z61" i="16" s="1"/>
  <c r="S61" i="16"/>
  <c r="Y61" i="16" s="1"/>
  <c r="U61" i="16"/>
  <c r="AA61" i="16" s="1"/>
  <c r="O62" i="16"/>
  <c r="X63" i="16" l="1"/>
  <c r="AD63" i="16" s="1"/>
  <c r="Q64" i="16"/>
  <c r="P64" i="16"/>
  <c r="W63" i="16"/>
  <c r="AC63" i="16" s="1"/>
  <c r="V63" i="16"/>
  <c r="AB63" i="16" s="1"/>
  <c r="U62" i="16"/>
  <c r="AA62" i="16" s="1"/>
  <c r="S62" i="16"/>
  <c r="Y62" i="16" s="1"/>
  <c r="T62" i="16"/>
  <c r="Z62" i="16" s="1"/>
  <c r="O63" i="16"/>
  <c r="P65" i="16" l="1"/>
  <c r="V64" i="16"/>
  <c r="AB64" i="16" s="1"/>
  <c r="W64" i="16"/>
  <c r="AC64" i="16" s="1"/>
  <c r="X64" i="16"/>
  <c r="AD64" i="16" s="1"/>
  <c r="Q65" i="16"/>
  <c r="U63" i="16"/>
  <c r="AA63" i="16" s="1"/>
  <c r="S63" i="16"/>
  <c r="Y63" i="16" s="1"/>
  <c r="T63" i="16"/>
  <c r="Z63" i="16" s="1"/>
  <c r="O64" i="16"/>
  <c r="X65" i="16" l="1"/>
  <c r="AD65" i="16" s="1"/>
  <c r="Q66" i="16"/>
  <c r="P66" i="16"/>
  <c r="W65" i="16"/>
  <c r="AC65" i="16" s="1"/>
  <c r="V65" i="16"/>
  <c r="AB65" i="16"/>
  <c r="S64" i="16"/>
  <c r="Y64" i="16" s="1"/>
  <c r="U64" i="16"/>
  <c r="AA64" i="16" s="1"/>
  <c r="T64" i="16"/>
  <c r="Z64" i="16" s="1"/>
  <c r="O65" i="16"/>
  <c r="X66" i="16" l="1"/>
  <c r="AD66" i="16" s="1"/>
  <c r="Q67" i="16"/>
  <c r="P67" i="16"/>
  <c r="V66" i="16"/>
  <c r="AB66" i="16" s="1"/>
  <c r="W66" i="16"/>
  <c r="AC66" i="16" s="1"/>
  <c r="T65" i="16"/>
  <c r="Z65" i="16" s="1"/>
  <c r="U65" i="16"/>
  <c r="AA65" i="16" s="1"/>
  <c r="S65" i="16"/>
  <c r="Y65" i="16" s="1"/>
  <c r="O66" i="16"/>
  <c r="X67" i="16" l="1"/>
  <c r="AD67" i="16" s="1"/>
  <c r="Q68" i="16"/>
  <c r="P68" i="16"/>
  <c r="W67" i="16"/>
  <c r="AC67" i="16" s="1"/>
  <c r="V67" i="16"/>
  <c r="AB67" i="16" s="1"/>
  <c r="U66" i="16"/>
  <c r="AA66" i="16" s="1"/>
  <c r="T66" i="16"/>
  <c r="Z66" i="16" s="1"/>
  <c r="S66" i="16"/>
  <c r="Y66" i="16" s="1"/>
  <c r="O67" i="16"/>
  <c r="X68" i="16" l="1"/>
  <c r="AD68" i="16" s="1"/>
  <c r="Q69" i="16"/>
  <c r="P69" i="16"/>
  <c r="W68" i="16"/>
  <c r="V68" i="16"/>
  <c r="AB68" i="16" s="1"/>
  <c r="AC68" i="16"/>
  <c r="T67" i="16"/>
  <c r="U67" i="16"/>
  <c r="AA67" i="16" s="1"/>
  <c r="S67" i="16"/>
  <c r="Y67" i="16" s="1"/>
  <c r="O68" i="16"/>
  <c r="Z67" i="16"/>
  <c r="X69" i="16" l="1"/>
  <c r="AD69" i="16" s="1"/>
  <c r="Q70" i="16"/>
  <c r="P70" i="16"/>
  <c r="V69" i="16"/>
  <c r="AB69" i="16" s="1"/>
  <c r="W69" i="16"/>
  <c r="AC69" i="16" s="1"/>
  <c r="S68" i="16"/>
  <c r="Y68" i="16" s="1"/>
  <c r="T68" i="16"/>
  <c r="Z68" i="16" s="1"/>
  <c r="U68" i="16"/>
  <c r="AA68" i="16" s="1"/>
  <c r="O69" i="16"/>
  <c r="P71" i="16" l="1"/>
  <c r="V70" i="16"/>
  <c r="AB70" i="16" s="1"/>
  <c r="W70" i="16"/>
  <c r="AC70" i="16" s="1"/>
  <c r="X70" i="16"/>
  <c r="AD70" i="16" s="1"/>
  <c r="Q71" i="16"/>
  <c r="T69" i="16"/>
  <c r="Z69" i="16" s="1"/>
  <c r="S69" i="16"/>
  <c r="Y69" i="16" s="1"/>
  <c r="U69" i="16"/>
  <c r="AA69" i="16" s="1"/>
  <c r="O70" i="16"/>
  <c r="X71" i="16" l="1"/>
  <c r="AD71" i="16" s="1"/>
  <c r="Q72" i="16"/>
  <c r="P72" i="16"/>
  <c r="W71" i="16"/>
  <c r="AC71" i="16" s="1"/>
  <c r="V71" i="16"/>
  <c r="AB71" i="16" s="1"/>
  <c r="U70" i="16"/>
  <c r="AA70" i="16" s="1"/>
  <c r="S70" i="16"/>
  <c r="Y70" i="16" s="1"/>
  <c r="T70" i="16"/>
  <c r="Z70" i="16" s="1"/>
  <c r="O71" i="16"/>
  <c r="P73" i="16" l="1"/>
  <c r="W72" i="16"/>
  <c r="AC72" i="16" s="1"/>
  <c r="V72" i="16"/>
  <c r="AB72" i="16" s="1"/>
  <c r="X72" i="16"/>
  <c r="AD72" i="16" s="1"/>
  <c r="Q73" i="16"/>
  <c r="S71" i="16"/>
  <c r="Y71" i="16" s="1"/>
  <c r="U71" i="16"/>
  <c r="AA71" i="16" s="1"/>
  <c r="T71" i="16"/>
  <c r="Z71" i="16" s="1"/>
  <c r="O72" i="16"/>
  <c r="P74" i="16" l="1"/>
  <c r="V73" i="16"/>
  <c r="AB73" i="16" s="1"/>
  <c r="W73" i="16"/>
  <c r="AC73" i="16" s="1"/>
  <c r="X73" i="16"/>
  <c r="AD73" i="16" s="1"/>
  <c r="Q74" i="16"/>
  <c r="S72" i="16"/>
  <c r="Y72" i="16" s="1"/>
  <c r="U72" i="16"/>
  <c r="AA72" i="16" s="1"/>
  <c r="T72" i="16"/>
  <c r="Z72" i="16" s="1"/>
  <c r="O73" i="16"/>
  <c r="X74" i="16" l="1"/>
  <c r="AD74" i="16" s="1"/>
  <c r="Q75" i="16"/>
  <c r="P75" i="16"/>
  <c r="V74" i="16"/>
  <c r="AB74" i="16" s="1"/>
  <c r="W74" i="16"/>
  <c r="AC74" i="16" s="1"/>
  <c r="T73" i="16"/>
  <c r="Z73" i="16" s="1"/>
  <c r="U73" i="16"/>
  <c r="AA73" i="16" s="1"/>
  <c r="S73" i="16"/>
  <c r="Y73" i="16" s="1"/>
  <c r="O74" i="16"/>
  <c r="P76" i="16" l="1"/>
  <c r="W75" i="16"/>
  <c r="AC75" i="16" s="1"/>
  <c r="V75" i="16"/>
  <c r="AB75" i="16" s="1"/>
  <c r="X75" i="16"/>
  <c r="AD75" i="16" s="1"/>
  <c r="Q76" i="16"/>
  <c r="U74" i="16"/>
  <c r="AA74" i="16" s="1"/>
  <c r="T74" i="16"/>
  <c r="Z74" i="16" s="1"/>
  <c r="S74" i="16"/>
  <c r="Y74" i="16" s="1"/>
  <c r="O75" i="16"/>
  <c r="P77" i="16" l="1"/>
  <c r="V76" i="16"/>
  <c r="AB76" i="16" s="1"/>
  <c r="W76" i="16"/>
  <c r="X76" i="16"/>
  <c r="AD76" i="16" s="1"/>
  <c r="Q77" i="16"/>
  <c r="AC76" i="16"/>
  <c r="T75" i="16"/>
  <c r="Z75" i="16" s="1"/>
  <c r="S75" i="16"/>
  <c r="Y75" i="16" s="1"/>
  <c r="U75" i="16"/>
  <c r="AA75" i="16" s="1"/>
  <c r="O76" i="16"/>
  <c r="X77" i="16" l="1"/>
  <c r="AD77" i="16" s="1"/>
  <c r="Q78" i="16"/>
  <c r="P78" i="16"/>
  <c r="W77" i="16"/>
  <c r="V77" i="16"/>
  <c r="AB77" i="16" s="1"/>
  <c r="AC77" i="16"/>
  <c r="S76" i="16"/>
  <c r="Y76" i="16" s="1"/>
  <c r="T76" i="16"/>
  <c r="Z76" i="16" s="1"/>
  <c r="U76" i="16"/>
  <c r="AA76" i="16" s="1"/>
  <c r="O77" i="16"/>
  <c r="X78" i="16" l="1"/>
  <c r="AD78" i="16" s="1"/>
  <c r="Q79" i="16"/>
  <c r="P79" i="16"/>
  <c r="V78" i="16"/>
  <c r="AB78" i="16" s="1"/>
  <c r="W78" i="16"/>
  <c r="AC78" i="16" s="1"/>
  <c r="T77" i="16"/>
  <c r="Z77" i="16" s="1"/>
  <c r="S77" i="16"/>
  <c r="Y77" i="16" s="1"/>
  <c r="U77" i="16"/>
  <c r="AA77" i="16" s="1"/>
  <c r="O78" i="16"/>
  <c r="X79" i="16" l="1"/>
  <c r="AD79" i="16" s="1"/>
  <c r="Q80" i="16"/>
  <c r="P80" i="16"/>
  <c r="W79" i="16"/>
  <c r="AC79" i="16" s="1"/>
  <c r="V79" i="16"/>
  <c r="AB79" i="16" s="1"/>
  <c r="U78" i="16"/>
  <c r="AA78" i="16" s="1"/>
  <c r="S78" i="16"/>
  <c r="Y78" i="16" s="1"/>
  <c r="T78" i="16"/>
  <c r="Z78" i="16" s="1"/>
  <c r="O79" i="16"/>
  <c r="P81" i="16" l="1"/>
  <c r="V80" i="16"/>
  <c r="AB80" i="16" s="1"/>
  <c r="W80" i="16"/>
  <c r="AC80" i="16"/>
  <c r="X80" i="16"/>
  <c r="AD80" i="16" s="1"/>
  <c r="Q81" i="16"/>
  <c r="U79" i="16"/>
  <c r="AA79" i="16" s="1"/>
  <c r="S79" i="16"/>
  <c r="Y79" i="16" s="1"/>
  <c r="T79" i="16"/>
  <c r="Z79" i="16" s="1"/>
  <c r="O80" i="16"/>
  <c r="P82" i="16" l="1"/>
  <c r="W81" i="16"/>
  <c r="AC81" i="16" s="1"/>
  <c r="V81" i="16"/>
  <c r="AB81" i="16" s="1"/>
  <c r="X81" i="16"/>
  <c r="AD81" i="16" s="1"/>
  <c r="Q82" i="16"/>
  <c r="S80" i="16"/>
  <c r="Y80" i="16" s="1"/>
  <c r="U80" i="16"/>
  <c r="AA80" i="16" s="1"/>
  <c r="T80" i="16"/>
  <c r="Z80" i="16" s="1"/>
  <c r="O81" i="16"/>
  <c r="P83" i="16" l="1"/>
  <c r="V82" i="16"/>
  <c r="AB82" i="16" s="1"/>
  <c r="W82" i="16"/>
  <c r="AC82" i="16" s="1"/>
  <c r="X82" i="16"/>
  <c r="AD82" i="16" s="1"/>
  <c r="Q83" i="16"/>
  <c r="T81" i="16"/>
  <c r="Z81" i="16" s="1"/>
  <c r="U81" i="16"/>
  <c r="AA81" i="16" s="1"/>
  <c r="S81" i="16"/>
  <c r="Y81" i="16" s="1"/>
  <c r="O82" i="16"/>
  <c r="X83" i="16" l="1"/>
  <c r="AD83" i="16" s="1"/>
  <c r="Q84" i="16"/>
  <c r="P84" i="16"/>
  <c r="W83" i="16"/>
  <c r="AC83" i="16" s="1"/>
  <c r="V83" i="16"/>
  <c r="AB83" i="16" s="1"/>
  <c r="Y82" i="16"/>
  <c r="U82" i="16"/>
  <c r="AA82" i="16" s="1"/>
  <c r="T82" i="16"/>
  <c r="Z82" i="16" s="1"/>
  <c r="S82" i="16"/>
  <c r="O83" i="16"/>
  <c r="X84" i="16" l="1"/>
  <c r="AD84" i="16" s="1"/>
  <c r="Q85" i="16"/>
  <c r="P85" i="16"/>
  <c r="V84" i="16"/>
  <c r="AB84" i="16" s="1"/>
  <c r="W84" i="16"/>
  <c r="AC84" i="16" s="1"/>
  <c r="T83" i="16"/>
  <c r="Z83" i="16" s="1"/>
  <c r="U83" i="16"/>
  <c r="AA83" i="16" s="1"/>
  <c r="S83" i="16"/>
  <c r="Y83" i="16" s="1"/>
  <c r="O84" i="16"/>
  <c r="X85" i="16" l="1"/>
  <c r="AD85" i="16" s="1"/>
  <c r="Q86" i="16"/>
  <c r="P86" i="16"/>
  <c r="V85" i="16"/>
  <c r="AB85" i="16" s="1"/>
  <c r="W85" i="16"/>
  <c r="AC85" i="16" s="1"/>
  <c r="S84" i="16"/>
  <c r="Y84" i="16" s="1"/>
  <c r="T84" i="16"/>
  <c r="Z84" i="16" s="1"/>
  <c r="O85" i="16"/>
  <c r="U84" i="16"/>
  <c r="AA84" i="16" s="1"/>
  <c r="X86" i="16" l="1"/>
  <c r="AD86" i="16" s="1"/>
  <c r="Q87" i="16"/>
  <c r="P87" i="16"/>
  <c r="V86" i="16"/>
  <c r="AB86" i="16" s="1"/>
  <c r="W86" i="16"/>
  <c r="AC86" i="16" s="1"/>
  <c r="T85" i="16"/>
  <c r="S85" i="16"/>
  <c r="Y85" i="16" s="1"/>
  <c r="U85" i="16"/>
  <c r="AA85" i="16" s="1"/>
  <c r="O86" i="16"/>
  <c r="Z85" i="16"/>
  <c r="P88" i="16" l="1"/>
  <c r="W87" i="16"/>
  <c r="AC87" i="16" s="1"/>
  <c r="V87" i="16"/>
  <c r="AB87" i="16" s="1"/>
  <c r="Q88" i="16"/>
  <c r="X87" i="16"/>
  <c r="AD87" i="16" s="1"/>
  <c r="U86" i="16"/>
  <c r="AA86" i="16" s="1"/>
  <c r="S86" i="16"/>
  <c r="Y86" i="16" s="1"/>
  <c r="O87" i="16"/>
  <c r="T86" i="16"/>
  <c r="Z86" i="16" s="1"/>
  <c r="P89" i="16" l="1"/>
  <c r="W88" i="16"/>
  <c r="AC88" i="16" s="1"/>
  <c r="V88" i="16"/>
  <c r="AB88" i="16" s="1"/>
  <c r="X88" i="16"/>
  <c r="AD88" i="16" s="1"/>
  <c r="Q89" i="16"/>
  <c r="S87" i="16"/>
  <c r="Y87" i="16" s="1"/>
  <c r="U87" i="16"/>
  <c r="AA87" i="16" s="1"/>
  <c r="T87" i="16"/>
  <c r="Z87" i="16" s="1"/>
  <c r="O88" i="16"/>
  <c r="P90" i="16" l="1"/>
  <c r="V89" i="16"/>
  <c r="AB89" i="16" s="1"/>
  <c r="W89" i="16"/>
  <c r="AC89" i="16" s="1"/>
  <c r="X89" i="16"/>
  <c r="AD89" i="16" s="1"/>
  <c r="Q90" i="16"/>
  <c r="S88" i="16"/>
  <c r="Y88" i="16" s="1"/>
  <c r="U88" i="16"/>
  <c r="AA88" i="16" s="1"/>
  <c r="T88" i="16"/>
  <c r="Z88" i="16" s="1"/>
  <c r="O89" i="16"/>
  <c r="X90" i="16" l="1"/>
  <c r="AD90" i="16" s="1"/>
  <c r="Q91" i="16"/>
  <c r="P91" i="16"/>
  <c r="V90" i="16"/>
  <c r="AB90" i="16" s="1"/>
  <c r="W90" i="16"/>
  <c r="AC90" i="16" s="1"/>
  <c r="T89" i="16"/>
  <c r="Z89" i="16" s="1"/>
  <c r="U89" i="16"/>
  <c r="AA89" i="16" s="1"/>
  <c r="S89" i="16"/>
  <c r="Y89" i="16" s="1"/>
  <c r="O90" i="16"/>
  <c r="P92" i="16" l="1"/>
  <c r="W91" i="16"/>
  <c r="AC91" i="16" s="1"/>
  <c r="V91" i="16"/>
  <c r="AB91" i="16" s="1"/>
  <c r="X91" i="16"/>
  <c r="Q92" i="16"/>
  <c r="AD91" i="16"/>
  <c r="U90" i="16"/>
  <c r="AA90" i="16" s="1"/>
  <c r="T90" i="16"/>
  <c r="Z90" i="16" s="1"/>
  <c r="S90" i="16"/>
  <c r="Y90" i="16" s="1"/>
  <c r="O91" i="16"/>
  <c r="X92" i="16" l="1"/>
  <c r="AD92" i="16" s="1"/>
  <c r="Q93" i="16"/>
  <c r="P93" i="16"/>
  <c r="V92" i="16"/>
  <c r="AB92" i="16" s="1"/>
  <c r="W92" i="16"/>
  <c r="AC92" i="16" s="1"/>
  <c r="T91" i="16"/>
  <c r="Z91" i="16" s="1"/>
  <c r="S91" i="16"/>
  <c r="Y91" i="16" s="1"/>
  <c r="U91" i="16"/>
  <c r="AA91" i="16" s="1"/>
  <c r="O92" i="16"/>
  <c r="P94" i="16" l="1"/>
  <c r="W93" i="16"/>
  <c r="AC93" i="16" s="1"/>
  <c r="V93" i="16"/>
  <c r="AB93" i="16" s="1"/>
  <c r="X93" i="16"/>
  <c r="AD93" i="16" s="1"/>
  <c r="Q94" i="16"/>
  <c r="S92" i="16"/>
  <c r="Y92" i="16" s="1"/>
  <c r="T92" i="16"/>
  <c r="Z92" i="16" s="1"/>
  <c r="U92" i="16"/>
  <c r="AA92" i="16" s="1"/>
  <c r="O93" i="16"/>
  <c r="P95" i="16" l="1"/>
  <c r="V94" i="16"/>
  <c r="AB94" i="16" s="1"/>
  <c r="W94" i="16"/>
  <c r="AC94" i="16" s="1"/>
  <c r="X94" i="16"/>
  <c r="AD94" i="16" s="1"/>
  <c r="Q95" i="16"/>
  <c r="T93" i="16"/>
  <c r="Z93" i="16" s="1"/>
  <c r="S93" i="16"/>
  <c r="Y93" i="16" s="1"/>
  <c r="U93" i="16"/>
  <c r="AA93" i="16" s="1"/>
  <c r="O94" i="16"/>
  <c r="X95" i="16" l="1"/>
  <c r="AD95" i="16" s="1"/>
  <c r="Q96" i="16"/>
  <c r="P96" i="16"/>
  <c r="W95" i="16"/>
  <c r="AC95" i="16" s="1"/>
  <c r="V95" i="16"/>
  <c r="AB95" i="16" s="1"/>
  <c r="U94" i="16"/>
  <c r="AA94" i="16" s="1"/>
  <c r="S94" i="16"/>
  <c r="Y94" i="16" s="1"/>
  <c r="T94" i="16"/>
  <c r="Z94" i="16" s="1"/>
  <c r="O95" i="16"/>
  <c r="P97" i="16" l="1"/>
  <c r="V96" i="16"/>
  <c r="AB96" i="16" s="1"/>
  <c r="W96" i="16"/>
  <c r="AC96" i="16" s="1"/>
  <c r="X96" i="16"/>
  <c r="AD96" i="16" s="1"/>
  <c r="Q97" i="16"/>
  <c r="U95" i="16"/>
  <c r="S95" i="16"/>
  <c r="Y95" i="16" s="1"/>
  <c r="T95" i="16"/>
  <c r="Z95" i="16" s="1"/>
  <c r="O96" i="16"/>
  <c r="AA95" i="16"/>
  <c r="X97" i="16" l="1"/>
  <c r="AD97" i="16" s="1"/>
  <c r="Q98" i="16"/>
  <c r="P98" i="16"/>
  <c r="W97" i="16"/>
  <c r="AC97" i="16" s="1"/>
  <c r="V97" i="16"/>
  <c r="AB97" i="16" s="1"/>
  <c r="S96" i="16"/>
  <c r="Y96" i="16" s="1"/>
  <c r="U96" i="16"/>
  <c r="AA96" i="16" s="1"/>
  <c r="T96" i="16"/>
  <c r="Z96" i="16" s="1"/>
  <c r="O97" i="16"/>
  <c r="X98" i="16" l="1"/>
  <c r="AD98" i="16" s="1"/>
  <c r="Q99" i="16"/>
  <c r="P99" i="16"/>
  <c r="V98" i="16"/>
  <c r="AB98" i="16" s="1"/>
  <c r="W98" i="16"/>
  <c r="AC98" i="16" s="1"/>
  <c r="T97" i="16"/>
  <c r="Z97" i="16" s="1"/>
  <c r="U97" i="16"/>
  <c r="AA97" i="16" s="1"/>
  <c r="S97" i="16"/>
  <c r="Y97" i="16" s="1"/>
  <c r="O98" i="16"/>
  <c r="X99" i="16" l="1"/>
  <c r="AD99" i="16" s="1"/>
  <c r="Q100" i="16"/>
  <c r="P100" i="16"/>
  <c r="W99" i="16"/>
  <c r="AC99" i="16" s="1"/>
  <c r="V99" i="16"/>
  <c r="AB99" i="16" s="1"/>
  <c r="U98" i="16"/>
  <c r="AA98" i="16" s="1"/>
  <c r="T98" i="16"/>
  <c r="Z98" i="16" s="1"/>
  <c r="S98" i="16"/>
  <c r="Y98" i="16" s="1"/>
  <c r="O99" i="16"/>
  <c r="P101" i="16" l="1"/>
  <c r="W100" i="16"/>
  <c r="AC100" i="16" s="1"/>
  <c r="V100" i="16"/>
  <c r="AB100" i="16" s="1"/>
  <c r="X100" i="16"/>
  <c r="AD100" i="16" s="1"/>
  <c r="Q101" i="16"/>
  <c r="T99" i="16"/>
  <c r="Z99" i="16" s="1"/>
  <c r="U99" i="16"/>
  <c r="AA99" i="16" s="1"/>
  <c r="S99" i="16"/>
  <c r="Y99" i="16" s="1"/>
  <c r="O100" i="16"/>
  <c r="X101" i="16" l="1"/>
  <c r="AD101" i="16" s="1"/>
  <c r="Q102" i="16"/>
  <c r="P102" i="16"/>
  <c r="V101" i="16"/>
  <c r="AB101" i="16" s="1"/>
  <c r="W101" i="16"/>
  <c r="AC101" i="16" s="1"/>
  <c r="S100" i="16"/>
  <c r="Y100" i="16" s="1"/>
  <c r="T100" i="16"/>
  <c r="Z100" i="16" s="1"/>
  <c r="U100" i="16"/>
  <c r="AA100" i="16" s="1"/>
  <c r="O101" i="16"/>
  <c r="P103" i="16" l="1"/>
  <c r="V102" i="16"/>
  <c r="AB102" i="16" s="1"/>
  <c r="W102" i="16"/>
  <c r="AC102" i="16" s="1"/>
  <c r="X102" i="16"/>
  <c r="AD102" i="16" s="1"/>
  <c r="Q103" i="16"/>
  <c r="T101" i="16"/>
  <c r="Z101" i="16" s="1"/>
  <c r="S101" i="16"/>
  <c r="Y101" i="16" s="1"/>
  <c r="U101" i="16"/>
  <c r="AA101" i="16" s="1"/>
  <c r="O102" i="16"/>
  <c r="P104" i="16" l="1"/>
  <c r="V103" i="16"/>
  <c r="AB103" i="16" s="1"/>
  <c r="W103" i="16"/>
  <c r="AC103" i="16" s="1"/>
  <c r="X103" i="16"/>
  <c r="AD103" i="16" s="1"/>
  <c r="Q104" i="16"/>
  <c r="U102" i="16"/>
  <c r="AA102" i="16" s="1"/>
  <c r="S102" i="16"/>
  <c r="Y102" i="16" s="1"/>
  <c r="T102" i="16"/>
  <c r="Z102" i="16" s="1"/>
  <c r="O103" i="16"/>
  <c r="X104" i="16" l="1"/>
  <c r="AD104" i="16" s="1"/>
  <c r="Q105" i="16"/>
  <c r="P105" i="16"/>
  <c r="V104" i="16"/>
  <c r="AB104" i="16" s="1"/>
  <c r="W104" i="16"/>
  <c r="AC104" i="16" s="1"/>
  <c r="S103" i="16"/>
  <c r="Y103" i="16" s="1"/>
  <c r="U103" i="16"/>
  <c r="AA103" i="16" s="1"/>
  <c r="T103" i="16"/>
  <c r="Z103" i="16" s="1"/>
  <c r="O104" i="16"/>
  <c r="X105" i="16" l="1"/>
  <c r="AD105" i="16" s="1"/>
  <c r="Q106" i="16"/>
  <c r="P106" i="16"/>
  <c r="W105" i="16"/>
  <c r="AC105" i="16" s="1"/>
  <c r="V105" i="16"/>
  <c r="AB105" i="16" s="1"/>
  <c r="S104" i="16"/>
  <c r="Y104" i="16" s="1"/>
  <c r="U104" i="16"/>
  <c r="AA104" i="16" s="1"/>
  <c r="T104" i="16"/>
  <c r="Z104" i="16" s="1"/>
  <c r="O105" i="16"/>
  <c r="X106" i="16" l="1"/>
  <c r="AD106" i="16" s="1"/>
  <c r="Q107" i="16"/>
  <c r="P107" i="16"/>
  <c r="W106" i="16"/>
  <c r="AC106" i="16" s="1"/>
  <c r="V106" i="16"/>
  <c r="AB106" i="16" s="1"/>
  <c r="T105" i="16"/>
  <c r="Z105" i="16" s="1"/>
  <c r="U105" i="16"/>
  <c r="AA105" i="16" s="1"/>
  <c r="S105" i="16"/>
  <c r="Y105" i="16" s="1"/>
  <c r="O106" i="16"/>
  <c r="P108" i="16" l="1"/>
  <c r="V107" i="16"/>
  <c r="AB107" i="16" s="1"/>
  <c r="W107" i="16"/>
  <c r="AC107" i="16" s="1"/>
  <c r="X107" i="16"/>
  <c r="AD107" i="16" s="1"/>
  <c r="Q108" i="16"/>
  <c r="U106" i="16"/>
  <c r="AA106" i="16" s="1"/>
  <c r="T106" i="16"/>
  <c r="Z106" i="16" s="1"/>
  <c r="S106" i="16"/>
  <c r="Y106" i="16" s="1"/>
  <c r="O107" i="16"/>
  <c r="P109" i="16" l="1"/>
  <c r="V108" i="16"/>
  <c r="AB108" i="16" s="1"/>
  <c r="W108" i="16"/>
  <c r="AC108" i="16" s="1"/>
  <c r="X108" i="16"/>
  <c r="AD108" i="16" s="1"/>
  <c r="Q109" i="16"/>
  <c r="T107" i="16"/>
  <c r="Z107" i="16" s="1"/>
  <c r="S107" i="16"/>
  <c r="Y107" i="16" s="1"/>
  <c r="U107" i="16"/>
  <c r="AA107" i="16" s="1"/>
  <c r="O108" i="16"/>
  <c r="X109" i="16" l="1"/>
  <c r="AD109" i="16" s="1"/>
  <c r="Q110" i="16"/>
  <c r="P110" i="16"/>
  <c r="W109" i="16"/>
  <c r="AC109" i="16" s="1"/>
  <c r="V109" i="16"/>
  <c r="AB109" i="16" s="1"/>
  <c r="S108" i="16"/>
  <c r="Y108" i="16" s="1"/>
  <c r="T108" i="16"/>
  <c r="Z108" i="16" s="1"/>
  <c r="U108" i="16"/>
  <c r="AA108" i="16" s="1"/>
  <c r="O109" i="16"/>
  <c r="X110" i="16" l="1"/>
  <c r="AD110" i="16" s="1"/>
  <c r="Q111" i="16"/>
  <c r="P111" i="16"/>
  <c r="V110" i="16"/>
  <c r="AB110" i="16" s="1"/>
  <c r="W110" i="16"/>
  <c r="AC110" i="16" s="1"/>
  <c r="U109" i="16"/>
  <c r="AA109" i="16" s="1"/>
  <c r="S109" i="16"/>
  <c r="Y109" i="16" s="1"/>
  <c r="T109" i="16"/>
  <c r="Z109" i="16" s="1"/>
  <c r="O110" i="16"/>
  <c r="P112" i="16" l="1"/>
  <c r="V111" i="16"/>
  <c r="AB111" i="16" s="1"/>
  <c r="W111" i="16"/>
  <c r="AC111" i="16" s="1"/>
  <c r="X111" i="16"/>
  <c r="AD111" i="16" s="1"/>
  <c r="Q112" i="16"/>
  <c r="T110" i="16"/>
  <c r="Z110" i="16" s="1"/>
  <c r="S110" i="16"/>
  <c r="Y110" i="16" s="1"/>
  <c r="U110" i="16"/>
  <c r="AA110" i="16" s="1"/>
  <c r="O111" i="16"/>
  <c r="P113" i="16" l="1"/>
  <c r="V112" i="16"/>
  <c r="AB112" i="16" s="1"/>
  <c r="W112" i="16"/>
  <c r="AC112" i="16" s="1"/>
  <c r="X112" i="16"/>
  <c r="AD112" i="16" s="1"/>
  <c r="Q113" i="16"/>
  <c r="S111" i="16"/>
  <c r="Y111" i="16" s="1"/>
  <c r="U111" i="16"/>
  <c r="AA111" i="16" s="1"/>
  <c r="T111" i="16"/>
  <c r="Z111" i="16" s="1"/>
  <c r="O112" i="16"/>
  <c r="X113" i="16" l="1"/>
  <c r="AD113" i="16" s="1"/>
  <c r="Q114" i="16"/>
  <c r="P114" i="16"/>
  <c r="W113" i="16"/>
  <c r="AC113" i="16" s="1"/>
  <c r="V113" i="16"/>
  <c r="AB113" i="16" s="1"/>
  <c r="T112" i="16"/>
  <c r="Z112" i="16" s="1"/>
  <c r="U112" i="16"/>
  <c r="AA112" i="16" s="1"/>
  <c r="S112" i="16"/>
  <c r="Y112" i="16" s="1"/>
  <c r="O113" i="16"/>
  <c r="P115" i="16" l="1"/>
  <c r="W114" i="16"/>
  <c r="AC114" i="16" s="1"/>
  <c r="V114" i="16"/>
  <c r="AB114" i="16" s="1"/>
  <c r="X114" i="16"/>
  <c r="AD114" i="16" s="1"/>
  <c r="Q115" i="16"/>
  <c r="U113" i="16"/>
  <c r="AA113" i="16" s="1"/>
  <c r="S113" i="16"/>
  <c r="Y113" i="16" s="1"/>
  <c r="T113" i="16"/>
  <c r="Z113" i="16" s="1"/>
  <c r="O114" i="16"/>
  <c r="X115" i="16" l="1"/>
  <c r="AD115" i="16" s="1"/>
  <c r="Q116" i="16"/>
  <c r="P116" i="16"/>
  <c r="V115" i="16"/>
  <c r="AB115" i="16" s="1"/>
  <c r="W115" i="16"/>
  <c r="AC115" i="16" s="1"/>
  <c r="T114" i="16"/>
  <c r="Z114" i="16" s="1"/>
  <c r="S114" i="16"/>
  <c r="Y114" i="16" s="1"/>
  <c r="U114" i="16"/>
  <c r="AA114" i="16" s="1"/>
  <c r="O115" i="16"/>
  <c r="P117" i="16" l="1"/>
  <c r="V116" i="16"/>
  <c r="AB116" i="16" s="1"/>
  <c r="W116" i="16"/>
  <c r="AC116" i="16" s="1"/>
  <c r="X116" i="16"/>
  <c r="AD116" i="16" s="1"/>
  <c r="Q117" i="16"/>
  <c r="S115" i="16"/>
  <c r="Y115" i="16" s="1"/>
  <c r="U115" i="16"/>
  <c r="AA115" i="16" s="1"/>
  <c r="T115" i="16"/>
  <c r="Z115" i="16" s="1"/>
  <c r="O116" i="16"/>
  <c r="X117" i="16" l="1"/>
  <c r="AD117" i="16" s="1"/>
  <c r="Q118" i="16"/>
  <c r="P118" i="16"/>
  <c r="W117" i="16"/>
  <c r="AC117" i="16" s="1"/>
  <c r="V117" i="16"/>
  <c r="AB117" i="16" s="1"/>
  <c r="T116" i="16"/>
  <c r="Z116" i="16" s="1"/>
  <c r="U116" i="16"/>
  <c r="AA116" i="16" s="1"/>
  <c r="S116" i="16"/>
  <c r="Y116" i="16" s="1"/>
  <c r="O117" i="16"/>
  <c r="P119" i="16" l="1"/>
  <c r="V118" i="16"/>
  <c r="AB118" i="16" s="1"/>
  <c r="W118" i="16"/>
  <c r="AC118" i="16" s="1"/>
  <c r="X118" i="16"/>
  <c r="AD118" i="16" s="1"/>
  <c r="Q119" i="16"/>
  <c r="U117" i="16"/>
  <c r="AA117" i="16" s="1"/>
  <c r="S117" i="16"/>
  <c r="Y117" i="16" s="1"/>
  <c r="T117" i="16"/>
  <c r="Z117" i="16" s="1"/>
  <c r="O118" i="16"/>
  <c r="X119" i="16" l="1"/>
  <c r="AD119" i="16" s="1"/>
  <c r="Q120" i="16"/>
  <c r="P120" i="16"/>
  <c r="V119" i="16"/>
  <c r="AB119" i="16" s="1"/>
  <c r="W119" i="16"/>
  <c r="AC119" i="16" s="1"/>
  <c r="T118" i="16"/>
  <c r="Z118" i="16" s="1"/>
  <c r="S118" i="16"/>
  <c r="Y118" i="16" s="1"/>
  <c r="O119" i="16"/>
  <c r="U118" i="16"/>
  <c r="AA118" i="16" s="1"/>
  <c r="X120" i="16" l="1"/>
  <c r="AD120" i="16" s="1"/>
  <c r="Q121" i="16"/>
  <c r="P121" i="16"/>
  <c r="V120" i="16"/>
  <c r="AB120" i="16" s="1"/>
  <c r="W120" i="16"/>
  <c r="AC120" i="16" s="1"/>
  <c r="S119" i="16"/>
  <c r="Y119" i="16" s="1"/>
  <c r="U119" i="16"/>
  <c r="AA119" i="16" s="1"/>
  <c r="T119" i="16"/>
  <c r="Z119" i="16" s="1"/>
  <c r="O120" i="16"/>
  <c r="X121" i="16" l="1"/>
  <c r="AD121" i="16" s="1"/>
  <c r="Q122" i="16"/>
  <c r="P122" i="16"/>
  <c r="W121" i="16"/>
  <c r="AC121" i="16" s="1"/>
  <c r="V121" i="16"/>
  <c r="AB121" i="16" s="1"/>
  <c r="T120" i="16"/>
  <c r="Z120" i="16" s="1"/>
  <c r="U120" i="16"/>
  <c r="AA120" i="16" s="1"/>
  <c r="S120" i="16"/>
  <c r="Y120" i="16" s="1"/>
  <c r="O121" i="16"/>
  <c r="X122" i="16" l="1"/>
  <c r="AD122" i="16" s="1"/>
  <c r="Q123" i="16"/>
  <c r="P123" i="16"/>
  <c r="W122" i="16"/>
  <c r="AC122" i="16" s="1"/>
  <c r="V122" i="16"/>
  <c r="AB122" i="16" s="1"/>
  <c r="U121" i="16"/>
  <c r="AA121" i="16" s="1"/>
  <c r="S121" i="16"/>
  <c r="Y121" i="16" s="1"/>
  <c r="T121" i="16"/>
  <c r="Z121" i="16" s="1"/>
  <c r="O122" i="16"/>
  <c r="X123" i="16" l="1"/>
  <c r="AD123" i="16" s="1"/>
  <c r="Q124" i="16"/>
  <c r="P124" i="16"/>
  <c r="V123" i="16"/>
  <c r="AB123" i="16" s="1"/>
  <c r="W123" i="16"/>
  <c r="AC123" i="16" s="1"/>
  <c r="T122" i="16"/>
  <c r="Z122" i="16" s="1"/>
  <c r="S122" i="16"/>
  <c r="Y122" i="16" s="1"/>
  <c r="U122" i="16"/>
  <c r="AA122" i="16" s="1"/>
  <c r="O123" i="16"/>
  <c r="P125" i="16" l="1"/>
  <c r="V124" i="16"/>
  <c r="AB124" i="16" s="1"/>
  <c r="W124" i="16"/>
  <c r="AC124" i="16" s="1"/>
  <c r="X124" i="16"/>
  <c r="AD124" i="16" s="1"/>
  <c r="Q125" i="16"/>
  <c r="S123" i="16"/>
  <c r="Y123" i="16" s="1"/>
  <c r="U123" i="16"/>
  <c r="AA123" i="16" s="1"/>
  <c r="T123" i="16"/>
  <c r="Z123" i="16" s="1"/>
  <c r="O124" i="16"/>
  <c r="P126" i="16" l="1"/>
  <c r="W125" i="16"/>
  <c r="AC125" i="16" s="1"/>
  <c r="V125" i="16"/>
  <c r="AB125" i="16" s="1"/>
  <c r="X125" i="16"/>
  <c r="AD125" i="16" s="1"/>
  <c r="Q126" i="16"/>
  <c r="T124" i="16"/>
  <c r="Z124" i="16" s="1"/>
  <c r="U124" i="16"/>
  <c r="AA124" i="16" s="1"/>
  <c r="S124" i="16"/>
  <c r="Y124" i="16" s="1"/>
  <c r="O125" i="16"/>
  <c r="X126" i="16" l="1"/>
  <c r="Q127" i="16"/>
  <c r="P127" i="16"/>
  <c r="V126" i="16"/>
  <c r="AB126" i="16" s="1"/>
  <c r="W126" i="16"/>
  <c r="AC126" i="16" s="1"/>
  <c r="AD126" i="16"/>
  <c r="U125" i="16"/>
  <c r="AA125" i="16" s="1"/>
  <c r="S125" i="16"/>
  <c r="Y125" i="16" s="1"/>
  <c r="T125" i="16"/>
  <c r="Z125" i="16" s="1"/>
  <c r="O126" i="16"/>
  <c r="X127" i="16" l="1"/>
  <c r="AD127" i="16" s="1"/>
  <c r="Q128" i="16"/>
  <c r="P128" i="16"/>
  <c r="V127" i="16"/>
  <c r="AB127" i="16" s="1"/>
  <c r="W127" i="16"/>
  <c r="AC127" i="16" s="1"/>
  <c r="T126" i="16"/>
  <c r="Z126" i="16" s="1"/>
  <c r="S126" i="16"/>
  <c r="Y126" i="16" s="1"/>
  <c r="U126" i="16"/>
  <c r="AA126" i="16" s="1"/>
  <c r="O127" i="16"/>
  <c r="X128" i="16" l="1"/>
  <c r="AD128" i="16" s="1"/>
  <c r="Q129" i="16"/>
  <c r="P129" i="16"/>
  <c r="V128" i="16"/>
  <c r="AB128" i="16" s="1"/>
  <c r="W128" i="16"/>
  <c r="AC128" i="16" s="1"/>
  <c r="S127" i="16"/>
  <c r="Y127" i="16" s="1"/>
  <c r="U127" i="16"/>
  <c r="AA127" i="16" s="1"/>
  <c r="T127" i="16"/>
  <c r="Z127" i="16" s="1"/>
  <c r="O128" i="16"/>
  <c r="X129" i="16" l="1"/>
  <c r="AD129" i="16" s="1"/>
  <c r="Q130" i="16"/>
  <c r="P130" i="16"/>
  <c r="W129" i="16"/>
  <c r="AC129" i="16" s="1"/>
  <c r="V129" i="16"/>
  <c r="AB129" i="16" s="1"/>
  <c r="T128" i="16"/>
  <c r="Z128" i="16" s="1"/>
  <c r="U128" i="16"/>
  <c r="AA128" i="16" s="1"/>
  <c r="S128" i="16"/>
  <c r="Y128" i="16" s="1"/>
  <c r="O129" i="16"/>
  <c r="P131" i="16" l="1"/>
  <c r="W130" i="16"/>
  <c r="AC130" i="16" s="1"/>
  <c r="V130" i="16"/>
  <c r="AB130" i="16" s="1"/>
  <c r="X130" i="16"/>
  <c r="AD130" i="16" s="1"/>
  <c r="Q131" i="16"/>
  <c r="U129" i="16"/>
  <c r="AA129" i="16" s="1"/>
  <c r="S129" i="16"/>
  <c r="Y129" i="16" s="1"/>
  <c r="T129" i="16"/>
  <c r="Z129" i="16" s="1"/>
  <c r="O130" i="16"/>
  <c r="X131" i="16" l="1"/>
  <c r="AD131" i="16" s="1"/>
  <c r="Q132" i="16"/>
  <c r="P132" i="16"/>
  <c r="V131" i="16"/>
  <c r="AB131" i="16" s="1"/>
  <c r="W131" i="16"/>
  <c r="AC131" i="16" s="1"/>
  <c r="T130" i="16"/>
  <c r="Z130" i="16" s="1"/>
  <c r="S130" i="16"/>
  <c r="Y130" i="16" s="1"/>
  <c r="U130" i="16"/>
  <c r="AA130" i="16" s="1"/>
  <c r="O131" i="16"/>
  <c r="P133" i="16" l="1"/>
  <c r="W132" i="16"/>
  <c r="AC132" i="16" s="1"/>
  <c r="V132" i="16"/>
  <c r="AB132" i="16" s="1"/>
  <c r="X132" i="16"/>
  <c r="AD132" i="16" s="1"/>
  <c r="Q133" i="16"/>
  <c r="S131" i="16"/>
  <c r="Y131" i="16" s="1"/>
  <c r="U131" i="16"/>
  <c r="AA131" i="16" s="1"/>
  <c r="T131" i="16"/>
  <c r="Z131" i="16" s="1"/>
  <c r="O132" i="16"/>
  <c r="P134" i="16" l="1"/>
  <c r="W133" i="16"/>
  <c r="AC133" i="16" s="1"/>
  <c r="V133" i="16"/>
  <c r="AB133" i="16" s="1"/>
  <c r="X133" i="16"/>
  <c r="AD133" i="16" s="1"/>
  <c r="Q134" i="16"/>
  <c r="T132" i="16"/>
  <c r="U132" i="16"/>
  <c r="AA132" i="16" s="1"/>
  <c r="S132" i="16"/>
  <c r="Y132" i="16" s="1"/>
  <c r="O133" i="16"/>
  <c r="Z132" i="16"/>
  <c r="X134" i="16" l="1"/>
  <c r="AD134" i="16" s="1"/>
  <c r="Q135" i="16"/>
  <c r="P135" i="16"/>
  <c r="W134" i="16"/>
  <c r="AC134" i="16" s="1"/>
  <c r="V134" i="16"/>
  <c r="AB134" i="16" s="1"/>
  <c r="U133" i="16"/>
  <c r="AA133" i="16" s="1"/>
  <c r="S133" i="16"/>
  <c r="Y133" i="16" s="1"/>
  <c r="T133" i="16"/>
  <c r="Z133" i="16" s="1"/>
  <c r="O134" i="16"/>
  <c r="P136" i="16" l="1"/>
  <c r="V135" i="16"/>
  <c r="AB135" i="16" s="1"/>
  <c r="W135" i="16"/>
  <c r="AC135" i="16" s="1"/>
  <c r="X135" i="16"/>
  <c r="AD135" i="16" s="1"/>
  <c r="Q136" i="16"/>
  <c r="T134" i="16"/>
  <c r="S134" i="16"/>
  <c r="Y134" i="16" s="1"/>
  <c r="U134" i="16"/>
  <c r="AA134" i="16" s="1"/>
  <c r="O135" i="16"/>
  <c r="Z134" i="16"/>
  <c r="P137" i="16" l="1"/>
  <c r="W136" i="16"/>
  <c r="AC136" i="16" s="1"/>
  <c r="V136" i="16"/>
  <c r="AB136" i="16" s="1"/>
  <c r="X136" i="16"/>
  <c r="AD136" i="16" s="1"/>
  <c r="Q137" i="16"/>
  <c r="S135" i="16"/>
  <c r="Y135" i="16" s="1"/>
  <c r="U135" i="16"/>
  <c r="AA135" i="16" s="1"/>
  <c r="T135" i="16"/>
  <c r="Z135" i="16" s="1"/>
  <c r="O136" i="16"/>
  <c r="X137" i="16" l="1"/>
  <c r="AD137" i="16" s="1"/>
  <c r="Q138" i="16"/>
  <c r="P138" i="16"/>
  <c r="V137" i="16"/>
  <c r="AB137" i="16" s="1"/>
  <c r="W137" i="16"/>
  <c r="AC137" i="16" s="1"/>
  <c r="T136" i="16"/>
  <c r="Z136" i="16" s="1"/>
  <c r="U136" i="16"/>
  <c r="AA136" i="16" s="1"/>
  <c r="S136" i="16"/>
  <c r="Y136" i="16" s="1"/>
  <c r="O137" i="16"/>
  <c r="P139" i="16" l="1"/>
  <c r="V138" i="16"/>
  <c r="AB138" i="16" s="1"/>
  <c r="W138" i="16"/>
  <c r="AC138" i="16" s="1"/>
  <c r="X138" i="16"/>
  <c r="AD138" i="16" s="1"/>
  <c r="Q139" i="16"/>
  <c r="U137" i="16"/>
  <c r="AA137" i="16" s="1"/>
  <c r="S137" i="16"/>
  <c r="Y137" i="16" s="1"/>
  <c r="T137" i="16"/>
  <c r="Z137" i="16" s="1"/>
  <c r="O138" i="16"/>
  <c r="X139" i="16" l="1"/>
  <c r="AD139" i="16" s="1"/>
  <c r="Q140" i="16"/>
  <c r="P140" i="16"/>
  <c r="V139" i="16"/>
  <c r="AB139" i="16" s="1"/>
  <c r="W139" i="16"/>
  <c r="AC139" i="16" s="1"/>
  <c r="AA138" i="16"/>
  <c r="T138" i="16"/>
  <c r="Z138" i="16" s="1"/>
  <c r="S138" i="16"/>
  <c r="Y138" i="16" s="1"/>
  <c r="U138" i="16"/>
  <c r="O139" i="16"/>
  <c r="P141" i="16" l="1"/>
  <c r="W140" i="16"/>
  <c r="AC140" i="16" s="1"/>
  <c r="V140" i="16"/>
  <c r="AB140" i="16" s="1"/>
  <c r="X140" i="16"/>
  <c r="AD140" i="16" s="1"/>
  <c r="Q141" i="16"/>
  <c r="S139" i="16"/>
  <c r="Y139" i="16" s="1"/>
  <c r="U139" i="16"/>
  <c r="AA139" i="16" s="1"/>
  <c r="T139" i="16"/>
  <c r="Z139" i="16" s="1"/>
  <c r="O140" i="16"/>
  <c r="X141" i="16" l="1"/>
  <c r="AD141" i="16" s="1"/>
  <c r="Q142" i="16"/>
  <c r="P142" i="16"/>
  <c r="W141" i="16"/>
  <c r="AC141" i="16" s="1"/>
  <c r="V141" i="16"/>
  <c r="AB141" i="16" s="1"/>
  <c r="T140" i="16"/>
  <c r="U140" i="16"/>
  <c r="AA140" i="16" s="1"/>
  <c r="S140" i="16"/>
  <c r="Y140" i="16" s="1"/>
  <c r="O141" i="16"/>
  <c r="Z140" i="16"/>
  <c r="X142" i="16" l="1"/>
  <c r="AD142" i="16" s="1"/>
  <c r="Q143" i="16"/>
  <c r="P143" i="16"/>
  <c r="V142" i="16"/>
  <c r="AB142" i="16" s="1"/>
  <c r="W142" i="16"/>
  <c r="AC142" i="16" s="1"/>
  <c r="S141" i="16"/>
  <c r="Y141" i="16" s="1"/>
  <c r="T141" i="16"/>
  <c r="Z141" i="16" s="1"/>
  <c r="U141" i="16"/>
  <c r="AA141" i="16" s="1"/>
  <c r="O142" i="16"/>
  <c r="P144" i="16" l="1"/>
  <c r="V143" i="16"/>
  <c r="AB143" i="16" s="1"/>
  <c r="W143" i="16"/>
  <c r="AC143" i="16" s="1"/>
  <c r="X143" i="16"/>
  <c r="AD143" i="16" s="1"/>
  <c r="Q144" i="16"/>
  <c r="T142" i="16"/>
  <c r="Z142" i="16" s="1"/>
  <c r="S142" i="16"/>
  <c r="Y142" i="16" s="1"/>
  <c r="U142" i="16"/>
  <c r="AA142" i="16" s="1"/>
  <c r="O143" i="16"/>
  <c r="X144" i="16" l="1"/>
  <c r="AD144" i="16" s="1"/>
  <c r="Q145" i="16"/>
  <c r="P145" i="16"/>
  <c r="W144" i="16"/>
  <c r="AC144" i="16" s="1"/>
  <c r="V144" i="16"/>
  <c r="AB144" i="16" s="1"/>
  <c r="U143" i="16"/>
  <c r="AA143" i="16" s="1"/>
  <c r="S143" i="16"/>
  <c r="Y143" i="16" s="1"/>
  <c r="T143" i="16"/>
  <c r="Z143" i="16" s="1"/>
  <c r="O144" i="16"/>
  <c r="P146" i="16" l="1"/>
  <c r="V145" i="16"/>
  <c r="AB145" i="16" s="1"/>
  <c r="W145" i="16"/>
  <c r="AC145" i="16" s="1"/>
  <c r="X145" i="16"/>
  <c r="AD145" i="16" s="1"/>
  <c r="Q146" i="16"/>
  <c r="U144" i="16"/>
  <c r="AA144" i="16" s="1"/>
  <c r="S144" i="16"/>
  <c r="Y144" i="16" s="1"/>
  <c r="T144" i="16"/>
  <c r="Z144" i="16" s="1"/>
  <c r="O145" i="16"/>
  <c r="X146" i="16" l="1"/>
  <c r="AD146" i="16" s="1"/>
  <c r="Q147" i="16"/>
  <c r="P147" i="16"/>
  <c r="V146" i="16"/>
  <c r="AB146" i="16" s="1"/>
  <c r="W146" i="16"/>
  <c r="AC146" i="16" s="1"/>
  <c r="S145" i="16"/>
  <c r="Y145" i="16" s="1"/>
  <c r="U145" i="16"/>
  <c r="AA145" i="16" s="1"/>
  <c r="O146" i="16"/>
  <c r="T145" i="16"/>
  <c r="Z145" i="16" s="1"/>
  <c r="X147" i="16" l="1"/>
  <c r="Q148" i="16"/>
  <c r="AD147" i="16"/>
  <c r="P148" i="16"/>
  <c r="V147" i="16"/>
  <c r="AB147" i="16" s="1"/>
  <c r="W147" i="16"/>
  <c r="AC147" i="16" s="1"/>
  <c r="T146" i="16"/>
  <c r="Z146" i="16" s="1"/>
  <c r="U146" i="16"/>
  <c r="AA146" i="16" s="1"/>
  <c r="O147" i="16"/>
  <c r="S146" i="16"/>
  <c r="Y146" i="16" s="1"/>
  <c r="P149" i="16" l="1"/>
  <c r="W148" i="16"/>
  <c r="AC148" i="16" s="1"/>
  <c r="V148" i="16"/>
  <c r="AB148" i="16" s="1"/>
  <c r="X148" i="16"/>
  <c r="AD148" i="16" s="1"/>
  <c r="Q149" i="16"/>
  <c r="U147" i="16"/>
  <c r="AA147" i="16" s="1"/>
  <c r="T147" i="16"/>
  <c r="Z147" i="16" s="1"/>
  <c r="S147" i="16"/>
  <c r="Y147" i="16" s="1"/>
  <c r="O148" i="16"/>
  <c r="X149" i="16" l="1"/>
  <c r="AD149" i="16" s="1"/>
  <c r="Q150" i="16"/>
  <c r="P150" i="16"/>
  <c r="V149" i="16"/>
  <c r="AB149" i="16" s="1"/>
  <c r="W149" i="16"/>
  <c r="AC149" i="16" s="1"/>
  <c r="Z148" i="16"/>
  <c r="T148" i="16"/>
  <c r="S148" i="16"/>
  <c r="Y148" i="16" s="1"/>
  <c r="U148" i="16"/>
  <c r="AA148" i="16" s="1"/>
  <c r="O149" i="16"/>
  <c r="X150" i="16" l="1"/>
  <c r="AD150" i="16" s="1"/>
  <c r="Q151" i="16"/>
  <c r="P151" i="16"/>
  <c r="W150" i="16"/>
  <c r="AC150" i="16" s="1"/>
  <c r="V150" i="16"/>
  <c r="AB150" i="16" s="1"/>
  <c r="S149" i="16"/>
  <c r="Y149" i="16" s="1"/>
  <c r="T149" i="16"/>
  <c r="Z149" i="16" s="1"/>
  <c r="U149" i="16"/>
  <c r="AA149" i="16" s="1"/>
  <c r="O150" i="16"/>
  <c r="P152" i="16" l="1"/>
  <c r="V151" i="16"/>
  <c r="AB151" i="16" s="1"/>
  <c r="W151" i="16"/>
  <c r="AC151" i="16" s="1"/>
  <c r="Q152" i="16"/>
  <c r="X151" i="16"/>
  <c r="AD151" i="16" s="1"/>
  <c r="T150" i="16"/>
  <c r="Z150" i="16" s="1"/>
  <c r="S150" i="16"/>
  <c r="Y150" i="16" s="1"/>
  <c r="U150" i="16"/>
  <c r="AA150" i="16" s="1"/>
  <c r="O151" i="16"/>
  <c r="X152" i="16" l="1"/>
  <c r="AD152" i="16" s="1"/>
  <c r="Q153" i="16"/>
  <c r="P153" i="16"/>
  <c r="W152" i="16"/>
  <c r="AC152" i="16" s="1"/>
  <c r="V152" i="16"/>
  <c r="AB152" i="16" s="1"/>
  <c r="U151" i="16"/>
  <c r="AA151" i="16" s="1"/>
  <c r="S151" i="16"/>
  <c r="Y151" i="16" s="1"/>
  <c r="T151" i="16"/>
  <c r="Z151" i="16" s="1"/>
  <c r="O152" i="16"/>
  <c r="X153" i="16" l="1"/>
  <c r="AD153" i="16" s="1"/>
  <c r="Q154" i="16"/>
  <c r="P154" i="16"/>
  <c r="V153" i="16"/>
  <c r="AB153" i="16" s="1"/>
  <c r="W153" i="16"/>
  <c r="AC153" i="16" s="1"/>
  <c r="S152" i="16"/>
  <c r="Y152" i="16" s="1"/>
  <c r="U152" i="16"/>
  <c r="AA152" i="16" s="1"/>
  <c r="T152" i="16"/>
  <c r="Z152" i="16" s="1"/>
  <c r="O153" i="16"/>
  <c r="P155" i="16" l="1"/>
  <c r="V154" i="16"/>
  <c r="AB154" i="16" s="1"/>
  <c r="W154" i="16"/>
  <c r="AC154" i="16" s="1"/>
  <c r="X154" i="16"/>
  <c r="AD154" i="16" s="1"/>
  <c r="Q155" i="16"/>
  <c r="S153" i="16"/>
  <c r="Y153" i="16" s="1"/>
  <c r="U153" i="16"/>
  <c r="AA153" i="16" s="1"/>
  <c r="T153" i="16"/>
  <c r="Z153" i="16" s="1"/>
  <c r="O154" i="16"/>
  <c r="X155" i="16" l="1"/>
  <c r="AD155" i="16" s="1"/>
  <c r="Q156" i="16"/>
  <c r="P156" i="16"/>
  <c r="V155" i="16"/>
  <c r="AB155" i="16" s="1"/>
  <c r="W155" i="16"/>
  <c r="AC155" i="16" s="1"/>
  <c r="T154" i="16"/>
  <c r="Z154" i="16" s="1"/>
  <c r="U154" i="16"/>
  <c r="AA154" i="16" s="1"/>
  <c r="S154" i="16"/>
  <c r="Y154" i="16" s="1"/>
  <c r="O155" i="16"/>
  <c r="P157" i="16" l="1"/>
  <c r="W156" i="16"/>
  <c r="AC156" i="16" s="1"/>
  <c r="V156" i="16"/>
  <c r="AB156" i="16" s="1"/>
  <c r="X156" i="16"/>
  <c r="AD156" i="16" s="1"/>
  <c r="Q157" i="16"/>
  <c r="U155" i="16"/>
  <c r="AA155" i="16" s="1"/>
  <c r="T155" i="16"/>
  <c r="Z155" i="16" s="1"/>
  <c r="S155" i="16"/>
  <c r="Y155" i="16" s="1"/>
  <c r="O156" i="16"/>
  <c r="P158" i="16" l="1"/>
  <c r="W157" i="16"/>
  <c r="AC157" i="16" s="1"/>
  <c r="V157" i="16"/>
  <c r="AB157" i="16" s="1"/>
  <c r="X157" i="16"/>
  <c r="AD157" i="16" s="1"/>
  <c r="Q158" i="16"/>
  <c r="T156" i="16"/>
  <c r="Z156" i="16" s="1"/>
  <c r="U156" i="16"/>
  <c r="AA156" i="16" s="1"/>
  <c r="S156" i="16"/>
  <c r="Y156" i="16" s="1"/>
  <c r="O157" i="16"/>
  <c r="X158" i="16" l="1"/>
  <c r="AD158" i="16" s="1"/>
  <c r="Q159" i="16"/>
  <c r="P159" i="16"/>
  <c r="V158" i="16"/>
  <c r="AB158" i="16" s="1"/>
  <c r="W158" i="16"/>
  <c r="AC158" i="16" s="1"/>
  <c r="S157" i="16"/>
  <c r="Y157" i="16" s="1"/>
  <c r="T157" i="16"/>
  <c r="Z157" i="16" s="1"/>
  <c r="U157" i="16"/>
  <c r="AA157" i="16" s="1"/>
  <c r="O158" i="16"/>
  <c r="X159" i="16" l="1"/>
  <c r="AD159" i="16" s="1"/>
  <c r="Q160" i="16"/>
  <c r="P160" i="16"/>
  <c r="V159" i="16"/>
  <c r="AB159" i="16" s="1"/>
  <c r="W159" i="16"/>
  <c r="AC159" i="16" s="1"/>
  <c r="T158" i="16"/>
  <c r="Z158" i="16" s="1"/>
  <c r="S158" i="16"/>
  <c r="Y158" i="16" s="1"/>
  <c r="U158" i="16"/>
  <c r="AA158" i="16" s="1"/>
  <c r="O159" i="16"/>
  <c r="X160" i="16" l="1"/>
  <c r="AD160" i="16" s="1"/>
  <c r="Q161" i="16"/>
  <c r="P161" i="16"/>
  <c r="W160" i="16"/>
  <c r="AC160" i="16" s="1"/>
  <c r="V160" i="16"/>
  <c r="AB160" i="16" s="1"/>
  <c r="U159" i="16"/>
  <c r="AA159" i="16" s="1"/>
  <c r="S159" i="16"/>
  <c r="Y159" i="16" s="1"/>
  <c r="T159" i="16"/>
  <c r="Z159" i="16" s="1"/>
  <c r="O160" i="16"/>
  <c r="P162" i="16" l="1"/>
  <c r="V161" i="16"/>
  <c r="AB161" i="16" s="1"/>
  <c r="W161" i="16"/>
  <c r="AC161" i="16" s="1"/>
  <c r="X161" i="16"/>
  <c r="AD161" i="16" s="1"/>
  <c r="Q162" i="16"/>
  <c r="U160" i="16"/>
  <c r="S160" i="16"/>
  <c r="Y160" i="16" s="1"/>
  <c r="T160" i="16"/>
  <c r="Z160" i="16" s="1"/>
  <c r="O161" i="16"/>
  <c r="AA160" i="16"/>
  <c r="X162" i="16" l="1"/>
  <c r="AD162" i="16" s="1"/>
  <c r="Q163" i="16"/>
  <c r="P163" i="16"/>
  <c r="V162" i="16"/>
  <c r="AB162" i="16" s="1"/>
  <c r="W162" i="16"/>
  <c r="AC162" i="16" s="1"/>
  <c r="S161" i="16"/>
  <c r="Y161" i="16" s="1"/>
  <c r="U161" i="16"/>
  <c r="AA161" i="16" s="1"/>
  <c r="T161" i="16"/>
  <c r="Z161" i="16" s="1"/>
  <c r="O162" i="16"/>
  <c r="X163" i="16" l="1"/>
  <c r="AD163" i="16" s="1"/>
  <c r="Q164" i="16"/>
  <c r="P164" i="16"/>
  <c r="V163" i="16"/>
  <c r="AB163" i="16" s="1"/>
  <c r="W163" i="16"/>
  <c r="AC163" i="16" s="1"/>
  <c r="T162" i="16"/>
  <c r="Z162" i="16" s="1"/>
  <c r="U162" i="16"/>
  <c r="AA162" i="16" s="1"/>
  <c r="S162" i="16"/>
  <c r="Y162" i="16" s="1"/>
  <c r="O163" i="16"/>
  <c r="X164" i="16" l="1"/>
  <c r="AD164" i="16" s="1"/>
  <c r="Q165" i="16"/>
  <c r="P165" i="16"/>
  <c r="W164" i="16"/>
  <c r="AC164" i="16" s="1"/>
  <c r="V164" i="16"/>
  <c r="AB164" i="16" s="1"/>
  <c r="U163" i="16"/>
  <c r="AA163" i="16" s="1"/>
  <c r="T163" i="16"/>
  <c r="Z163" i="16" s="1"/>
  <c r="S163" i="16"/>
  <c r="Y163" i="16" s="1"/>
  <c r="O164" i="16"/>
  <c r="P166" i="16" l="1"/>
  <c r="V165" i="16"/>
  <c r="AB165" i="16" s="1"/>
  <c r="W165" i="16"/>
  <c r="AC165" i="16" s="1"/>
  <c r="X165" i="16"/>
  <c r="AD165" i="16" s="1"/>
  <c r="Q166" i="16"/>
  <c r="U164" i="16"/>
  <c r="AA164" i="16" s="1"/>
  <c r="S164" i="16"/>
  <c r="Y164" i="16" s="1"/>
  <c r="T164" i="16"/>
  <c r="Z164" i="16" s="1"/>
  <c r="O165" i="16"/>
  <c r="X166" i="16" l="1"/>
  <c r="AD166" i="16" s="1"/>
  <c r="Q167" i="16"/>
  <c r="P167" i="16"/>
  <c r="W166" i="16"/>
  <c r="AC166" i="16" s="1"/>
  <c r="V166" i="16"/>
  <c r="AB166" i="16" s="1"/>
  <c r="S165" i="16"/>
  <c r="Y165" i="16" s="1"/>
  <c r="T165" i="16"/>
  <c r="Z165" i="16" s="1"/>
  <c r="U165" i="16"/>
  <c r="AA165" i="16" s="1"/>
  <c r="O166" i="16"/>
  <c r="X167" i="16" l="1"/>
  <c r="AD167" i="16" s="1"/>
  <c r="Q168" i="16"/>
  <c r="P168" i="16"/>
  <c r="V167" i="16"/>
  <c r="AB167" i="16" s="1"/>
  <c r="W167" i="16"/>
  <c r="AC167" i="16" s="1"/>
  <c r="T166" i="16"/>
  <c r="Z166" i="16" s="1"/>
  <c r="S166" i="16"/>
  <c r="Y166" i="16" s="1"/>
  <c r="U166" i="16"/>
  <c r="AA166" i="16" s="1"/>
  <c r="O167" i="16"/>
  <c r="X168" i="16" l="1"/>
  <c r="AD168" i="16" s="1"/>
  <c r="Q169" i="16"/>
  <c r="P169" i="16"/>
  <c r="W168" i="16"/>
  <c r="AC168" i="16" s="1"/>
  <c r="V168" i="16"/>
  <c r="AB168" i="16" s="1"/>
  <c r="U167" i="16"/>
  <c r="AA167" i="16" s="1"/>
  <c r="S167" i="16"/>
  <c r="Y167" i="16" s="1"/>
  <c r="T167" i="16"/>
  <c r="Z167" i="16" s="1"/>
  <c r="O168" i="16"/>
  <c r="P170" i="16" l="1"/>
  <c r="V169" i="16"/>
  <c r="AB169" i="16" s="1"/>
  <c r="W169" i="16"/>
  <c r="AC169" i="16" s="1"/>
  <c r="X169" i="16"/>
  <c r="AD169" i="16" s="1"/>
  <c r="Q170" i="16"/>
  <c r="U168" i="16"/>
  <c r="AA168" i="16" s="1"/>
  <c r="T168" i="16"/>
  <c r="Z168" i="16" s="1"/>
  <c r="S168" i="16"/>
  <c r="Y168" i="16" s="1"/>
  <c r="O169" i="16"/>
  <c r="Q171" i="16" l="1"/>
  <c r="X170" i="16"/>
  <c r="AD170" i="16" s="1"/>
  <c r="P171" i="16"/>
  <c r="V170" i="16"/>
  <c r="AB170" i="16" s="1"/>
  <c r="W170" i="16"/>
  <c r="AC170" i="16" s="1"/>
  <c r="Z169" i="16"/>
  <c r="T169" i="16"/>
  <c r="S169" i="16"/>
  <c r="Y169" i="16" s="1"/>
  <c r="U169" i="16"/>
  <c r="AA169" i="16" s="1"/>
  <c r="O170" i="16"/>
  <c r="X171" i="16" l="1"/>
  <c r="AD171" i="16" s="1"/>
  <c r="Q172" i="16"/>
  <c r="P172" i="16"/>
  <c r="V171" i="16"/>
  <c r="AB171" i="16" s="1"/>
  <c r="W171" i="16"/>
  <c r="AC171" i="16" s="1"/>
  <c r="S170" i="16"/>
  <c r="Y170" i="16" s="1"/>
  <c r="U170" i="16"/>
  <c r="AA170" i="16" s="1"/>
  <c r="T170" i="16"/>
  <c r="Z170" i="16" s="1"/>
  <c r="O171" i="16"/>
  <c r="P173" i="16" l="1"/>
  <c r="W172" i="16"/>
  <c r="AC172" i="16" s="1"/>
  <c r="V172" i="16"/>
  <c r="AB172" i="16" s="1"/>
  <c r="X172" i="16"/>
  <c r="AD172" i="16" s="1"/>
  <c r="Q173" i="16"/>
  <c r="T171" i="16"/>
  <c r="S171" i="16"/>
  <c r="Y171" i="16" s="1"/>
  <c r="U171" i="16"/>
  <c r="AA171" i="16" s="1"/>
  <c r="O172" i="16"/>
  <c r="Z171" i="16"/>
  <c r="X173" i="16" l="1"/>
  <c r="AD173" i="16" s="1"/>
  <c r="Q174" i="16"/>
  <c r="P174" i="16"/>
  <c r="W173" i="16"/>
  <c r="AC173" i="16" s="1"/>
  <c r="V173" i="16"/>
  <c r="AB173" i="16" s="1"/>
  <c r="U172" i="16"/>
  <c r="AA172" i="16" s="1"/>
  <c r="S172" i="16"/>
  <c r="Y172" i="16" s="1"/>
  <c r="T172" i="16"/>
  <c r="Z172" i="16" s="1"/>
  <c r="O173" i="16"/>
  <c r="X174" i="16" l="1"/>
  <c r="AD174" i="16" s="1"/>
  <c r="Q175" i="16"/>
  <c r="P175" i="16"/>
  <c r="V174" i="16"/>
  <c r="AB174" i="16" s="1"/>
  <c r="W174" i="16"/>
  <c r="AC174" i="16" s="1"/>
  <c r="S173" i="16"/>
  <c r="Y173" i="16" s="1"/>
  <c r="T173" i="16"/>
  <c r="Z173" i="16" s="1"/>
  <c r="U173" i="16"/>
  <c r="AA173" i="16" s="1"/>
  <c r="O174" i="16"/>
  <c r="X175" i="16" l="1"/>
  <c r="AD175" i="16" s="1"/>
  <c r="Q176" i="16"/>
  <c r="P176" i="16"/>
  <c r="V175" i="16"/>
  <c r="AB175" i="16" s="1"/>
  <c r="W175" i="16"/>
  <c r="AC175" i="16" s="1"/>
  <c r="S174" i="16"/>
  <c r="Y174" i="16" s="1"/>
  <c r="U174" i="16"/>
  <c r="AA174" i="16" s="1"/>
  <c r="T174" i="16"/>
  <c r="Z174" i="16" s="1"/>
  <c r="O175" i="16"/>
  <c r="X176" i="16" l="1"/>
  <c r="AD176" i="16" s="1"/>
  <c r="Q177" i="16"/>
  <c r="P177" i="16"/>
  <c r="W176" i="16"/>
  <c r="AC176" i="16" s="1"/>
  <c r="V176" i="16"/>
  <c r="AB176" i="16" s="1"/>
  <c r="T175" i="16"/>
  <c r="Z175" i="16" s="1"/>
  <c r="U175" i="16"/>
  <c r="AA175" i="16" s="1"/>
  <c r="O176" i="16"/>
  <c r="S175" i="16"/>
  <c r="Y175" i="16" s="1"/>
  <c r="X177" i="16" l="1"/>
  <c r="AD177" i="16" s="1"/>
  <c r="Q178" i="16"/>
  <c r="P178" i="16"/>
  <c r="V177" i="16"/>
  <c r="AB177" i="16" s="1"/>
  <c r="W177" i="16"/>
  <c r="AC177" i="16" s="1"/>
  <c r="U176" i="16"/>
  <c r="AA176" i="16" s="1"/>
  <c r="T176" i="16"/>
  <c r="Z176" i="16" s="1"/>
  <c r="S176" i="16"/>
  <c r="Y176" i="16" s="1"/>
  <c r="O177" i="16"/>
  <c r="P179" i="16" l="1"/>
  <c r="W178" i="16"/>
  <c r="AC178" i="16" s="1"/>
  <c r="V178" i="16"/>
  <c r="AB178" i="16" s="1"/>
  <c r="X178" i="16"/>
  <c r="AD178" i="16" s="1"/>
  <c r="Q179" i="16"/>
  <c r="U177" i="16"/>
  <c r="AA177" i="16" s="1"/>
  <c r="S177" i="16"/>
  <c r="Y177" i="16" s="1"/>
  <c r="T177" i="16"/>
  <c r="Z177" i="16" s="1"/>
  <c r="O178" i="16"/>
  <c r="X179" i="16" l="1"/>
  <c r="AD179" i="16" s="1"/>
  <c r="Q180" i="16"/>
  <c r="P180" i="16"/>
  <c r="V179" i="16"/>
  <c r="AB179" i="16" s="1"/>
  <c r="W179" i="16"/>
  <c r="AC179" i="16" s="1"/>
  <c r="S178" i="16"/>
  <c r="Y178" i="16" s="1"/>
  <c r="T178" i="16"/>
  <c r="Z178" i="16" s="1"/>
  <c r="U178" i="16"/>
  <c r="AA178" i="16" s="1"/>
  <c r="O179" i="16"/>
  <c r="X180" i="16" l="1"/>
  <c r="AD180" i="16" s="1"/>
  <c r="Q181" i="16"/>
  <c r="P181" i="16"/>
  <c r="W180" i="16"/>
  <c r="AC180" i="16" s="1"/>
  <c r="V180" i="16"/>
  <c r="AB180" i="16" s="1"/>
  <c r="T179" i="16"/>
  <c r="Z179" i="16" s="1"/>
  <c r="S179" i="16"/>
  <c r="Y179" i="16" s="1"/>
  <c r="U179" i="16"/>
  <c r="AA179" i="16" s="1"/>
  <c r="O180" i="16"/>
  <c r="X181" i="16" l="1"/>
  <c r="AD181" i="16" s="1"/>
  <c r="Q182" i="16"/>
  <c r="P182" i="16"/>
  <c r="V181" i="16"/>
  <c r="AB181" i="16" s="1"/>
  <c r="W181" i="16"/>
  <c r="AC181" i="16" s="1"/>
  <c r="U180" i="16"/>
  <c r="S180" i="16"/>
  <c r="Y180" i="16" s="1"/>
  <c r="T180" i="16"/>
  <c r="Z180" i="16" s="1"/>
  <c r="O181" i="16"/>
  <c r="AA180" i="16"/>
  <c r="P183" i="16" l="1"/>
  <c r="W182" i="16"/>
  <c r="AC182" i="16" s="1"/>
  <c r="V182" i="16"/>
  <c r="AB182" i="16" s="1"/>
  <c r="X182" i="16"/>
  <c r="AD182" i="16" s="1"/>
  <c r="Q183" i="16"/>
  <c r="U181" i="16"/>
  <c r="AA181" i="16" s="1"/>
  <c r="S181" i="16"/>
  <c r="Y181" i="16" s="1"/>
  <c r="T181" i="16"/>
  <c r="Z181" i="16" s="1"/>
  <c r="O182" i="16"/>
  <c r="X183" i="16" l="1"/>
  <c r="AD183" i="16" s="1"/>
  <c r="Q184" i="16"/>
  <c r="P184" i="16"/>
  <c r="V183" i="16"/>
  <c r="AB183" i="16" s="1"/>
  <c r="W183" i="16"/>
  <c r="AC183" i="16" s="1"/>
  <c r="S182" i="16"/>
  <c r="Y182" i="16" s="1"/>
  <c r="U182" i="16"/>
  <c r="AA182" i="16" s="1"/>
  <c r="T182" i="16"/>
  <c r="Z182" i="16" s="1"/>
  <c r="O183" i="16"/>
  <c r="X184" i="16" l="1"/>
  <c r="AD184" i="16" s="1"/>
  <c r="Q185" i="16"/>
  <c r="P185" i="16"/>
  <c r="W184" i="16"/>
  <c r="AC184" i="16" s="1"/>
  <c r="V184" i="16"/>
  <c r="AB184" i="16" s="1"/>
  <c r="T183" i="16"/>
  <c r="Z183" i="16" s="1"/>
  <c r="U183" i="16"/>
  <c r="AA183" i="16" s="1"/>
  <c r="S183" i="16"/>
  <c r="Y183" i="16" s="1"/>
  <c r="O184" i="16"/>
  <c r="X185" i="16" l="1"/>
  <c r="AD185" i="16" s="1"/>
  <c r="Q186" i="16"/>
  <c r="P186" i="16"/>
  <c r="W185" i="16"/>
  <c r="AC185" i="16" s="1"/>
  <c r="V185" i="16"/>
  <c r="AB185" i="16" s="1"/>
  <c r="U184" i="16"/>
  <c r="AA184" i="16" s="1"/>
  <c r="S184" i="16"/>
  <c r="Y184" i="16" s="1"/>
  <c r="T184" i="16"/>
  <c r="Z184" i="16" s="1"/>
  <c r="O185" i="16"/>
  <c r="P187" i="16" l="1"/>
  <c r="V186" i="16"/>
  <c r="AB186" i="16" s="1"/>
  <c r="W186" i="16"/>
  <c r="AC186" i="16" s="1"/>
  <c r="X186" i="16"/>
  <c r="AD186" i="16" s="1"/>
  <c r="Q187" i="16"/>
  <c r="T185" i="16"/>
  <c r="S185" i="16"/>
  <c r="Y185" i="16" s="1"/>
  <c r="U185" i="16"/>
  <c r="AA185" i="16" s="1"/>
  <c r="O186" i="16"/>
  <c r="Z185" i="16"/>
  <c r="X187" i="16" l="1"/>
  <c r="AD187" i="16" s="1"/>
  <c r="Q188" i="16"/>
  <c r="P188" i="16"/>
  <c r="V187" i="16"/>
  <c r="AB187" i="16" s="1"/>
  <c r="W187" i="16"/>
  <c r="AC187" i="16" s="1"/>
  <c r="S186" i="16"/>
  <c r="Y186" i="16" s="1"/>
  <c r="T186" i="16"/>
  <c r="Z186" i="16" s="1"/>
  <c r="U186" i="16"/>
  <c r="AA186" i="16" s="1"/>
  <c r="O187" i="16"/>
  <c r="P189" i="16" l="1"/>
  <c r="W188" i="16"/>
  <c r="AC188" i="16" s="1"/>
  <c r="V188" i="16"/>
  <c r="AB188" i="16" s="1"/>
  <c r="X188" i="16"/>
  <c r="AD188" i="16" s="1"/>
  <c r="Q189" i="16"/>
  <c r="T187" i="16"/>
  <c r="Z187" i="16" s="1"/>
  <c r="S187" i="16"/>
  <c r="Y187" i="16" s="1"/>
  <c r="U187" i="16"/>
  <c r="AA187" i="16" s="1"/>
  <c r="O188" i="16"/>
  <c r="X189" i="16" l="1"/>
  <c r="AD189" i="16" s="1"/>
  <c r="Q190" i="16"/>
  <c r="P190" i="16"/>
  <c r="W189" i="16"/>
  <c r="AC189" i="16" s="1"/>
  <c r="V189" i="16"/>
  <c r="AB189" i="16" s="1"/>
  <c r="U188" i="16"/>
  <c r="AA188" i="16" s="1"/>
  <c r="S188" i="16"/>
  <c r="Y188" i="16" s="1"/>
  <c r="T188" i="16"/>
  <c r="Z188" i="16" s="1"/>
  <c r="O189" i="16"/>
  <c r="P191" i="16" l="1"/>
  <c r="W190" i="16"/>
  <c r="AC190" i="16" s="1"/>
  <c r="V190" i="16"/>
  <c r="AB190" i="16" s="1"/>
  <c r="X190" i="16"/>
  <c r="AD190" i="16" s="1"/>
  <c r="Q191" i="16"/>
  <c r="S189" i="16"/>
  <c r="Y189" i="16" s="1"/>
  <c r="U189" i="16"/>
  <c r="AA189" i="16" s="1"/>
  <c r="T189" i="16"/>
  <c r="Z189" i="16" s="1"/>
  <c r="O190" i="16"/>
  <c r="P192" i="16" l="1"/>
  <c r="V191" i="16"/>
  <c r="AB191" i="16" s="1"/>
  <c r="W191" i="16"/>
  <c r="AC191" i="16" s="1"/>
  <c r="X191" i="16"/>
  <c r="AD191" i="16" s="1"/>
  <c r="Q192" i="16"/>
  <c r="S190" i="16"/>
  <c r="Y190" i="16" s="1"/>
  <c r="U190" i="16"/>
  <c r="AA190" i="16" s="1"/>
  <c r="T190" i="16"/>
  <c r="Z190" i="16" s="1"/>
  <c r="O191" i="16"/>
  <c r="X192" i="16" l="1"/>
  <c r="Q193" i="16"/>
  <c r="P193" i="16"/>
  <c r="W192" i="16"/>
  <c r="AC192" i="16" s="1"/>
  <c r="V192" i="16"/>
  <c r="AB192" i="16" s="1"/>
  <c r="AD192" i="16"/>
  <c r="T191" i="16"/>
  <c r="Z191" i="16" s="1"/>
  <c r="S191" i="16"/>
  <c r="Y191" i="16" s="1"/>
  <c r="U191" i="16"/>
  <c r="AA191" i="16" s="1"/>
  <c r="O192" i="16"/>
  <c r="X193" i="16" l="1"/>
  <c r="AD193" i="16" s="1"/>
  <c r="Q194" i="16"/>
  <c r="P194" i="16"/>
  <c r="V193" i="16"/>
  <c r="AB193" i="16" s="1"/>
  <c r="W193" i="16"/>
  <c r="AC193" i="16" s="1"/>
  <c r="U192" i="16"/>
  <c r="AA192" i="16" s="1"/>
  <c r="T192" i="16"/>
  <c r="Z192" i="16" s="1"/>
  <c r="S192" i="16"/>
  <c r="Y192" i="16" s="1"/>
  <c r="O193" i="16"/>
  <c r="X194" i="16" l="1"/>
  <c r="Q195" i="16"/>
  <c r="P195" i="16"/>
  <c r="V194" i="16"/>
  <c r="AB194" i="16" s="1"/>
  <c r="W194" i="16"/>
  <c r="AC194" i="16" s="1"/>
  <c r="AD194" i="16"/>
  <c r="S193" i="16"/>
  <c r="Y193" i="16" s="1"/>
  <c r="O194" i="16"/>
  <c r="U193" i="16"/>
  <c r="AA193" i="16" s="1"/>
  <c r="T193" i="16"/>
  <c r="Z193" i="16" s="1"/>
  <c r="X195" i="16" l="1"/>
  <c r="AD195" i="16" s="1"/>
  <c r="Q196" i="16"/>
  <c r="P196" i="16"/>
  <c r="V195" i="16"/>
  <c r="AB195" i="16" s="1"/>
  <c r="W195" i="16"/>
  <c r="AC195" i="16" s="1"/>
  <c r="S194" i="16"/>
  <c r="Y194" i="16" s="1"/>
  <c r="T194" i="16"/>
  <c r="Z194" i="16" s="1"/>
  <c r="U194" i="16"/>
  <c r="AA194" i="16" s="1"/>
  <c r="O195" i="16"/>
  <c r="P197" i="16" l="1"/>
  <c r="W196" i="16"/>
  <c r="AC196" i="16" s="1"/>
  <c r="V196" i="16"/>
  <c r="AB196" i="16" s="1"/>
  <c r="X196" i="16"/>
  <c r="AD196" i="16" s="1"/>
  <c r="Q197" i="16"/>
  <c r="T195" i="16"/>
  <c r="Z195" i="16" s="1"/>
  <c r="S195" i="16"/>
  <c r="Y195" i="16" s="1"/>
  <c r="U195" i="16"/>
  <c r="AA195" i="16" s="1"/>
  <c r="O196" i="16"/>
  <c r="X197" i="16" l="1"/>
  <c r="AD197" i="16" s="1"/>
  <c r="Q198" i="16"/>
  <c r="P198" i="16"/>
  <c r="W197" i="16"/>
  <c r="AC197" i="16" s="1"/>
  <c r="V197" i="16"/>
  <c r="AB197" i="16" s="1"/>
  <c r="U196" i="16"/>
  <c r="S196" i="16"/>
  <c r="Y196" i="16" s="1"/>
  <c r="T196" i="16"/>
  <c r="Z196" i="16" s="1"/>
  <c r="O197" i="16"/>
  <c r="AA196" i="16"/>
  <c r="X198" i="16" l="1"/>
  <c r="AD198" i="16" s="1"/>
  <c r="Q199" i="16"/>
  <c r="P199" i="16"/>
  <c r="W198" i="16"/>
  <c r="AC198" i="16" s="1"/>
  <c r="V198" i="16"/>
  <c r="AB198" i="16" s="1"/>
  <c r="U197" i="16"/>
  <c r="AA197" i="16" s="1"/>
  <c r="S197" i="16"/>
  <c r="Y197" i="16" s="1"/>
  <c r="T197" i="16"/>
  <c r="Z197" i="16" s="1"/>
  <c r="O198" i="16"/>
  <c r="X199" i="16" l="1"/>
  <c r="AD199" i="16" s="1"/>
  <c r="Q200" i="16"/>
  <c r="P200" i="16"/>
  <c r="V199" i="16"/>
  <c r="AB199" i="16" s="1"/>
  <c r="W199" i="16"/>
  <c r="AC199" i="16" s="1"/>
  <c r="S198" i="16"/>
  <c r="Y198" i="16" s="1"/>
  <c r="T198" i="16"/>
  <c r="Z198" i="16" s="1"/>
  <c r="U198" i="16"/>
  <c r="AA198" i="16" s="1"/>
  <c r="O199" i="16"/>
  <c r="P201" i="16" l="1"/>
  <c r="W200" i="16"/>
  <c r="AC200" i="16" s="1"/>
  <c r="V200" i="16"/>
  <c r="AB200" i="16" s="1"/>
  <c r="X200" i="16"/>
  <c r="AD200" i="16" s="1"/>
  <c r="Q201" i="16"/>
  <c r="T199" i="16"/>
  <c r="Z199" i="16" s="1"/>
  <c r="U199" i="16"/>
  <c r="AA199" i="16" s="1"/>
  <c r="S199" i="16"/>
  <c r="Y199" i="16" s="1"/>
  <c r="O200" i="16"/>
  <c r="X201" i="16" l="1"/>
  <c r="AD201" i="16" s="1"/>
  <c r="Q202" i="16"/>
  <c r="P202" i="16"/>
  <c r="V201" i="16"/>
  <c r="AB201" i="16" s="1"/>
  <c r="W201" i="16"/>
  <c r="AC201" i="16" s="1"/>
  <c r="U200" i="16"/>
  <c r="AA200" i="16" s="1"/>
  <c r="S200" i="16"/>
  <c r="Y200" i="16" s="1"/>
  <c r="T200" i="16"/>
  <c r="Z200" i="16" s="1"/>
  <c r="O201" i="16"/>
  <c r="X202" i="16" l="1"/>
  <c r="AD202" i="16" s="1"/>
  <c r="Q203" i="16"/>
  <c r="P203" i="16"/>
  <c r="V202" i="16"/>
  <c r="AB202" i="16" s="1"/>
  <c r="W202" i="16"/>
  <c r="AC202" i="16" s="1"/>
  <c r="T201" i="16"/>
  <c r="U201" i="16"/>
  <c r="AA201" i="16" s="1"/>
  <c r="S201" i="16"/>
  <c r="Y201" i="16" s="1"/>
  <c r="O202" i="16"/>
  <c r="Z201" i="16"/>
  <c r="X203" i="16" l="1"/>
  <c r="AD203" i="16" s="1"/>
  <c r="Q204" i="16"/>
  <c r="P204" i="16"/>
  <c r="V203" i="16"/>
  <c r="AB203" i="16" s="1"/>
  <c r="W203" i="16"/>
  <c r="AC203" i="16" s="1"/>
  <c r="S202" i="16"/>
  <c r="Y202" i="16" s="1"/>
  <c r="T202" i="16"/>
  <c r="Z202" i="16" s="1"/>
  <c r="U202" i="16"/>
  <c r="AA202" i="16" s="1"/>
  <c r="O203" i="16"/>
  <c r="X204" i="16" l="1"/>
  <c r="AD204" i="16" s="1"/>
  <c r="Q205" i="16"/>
  <c r="P205" i="16"/>
  <c r="W204" i="16"/>
  <c r="AC204" i="16" s="1"/>
  <c r="V204" i="16"/>
  <c r="AB204" i="16" s="1"/>
  <c r="T203" i="16"/>
  <c r="Z203" i="16" s="1"/>
  <c r="S203" i="16"/>
  <c r="Y203" i="16" s="1"/>
  <c r="O204" i="16"/>
  <c r="U203" i="16"/>
  <c r="AA203" i="16" s="1"/>
  <c r="X205" i="16" l="1"/>
  <c r="AD205" i="16" s="1"/>
  <c r="Q206" i="16"/>
  <c r="P206" i="16"/>
  <c r="W205" i="16"/>
  <c r="AC205" i="16" s="1"/>
  <c r="V205" i="16"/>
  <c r="AB205" i="16" s="1"/>
  <c r="U204" i="16"/>
  <c r="S204" i="16"/>
  <c r="Y204" i="16" s="1"/>
  <c r="T204" i="16"/>
  <c r="Z204" i="16" s="1"/>
  <c r="O205" i="16"/>
  <c r="AA204" i="16"/>
  <c r="P207" i="16" l="1"/>
  <c r="V206" i="16"/>
  <c r="AB206" i="16" s="1"/>
  <c r="W206" i="16"/>
  <c r="AC206" i="16" s="1"/>
  <c r="X206" i="16"/>
  <c r="AD206" i="16" s="1"/>
  <c r="Q207" i="16"/>
  <c r="S205" i="16"/>
  <c r="Y205" i="16" s="1"/>
  <c r="T205" i="16"/>
  <c r="Z205" i="16" s="1"/>
  <c r="U205" i="16"/>
  <c r="AA205" i="16" s="1"/>
  <c r="O206" i="16"/>
  <c r="P208" i="16" l="1"/>
  <c r="V207" i="16"/>
  <c r="AB207" i="16" s="1"/>
  <c r="W207" i="16"/>
  <c r="AC207" i="16" s="1"/>
  <c r="X207" i="16"/>
  <c r="AD207" i="16" s="1"/>
  <c r="Q208" i="16"/>
  <c r="S206" i="16"/>
  <c r="Y206" i="16" s="1"/>
  <c r="U206" i="16"/>
  <c r="AA206" i="16" s="1"/>
  <c r="T206" i="16"/>
  <c r="Z206" i="16" s="1"/>
  <c r="O207" i="16"/>
  <c r="X208" i="16" l="1"/>
  <c r="AD208" i="16" s="1"/>
  <c r="Q209" i="16"/>
  <c r="P209" i="16"/>
  <c r="W208" i="16"/>
  <c r="AC208" i="16" s="1"/>
  <c r="V208" i="16"/>
  <c r="AB208" i="16" s="1"/>
  <c r="T207" i="16"/>
  <c r="Z207" i="16" s="1"/>
  <c r="S207" i="16"/>
  <c r="Y207" i="16" s="1"/>
  <c r="U207" i="16"/>
  <c r="AA207" i="16" s="1"/>
  <c r="O208" i="16"/>
  <c r="P210" i="16" l="1"/>
  <c r="V209" i="16"/>
  <c r="AB209" i="16" s="1"/>
  <c r="W209" i="16"/>
  <c r="AC209" i="16" s="1"/>
  <c r="X209" i="16"/>
  <c r="AD209" i="16" s="1"/>
  <c r="Q210" i="16"/>
  <c r="U208" i="16"/>
  <c r="AA208" i="16" s="1"/>
  <c r="T208" i="16"/>
  <c r="Z208" i="16" s="1"/>
  <c r="S208" i="16"/>
  <c r="Y208" i="16" s="1"/>
  <c r="O209" i="16"/>
  <c r="X210" i="16" l="1"/>
  <c r="AD210" i="16" s="1"/>
  <c r="Q211" i="16"/>
  <c r="P211" i="16"/>
  <c r="V210" i="16"/>
  <c r="AB210" i="16" s="1"/>
  <c r="W210" i="16"/>
  <c r="AC210" i="16" s="1"/>
  <c r="S209" i="16"/>
  <c r="Y209" i="16" s="1"/>
  <c r="T209" i="16"/>
  <c r="Z209" i="16" s="1"/>
  <c r="U209" i="16"/>
  <c r="AA209" i="16" s="1"/>
  <c r="O210" i="16"/>
  <c r="X211" i="16" l="1"/>
  <c r="AD211" i="16" s="1"/>
  <c r="Q212" i="16"/>
  <c r="P212" i="16"/>
  <c r="V211" i="16"/>
  <c r="AB211" i="16" s="1"/>
  <c r="W211" i="16"/>
  <c r="AC211" i="16" s="1"/>
  <c r="S210" i="16"/>
  <c r="Y210" i="16" s="1"/>
  <c r="T210" i="16"/>
  <c r="Z210" i="16" s="1"/>
  <c r="U210" i="16"/>
  <c r="AA210" i="16" s="1"/>
  <c r="O211" i="16"/>
  <c r="P213" i="16" l="1"/>
  <c r="W212" i="16"/>
  <c r="AC212" i="16" s="1"/>
  <c r="V212" i="16"/>
  <c r="AB212" i="16" s="1"/>
  <c r="X212" i="16"/>
  <c r="AD212" i="16" s="1"/>
  <c r="Q213" i="16"/>
  <c r="T211" i="16"/>
  <c r="Z211" i="16" s="1"/>
  <c r="S211" i="16"/>
  <c r="Y211" i="16" s="1"/>
  <c r="U211" i="16"/>
  <c r="AA211" i="16" s="1"/>
  <c r="O212" i="16"/>
  <c r="X213" i="16" l="1"/>
  <c r="AD213" i="16" s="1"/>
  <c r="Q214" i="16"/>
  <c r="P214" i="16"/>
  <c r="V213" i="16"/>
  <c r="AB213" i="16" s="1"/>
  <c r="W213" i="16"/>
  <c r="AC213" i="16" s="1"/>
  <c r="U212" i="16"/>
  <c r="AA212" i="16" s="1"/>
  <c r="S212" i="16"/>
  <c r="Y212" i="16" s="1"/>
  <c r="T212" i="16"/>
  <c r="Z212" i="16" s="1"/>
  <c r="O213" i="16"/>
  <c r="X214" i="16" l="1"/>
  <c r="Q215" i="16"/>
  <c r="P215" i="16"/>
  <c r="V214" i="16"/>
  <c r="AB214" i="16" s="1"/>
  <c r="W214" i="16"/>
  <c r="AC214" i="16" s="1"/>
  <c r="AD214" i="16"/>
  <c r="U213" i="16"/>
  <c r="T213" i="16"/>
  <c r="Z213" i="16" s="1"/>
  <c r="O214" i="16"/>
  <c r="S213" i="16"/>
  <c r="Y213" i="16" s="1"/>
  <c r="AA213" i="16"/>
  <c r="X215" i="16" l="1"/>
  <c r="AD215" i="16" s="1"/>
  <c r="Q216" i="16"/>
  <c r="P216" i="16"/>
  <c r="V215" i="16"/>
  <c r="AB215" i="16" s="1"/>
  <c r="W215" i="16"/>
  <c r="AC215" i="16" s="1"/>
  <c r="S214" i="16"/>
  <c r="Y214" i="16" s="1"/>
  <c r="T214" i="16"/>
  <c r="Z214" i="16" s="1"/>
  <c r="U214" i="16"/>
  <c r="AA214" i="16" s="1"/>
  <c r="O215" i="16"/>
  <c r="P217" i="16" l="1"/>
  <c r="W216" i="16"/>
  <c r="AC216" i="16" s="1"/>
  <c r="V216" i="16"/>
  <c r="AB216" i="16" s="1"/>
  <c r="X216" i="16"/>
  <c r="AD216" i="16" s="1"/>
  <c r="Q217" i="16"/>
  <c r="T215" i="16"/>
  <c r="Z215" i="16" s="1"/>
  <c r="U215" i="16"/>
  <c r="AA215" i="16" s="1"/>
  <c r="S215" i="16"/>
  <c r="Y215" i="16" s="1"/>
  <c r="O216" i="16"/>
  <c r="X217" i="16" l="1"/>
  <c r="AD217" i="16" s="1"/>
  <c r="Q218" i="16"/>
  <c r="P218" i="16"/>
  <c r="W217" i="16"/>
  <c r="AC217" i="16" s="1"/>
  <c r="V217" i="16"/>
  <c r="AB217" i="16" s="1"/>
  <c r="U216" i="16"/>
  <c r="AA216" i="16" s="1"/>
  <c r="S216" i="16"/>
  <c r="Y216" i="16" s="1"/>
  <c r="T216" i="16"/>
  <c r="Z216" i="16" s="1"/>
  <c r="O217" i="16"/>
  <c r="X218" i="16" l="1"/>
  <c r="AD218" i="16" s="1"/>
  <c r="Q219" i="16"/>
  <c r="P219" i="16"/>
  <c r="V218" i="16"/>
  <c r="AB218" i="16" s="1"/>
  <c r="W218" i="16"/>
  <c r="AC218" i="16" s="1"/>
  <c r="T217" i="16"/>
  <c r="Z217" i="16" s="1"/>
  <c r="S217" i="16"/>
  <c r="Y217" i="16" s="1"/>
  <c r="U217" i="16"/>
  <c r="AA217" i="16" s="1"/>
  <c r="O218" i="16"/>
  <c r="X219" i="16" l="1"/>
  <c r="AD219" i="16" s="1"/>
  <c r="Q220" i="16"/>
  <c r="P220" i="16"/>
  <c r="V219" i="16"/>
  <c r="AB219" i="16" s="1"/>
  <c r="W219" i="16"/>
  <c r="AC219" i="16" s="1"/>
  <c r="S218" i="16"/>
  <c r="Y218" i="16" s="1"/>
  <c r="T218" i="16"/>
  <c r="Z218" i="16" s="1"/>
  <c r="U218" i="16"/>
  <c r="AA218" i="16" s="1"/>
  <c r="O219" i="16"/>
  <c r="P221" i="16" l="1"/>
  <c r="W220" i="16"/>
  <c r="AC220" i="16" s="1"/>
  <c r="V220" i="16"/>
  <c r="AB220" i="16" s="1"/>
  <c r="X220" i="16"/>
  <c r="AD220" i="16" s="1"/>
  <c r="Q221" i="16"/>
  <c r="T219" i="16"/>
  <c r="Z219" i="16" s="1"/>
  <c r="S219" i="16"/>
  <c r="Y219" i="16" s="1"/>
  <c r="U219" i="16"/>
  <c r="AA219" i="16" s="1"/>
  <c r="O220" i="16"/>
  <c r="X221" i="16" l="1"/>
  <c r="AD221" i="16" s="1"/>
  <c r="Q222" i="16"/>
  <c r="P222" i="16"/>
  <c r="V221" i="16"/>
  <c r="AB221" i="16" s="1"/>
  <c r="W221" i="16"/>
  <c r="AC221" i="16" s="1"/>
  <c r="U220" i="16"/>
  <c r="AA220" i="16" s="1"/>
  <c r="T220" i="16"/>
  <c r="Z220" i="16" s="1"/>
  <c r="S220" i="16"/>
  <c r="Y220" i="16" s="1"/>
  <c r="O221" i="16"/>
  <c r="X222" i="16" l="1"/>
  <c r="AD222" i="16" s="1"/>
  <c r="Q223" i="16"/>
  <c r="P223" i="16"/>
  <c r="V222" i="16"/>
  <c r="AB222" i="16" s="1"/>
  <c r="W222" i="16"/>
  <c r="AC222" i="16" s="1"/>
  <c r="S221" i="16"/>
  <c r="Y221" i="16" s="1"/>
  <c r="T221" i="16"/>
  <c r="Z221" i="16" s="1"/>
  <c r="U221" i="16"/>
  <c r="AA221" i="16" s="1"/>
  <c r="O222" i="16"/>
  <c r="X223" i="16" l="1"/>
  <c r="AD223" i="16" s="1"/>
  <c r="Q224" i="16"/>
  <c r="P224" i="16"/>
  <c r="V223" i="16"/>
  <c r="AB223" i="16" s="1"/>
  <c r="W223" i="16"/>
  <c r="AC223" i="16" s="1"/>
  <c r="S222" i="16"/>
  <c r="Y222" i="16" s="1"/>
  <c r="U222" i="16"/>
  <c r="AA222" i="16" s="1"/>
  <c r="T222" i="16"/>
  <c r="Z222" i="16" s="1"/>
  <c r="O223" i="16"/>
  <c r="P225" i="16" l="1"/>
  <c r="W224" i="16"/>
  <c r="AC224" i="16" s="1"/>
  <c r="V224" i="16"/>
  <c r="AB224" i="16" s="1"/>
  <c r="X224" i="16"/>
  <c r="AD224" i="16" s="1"/>
  <c r="Q225" i="16"/>
  <c r="T223" i="16"/>
  <c r="Z223" i="16" s="1"/>
  <c r="S223" i="16"/>
  <c r="Y223" i="16" s="1"/>
  <c r="U223" i="16"/>
  <c r="AA223" i="16" s="1"/>
  <c r="O224" i="16"/>
  <c r="P226" i="16" l="1"/>
  <c r="V225" i="16"/>
  <c r="AB225" i="16" s="1"/>
  <c r="W225" i="16"/>
  <c r="AC225" i="16" s="1"/>
  <c r="X225" i="16"/>
  <c r="AD225" i="16" s="1"/>
  <c r="Q226" i="16"/>
  <c r="U224" i="16"/>
  <c r="AA224" i="16" s="1"/>
  <c r="T224" i="16"/>
  <c r="Z224" i="16" s="1"/>
  <c r="S224" i="16"/>
  <c r="Y224" i="16" s="1"/>
  <c r="O225" i="16"/>
  <c r="X226" i="16" l="1"/>
  <c r="AD226" i="16" s="1"/>
  <c r="Q227" i="16"/>
  <c r="P227" i="16"/>
  <c r="W226" i="16"/>
  <c r="AC226" i="16" s="1"/>
  <c r="V226" i="16"/>
  <c r="AB226" i="16" s="1"/>
  <c r="T225" i="16"/>
  <c r="Z225" i="16" s="1"/>
  <c r="U225" i="16"/>
  <c r="AA225" i="16" s="1"/>
  <c r="S225" i="16"/>
  <c r="Y225" i="16" s="1"/>
  <c r="O226" i="16"/>
  <c r="X227" i="16" l="1"/>
  <c r="AD227" i="16" s="1"/>
  <c r="Q228" i="16"/>
  <c r="P228" i="16"/>
  <c r="V227" i="16"/>
  <c r="AB227" i="16" s="1"/>
  <c r="W227" i="16"/>
  <c r="AC227" i="16" s="1"/>
  <c r="S226" i="16"/>
  <c r="Y226" i="16" s="1"/>
  <c r="T226" i="16"/>
  <c r="Z226" i="16" s="1"/>
  <c r="U226" i="16"/>
  <c r="AA226" i="16" s="1"/>
  <c r="O227" i="16"/>
  <c r="P229" i="16" l="1"/>
  <c r="W228" i="16"/>
  <c r="AC228" i="16" s="1"/>
  <c r="V228" i="16"/>
  <c r="AB228" i="16" s="1"/>
  <c r="X228" i="16"/>
  <c r="AD228" i="16" s="1"/>
  <c r="Q229" i="16"/>
  <c r="T227" i="16"/>
  <c r="Z227" i="16" s="1"/>
  <c r="U227" i="16"/>
  <c r="AA227" i="16" s="1"/>
  <c r="S227" i="16"/>
  <c r="Y227" i="16" s="1"/>
  <c r="O228" i="16"/>
  <c r="X229" i="16" l="1"/>
  <c r="AD229" i="16" s="1"/>
  <c r="Q230" i="16"/>
  <c r="P230" i="16"/>
  <c r="V229" i="16"/>
  <c r="AB229" i="16" s="1"/>
  <c r="W229" i="16"/>
  <c r="AC229" i="16" s="1"/>
  <c r="U228" i="16"/>
  <c r="AA228" i="16" s="1"/>
  <c r="S228" i="16"/>
  <c r="Y228" i="16" s="1"/>
  <c r="T228" i="16"/>
  <c r="Z228" i="16" s="1"/>
  <c r="O229" i="16"/>
  <c r="X230" i="16" l="1"/>
  <c r="AD230" i="16" s="1"/>
  <c r="Q231" i="16"/>
  <c r="P231" i="16"/>
  <c r="V230" i="16"/>
  <c r="AB230" i="16" s="1"/>
  <c r="W230" i="16"/>
  <c r="AC230" i="16" s="1"/>
  <c r="U229" i="16"/>
  <c r="AA229" i="16" s="1"/>
  <c r="S229" i="16"/>
  <c r="Y229" i="16" s="1"/>
  <c r="T229" i="16"/>
  <c r="Z229" i="16" s="1"/>
  <c r="O230" i="16"/>
  <c r="X231" i="16" l="1"/>
  <c r="AD231" i="16" s="1"/>
  <c r="Q232" i="16"/>
  <c r="P232" i="16"/>
  <c r="V231" i="16"/>
  <c r="AB231" i="16" s="1"/>
  <c r="W231" i="16"/>
  <c r="AC231" i="16" s="1"/>
  <c r="S230" i="16"/>
  <c r="Y230" i="16" s="1"/>
  <c r="T230" i="16"/>
  <c r="Z230" i="16" s="1"/>
  <c r="U230" i="16"/>
  <c r="AA230" i="16" s="1"/>
  <c r="O231" i="16"/>
  <c r="P233" i="16" l="1"/>
  <c r="W232" i="16"/>
  <c r="AC232" i="16" s="1"/>
  <c r="V232" i="16"/>
  <c r="AB232" i="16" s="1"/>
  <c r="X232" i="16"/>
  <c r="AD232" i="16" s="1"/>
  <c r="Q233" i="16"/>
  <c r="T231" i="16"/>
  <c r="Z231" i="16" s="1"/>
  <c r="U231" i="16"/>
  <c r="AA231" i="16" s="1"/>
  <c r="O232" i="16"/>
  <c r="S231" i="16"/>
  <c r="Y231" i="16" s="1"/>
  <c r="X233" i="16" l="1"/>
  <c r="AD233" i="16" s="1"/>
  <c r="Q234" i="16"/>
  <c r="P234" i="16"/>
  <c r="W233" i="16"/>
  <c r="AC233" i="16" s="1"/>
  <c r="V233" i="16"/>
  <c r="AB233" i="16" s="1"/>
  <c r="U232" i="16"/>
  <c r="AA232" i="16" s="1"/>
  <c r="T232" i="16"/>
  <c r="Z232" i="16" s="1"/>
  <c r="O233" i="16"/>
  <c r="S232" i="16"/>
  <c r="Y232" i="16" s="1"/>
  <c r="X234" i="16" l="1"/>
  <c r="AD234" i="16" s="1"/>
  <c r="Q235" i="16"/>
  <c r="P235" i="16"/>
  <c r="V234" i="16"/>
  <c r="AB234" i="16" s="1"/>
  <c r="W234" i="16"/>
  <c r="AC234" i="16" s="1"/>
  <c r="T233" i="16"/>
  <c r="Z233" i="16" s="1"/>
  <c r="S233" i="16"/>
  <c r="Y233" i="16" s="1"/>
  <c r="U233" i="16"/>
  <c r="AA233" i="16" s="1"/>
  <c r="O234" i="16"/>
  <c r="X235" i="16" l="1"/>
  <c r="AD235" i="16" s="1"/>
  <c r="Q236" i="16"/>
  <c r="P236" i="16"/>
  <c r="V235" i="16"/>
  <c r="AB235" i="16" s="1"/>
  <c r="W235" i="16"/>
  <c r="AC235" i="16" s="1"/>
  <c r="S234" i="16"/>
  <c r="Y234" i="16" s="1"/>
  <c r="U234" i="16"/>
  <c r="AA234" i="16" s="1"/>
  <c r="T234" i="16"/>
  <c r="Z234" i="16" s="1"/>
  <c r="O235" i="16"/>
  <c r="P237" i="16" l="1"/>
  <c r="W236" i="16"/>
  <c r="AC236" i="16" s="1"/>
  <c r="V236" i="16"/>
  <c r="AB236" i="16" s="1"/>
  <c r="X236" i="16"/>
  <c r="AD236" i="16" s="1"/>
  <c r="Q237" i="16"/>
  <c r="T235" i="16"/>
  <c r="Z235" i="16" s="1"/>
  <c r="S235" i="16"/>
  <c r="Y235" i="16" s="1"/>
  <c r="U235" i="16"/>
  <c r="AA235" i="16" s="1"/>
  <c r="O236" i="16"/>
  <c r="P238" i="16" l="1"/>
  <c r="V237" i="16"/>
  <c r="AB237" i="16" s="1"/>
  <c r="W237" i="16"/>
  <c r="AC237" i="16" s="1"/>
  <c r="X237" i="16"/>
  <c r="AD237" i="16" s="1"/>
  <c r="Q238" i="16"/>
  <c r="U236" i="16"/>
  <c r="AA236" i="16" s="1"/>
  <c r="S236" i="16"/>
  <c r="Y236" i="16" s="1"/>
  <c r="T236" i="16"/>
  <c r="Z236" i="16" s="1"/>
  <c r="O237" i="16"/>
  <c r="X238" i="16" l="1"/>
  <c r="AD238" i="16" s="1"/>
  <c r="Q239" i="16"/>
  <c r="P239" i="16"/>
  <c r="V238" i="16"/>
  <c r="AB238" i="16" s="1"/>
  <c r="W238" i="16"/>
  <c r="AC238" i="16" s="1"/>
  <c r="S237" i="16"/>
  <c r="Y237" i="16" s="1"/>
  <c r="T237" i="16"/>
  <c r="Z237" i="16" s="1"/>
  <c r="U237" i="16"/>
  <c r="AA237" i="16" s="1"/>
  <c r="O238" i="16"/>
  <c r="X239" i="16" l="1"/>
  <c r="AD239" i="16" s="1"/>
  <c r="Q240" i="16"/>
  <c r="P240" i="16"/>
  <c r="V239" i="16"/>
  <c r="AB239" i="16" s="1"/>
  <c r="W239" i="16"/>
  <c r="AC239" i="16" s="1"/>
  <c r="S238" i="16"/>
  <c r="Y238" i="16" s="1"/>
  <c r="U238" i="16"/>
  <c r="AA238" i="16" s="1"/>
  <c r="T238" i="16"/>
  <c r="Z238" i="16" s="1"/>
  <c r="O239" i="16"/>
  <c r="X240" i="16" l="1"/>
  <c r="AD240" i="16" s="1"/>
  <c r="Q241" i="16"/>
  <c r="P241" i="16"/>
  <c r="W240" i="16"/>
  <c r="AC240" i="16" s="1"/>
  <c r="V240" i="16"/>
  <c r="AB240" i="16" s="1"/>
  <c r="T239" i="16"/>
  <c r="Z239" i="16" s="1"/>
  <c r="U239" i="16"/>
  <c r="AA239" i="16" s="1"/>
  <c r="S239" i="16"/>
  <c r="Y239" i="16" s="1"/>
  <c r="O240" i="16"/>
  <c r="X241" i="16" l="1"/>
  <c r="AD241" i="16" s="1"/>
  <c r="Q242" i="16"/>
  <c r="P242" i="16"/>
  <c r="V241" i="16"/>
  <c r="AB241" i="16" s="1"/>
  <c r="W241" i="16"/>
  <c r="AC241" i="16" s="1"/>
  <c r="U240" i="16"/>
  <c r="AA240" i="16" s="1"/>
  <c r="T240" i="16"/>
  <c r="Z240" i="16" s="1"/>
  <c r="S240" i="16"/>
  <c r="Y240" i="16" s="1"/>
  <c r="O241" i="16"/>
  <c r="X242" i="16" l="1"/>
  <c r="AD242" i="16" s="1"/>
  <c r="Q243" i="16"/>
  <c r="P243" i="16"/>
  <c r="W242" i="16"/>
  <c r="AC242" i="16" s="1"/>
  <c r="V242" i="16"/>
  <c r="AB242" i="16" s="1"/>
  <c r="U241" i="16"/>
  <c r="AA241" i="16" s="1"/>
  <c r="S241" i="16"/>
  <c r="Y241" i="16" s="1"/>
  <c r="O242" i="16"/>
  <c r="T241" i="16"/>
  <c r="Z241" i="16" s="1"/>
  <c r="X243" i="16" l="1"/>
  <c r="AD243" i="16" s="1"/>
  <c r="Q244" i="16"/>
  <c r="P244" i="16"/>
  <c r="V243" i="16"/>
  <c r="AB243" i="16" s="1"/>
  <c r="W243" i="16"/>
  <c r="AC243" i="16" s="1"/>
  <c r="S242" i="16"/>
  <c r="Y242" i="16" s="1"/>
  <c r="T242" i="16"/>
  <c r="Z242" i="16" s="1"/>
  <c r="U242" i="16"/>
  <c r="AA242" i="16" s="1"/>
  <c r="O243" i="16"/>
  <c r="P245" i="16" l="1"/>
  <c r="W244" i="16"/>
  <c r="AC244" i="16" s="1"/>
  <c r="V244" i="16"/>
  <c r="AB244" i="16" s="1"/>
  <c r="X244" i="16"/>
  <c r="AD244" i="16" s="1"/>
  <c r="Q245" i="16"/>
  <c r="T243" i="16"/>
  <c r="Z243" i="16" s="1"/>
  <c r="S243" i="16"/>
  <c r="Y243" i="16" s="1"/>
  <c r="U243" i="16"/>
  <c r="AA243" i="16" s="1"/>
  <c r="O244" i="16"/>
  <c r="X245" i="16" l="1"/>
  <c r="AD245" i="16" s="1"/>
  <c r="Q246" i="16"/>
  <c r="P246" i="16"/>
  <c r="V245" i="16"/>
  <c r="AB245" i="16" s="1"/>
  <c r="W245" i="16"/>
  <c r="AC245" i="16" s="1"/>
  <c r="U244" i="16"/>
  <c r="AA244" i="16" s="1"/>
  <c r="S244" i="16"/>
  <c r="Y244" i="16" s="1"/>
  <c r="T244" i="16"/>
  <c r="Z244" i="16" s="1"/>
  <c r="O245" i="16"/>
  <c r="X246" i="16" l="1"/>
  <c r="AD246" i="16" s="1"/>
  <c r="Q247" i="16"/>
  <c r="P247" i="16"/>
  <c r="V246" i="16"/>
  <c r="AB246" i="16" s="1"/>
  <c r="W246" i="16"/>
  <c r="AC246" i="16" s="1"/>
  <c r="U245" i="16"/>
  <c r="AA245" i="16" s="1"/>
  <c r="S245" i="16"/>
  <c r="Y245" i="16" s="1"/>
  <c r="T245" i="16"/>
  <c r="Z245" i="16" s="1"/>
  <c r="O246" i="16"/>
  <c r="P248" i="16" l="1"/>
  <c r="V247" i="16"/>
  <c r="AB247" i="16" s="1"/>
  <c r="W247" i="16"/>
  <c r="AC247" i="16" s="1"/>
  <c r="X247" i="16"/>
  <c r="AD247" i="16" s="1"/>
  <c r="Q248" i="16"/>
  <c r="S246" i="16"/>
  <c r="Y246" i="16" s="1"/>
  <c r="U246" i="16"/>
  <c r="AA246" i="16" s="1"/>
  <c r="T246" i="16"/>
  <c r="Z246" i="16" s="1"/>
  <c r="O247" i="16"/>
  <c r="P249" i="16" l="1"/>
  <c r="W248" i="16"/>
  <c r="AC248" i="16" s="1"/>
  <c r="V248" i="16"/>
  <c r="AB248" i="16" s="1"/>
  <c r="X248" i="16"/>
  <c r="AD248" i="16" s="1"/>
  <c r="Q249" i="16"/>
  <c r="T247" i="16"/>
  <c r="Z247" i="16" s="1"/>
  <c r="U247" i="16"/>
  <c r="AA247" i="16" s="1"/>
  <c r="S247" i="16"/>
  <c r="Y247" i="16" s="1"/>
  <c r="O248" i="16"/>
  <c r="X249" i="16" l="1"/>
  <c r="AD249" i="16" s="1"/>
  <c r="Q250" i="16"/>
  <c r="P250" i="16"/>
  <c r="W249" i="16"/>
  <c r="AC249" i="16" s="1"/>
  <c r="V249" i="16"/>
  <c r="AB249" i="16" s="1"/>
  <c r="U248" i="16"/>
  <c r="AA248" i="16" s="1"/>
  <c r="S248" i="16"/>
  <c r="Y248" i="16" s="1"/>
  <c r="T248" i="16"/>
  <c r="Z248" i="16" s="1"/>
  <c r="O249" i="16"/>
  <c r="X250" i="16" l="1"/>
  <c r="AD250" i="16" s="1"/>
  <c r="Q251" i="16"/>
  <c r="P251" i="16"/>
  <c r="V250" i="16"/>
  <c r="AB250" i="16" s="1"/>
  <c r="W250" i="16"/>
  <c r="AC250" i="16" s="1"/>
  <c r="T249" i="16"/>
  <c r="Z249" i="16" s="1"/>
  <c r="S249" i="16"/>
  <c r="Y249" i="16" s="1"/>
  <c r="U249" i="16"/>
  <c r="AA249" i="16" s="1"/>
  <c r="O250" i="16"/>
  <c r="X251" i="16" l="1"/>
  <c r="AD251" i="16" s="1"/>
  <c r="Q252" i="16"/>
  <c r="P252" i="16"/>
  <c r="V251" i="16"/>
  <c r="AB251" i="16" s="1"/>
  <c r="W251" i="16"/>
  <c r="AC251" i="16" s="1"/>
  <c r="S250" i="16"/>
  <c r="Y250" i="16" s="1"/>
  <c r="T250" i="16"/>
  <c r="Z250" i="16" s="1"/>
  <c r="U250" i="16"/>
  <c r="AA250" i="16" s="1"/>
  <c r="O251" i="16"/>
  <c r="P253" i="16" l="1"/>
  <c r="W252" i="16"/>
  <c r="AC252" i="16" s="1"/>
  <c r="V252" i="16"/>
  <c r="AB252" i="16" s="1"/>
  <c r="X252" i="16"/>
  <c r="AD252" i="16" s="1"/>
  <c r="Q253" i="16"/>
  <c r="T251" i="16"/>
  <c r="Z251" i="16" s="1"/>
  <c r="S251" i="16"/>
  <c r="Y251" i="16" s="1"/>
  <c r="U251" i="16"/>
  <c r="AA251" i="16" s="1"/>
  <c r="O252" i="16"/>
  <c r="X253" i="16" l="1"/>
  <c r="AD253" i="16" s="1"/>
  <c r="Q254" i="16"/>
  <c r="P254" i="16"/>
  <c r="V253" i="16"/>
  <c r="AB253" i="16" s="1"/>
  <c r="W253" i="16"/>
  <c r="AC253" i="16" s="1"/>
  <c r="U252" i="16"/>
  <c r="AA252" i="16" s="1"/>
  <c r="S252" i="16"/>
  <c r="Y252" i="16" s="1"/>
  <c r="T252" i="16"/>
  <c r="Z252" i="16" s="1"/>
  <c r="O253" i="16"/>
  <c r="P255" i="16" l="1"/>
  <c r="V254" i="16"/>
  <c r="AB254" i="16" s="1"/>
  <c r="W254" i="16"/>
  <c r="AC254" i="16" s="1"/>
  <c r="X254" i="16"/>
  <c r="AD254" i="16" s="1"/>
  <c r="Q255" i="16"/>
  <c r="S253" i="16"/>
  <c r="Y253" i="16" s="1"/>
  <c r="U253" i="16"/>
  <c r="AA253" i="16" s="1"/>
  <c r="T253" i="16"/>
  <c r="Z253" i="16" s="1"/>
  <c r="O254" i="16"/>
  <c r="X255" i="16" l="1"/>
  <c r="AD255" i="16" s="1"/>
  <c r="Q256" i="16"/>
  <c r="P256" i="16"/>
  <c r="V255" i="16"/>
  <c r="AB255" i="16" s="1"/>
  <c r="W255" i="16"/>
  <c r="AC255" i="16" s="1"/>
  <c r="S254" i="16"/>
  <c r="Y254" i="16" s="1"/>
  <c r="U254" i="16"/>
  <c r="AA254" i="16" s="1"/>
  <c r="T254" i="16"/>
  <c r="Z254" i="16" s="1"/>
  <c r="O255" i="16"/>
  <c r="X256" i="16" l="1"/>
  <c r="AD256" i="16" s="1"/>
  <c r="Q257" i="16"/>
  <c r="P257" i="16"/>
  <c r="W256" i="16"/>
  <c r="AC256" i="16" s="1"/>
  <c r="V256" i="16"/>
  <c r="AB256" i="16" s="1"/>
  <c r="T255" i="16"/>
  <c r="Z255" i="16" s="1"/>
  <c r="S255" i="16"/>
  <c r="Y255" i="16" s="1"/>
  <c r="U255" i="16"/>
  <c r="AA255" i="16" s="1"/>
  <c r="O256" i="16"/>
  <c r="P258" i="16" l="1"/>
  <c r="V257" i="16"/>
  <c r="AB257" i="16" s="1"/>
  <c r="W257" i="16"/>
  <c r="AC257" i="16" s="1"/>
  <c r="X257" i="16"/>
  <c r="AD257" i="16" s="1"/>
  <c r="Q258" i="16"/>
  <c r="U256" i="16"/>
  <c r="AA256" i="16" s="1"/>
  <c r="T256" i="16"/>
  <c r="Z256" i="16" s="1"/>
  <c r="S256" i="16"/>
  <c r="Y256" i="16" s="1"/>
  <c r="O257" i="16"/>
  <c r="P259" i="16" l="1"/>
  <c r="V258" i="16"/>
  <c r="AB258" i="16" s="1"/>
  <c r="W258" i="16"/>
  <c r="AC258" i="16" s="1"/>
  <c r="X258" i="16"/>
  <c r="AD258" i="16" s="1"/>
  <c r="Q259" i="16"/>
  <c r="S257" i="16"/>
  <c r="Y257" i="16" s="1"/>
  <c r="T257" i="16"/>
  <c r="Z257" i="16" s="1"/>
  <c r="U257" i="16"/>
  <c r="AA257" i="16" s="1"/>
  <c r="O258" i="16"/>
  <c r="X259" i="16" l="1"/>
  <c r="AD259" i="16" s="1"/>
  <c r="Q260" i="16"/>
  <c r="P260" i="16"/>
  <c r="W259" i="16"/>
  <c r="AC259" i="16" s="1"/>
  <c r="V259" i="16"/>
  <c r="AB259" i="16" s="1"/>
  <c r="S258" i="16"/>
  <c r="Y258" i="16" s="1"/>
  <c r="T258" i="16"/>
  <c r="Z258" i="16" s="1"/>
  <c r="U258" i="16"/>
  <c r="AA258" i="16" s="1"/>
  <c r="O259" i="16"/>
  <c r="P261" i="16" l="1"/>
  <c r="V260" i="16"/>
  <c r="AB260" i="16" s="1"/>
  <c r="W260" i="16"/>
  <c r="AC260" i="16" s="1"/>
  <c r="X260" i="16"/>
  <c r="AD260" i="16" s="1"/>
  <c r="Q261" i="16"/>
  <c r="T259" i="16"/>
  <c r="Z259" i="16" s="1"/>
  <c r="S259" i="16"/>
  <c r="Y259" i="16" s="1"/>
  <c r="O260" i="16"/>
  <c r="U259" i="16"/>
  <c r="AA259" i="16" s="1"/>
  <c r="X261" i="16" l="1"/>
  <c r="AD261" i="16" s="1"/>
  <c r="Q262" i="16"/>
  <c r="P262" i="16"/>
  <c r="V261" i="16"/>
  <c r="AB261" i="16" s="1"/>
  <c r="W261" i="16"/>
  <c r="AC261" i="16" s="1"/>
  <c r="U260" i="16"/>
  <c r="AA260" i="16" s="1"/>
  <c r="S260" i="16"/>
  <c r="Y260" i="16" s="1"/>
  <c r="T260" i="16"/>
  <c r="Z260" i="16" s="1"/>
  <c r="O261" i="16"/>
  <c r="X262" i="16" l="1"/>
  <c r="AD262" i="16" s="1"/>
  <c r="Q263" i="16"/>
  <c r="P263" i="16"/>
  <c r="W262" i="16"/>
  <c r="AC262" i="16" s="1"/>
  <c r="V262" i="16"/>
  <c r="AB262" i="16" s="1"/>
  <c r="U261" i="16"/>
  <c r="AA261" i="16" s="1"/>
  <c r="S261" i="16"/>
  <c r="Y261" i="16" s="1"/>
  <c r="T261" i="16"/>
  <c r="Z261" i="16" s="1"/>
  <c r="O262" i="16"/>
  <c r="X263" i="16" l="1"/>
  <c r="AD263" i="16" s="1"/>
  <c r="Q264" i="16"/>
  <c r="P264" i="16"/>
  <c r="W263" i="16"/>
  <c r="AC263" i="16" s="1"/>
  <c r="V263" i="16"/>
  <c r="AB263" i="16" s="1"/>
  <c r="S262" i="16"/>
  <c r="Y262" i="16" s="1"/>
  <c r="T262" i="16"/>
  <c r="Z262" i="16" s="1"/>
  <c r="U262" i="16"/>
  <c r="AA262" i="16" s="1"/>
  <c r="O263" i="16"/>
  <c r="P265" i="16" l="1"/>
  <c r="W264" i="16"/>
  <c r="AC264" i="16" s="1"/>
  <c r="V264" i="16"/>
  <c r="AB264" i="16" s="1"/>
  <c r="X264" i="16"/>
  <c r="AD264" i="16" s="1"/>
  <c r="Q265" i="16"/>
  <c r="T263" i="16"/>
  <c r="Z263" i="16" s="1"/>
  <c r="U263" i="16"/>
  <c r="AA263" i="16" s="1"/>
  <c r="S263" i="16"/>
  <c r="Y263" i="16" s="1"/>
  <c r="O264" i="16"/>
  <c r="P266" i="16" l="1"/>
  <c r="V265" i="16"/>
  <c r="AB265" i="16" s="1"/>
  <c r="W265" i="16"/>
  <c r="AC265" i="16" s="1"/>
  <c r="X265" i="16"/>
  <c r="AD265" i="16" s="1"/>
  <c r="Q266" i="16"/>
  <c r="U264" i="16"/>
  <c r="AA264" i="16" s="1"/>
  <c r="S264" i="16"/>
  <c r="Y264" i="16" s="1"/>
  <c r="T264" i="16"/>
  <c r="Z264" i="16" s="1"/>
  <c r="O265" i="16"/>
  <c r="Q267" i="16" l="1"/>
  <c r="X266" i="16"/>
  <c r="AD266" i="16" s="1"/>
  <c r="P267" i="16"/>
  <c r="W266" i="16"/>
  <c r="AC266" i="16" s="1"/>
  <c r="V266" i="16"/>
  <c r="AB266" i="16" s="1"/>
  <c r="T265" i="16"/>
  <c r="Z265" i="16" s="1"/>
  <c r="U265" i="16"/>
  <c r="AA265" i="16" s="1"/>
  <c r="S265" i="16"/>
  <c r="Y265" i="16" s="1"/>
  <c r="O266" i="16"/>
  <c r="X267" i="16" l="1"/>
  <c r="AD267" i="16" s="1"/>
  <c r="Q268" i="16"/>
  <c r="P268" i="16"/>
  <c r="V267" i="16"/>
  <c r="AB267" i="16" s="1"/>
  <c r="W267" i="16"/>
  <c r="AC267" i="16" s="1"/>
  <c r="S266" i="16"/>
  <c r="Y266" i="16" s="1"/>
  <c r="U266" i="16"/>
  <c r="AA266" i="16" s="1"/>
  <c r="T266" i="16"/>
  <c r="Z266" i="16" s="1"/>
  <c r="O267" i="16"/>
  <c r="P269" i="16" l="1"/>
  <c r="V268" i="16"/>
  <c r="AB268" i="16" s="1"/>
  <c r="W268" i="16"/>
  <c r="AC268" i="16" s="1"/>
  <c r="X268" i="16"/>
  <c r="AD268" i="16" s="1"/>
  <c r="Q269" i="16"/>
  <c r="T267" i="16"/>
  <c r="Z267" i="16" s="1"/>
  <c r="S267" i="16"/>
  <c r="Y267" i="16" s="1"/>
  <c r="U267" i="16"/>
  <c r="AA267" i="16" s="1"/>
  <c r="O268" i="16"/>
  <c r="X269" i="16" l="1"/>
  <c r="AD269" i="16" s="1"/>
  <c r="Q270" i="16"/>
  <c r="P270" i="16"/>
  <c r="V269" i="16"/>
  <c r="AB269" i="16" s="1"/>
  <c r="W269" i="16"/>
  <c r="AC269" i="16" s="1"/>
  <c r="U268" i="16"/>
  <c r="AA268" i="16" s="1"/>
  <c r="S268" i="16"/>
  <c r="Y268" i="16" s="1"/>
  <c r="T268" i="16"/>
  <c r="Z268" i="16" s="1"/>
  <c r="O269" i="16"/>
  <c r="P271" i="16" l="1"/>
  <c r="W270" i="16"/>
  <c r="AC270" i="16" s="1"/>
  <c r="V270" i="16"/>
  <c r="AB270" i="16" s="1"/>
  <c r="X270" i="16"/>
  <c r="AD270" i="16" s="1"/>
  <c r="Q271" i="16"/>
  <c r="S269" i="16"/>
  <c r="Y269" i="16" s="1"/>
  <c r="T269" i="16"/>
  <c r="Z269" i="16" s="1"/>
  <c r="U269" i="16"/>
  <c r="AA269" i="16" s="1"/>
  <c r="O270" i="16"/>
  <c r="X271" i="16" l="1"/>
  <c r="AD271" i="16" s="1"/>
  <c r="Q272" i="16"/>
  <c r="P272" i="16"/>
  <c r="W271" i="16"/>
  <c r="AC271" i="16" s="1"/>
  <c r="V271" i="16"/>
  <c r="AB271" i="16" s="1"/>
  <c r="S270" i="16"/>
  <c r="Y270" i="16" s="1"/>
  <c r="U270" i="16"/>
  <c r="AA270" i="16" s="1"/>
  <c r="T270" i="16"/>
  <c r="Z270" i="16" s="1"/>
  <c r="O271" i="16"/>
  <c r="X272" i="16" l="1"/>
  <c r="AD272" i="16" s="1"/>
  <c r="Q273" i="16"/>
  <c r="P273" i="16"/>
  <c r="W272" i="16"/>
  <c r="AC272" i="16" s="1"/>
  <c r="V272" i="16"/>
  <c r="AB272" i="16" s="1"/>
  <c r="T271" i="16"/>
  <c r="Z271" i="16" s="1"/>
  <c r="S271" i="16"/>
  <c r="Y271" i="16" s="1"/>
  <c r="U271" i="16"/>
  <c r="AA271" i="16" s="1"/>
  <c r="O272" i="16"/>
  <c r="X273" i="16" l="1"/>
  <c r="AD273" i="16" s="1"/>
  <c r="Q274" i="16"/>
  <c r="P274" i="16"/>
  <c r="V273" i="16"/>
  <c r="AB273" i="16" s="1"/>
  <c r="W273" i="16"/>
  <c r="AC273" i="16" s="1"/>
  <c r="U272" i="16"/>
  <c r="AA272" i="16" s="1"/>
  <c r="T272" i="16"/>
  <c r="Z272" i="16" s="1"/>
  <c r="S272" i="16"/>
  <c r="Y272" i="16" s="1"/>
  <c r="O273" i="16"/>
  <c r="P275" i="16" l="1"/>
  <c r="W274" i="16"/>
  <c r="AC274" i="16" s="1"/>
  <c r="V274" i="16"/>
  <c r="AB274" i="16" s="1"/>
  <c r="X274" i="16"/>
  <c r="AD274" i="16" s="1"/>
  <c r="Q275" i="16"/>
  <c r="S273" i="16"/>
  <c r="Y273" i="16" s="1"/>
  <c r="T273" i="16"/>
  <c r="Z273" i="16" s="1"/>
  <c r="O274" i="16"/>
  <c r="U273" i="16"/>
  <c r="AA273" i="16" s="1"/>
  <c r="X275" i="16" l="1"/>
  <c r="AD275" i="16" s="1"/>
  <c r="Q276" i="16"/>
  <c r="P276" i="16"/>
  <c r="V275" i="16"/>
  <c r="AB275" i="16" s="1"/>
  <c r="W275" i="16"/>
  <c r="AC275" i="16" s="1"/>
  <c r="S274" i="16"/>
  <c r="Y274" i="16" s="1"/>
  <c r="T274" i="16"/>
  <c r="Z274" i="16" s="1"/>
  <c r="U274" i="16"/>
  <c r="AA274" i="16" s="1"/>
  <c r="O275" i="16"/>
  <c r="P277" i="16" l="1"/>
  <c r="V276" i="16"/>
  <c r="AB276" i="16" s="1"/>
  <c r="W276" i="16"/>
  <c r="AC276" i="16" s="1"/>
  <c r="X276" i="16"/>
  <c r="AD276" i="16" s="1"/>
  <c r="Q277" i="16"/>
  <c r="T275" i="16"/>
  <c r="Z275" i="16" s="1"/>
  <c r="S275" i="16"/>
  <c r="Y275" i="16" s="1"/>
  <c r="U275" i="16"/>
  <c r="AA275" i="16" s="1"/>
  <c r="O276" i="16"/>
  <c r="P278" i="16" l="1"/>
  <c r="V277" i="16"/>
  <c r="AB277" i="16" s="1"/>
  <c r="W277" i="16"/>
  <c r="AC277" i="16" s="1"/>
  <c r="X277" i="16"/>
  <c r="AD277" i="16" s="1"/>
  <c r="Q278" i="16"/>
  <c r="U276" i="16"/>
  <c r="AA276" i="16" s="1"/>
  <c r="S276" i="16"/>
  <c r="Y276" i="16" s="1"/>
  <c r="T276" i="16"/>
  <c r="Z276" i="16" s="1"/>
  <c r="O277" i="16"/>
  <c r="P279" i="16" l="1"/>
  <c r="W278" i="16"/>
  <c r="AC278" i="16" s="1"/>
  <c r="V278" i="16"/>
  <c r="AB278" i="16" s="1"/>
  <c r="X278" i="16"/>
  <c r="AD278" i="16" s="1"/>
  <c r="Q279" i="16"/>
  <c r="U277" i="16"/>
  <c r="AA277" i="16" s="1"/>
  <c r="S277" i="16"/>
  <c r="Y277" i="16" s="1"/>
  <c r="T277" i="16"/>
  <c r="Z277" i="16" s="1"/>
  <c r="O278" i="16"/>
  <c r="X279" i="16" l="1"/>
  <c r="AD279" i="16" s="1"/>
  <c r="Q280" i="16"/>
  <c r="P280" i="16"/>
  <c r="W279" i="16"/>
  <c r="AC279" i="16" s="1"/>
  <c r="V279" i="16"/>
  <c r="AB279" i="16" s="1"/>
  <c r="S278" i="16"/>
  <c r="Y278" i="16" s="1"/>
  <c r="T278" i="16"/>
  <c r="Z278" i="16" s="1"/>
  <c r="U278" i="16"/>
  <c r="AA278" i="16" s="1"/>
  <c r="O279" i="16"/>
  <c r="P281" i="16" l="1"/>
  <c r="W280" i="16"/>
  <c r="AC280" i="16" s="1"/>
  <c r="V280" i="16"/>
  <c r="AB280" i="16" s="1"/>
  <c r="X280" i="16"/>
  <c r="AD280" i="16" s="1"/>
  <c r="Q281" i="16"/>
  <c r="T279" i="16"/>
  <c r="Z279" i="16" s="1"/>
  <c r="U279" i="16"/>
  <c r="AA279" i="16" s="1"/>
  <c r="S279" i="16"/>
  <c r="Y279" i="16" s="1"/>
  <c r="O280" i="16"/>
  <c r="X281" i="16" l="1"/>
  <c r="AD281" i="16" s="1"/>
  <c r="Q282" i="16"/>
  <c r="P282" i="16"/>
  <c r="V281" i="16"/>
  <c r="AB281" i="16" s="1"/>
  <c r="W281" i="16"/>
  <c r="AC281" i="16" s="1"/>
  <c r="U280" i="16"/>
  <c r="AA280" i="16" s="1"/>
  <c r="S280" i="16"/>
  <c r="Y280" i="16" s="1"/>
  <c r="T280" i="16"/>
  <c r="Z280" i="16" s="1"/>
  <c r="O281" i="16"/>
  <c r="X282" i="16" l="1"/>
  <c r="AD282" i="16" s="1"/>
  <c r="Q283" i="16"/>
  <c r="P283" i="16"/>
  <c r="W282" i="16"/>
  <c r="AC282" i="16" s="1"/>
  <c r="V282" i="16"/>
  <c r="AB282" i="16" s="1"/>
  <c r="T281" i="16"/>
  <c r="Z281" i="16" s="1"/>
  <c r="U281" i="16"/>
  <c r="AA281" i="16" s="1"/>
  <c r="O282" i="16"/>
  <c r="S281" i="16"/>
  <c r="Y281" i="16" s="1"/>
  <c r="X283" i="16" l="1"/>
  <c r="AD283" i="16" s="1"/>
  <c r="Q284" i="16"/>
  <c r="P284" i="16"/>
  <c r="V283" i="16"/>
  <c r="AB283" i="16" s="1"/>
  <c r="W283" i="16"/>
  <c r="AC283" i="16" s="1"/>
  <c r="S282" i="16"/>
  <c r="Y282" i="16" s="1"/>
  <c r="T282" i="16"/>
  <c r="Z282" i="16" s="1"/>
  <c r="U282" i="16"/>
  <c r="AA282" i="16" s="1"/>
  <c r="O283" i="16"/>
  <c r="P285" i="16" l="1"/>
  <c r="V284" i="16"/>
  <c r="AB284" i="16" s="1"/>
  <c r="W284" i="16"/>
  <c r="AC284" i="16" s="1"/>
  <c r="X284" i="16"/>
  <c r="AD284" i="16" s="1"/>
  <c r="Q285" i="16"/>
  <c r="T283" i="16"/>
  <c r="Z283" i="16" s="1"/>
  <c r="S283" i="16"/>
  <c r="Y283" i="16" s="1"/>
  <c r="U283" i="16"/>
  <c r="AA283" i="16" s="1"/>
  <c r="O284" i="16"/>
  <c r="X285" i="16" l="1"/>
  <c r="AD285" i="16" s="1"/>
  <c r="Q286" i="16"/>
  <c r="P286" i="16"/>
  <c r="V285" i="16"/>
  <c r="AB285" i="16" s="1"/>
  <c r="W285" i="16"/>
  <c r="AC285" i="16" s="1"/>
  <c r="U284" i="16"/>
  <c r="AA284" i="16" s="1"/>
  <c r="S284" i="16"/>
  <c r="Y284" i="16" s="1"/>
  <c r="T284" i="16"/>
  <c r="Z284" i="16" s="1"/>
  <c r="O285" i="16"/>
  <c r="P287" i="16" l="1"/>
  <c r="W286" i="16"/>
  <c r="AC286" i="16" s="1"/>
  <c r="V286" i="16"/>
  <c r="AB286" i="16" s="1"/>
  <c r="X286" i="16"/>
  <c r="AD286" i="16" s="1"/>
  <c r="Q287" i="16"/>
  <c r="S285" i="16"/>
  <c r="Y285" i="16" s="1"/>
  <c r="T285" i="16"/>
  <c r="Z285" i="16" s="1"/>
  <c r="U285" i="16"/>
  <c r="AA285" i="16" s="1"/>
  <c r="O286" i="16"/>
  <c r="P288" i="16" l="1"/>
  <c r="W287" i="16"/>
  <c r="AC287" i="16" s="1"/>
  <c r="V287" i="16"/>
  <c r="AB287" i="16" s="1"/>
  <c r="X287" i="16"/>
  <c r="AD287" i="16" s="1"/>
  <c r="Q288" i="16"/>
  <c r="S286" i="16"/>
  <c r="Y286" i="16" s="1"/>
  <c r="U286" i="16"/>
  <c r="AA286" i="16" s="1"/>
  <c r="T286" i="16"/>
  <c r="Z286" i="16" s="1"/>
  <c r="O287" i="16"/>
  <c r="X288" i="16" l="1"/>
  <c r="AD288" i="16" s="1"/>
  <c r="Q289" i="16"/>
  <c r="P289" i="16"/>
  <c r="W288" i="16"/>
  <c r="AC288" i="16" s="1"/>
  <c r="V288" i="16"/>
  <c r="AB288" i="16" s="1"/>
  <c r="T287" i="16"/>
  <c r="Z287" i="16" s="1"/>
  <c r="S287" i="16"/>
  <c r="Y287" i="16" s="1"/>
  <c r="U287" i="16"/>
  <c r="AA287" i="16" s="1"/>
  <c r="O288" i="16"/>
  <c r="X289" i="16" l="1"/>
  <c r="AD289" i="16" s="1"/>
  <c r="Q290" i="16"/>
  <c r="P290" i="16"/>
  <c r="V289" i="16"/>
  <c r="AB289" i="16" s="1"/>
  <c r="W289" i="16"/>
  <c r="AC289" i="16" s="1"/>
  <c r="U288" i="16"/>
  <c r="AA288" i="16" s="1"/>
  <c r="T288" i="16"/>
  <c r="Z288" i="16" s="1"/>
  <c r="S288" i="16"/>
  <c r="Y288" i="16" s="1"/>
  <c r="O289" i="16"/>
  <c r="P291" i="16" l="1"/>
  <c r="W290" i="16"/>
  <c r="AC290" i="16" s="1"/>
  <c r="V290" i="16"/>
  <c r="AB290" i="16" s="1"/>
  <c r="X290" i="16"/>
  <c r="AD290" i="16" s="1"/>
  <c r="Q291" i="16"/>
  <c r="S289" i="16"/>
  <c r="Y289" i="16" s="1"/>
  <c r="T289" i="16"/>
  <c r="Z289" i="16" s="1"/>
  <c r="U289" i="16"/>
  <c r="AA289" i="16" s="1"/>
  <c r="O290" i="16"/>
  <c r="X291" i="16" l="1"/>
  <c r="AD291" i="16" s="1"/>
  <c r="Q292" i="16"/>
  <c r="P292" i="16"/>
  <c r="V291" i="16"/>
  <c r="AB291" i="16" s="1"/>
  <c r="W291" i="16"/>
  <c r="AC291" i="16" s="1"/>
  <c r="S290" i="16"/>
  <c r="Y290" i="16" s="1"/>
  <c r="T290" i="16"/>
  <c r="Z290" i="16" s="1"/>
  <c r="U290" i="16"/>
  <c r="AA290" i="16" s="1"/>
  <c r="O291" i="16"/>
  <c r="X292" i="16" l="1"/>
  <c r="AD292" i="16" s="1"/>
  <c r="Q293" i="16"/>
  <c r="P293" i="16"/>
  <c r="V292" i="16"/>
  <c r="AB292" i="16" s="1"/>
  <c r="W292" i="16"/>
  <c r="AC292" i="16" s="1"/>
  <c r="T291" i="16"/>
  <c r="Z291" i="16" s="1"/>
  <c r="S291" i="16"/>
  <c r="Y291" i="16" s="1"/>
  <c r="U291" i="16"/>
  <c r="AA291" i="16" s="1"/>
  <c r="O292" i="16"/>
  <c r="X293" i="16" l="1"/>
  <c r="AD293" i="16" s="1"/>
  <c r="Q294" i="16"/>
  <c r="P294" i="16"/>
  <c r="V293" i="16"/>
  <c r="AB293" i="16" s="1"/>
  <c r="W293" i="16"/>
  <c r="AC293" i="16" s="1"/>
  <c r="U292" i="16"/>
  <c r="AA292" i="16" s="1"/>
  <c r="S292" i="16"/>
  <c r="Y292" i="16" s="1"/>
  <c r="T292" i="16"/>
  <c r="Z292" i="16" s="1"/>
  <c r="O293" i="16"/>
  <c r="P295" i="16" l="1"/>
  <c r="W294" i="16"/>
  <c r="AC294" i="16" s="1"/>
  <c r="V294" i="16"/>
  <c r="AB294" i="16" s="1"/>
  <c r="X294" i="16"/>
  <c r="AD294" i="16" s="1"/>
  <c r="Q295" i="16"/>
  <c r="U293" i="16"/>
  <c r="AA293" i="16" s="1"/>
  <c r="S293" i="16"/>
  <c r="Y293" i="16" s="1"/>
  <c r="T293" i="16"/>
  <c r="Z293" i="16" s="1"/>
  <c r="O294" i="16"/>
  <c r="P296" i="16" l="1"/>
  <c r="W295" i="16"/>
  <c r="AC295" i="16" s="1"/>
  <c r="V295" i="16"/>
  <c r="AB295" i="16" s="1"/>
  <c r="X295" i="16"/>
  <c r="AD295" i="16" s="1"/>
  <c r="Q296" i="16"/>
  <c r="S294" i="16"/>
  <c r="Y294" i="16" s="1"/>
  <c r="T294" i="16"/>
  <c r="Z294" i="16" s="1"/>
  <c r="O295" i="16"/>
  <c r="U294" i="16"/>
  <c r="AA294" i="16" s="1"/>
  <c r="X296" i="16" l="1"/>
  <c r="AD296" i="16" s="1"/>
  <c r="Q297" i="16"/>
  <c r="P297" i="16"/>
  <c r="W296" i="16"/>
  <c r="AC296" i="16" s="1"/>
  <c r="V296" i="16"/>
  <c r="AB296" i="16" s="1"/>
  <c r="T295" i="16"/>
  <c r="Z295" i="16" s="1"/>
  <c r="U295" i="16"/>
  <c r="AA295" i="16" s="1"/>
  <c r="O296" i="16"/>
  <c r="S295" i="16"/>
  <c r="Y295" i="16" s="1"/>
  <c r="P298" i="16" l="1"/>
  <c r="V297" i="16"/>
  <c r="AB297" i="16" s="1"/>
  <c r="W297" i="16"/>
  <c r="AC297" i="16" s="1"/>
  <c r="X297" i="16"/>
  <c r="AD297" i="16" s="1"/>
  <c r="Q298" i="16"/>
  <c r="U296" i="16"/>
  <c r="AA296" i="16" s="1"/>
  <c r="S296" i="16"/>
  <c r="Y296" i="16" s="1"/>
  <c r="T296" i="16"/>
  <c r="Z296" i="16" s="1"/>
  <c r="O297" i="16"/>
  <c r="Q299" i="16" l="1"/>
  <c r="X298" i="16"/>
  <c r="AD298" i="16" s="1"/>
  <c r="P299" i="16"/>
  <c r="W298" i="16"/>
  <c r="AC298" i="16" s="1"/>
  <c r="V298" i="16"/>
  <c r="AB298" i="16" s="1"/>
  <c r="T297" i="16"/>
  <c r="Z297" i="16" s="1"/>
  <c r="U297" i="16"/>
  <c r="AA297" i="16" s="1"/>
  <c r="S297" i="16"/>
  <c r="Y297" i="16" s="1"/>
  <c r="O298" i="16"/>
  <c r="X299" i="16" l="1"/>
  <c r="AD299" i="16" s="1"/>
  <c r="Q300" i="16"/>
  <c r="P300" i="16"/>
  <c r="V299" i="16"/>
  <c r="AB299" i="16" s="1"/>
  <c r="W299" i="16"/>
  <c r="AC299" i="16" s="1"/>
  <c r="S298" i="16"/>
  <c r="Y298" i="16" s="1"/>
  <c r="T298" i="16"/>
  <c r="Z298" i="16" s="1"/>
  <c r="U298" i="16"/>
  <c r="AA298" i="16" s="1"/>
  <c r="O299" i="16"/>
  <c r="P301" i="16" l="1"/>
  <c r="V300" i="16"/>
  <c r="AB300" i="16" s="1"/>
  <c r="W300" i="16"/>
  <c r="AC300" i="16" s="1"/>
  <c r="X300" i="16"/>
  <c r="AD300" i="16" s="1"/>
  <c r="Q301" i="16"/>
  <c r="T299" i="16"/>
  <c r="Z299" i="16" s="1"/>
  <c r="S299" i="16"/>
  <c r="Y299" i="16" s="1"/>
  <c r="U299" i="16"/>
  <c r="AA299" i="16" s="1"/>
  <c r="O300" i="16"/>
  <c r="X301" i="16" l="1"/>
  <c r="AD301" i="16" s="1"/>
  <c r="Q302" i="16"/>
  <c r="P302" i="16"/>
  <c r="V301" i="16"/>
  <c r="AB301" i="16" s="1"/>
  <c r="W301" i="16"/>
  <c r="AC301" i="16" s="1"/>
  <c r="U300" i="16"/>
  <c r="AA300" i="16" s="1"/>
  <c r="S300" i="16"/>
  <c r="Y300" i="16" s="1"/>
  <c r="T300" i="16"/>
  <c r="Z300" i="16" s="1"/>
  <c r="O301" i="16"/>
  <c r="P303" i="16" l="1"/>
  <c r="W302" i="16"/>
  <c r="AC302" i="16" s="1"/>
  <c r="V302" i="16"/>
  <c r="AB302" i="16" s="1"/>
  <c r="X302" i="16"/>
  <c r="AD302" i="16" s="1"/>
  <c r="Q303" i="16"/>
  <c r="S301" i="16"/>
  <c r="Y301" i="16" s="1"/>
  <c r="T301" i="16"/>
  <c r="Z301" i="16" s="1"/>
  <c r="U301" i="16"/>
  <c r="AA301" i="16" s="1"/>
  <c r="O302" i="16"/>
  <c r="P304" i="16" l="1"/>
  <c r="W303" i="16"/>
  <c r="AC303" i="16" s="1"/>
  <c r="V303" i="16"/>
  <c r="AB303" i="16" s="1"/>
  <c r="X303" i="16"/>
  <c r="AD303" i="16" s="1"/>
  <c r="Q304" i="16"/>
  <c r="S302" i="16"/>
  <c r="Y302" i="16" s="1"/>
  <c r="U302" i="16"/>
  <c r="AA302" i="16" s="1"/>
  <c r="T302" i="16"/>
  <c r="Z302" i="16" s="1"/>
  <c r="O303" i="16"/>
  <c r="X304" i="16" l="1"/>
  <c r="AD304" i="16" s="1"/>
  <c r="Q305" i="16"/>
  <c r="P305" i="16"/>
  <c r="W304" i="16"/>
  <c r="AC304" i="16" s="1"/>
  <c r="V304" i="16"/>
  <c r="AB304" i="16" s="1"/>
  <c r="T303" i="16"/>
  <c r="Z303" i="16" s="1"/>
  <c r="S303" i="16"/>
  <c r="Y303" i="16" s="1"/>
  <c r="U303" i="16"/>
  <c r="AA303" i="16" s="1"/>
  <c r="O304" i="16"/>
  <c r="P306" i="16" l="1"/>
  <c r="V305" i="16"/>
  <c r="AB305" i="16" s="1"/>
  <c r="W305" i="16"/>
  <c r="AC305" i="16" s="1"/>
  <c r="Q306" i="16"/>
  <c r="X305" i="16"/>
  <c r="AD305" i="16" s="1"/>
  <c r="U304" i="16"/>
  <c r="AA304" i="16" s="1"/>
  <c r="T304" i="16"/>
  <c r="Z304" i="16" s="1"/>
  <c r="S304" i="16"/>
  <c r="Y304" i="16" s="1"/>
  <c r="O305" i="16"/>
  <c r="X306" i="16" l="1"/>
  <c r="AD306" i="16" s="1"/>
  <c r="Q307" i="16"/>
  <c r="P307" i="16"/>
  <c r="W306" i="16"/>
  <c r="AC306" i="16" s="1"/>
  <c r="V306" i="16"/>
  <c r="AB306" i="16" s="1"/>
  <c r="S305" i="16"/>
  <c r="Y305" i="16" s="1"/>
  <c r="T305" i="16"/>
  <c r="Z305" i="16" s="1"/>
  <c r="U305" i="16"/>
  <c r="AA305" i="16" s="1"/>
  <c r="O306" i="16"/>
  <c r="X307" i="16" l="1"/>
  <c r="AD307" i="16" s="1"/>
  <c r="Q308" i="16"/>
  <c r="P308" i="16"/>
  <c r="V307" i="16"/>
  <c r="AB307" i="16" s="1"/>
  <c r="W307" i="16"/>
  <c r="AC307" i="16" s="1"/>
  <c r="S306" i="16"/>
  <c r="Y306" i="16" s="1"/>
  <c r="T306" i="16"/>
  <c r="Z306" i="16" s="1"/>
  <c r="U306" i="16"/>
  <c r="AA306" i="16" s="1"/>
  <c r="O307" i="16"/>
  <c r="X308" i="16" l="1"/>
  <c r="AD308" i="16" s="1"/>
  <c r="Q309" i="16"/>
  <c r="P309" i="16"/>
  <c r="V308" i="16"/>
  <c r="AB308" i="16" s="1"/>
  <c r="W308" i="16"/>
  <c r="AC308" i="16" s="1"/>
  <c r="T307" i="16"/>
  <c r="Z307" i="16" s="1"/>
  <c r="S307" i="16"/>
  <c r="Y307" i="16" s="1"/>
  <c r="U307" i="16"/>
  <c r="AA307" i="16" s="1"/>
  <c r="O308" i="16"/>
  <c r="P310" i="16" l="1"/>
  <c r="V309" i="16"/>
  <c r="AB309" i="16" s="1"/>
  <c r="W309" i="16"/>
  <c r="AC309" i="16" s="1"/>
  <c r="X309" i="16"/>
  <c r="AD309" i="16" s="1"/>
  <c r="Q310" i="16"/>
  <c r="U308" i="16"/>
  <c r="AA308" i="16" s="1"/>
  <c r="S308" i="16"/>
  <c r="Y308" i="16" s="1"/>
  <c r="T308" i="16"/>
  <c r="Z308" i="16" s="1"/>
  <c r="O309" i="16"/>
  <c r="X310" i="16" l="1"/>
  <c r="AD310" i="16" s="1"/>
  <c r="Q311" i="16"/>
  <c r="P311" i="16"/>
  <c r="W310" i="16"/>
  <c r="AC310" i="16" s="1"/>
  <c r="V310" i="16"/>
  <c r="AB310" i="16" s="1"/>
  <c r="U309" i="16"/>
  <c r="AA309" i="16" s="1"/>
  <c r="O310" i="16"/>
  <c r="S309" i="16"/>
  <c r="Y309" i="16" s="1"/>
  <c r="T309" i="16"/>
  <c r="Z309" i="16" s="1"/>
  <c r="P312" i="16" l="1"/>
  <c r="V311" i="16"/>
  <c r="AB311" i="16" s="1"/>
  <c r="W311" i="16"/>
  <c r="AC311" i="16" s="1"/>
  <c r="X311" i="16"/>
  <c r="AD311" i="16" s="1"/>
  <c r="Q312" i="16"/>
  <c r="S310" i="16"/>
  <c r="Y310" i="16" s="1"/>
  <c r="T310" i="16"/>
  <c r="Z310" i="16" s="1"/>
  <c r="U310" i="16"/>
  <c r="AA310" i="16" s="1"/>
  <c r="O311" i="16"/>
  <c r="X312" i="16" l="1"/>
  <c r="AD312" i="16" s="1"/>
  <c r="Q313" i="16"/>
  <c r="P313" i="16"/>
  <c r="W312" i="16"/>
  <c r="AC312" i="16" s="1"/>
  <c r="V312" i="16"/>
  <c r="AB312" i="16" s="1"/>
  <c r="T311" i="16"/>
  <c r="Z311" i="16" s="1"/>
  <c r="U311" i="16"/>
  <c r="AA311" i="16" s="1"/>
  <c r="S311" i="16"/>
  <c r="Y311" i="16" s="1"/>
  <c r="O312" i="16"/>
  <c r="X313" i="16" l="1"/>
  <c r="AD313" i="16" s="1"/>
  <c r="Q314" i="16"/>
  <c r="P314" i="16"/>
  <c r="V313" i="16"/>
  <c r="AB313" i="16" s="1"/>
  <c r="W313" i="16"/>
  <c r="AC313" i="16" s="1"/>
  <c r="U312" i="16"/>
  <c r="AA312" i="16" s="1"/>
  <c r="S312" i="16"/>
  <c r="Y312" i="16" s="1"/>
  <c r="T312" i="16"/>
  <c r="Z312" i="16" s="1"/>
  <c r="O313" i="16"/>
  <c r="X314" i="16" l="1"/>
  <c r="AD314" i="16" s="1"/>
  <c r="Q315" i="16"/>
  <c r="P315" i="16"/>
  <c r="W314" i="16"/>
  <c r="AC314" i="16" s="1"/>
  <c r="V314" i="16"/>
  <c r="AB314" i="16" s="1"/>
  <c r="T313" i="16"/>
  <c r="Z313" i="16" s="1"/>
  <c r="U313" i="16"/>
  <c r="AA313" i="16" s="1"/>
  <c r="S313" i="16"/>
  <c r="Y313" i="16" s="1"/>
  <c r="O314" i="16"/>
  <c r="P316" i="16" l="1"/>
  <c r="V315" i="16"/>
  <c r="AB315" i="16" s="1"/>
  <c r="W315" i="16"/>
  <c r="AC315" i="16" s="1"/>
  <c r="X315" i="16"/>
  <c r="AD315" i="16" s="1"/>
  <c r="Q316" i="16"/>
  <c r="S314" i="16"/>
  <c r="Y314" i="16" s="1"/>
  <c r="T314" i="16"/>
  <c r="Z314" i="16" s="1"/>
  <c r="U314" i="16"/>
  <c r="AA314" i="16" s="1"/>
  <c r="O315" i="16"/>
  <c r="X316" i="16" l="1"/>
  <c r="AD316" i="16" s="1"/>
  <c r="Q317" i="16"/>
  <c r="P317" i="16"/>
  <c r="V316" i="16"/>
  <c r="AB316" i="16" s="1"/>
  <c r="W316" i="16"/>
  <c r="AC316" i="16" s="1"/>
  <c r="T315" i="16"/>
  <c r="Z315" i="16" s="1"/>
  <c r="S315" i="16"/>
  <c r="Y315" i="16" s="1"/>
  <c r="U315" i="16"/>
  <c r="AA315" i="16" s="1"/>
  <c r="O316" i="16"/>
  <c r="P318" i="16" l="1"/>
  <c r="V317" i="16"/>
  <c r="AB317" i="16" s="1"/>
  <c r="W317" i="16"/>
  <c r="AC317" i="16" s="1"/>
  <c r="X317" i="16"/>
  <c r="AD317" i="16" s="1"/>
  <c r="Q318" i="16"/>
  <c r="U316" i="16"/>
  <c r="AA316" i="16" s="1"/>
  <c r="S316" i="16"/>
  <c r="Y316" i="16" s="1"/>
  <c r="T316" i="16"/>
  <c r="Z316" i="16" s="1"/>
  <c r="O317" i="16"/>
  <c r="Q319" i="16" l="1"/>
  <c r="X318" i="16"/>
  <c r="AD318" i="16" s="1"/>
  <c r="P319" i="16"/>
  <c r="W318" i="16"/>
  <c r="AC318" i="16" s="1"/>
  <c r="V318" i="16"/>
  <c r="AB318" i="16" s="1"/>
  <c r="S317" i="16"/>
  <c r="Y317" i="16" s="1"/>
  <c r="T317" i="16"/>
  <c r="Z317" i="16" s="1"/>
  <c r="U317" i="16"/>
  <c r="AA317" i="16" s="1"/>
  <c r="O318" i="16"/>
  <c r="X319" i="16" l="1"/>
  <c r="AD319" i="16" s="1"/>
  <c r="Q320" i="16"/>
  <c r="P320" i="16"/>
  <c r="W319" i="16"/>
  <c r="AC319" i="16" s="1"/>
  <c r="V319" i="16"/>
  <c r="AB319" i="16" s="1"/>
  <c r="S318" i="16"/>
  <c r="Y318" i="16" s="1"/>
  <c r="U318" i="16"/>
  <c r="AA318" i="16" s="1"/>
  <c r="T318" i="16"/>
  <c r="Z318" i="16" s="1"/>
  <c r="O319" i="16"/>
  <c r="P321" i="16" l="1"/>
  <c r="V320" i="16"/>
  <c r="AB320" i="16" s="1"/>
  <c r="W320" i="16"/>
  <c r="AC320" i="16" s="1"/>
  <c r="X320" i="16"/>
  <c r="AD320" i="16" s="1"/>
  <c r="Q321" i="16"/>
  <c r="T319" i="16"/>
  <c r="Z319" i="16" s="1"/>
  <c r="S319" i="16"/>
  <c r="Y319" i="16" s="1"/>
  <c r="U319" i="16"/>
  <c r="AA319" i="16" s="1"/>
  <c r="O320" i="16"/>
  <c r="P322" i="16" l="1"/>
  <c r="V321" i="16"/>
  <c r="AB321" i="16" s="1"/>
  <c r="W321" i="16"/>
  <c r="AC321" i="16" s="1"/>
  <c r="X321" i="16"/>
  <c r="AD321" i="16" s="1"/>
  <c r="Q322" i="16"/>
  <c r="T320" i="16"/>
  <c r="Z320" i="16" s="1"/>
  <c r="U320" i="16"/>
  <c r="AA320" i="16" s="1"/>
  <c r="S320" i="16"/>
  <c r="Y320" i="16" s="1"/>
  <c r="O321" i="16"/>
  <c r="X322" i="16" l="1"/>
  <c r="AD322" i="16" s="1"/>
  <c r="Q323" i="16"/>
  <c r="P323" i="16"/>
  <c r="W322" i="16"/>
  <c r="AC322" i="16" s="1"/>
  <c r="V322" i="16"/>
  <c r="AB322" i="16" s="1"/>
  <c r="U321" i="16"/>
  <c r="AA321" i="16" s="1"/>
  <c r="S321" i="16"/>
  <c r="Y321" i="16" s="1"/>
  <c r="T321" i="16"/>
  <c r="Z321" i="16" s="1"/>
  <c r="O322" i="16"/>
  <c r="X323" i="16" l="1"/>
  <c r="AD323" i="16" s="1"/>
  <c r="Q324" i="16"/>
  <c r="P324" i="16"/>
  <c r="V323" i="16"/>
  <c r="AB323" i="16" s="1"/>
  <c r="W323" i="16"/>
  <c r="AC323" i="16" s="1"/>
  <c r="S322" i="16"/>
  <c r="Y322" i="16" s="1"/>
  <c r="U322" i="16"/>
  <c r="AA322" i="16" s="1"/>
  <c r="T322" i="16"/>
  <c r="Z322" i="16" s="1"/>
  <c r="O323" i="16"/>
  <c r="P325" i="16" l="1"/>
  <c r="V324" i="16"/>
  <c r="AB324" i="16" s="1"/>
  <c r="W324" i="16"/>
  <c r="AC324" i="16" s="1"/>
  <c r="X324" i="16"/>
  <c r="AD324" i="16" s="1"/>
  <c r="Q325" i="16"/>
  <c r="S323" i="16"/>
  <c r="Y323" i="16" s="1"/>
  <c r="T323" i="16"/>
  <c r="Z323" i="16" s="1"/>
  <c r="U323" i="16"/>
  <c r="AA323" i="16" s="1"/>
  <c r="O324" i="16"/>
  <c r="X325" i="16" l="1"/>
  <c r="AD325" i="16" s="1"/>
  <c r="Q326" i="16"/>
  <c r="P326" i="16"/>
  <c r="V325" i="16"/>
  <c r="AB325" i="16" s="1"/>
  <c r="W325" i="16"/>
  <c r="AC325" i="16" s="1"/>
  <c r="T324" i="16"/>
  <c r="Z324" i="16" s="1"/>
  <c r="U324" i="16"/>
  <c r="AA324" i="16" s="1"/>
  <c r="S324" i="16"/>
  <c r="Y324" i="16" s="1"/>
  <c r="O325" i="16"/>
  <c r="P327" i="16" l="1"/>
  <c r="W326" i="16"/>
  <c r="AC326" i="16" s="1"/>
  <c r="V326" i="16"/>
  <c r="AB326" i="16" s="1"/>
  <c r="X326" i="16"/>
  <c r="AD326" i="16" s="1"/>
  <c r="Q327" i="16"/>
  <c r="U325" i="16"/>
  <c r="AA325" i="16" s="1"/>
  <c r="S325" i="16"/>
  <c r="Y325" i="16" s="1"/>
  <c r="T325" i="16"/>
  <c r="Z325" i="16" s="1"/>
  <c r="O326" i="16"/>
  <c r="X327" i="16" l="1"/>
  <c r="AD327" i="16" s="1"/>
  <c r="Q328" i="16"/>
  <c r="P328" i="16"/>
  <c r="V327" i="16"/>
  <c r="AB327" i="16" s="1"/>
  <c r="W327" i="16"/>
  <c r="AC327" i="16" s="1"/>
  <c r="S326" i="16"/>
  <c r="Y326" i="16" s="1"/>
  <c r="T326" i="16"/>
  <c r="Z326" i="16" s="1"/>
  <c r="U326" i="16"/>
  <c r="AA326" i="16" s="1"/>
  <c r="O327" i="16"/>
  <c r="X328" i="16" l="1"/>
  <c r="AD328" i="16" s="1"/>
  <c r="Q329" i="16"/>
  <c r="P329" i="16"/>
  <c r="W328" i="16"/>
  <c r="AC328" i="16" s="1"/>
  <c r="V328" i="16"/>
  <c r="AB328" i="16" s="1"/>
  <c r="S327" i="16"/>
  <c r="Y327" i="16" s="1"/>
  <c r="T327" i="16"/>
  <c r="Z327" i="16" s="1"/>
  <c r="U327" i="16"/>
  <c r="AA327" i="16" s="1"/>
  <c r="O328" i="16"/>
  <c r="X329" i="16" l="1"/>
  <c r="AD329" i="16" s="1"/>
  <c r="Q330" i="16"/>
  <c r="P330" i="16"/>
  <c r="V329" i="16"/>
  <c r="AB329" i="16" s="1"/>
  <c r="W329" i="16"/>
  <c r="AC329" i="16" s="1"/>
  <c r="T328" i="16"/>
  <c r="Z328" i="16" s="1"/>
  <c r="U328" i="16"/>
  <c r="AA328" i="16" s="1"/>
  <c r="S328" i="16"/>
  <c r="Y328" i="16" s="1"/>
  <c r="O329" i="16"/>
  <c r="X330" i="16" l="1"/>
  <c r="AD330" i="16" s="1"/>
  <c r="Q331" i="16"/>
  <c r="P331" i="16"/>
  <c r="W330" i="16"/>
  <c r="AC330" i="16" s="1"/>
  <c r="V330" i="16"/>
  <c r="AB330" i="16" s="1"/>
  <c r="U329" i="16"/>
  <c r="AA329" i="16" s="1"/>
  <c r="S329" i="16"/>
  <c r="Y329" i="16" s="1"/>
  <c r="T329" i="16"/>
  <c r="Z329" i="16" s="1"/>
  <c r="O330" i="16"/>
  <c r="X331" i="16" l="1"/>
  <c r="AD331" i="16" s="1"/>
  <c r="Q332" i="16"/>
  <c r="P332" i="16"/>
  <c r="V331" i="16"/>
  <c r="AB331" i="16" s="1"/>
  <c r="W331" i="16"/>
  <c r="AC331" i="16" s="1"/>
  <c r="S330" i="16"/>
  <c r="Y330" i="16" s="1"/>
  <c r="T330" i="16"/>
  <c r="Z330" i="16" s="1"/>
  <c r="U330" i="16"/>
  <c r="AA330" i="16" s="1"/>
  <c r="O331" i="16"/>
  <c r="X332" i="16" l="1"/>
  <c r="AD332" i="16" s="1"/>
  <c r="Q333" i="16"/>
  <c r="P333" i="16"/>
  <c r="V332" i="16"/>
  <c r="AB332" i="16" s="1"/>
  <c r="W332" i="16"/>
  <c r="AC332" i="16" s="1"/>
  <c r="S331" i="16"/>
  <c r="Y331" i="16" s="1"/>
  <c r="T331" i="16"/>
  <c r="Z331" i="16" s="1"/>
  <c r="U331" i="16"/>
  <c r="AA331" i="16" s="1"/>
  <c r="O332" i="16"/>
  <c r="P334" i="16" l="1"/>
  <c r="V333" i="16"/>
  <c r="AB333" i="16" s="1"/>
  <c r="W333" i="16"/>
  <c r="AC333" i="16" s="1"/>
  <c r="X333" i="16"/>
  <c r="AD333" i="16" s="1"/>
  <c r="Q334" i="16"/>
  <c r="T332" i="16"/>
  <c r="Z332" i="16" s="1"/>
  <c r="U332" i="16"/>
  <c r="AA332" i="16" s="1"/>
  <c r="S332" i="16"/>
  <c r="Y332" i="16" s="1"/>
  <c r="O333" i="16"/>
  <c r="X334" i="16" l="1"/>
  <c r="AD334" i="16" s="1"/>
  <c r="Q335" i="16"/>
  <c r="P335" i="16"/>
  <c r="W334" i="16"/>
  <c r="AC334" i="16" s="1"/>
  <c r="V334" i="16"/>
  <c r="AB334" i="16" s="1"/>
  <c r="U333" i="16"/>
  <c r="AA333" i="16" s="1"/>
  <c r="O334" i="16"/>
  <c r="S333" i="16"/>
  <c r="Y333" i="16" s="1"/>
  <c r="T333" i="16"/>
  <c r="Z333" i="16" s="1"/>
  <c r="X335" i="16" l="1"/>
  <c r="AD335" i="16" s="1"/>
  <c r="Q336" i="16"/>
  <c r="P336" i="16"/>
  <c r="W335" i="16"/>
  <c r="AC335" i="16" s="1"/>
  <c r="V335" i="16"/>
  <c r="AB335" i="16" s="1"/>
  <c r="S334" i="16"/>
  <c r="Y334" i="16" s="1"/>
  <c r="T334" i="16"/>
  <c r="Z334" i="16" s="1"/>
  <c r="U334" i="16"/>
  <c r="AA334" i="16" s="1"/>
  <c r="O335" i="16"/>
  <c r="P337" i="16" l="1"/>
  <c r="V336" i="16"/>
  <c r="AB336" i="16" s="1"/>
  <c r="W336" i="16"/>
  <c r="AC336" i="16" s="1"/>
  <c r="X336" i="16"/>
  <c r="AD336" i="16" s="1"/>
  <c r="Q337" i="16"/>
  <c r="S335" i="16"/>
  <c r="Y335" i="16" s="1"/>
  <c r="T335" i="16"/>
  <c r="Z335" i="16" s="1"/>
  <c r="U335" i="16"/>
  <c r="AA335" i="16" s="1"/>
  <c r="O336" i="16"/>
  <c r="X337" i="16" l="1"/>
  <c r="AD337" i="16" s="1"/>
  <c r="Q338" i="16"/>
  <c r="P338" i="16"/>
  <c r="V337" i="16"/>
  <c r="AB337" i="16" s="1"/>
  <c r="W337" i="16"/>
  <c r="AC337" i="16" s="1"/>
  <c r="T336" i="16"/>
  <c r="Z336" i="16" s="1"/>
  <c r="U336" i="16"/>
  <c r="AA336" i="16" s="1"/>
  <c r="S336" i="16"/>
  <c r="Y336" i="16" s="1"/>
  <c r="O337" i="16"/>
  <c r="X338" i="16" l="1"/>
  <c r="AD338" i="16" s="1"/>
  <c r="Q339" i="16"/>
  <c r="P339" i="16"/>
  <c r="W338" i="16"/>
  <c r="AC338" i="16" s="1"/>
  <c r="V338" i="16"/>
  <c r="AB338" i="16" s="1"/>
  <c r="U337" i="16"/>
  <c r="AA337" i="16" s="1"/>
  <c r="S337" i="16"/>
  <c r="Y337" i="16" s="1"/>
  <c r="T337" i="16"/>
  <c r="Z337" i="16" s="1"/>
  <c r="O338" i="16"/>
  <c r="X339" i="16" l="1"/>
  <c r="AD339" i="16" s="1"/>
  <c r="Q340" i="16"/>
  <c r="P340" i="16"/>
  <c r="V339" i="16"/>
  <c r="AB339" i="16" s="1"/>
  <c r="W339" i="16"/>
  <c r="AC339" i="16" s="1"/>
  <c r="S338" i="16"/>
  <c r="Y338" i="16" s="1"/>
  <c r="T338" i="16"/>
  <c r="Z338" i="16" s="1"/>
  <c r="U338" i="16"/>
  <c r="AA338" i="16" s="1"/>
  <c r="O339" i="16"/>
  <c r="P341" i="16" l="1"/>
  <c r="W340" i="16"/>
  <c r="AC340" i="16" s="1"/>
  <c r="V340" i="16"/>
  <c r="AB340" i="16" s="1"/>
  <c r="X340" i="16"/>
  <c r="AD340" i="16" s="1"/>
  <c r="Q341" i="16"/>
  <c r="S339" i="16"/>
  <c r="Y339" i="16" s="1"/>
  <c r="T339" i="16"/>
  <c r="Z339" i="16" s="1"/>
  <c r="U339" i="16"/>
  <c r="AA339" i="16" s="1"/>
  <c r="O340" i="16"/>
  <c r="X341" i="16" l="1"/>
  <c r="AD341" i="16" s="1"/>
  <c r="Q342" i="16"/>
  <c r="P342" i="16"/>
  <c r="V341" i="16"/>
  <c r="AB341" i="16" s="1"/>
  <c r="W341" i="16"/>
  <c r="AC341" i="16" s="1"/>
  <c r="T340" i="16"/>
  <c r="Z340" i="16" s="1"/>
  <c r="U340" i="16"/>
  <c r="AA340" i="16" s="1"/>
  <c r="S340" i="16"/>
  <c r="Y340" i="16" s="1"/>
  <c r="O341" i="16"/>
  <c r="X342" i="16" l="1"/>
  <c r="AD342" i="16" s="1"/>
  <c r="Q343" i="16"/>
  <c r="P343" i="16"/>
  <c r="W342" i="16"/>
  <c r="AC342" i="16" s="1"/>
  <c r="V342" i="16"/>
  <c r="AB342" i="16" s="1"/>
  <c r="U341" i="16"/>
  <c r="AA341" i="16" s="1"/>
  <c r="S341" i="16"/>
  <c r="Y341" i="16" s="1"/>
  <c r="T341" i="16"/>
  <c r="Z341" i="16" s="1"/>
  <c r="O342" i="16"/>
  <c r="P344" i="16" l="1"/>
  <c r="V343" i="16"/>
  <c r="AB343" i="16" s="1"/>
  <c r="W343" i="16"/>
  <c r="AC343" i="16" s="1"/>
  <c r="X343" i="16"/>
  <c r="AD343" i="16" s="1"/>
  <c r="Q344" i="16"/>
  <c r="S342" i="16"/>
  <c r="Y342" i="16" s="1"/>
  <c r="T342" i="16"/>
  <c r="Z342" i="16" s="1"/>
  <c r="U342" i="16"/>
  <c r="AA342" i="16" s="1"/>
  <c r="O343" i="16"/>
  <c r="X344" i="16" l="1"/>
  <c r="AD344" i="16" s="1"/>
  <c r="Q345" i="16"/>
  <c r="P345" i="16"/>
  <c r="W344" i="16"/>
  <c r="AC344" i="16" s="1"/>
  <c r="V344" i="16"/>
  <c r="AB344" i="16" s="1"/>
  <c r="S343" i="16"/>
  <c r="Y343" i="16" s="1"/>
  <c r="T343" i="16"/>
  <c r="Z343" i="16" s="1"/>
  <c r="O344" i="16"/>
  <c r="U343" i="16"/>
  <c r="AA343" i="16" s="1"/>
  <c r="X345" i="16" l="1"/>
  <c r="AD345" i="16" s="1"/>
  <c r="Q346" i="16"/>
  <c r="P346" i="16"/>
  <c r="V345" i="16"/>
  <c r="AB345" i="16" s="1"/>
  <c r="W345" i="16"/>
  <c r="AC345" i="16" s="1"/>
  <c r="T344" i="16"/>
  <c r="Z344" i="16" s="1"/>
  <c r="U344" i="16"/>
  <c r="AA344" i="16" s="1"/>
  <c r="O345" i="16"/>
  <c r="S344" i="16"/>
  <c r="Y344" i="16" s="1"/>
  <c r="X346" i="16" l="1"/>
  <c r="AD346" i="16" s="1"/>
  <c r="Q347" i="16"/>
  <c r="P347" i="16"/>
  <c r="W346" i="16"/>
  <c r="AC346" i="16" s="1"/>
  <c r="V346" i="16"/>
  <c r="AB346" i="16" s="1"/>
  <c r="U345" i="16"/>
  <c r="AA345" i="16" s="1"/>
  <c r="S345" i="16"/>
  <c r="Y345" i="16" s="1"/>
  <c r="T345" i="16"/>
  <c r="Z345" i="16" s="1"/>
  <c r="O346" i="16"/>
  <c r="P348" i="16" l="1"/>
  <c r="W347" i="16"/>
  <c r="AC347" i="16" s="1"/>
  <c r="V347" i="16"/>
  <c r="AB347" i="16" s="1"/>
  <c r="X347" i="16"/>
  <c r="AD347" i="16" s="1"/>
  <c r="Q348" i="16"/>
  <c r="S346" i="16"/>
  <c r="Y346" i="16" s="1"/>
  <c r="T346" i="16"/>
  <c r="Z346" i="16" s="1"/>
  <c r="U346" i="16"/>
  <c r="AA346" i="16" s="1"/>
  <c r="O347" i="16"/>
  <c r="P349" i="16" l="1"/>
  <c r="V348" i="16"/>
  <c r="AB348" i="16" s="1"/>
  <c r="W348" i="16"/>
  <c r="AC348" i="16" s="1"/>
  <c r="X348" i="16"/>
  <c r="AD348" i="16" s="1"/>
  <c r="Q349" i="16"/>
  <c r="S347" i="16"/>
  <c r="Y347" i="16" s="1"/>
  <c r="T347" i="16"/>
  <c r="Z347" i="16" s="1"/>
  <c r="U347" i="16"/>
  <c r="AA347" i="16" s="1"/>
  <c r="O348" i="16"/>
  <c r="X349" i="16" l="1"/>
  <c r="AD349" i="16" s="1"/>
  <c r="Q350" i="16"/>
  <c r="P350" i="16"/>
  <c r="V349" i="16"/>
  <c r="AB349" i="16" s="1"/>
  <c r="W349" i="16"/>
  <c r="AC349" i="16" s="1"/>
  <c r="T348" i="16"/>
  <c r="Z348" i="16" s="1"/>
  <c r="U348" i="16"/>
  <c r="AA348" i="16" s="1"/>
  <c r="S348" i="16"/>
  <c r="Y348" i="16" s="1"/>
  <c r="O349" i="16"/>
  <c r="P351" i="16" l="1"/>
  <c r="W350" i="16"/>
  <c r="AC350" i="16" s="1"/>
  <c r="V350" i="16"/>
  <c r="AB350" i="16" s="1"/>
  <c r="X350" i="16"/>
  <c r="AD350" i="16" s="1"/>
  <c r="Q351" i="16"/>
  <c r="U349" i="16"/>
  <c r="AA349" i="16" s="1"/>
  <c r="S349" i="16"/>
  <c r="Y349" i="16" s="1"/>
  <c r="O350" i="16"/>
  <c r="T349" i="16"/>
  <c r="Z349" i="16" s="1"/>
  <c r="X351" i="16" l="1"/>
  <c r="AD351" i="16" s="1"/>
  <c r="Q352" i="16"/>
  <c r="P352" i="16"/>
  <c r="W351" i="16"/>
  <c r="AC351" i="16" s="1"/>
  <c r="V351" i="16"/>
  <c r="AB351" i="16" s="1"/>
  <c r="S350" i="16"/>
  <c r="Y350" i="16" s="1"/>
  <c r="T350" i="16"/>
  <c r="Z350" i="16" s="1"/>
  <c r="U350" i="16"/>
  <c r="AA350" i="16" s="1"/>
  <c r="O351" i="16"/>
  <c r="X352" i="16" l="1"/>
  <c r="AD352" i="16" s="1"/>
  <c r="Q353" i="16"/>
  <c r="P353" i="16"/>
  <c r="W352" i="16"/>
  <c r="AC352" i="16" s="1"/>
  <c r="V352" i="16"/>
  <c r="AB352" i="16" s="1"/>
  <c r="S351" i="16"/>
  <c r="Y351" i="16" s="1"/>
  <c r="T351" i="16"/>
  <c r="Z351" i="16" s="1"/>
  <c r="U351" i="16"/>
  <c r="AA351" i="16" s="1"/>
  <c r="O352" i="16"/>
  <c r="X353" i="16" l="1"/>
  <c r="AD353" i="16" s="1"/>
  <c r="Q354" i="16"/>
  <c r="P354" i="16"/>
  <c r="V353" i="16"/>
  <c r="AB353" i="16" s="1"/>
  <c r="W353" i="16"/>
  <c r="AC353" i="16" s="1"/>
  <c r="T352" i="16"/>
  <c r="Z352" i="16" s="1"/>
  <c r="U352" i="16"/>
  <c r="AA352" i="16" s="1"/>
  <c r="S352" i="16"/>
  <c r="Y352" i="16" s="1"/>
  <c r="O353" i="16"/>
  <c r="P355" i="16" l="1"/>
  <c r="W354" i="16"/>
  <c r="AC354" i="16" s="1"/>
  <c r="V354" i="16"/>
  <c r="AB354" i="16" s="1"/>
  <c r="X354" i="16"/>
  <c r="AD354" i="16" s="1"/>
  <c r="Q355" i="16"/>
  <c r="U353" i="16"/>
  <c r="AA353" i="16" s="1"/>
  <c r="S353" i="16"/>
  <c r="Y353" i="16" s="1"/>
  <c r="T353" i="16"/>
  <c r="Z353" i="16" s="1"/>
  <c r="O354" i="16"/>
  <c r="X355" i="16" l="1"/>
  <c r="AD355" i="16" s="1"/>
  <c r="Q356" i="16"/>
  <c r="P356" i="16"/>
  <c r="V355" i="16"/>
  <c r="AB355" i="16" s="1"/>
  <c r="W355" i="16"/>
  <c r="AC355" i="16" s="1"/>
  <c r="S354" i="16"/>
  <c r="Y354" i="16" s="1"/>
  <c r="T354" i="16"/>
  <c r="Z354" i="16" s="1"/>
  <c r="U354" i="16"/>
  <c r="AA354" i="16" s="1"/>
  <c r="O355" i="16"/>
  <c r="X356" i="16" l="1"/>
  <c r="AD356" i="16" s="1"/>
  <c r="Q357" i="16"/>
  <c r="P357" i="16"/>
  <c r="V356" i="16"/>
  <c r="AB356" i="16" s="1"/>
  <c r="W356" i="16"/>
  <c r="AC356" i="16" s="1"/>
  <c r="S355" i="16"/>
  <c r="Y355" i="16" s="1"/>
  <c r="T355" i="16"/>
  <c r="Z355" i="16" s="1"/>
  <c r="U355" i="16"/>
  <c r="AA355" i="16" s="1"/>
  <c r="O356" i="16"/>
  <c r="X357" i="16" l="1"/>
  <c r="AD357" i="16" s="1"/>
  <c r="Q358" i="16"/>
  <c r="P358" i="16"/>
  <c r="V357" i="16"/>
  <c r="AB357" i="16" s="1"/>
  <c r="W357" i="16"/>
  <c r="AC357" i="16" s="1"/>
  <c r="T356" i="16"/>
  <c r="Z356" i="16" s="1"/>
  <c r="U356" i="16"/>
  <c r="AA356" i="16" s="1"/>
  <c r="S356" i="16"/>
  <c r="Y356" i="16" s="1"/>
  <c r="O357" i="16"/>
  <c r="P359" i="16" l="1"/>
  <c r="W358" i="16"/>
  <c r="AC358" i="16" s="1"/>
  <c r="V358" i="16"/>
  <c r="AB358" i="16" s="1"/>
  <c r="X358" i="16"/>
  <c r="AD358" i="16" s="1"/>
  <c r="Q359" i="16"/>
  <c r="U357" i="16"/>
  <c r="AA357" i="16" s="1"/>
  <c r="S357" i="16"/>
  <c r="Y357" i="16" s="1"/>
  <c r="T357" i="16"/>
  <c r="Z357" i="16" s="1"/>
  <c r="O358" i="16"/>
  <c r="X359" i="16" l="1"/>
  <c r="AD359" i="16" s="1"/>
  <c r="Q360" i="16"/>
  <c r="P360" i="16"/>
  <c r="W359" i="16"/>
  <c r="AC359" i="16" s="1"/>
  <c r="V359" i="16"/>
  <c r="AB359" i="16" s="1"/>
  <c r="S358" i="16"/>
  <c r="Y358" i="16" s="1"/>
  <c r="T358" i="16"/>
  <c r="Z358" i="16" s="1"/>
  <c r="U358" i="16"/>
  <c r="AA358" i="16" s="1"/>
  <c r="O359" i="16"/>
  <c r="X360" i="16" l="1"/>
  <c r="AD360" i="16" s="1"/>
  <c r="Q361" i="16"/>
  <c r="P361" i="16"/>
  <c r="W360" i="16"/>
  <c r="AC360" i="16" s="1"/>
  <c r="V360" i="16"/>
  <c r="AB360" i="16" s="1"/>
  <c r="S359" i="16"/>
  <c r="Y359" i="16" s="1"/>
  <c r="T359" i="16"/>
  <c r="Z359" i="16" s="1"/>
  <c r="U359" i="16"/>
  <c r="AA359" i="16" s="1"/>
  <c r="O360" i="16"/>
  <c r="X361" i="16" l="1"/>
  <c r="AD361" i="16" s="1"/>
  <c r="Q362" i="16"/>
  <c r="P362" i="16"/>
  <c r="V361" i="16"/>
  <c r="AB361" i="16" s="1"/>
  <c r="W361" i="16"/>
  <c r="AC361" i="16" s="1"/>
  <c r="T360" i="16"/>
  <c r="Z360" i="16" s="1"/>
  <c r="U360" i="16"/>
  <c r="AA360" i="16" s="1"/>
  <c r="S360" i="16"/>
  <c r="Y360" i="16" s="1"/>
  <c r="O361" i="16"/>
  <c r="X362" i="16" l="1"/>
  <c r="AD362" i="16" s="1"/>
  <c r="Q363" i="16"/>
  <c r="P363" i="16"/>
  <c r="W362" i="16"/>
  <c r="AC362" i="16" s="1"/>
  <c r="V362" i="16"/>
  <c r="AB362" i="16" s="1"/>
  <c r="U361" i="16"/>
  <c r="AA361" i="16" s="1"/>
  <c r="S361" i="16"/>
  <c r="Y361" i="16" s="1"/>
  <c r="T361" i="16"/>
  <c r="Z361" i="16" s="1"/>
  <c r="O362" i="16"/>
  <c r="X363" i="16" l="1"/>
  <c r="AD363" i="16" s="1"/>
  <c r="Q364" i="16"/>
  <c r="P364" i="16"/>
  <c r="V363" i="16"/>
  <c r="AB363" i="16" s="1"/>
  <c r="W363" i="16"/>
  <c r="AC363" i="16" s="1"/>
  <c r="S362" i="16"/>
  <c r="Y362" i="16" s="1"/>
  <c r="T362" i="16"/>
  <c r="Z362" i="16" s="1"/>
  <c r="U362" i="16"/>
  <c r="AA362" i="16" s="1"/>
  <c r="O363" i="16"/>
  <c r="X364" i="16" l="1"/>
  <c r="AD364" i="16" s="1"/>
  <c r="Q365" i="16"/>
  <c r="P365" i="16"/>
  <c r="V364" i="16"/>
  <c r="AB364" i="16" s="1"/>
  <c r="W364" i="16"/>
  <c r="AC364" i="16" s="1"/>
  <c r="S363" i="16"/>
  <c r="Y363" i="16" s="1"/>
  <c r="T363" i="16"/>
  <c r="Z363" i="16" s="1"/>
  <c r="U363" i="16"/>
  <c r="AA363" i="16" s="1"/>
  <c r="O364" i="16"/>
  <c r="X365" i="16" l="1"/>
  <c r="AD365" i="16" s="1"/>
  <c r="Q366" i="16"/>
  <c r="P366" i="16"/>
  <c r="V365" i="16"/>
  <c r="AB365" i="16" s="1"/>
  <c r="W365" i="16"/>
  <c r="AC365" i="16" s="1"/>
  <c r="T364" i="16"/>
  <c r="Z364" i="16" s="1"/>
  <c r="U364" i="16"/>
  <c r="AA364" i="16" s="1"/>
  <c r="S364" i="16"/>
  <c r="Y364" i="16" s="1"/>
  <c r="O365" i="16"/>
  <c r="P367" i="16" l="1"/>
  <c r="W366" i="16"/>
  <c r="AC366" i="16" s="1"/>
  <c r="V366" i="16"/>
  <c r="AB366" i="16" s="1"/>
  <c r="X366" i="16"/>
  <c r="AD366" i="16" s="1"/>
  <c r="Q367" i="16"/>
  <c r="U365" i="16"/>
  <c r="AA365" i="16" s="1"/>
  <c r="O366" i="16"/>
  <c r="T365" i="16"/>
  <c r="Z365" i="16" s="1"/>
  <c r="S365" i="16"/>
  <c r="Y365" i="16" s="1"/>
  <c r="P368" i="16" l="1"/>
  <c r="W367" i="16"/>
  <c r="AC367" i="16" s="1"/>
  <c r="V367" i="16"/>
  <c r="AB367" i="16" s="1"/>
  <c r="X367" i="16"/>
  <c r="AD367" i="16" s="1"/>
  <c r="Q368" i="16"/>
  <c r="S366" i="16"/>
  <c r="Y366" i="16" s="1"/>
  <c r="T366" i="16"/>
  <c r="Z366" i="16" s="1"/>
  <c r="U366" i="16"/>
  <c r="AA366" i="16" s="1"/>
  <c r="O367" i="16"/>
  <c r="X368" i="16" l="1"/>
  <c r="AD368" i="16" s="1"/>
  <c r="Q369" i="16"/>
  <c r="P369" i="16"/>
  <c r="V368" i="16"/>
  <c r="AB368" i="16" s="1"/>
  <c r="W368" i="16"/>
  <c r="AC368" i="16" s="1"/>
  <c r="S367" i="16"/>
  <c r="Y367" i="16" s="1"/>
  <c r="T367" i="16"/>
  <c r="Z367" i="16" s="1"/>
  <c r="U367" i="16"/>
  <c r="AA367" i="16" s="1"/>
  <c r="O368" i="16"/>
  <c r="P370" i="16" l="1"/>
  <c r="V369" i="16"/>
  <c r="AB369" i="16" s="1"/>
  <c r="W369" i="16"/>
  <c r="AC369" i="16" s="1"/>
  <c r="X369" i="16"/>
  <c r="AD369" i="16" s="1"/>
  <c r="Q370" i="16"/>
  <c r="T368" i="16"/>
  <c r="Z368" i="16" s="1"/>
  <c r="U368" i="16"/>
  <c r="AA368" i="16" s="1"/>
  <c r="S368" i="16"/>
  <c r="Y368" i="16" s="1"/>
  <c r="O369" i="16"/>
  <c r="X370" i="16" l="1"/>
  <c r="AD370" i="16" s="1"/>
  <c r="Q371" i="16"/>
  <c r="P371" i="16"/>
  <c r="W370" i="16"/>
  <c r="AC370" i="16" s="1"/>
  <c r="V370" i="16"/>
  <c r="AB370" i="16" s="1"/>
  <c r="U369" i="16"/>
  <c r="AA369" i="16" s="1"/>
  <c r="S369" i="16"/>
  <c r="Y369" i="16" s="1"/>
  <c r="T369" i="16"/>
  <c r="Z369" i="16" s="1"/>
  <c r="O370" i="16"/>
  <c r="X371" i="16" l="1"/>
  <c r="AD371" i="16" s="1"/>
  <c r="Q372" i="16"/>
  <c r="P372" i="16"/>
  <c r="V371" i="16"/>
  <c r="AB371" i="16" s="1"/>
  <c r="W371" i="16"/>
  <c r="AC371" i="16" s="1"/>
  <c r="S370" i="16"/>
  <c r="Y370" i="16" s="1"/>
  <c r="T370" i="16"/>
  <c r="Z370" i="16" s="1"/>
  <c r="U370" i="16"/>
  <c r="AA370" i="16" s="1"/>
  <c r="O371" i="16"/>
  <c r="X372" i="16" l="1"/>
  <c r="AD372" i="16" s="1"/>
  <c r="Q373" i="16"/>
  <c r="P373" i="16"/>
  <c r="V372" i="16"/>
  <c r="AB372" i="16" s="1"/>
  <c r="W372" i="16"/>
  <c r="AC372" i="16" s="1"/>
  <c r="S371" i="16"/>
  <c r="Y371" i="16" s="1"/>
  <c r="T371" i="16"/>
  <c r="Z371" i="16" s="1"/>
  <c r="U371" i="16"/>
  <c r="AA371" i="16" s="1"/>
  <c r="O372" i="16"/>
  <c r="P374" i="16" l="1"/>
  <c r="V373" i="16"/>
  <c r="AB373" i="16" s="1"/>
  <c r="W373" i="16"/>
  <c r="AC373" i="16" s="1"/>
  <c r="X373" i="16"/>
  <c r="AD373" i="16" s="1"/>
  <c r="Q374" i="16"/>
  <c r="T372" i="16"/>
  <c r="Z372" i="16" s="1"/>
  <c r="U372" i="16"/>
  <c r="AA372" i="16" s="1"/>
  <c r="S372" i="16"/>
  <c r="Y372" i="16" s="1"/>
  <c r="O373" i="16"/>
  <c r="X374" i="16" l="1"/>
  <c r="AD374" i="16" s="1"/>
  <c r="Q375" i="16"/>
  <c r="P375" i="16"/>
  <c r="W374" i="16"/>
  <c r="AC374" i="16" s="1"/>
  <c r="V374" i="16"/>
  <c r="AB374" i="16" s="1"/>
  <c r="U373" i="16"/>
  <c r="AA373" i="16" s="1"/>
  <c r="S373" i="16"/>
  <c r="Y373" i="16" s="1"/>
  <c r="T373" i="16"/>
  <c r="Z373" i="16" s="1"/>
  <c r="O374" i="16"/>
  <c r="P376" i="16" l="1"/>
  <c r="V375" i="16"/>
  <c r="AB375" i="16" s="1"/>
  <c r="W375" i="16"/>
  <c r="AC375" i="16" s="1"/>
  <c r="X375" i="16"/>
  <c r="AD375" i="16" s="1"/>
  <c r="Q376" i="16"/>
  <c r="S374" i="16"/>
  <c r="Y374" i="16" s="1"/>
  <c r="T374" i="16"/>
  <c r="Z374" i="16" s="1"/>
  <c r="U374" i="16"/>
  <c r="AA374" i="16" s="1"/>
  <c r="O375" i="16"/>
  <c r="X376" i="16" l="1"/>
  <c r="AD376" i="16" s="1"/>
  <c r="Q377" i="16"/>
  <c r="P377" i="16"/>
  <c r="W376" i="16"/>
  <c r="AC376" i="16" s="1"/>
  <c r="V376" i="16"/>
  <c r="AB376" i="16" s="1"/>
  <c r="S375" i="16"/>
  <c r="Y375" i="16" s="1"/>
  <c r="T375" i="16"/>
  <c r="Z375" i="16" s="1"/>
  <c r="O376" i="16"/>
  <c r="U375" i="16"/>
  <c r="AA375" i="16" s="1"/>
  <c r="X377" i="16" l="1"/>
  <c r="AD377" i="16" s="1"/>
  <c r="Q378" i="16"/>
  <c r="P378" i="16"/>
  <c r="V377" i="16"/>
  <c r="AB377" i="16" s="1"/>
  <c r="W377" i="16"/>
  <c r="AC377" i="16" s="1"/>
  <c r="T376" i="16"/>
  <c r="Z376" i="16" s="1"/>
  <c r="U376" i="16"/>
  <c r="AA376" i="16" s="1"/>
  <c r="O377" i="16"/>
  <c r="S376" i="16"/>
  <c r="Y376" i="16" s="1"/>
  <c r="X378" i="16" l="1"/>
  <c r="AD378" i="16" s="1"/>
  <c r="Q379" i="16"/>
  <c r="P379" i="16"/>
  <c r="W378" i="16"/>
  <c r="AC378" i="16" s="1"/>
  <c r="V378" i="16"/>
  <c r="AB378" i="16" s="1"/>
  <c r="U377" i="16"/>
  <c r="AA377" i="16" s="1"/>
  <c r="S377" i="16"/>
  <c r="Y377" i="16" s="1"/>
  <c r="T377" i="16"/>
  <c r="Z377" i="16" s="1"/>
  <c r="O378" i="16"/>
  <c r="P380" i="16" l="1"/>
  <c r="V379" i="16"/>
  <c r="AB379" i="16" s="1"/>
  <c r="W379" i="16"/>
  <c r="AC379" i="16" s="1"/>
  <c r="X379" i="16"/>
  <c r="AD379" i="16" s="1"/>
  <c r="Q380" i="16"/>
  <c r="S378" i="16"/>
  <c r="Y378" i="16" s="1"/>
  <c r="T378" i="16"/>
  <c r="Z378" i="16" s="1"/>
  <c r="U378" i="16"/>
  <c r="AA378" i="16" s="1"/>
  <c r="O379" i="16"/>
  <c r="P381" i="16" l="1"/>
  <c r="V380" i="16"/>
  <c r="AB380" i="16" s="1"/>
  <c r="W380" i="16"/>
  <c r="AC380" i="16" s="1"/>
  <c r="X380" i="16"/>
  <c r="AD380" i="16" s="1"/>
  <c r="Q381" i="16"/>
  <c r="S379" i="16"/>
  <c r="Y379" i="16" s="1"/>
  <c r="T379" i="16"/>
  <c r="Z379" i="16" s="1"/>
  <c r="U379" i="16"/>
  <c r="AA379" i="16" s="1"/>
  <c r="O380" i="16"/>
  <c r="X381" i="16" l="1"/>
  <c r="AD381" i="16" s="1"/>
  <c r="Q382" i="16"/>
  <c r="P382" i="16"/>
  <c r="V381" i="16"/>
  <c r="AB381" i="16" s="1"/>
  <c r="W381" i="16"/>
  <c r="AC381" i="16" s="1"/>
  <c r="T380" i="16"/>
  <c r="Z380" i="16" s="1"/>
  <c r="U380" i="16"/>
  <c r="AA380" i="16" s="1"/>
  <c r="S380" i="16"/>
  <c r="Y380" i="16" s="1"/>
  <c r="O381" i="16"/>
  <c r="X382" i="16" l="1"/>
  <c r="AD382" i="16" s="1"/>
  <c r="Q383" i="16"/>
  <c r="P383" i="16"/>
  <c r="W382" i="16"/>
  <c r="AC382" i="16" s="1"/>
  <c r="V382" i="16"/>
  <c r="AB382" i="16" s="1"/>
  <c r="U381" i="16"/>
  <c r="AA381" i="16" s="1"/>
  <c r="S381" i="16"/>
  <c r="Y381" i="16" s="1"/>
  <c r="O382" i="16"/>
  <c r="T381" i="16"/>
  <c r="Z381" i="16" s="1"/>
  <c r="P384" i="16" l="1"/>
  <c r="W383" i="16"/>
  <c r="AC383" i="16" s="1"/>
  <c r="V383" i="16"/>
  <c r="AB383" i="16" s="1"/>
  <c r="X383" i="16"/>
  <c r="AD383" i="16" s="1"/>
  <c r="Q384" i="16"/>
  <c r="S382" i="16"/>
  <c r="Y382" i="16" s="1"/>
  <c r="T382" i="16"/>
  <c r="Z382" i="16" s="1"/>
  <c r="U382" i="16"/>
  <c r="AA382" i="16" s="1"/>
  <c r="O383" i="16"/>
  <c r="Q385" i="16" l="1"/>
  <c r="X384" i="16"/>
  <c r="AD384" i="16" s="1"/>
  <c r="P385" i="16"/>
  <c r="V384" i="16"/>
  <c r="AB384" i="16" s="1"/>
  <c r="W384" i="16"/>
  <c r="AC384" i="16" s="1"/>
  <c r="S383" i="16"/>
  <c r="Y383" i="16" s="1"/>
  <c r="T383" i="16"/>
  <c r="Z383" i="16" s="1"/>
  <c r="U383" i="16"/>
  <c r="AA383" i="16" s="1"/>
  <c r="O384" i="16"/>
  <c r="X385" i="16" l="1"/>
  <c r="AD385" i="16" s="1"/>
  <c r="Q386" i="16"/>
  <c r="P386" i="16"/>
  <c r="V385" i="16"/>
  <c r="AB385" i="16" s="1"/>
  <c r="W385" i="16"/>
  <c r="AC385" i="16" s="1"/>
  <c r="T384" i="16"/>
  <c r="Z384" i="16" s="1"/>
  <c r="U384" i="16"/>
  <c r="AA384" i="16" s="1"/>
  <c r="S384" i="16"/>
  <c r="Y384" i="16" s="1"/>
  <c r="O385" i="16"/>
  <c r="P387" i="16" l="1"/>
  <c r="W386" i="16"/>
  <c r="AC386" i="16" s="1"/>
  <c r="V386" i="16"/>
  <c r="AB386" i="16" s="1"/>
  <c r="X386" i="16"/>
  <c r="AD386" i="16" s="1"/>
  <c r="Q387" i="16"/>
  <c r="U385" i="16"/>
  <c r="AA385" i="16" s="1"/>
  <c r="S385" i="16"/>
  <c r="Y385" i="16" s="1"/>
  <c r="T385" i="16"/>
  <c r="Z385" i="16" s="1"/>
  <c r="O386" i="16"/>
  <c r="X387" i="16" l="1"/>
  <c r="AD387" i="16" s="1"/>
  <c r="Q388" i="16"/>
  <c r="P388" i="16"/>
  <c r="V387" i="16"/>
  <c r="AB387" i="16" s="1"/>
  <c r="W387" i="16"/>
  <c r="AC387" i="16" s="1"/>
  <c r="S386" i="16"/>
  <c r="Y386" i="16" s="1"/>
  <c r="T386" i="16"/>
  <c r="Z386" i="16" s="1"/>
  <c r="O387" i="16"/>
  <c r="U386" i="16"/>
  <c r="AA386" i="16" s="1"/>
  <c r="X388" i="16" l="1"/>
  <c r="AD388" i="16" s="1"/>
  <c r="Q389" i="16"/>
  <c r="P389" i="16"/>
  <c r="W388" i="16"/>
  <c r="AC388" i="16" s="1"/>
  <c r="V388" i="16"/>
  <c r="AB388" i="16" s="1"/>
  <c r="S387" i="16"/>
  <c r="Y387" i="16" s="1"/>
  <c r="T387" i="16"/>
  <c r="Z387" i="16" s="1"/>
  <c r="U387" i="16"/>
  <c r="AA387" i="16" s="1"/>
  <c r="O388" i="16"/>
  <c r="X389" i="16" l="1"/>
  <c r="AD389" i="16" s="1"/>
  <c r="Q390" i="16"/>
  <c r="P390" i="16"/>
  <c r="W389" i="16"/>
  <c r="AC389" i="16" s="1"/>
  <c r="V389" i="16"/>
  <c r="AB389" i="16" s="1"/>
  <c r="T388" i="16"/>
  <c r="Z388" i="16" s="1"/>
  <c r="U388" i="16"/>
  <c r="AA388" i="16" s="1"/>
  <c r="S388" i="16"/>
  <c r="Y388" i="16" s="1"/>
  <c r="O389" i="16"/>
  <c r="X390" i="16" l="1"/>
  <c r="AD390" i="16" s="1"/>
  <c r="Q391" i="16"/>
  <c r="P391" i="16"/>
  <c r="V390" i="16"/>
  <c r="AB390" i="16" s="1"/>
  <c r="W390" i="16"/>
  <c r="AC390" i="16" s="1"/>
  <c r="U389" i="16"/>
  <c r="AA389" i="16" s="1"/>
  <c r="S389" i="16"/>
  <c r="Y389" i="16" s="1"/>
  <c r="T389" i="16"/>
  <c r="Z389" i="16" s="1"/>
  <c r="O390" i="16"/>
  <c r="X391" i="16" l="1"/>
  <c r="AD391" i="16" s="1"/>
  <c r="Q392" i="16"/>
  <c r="P392" i="16"/>
  <c r="V391" i="16"/>
  <c r="AB391" i="16" s="1"/>
  <c r="W391" i="16"/>
  <c r="AC391" i="16" s="1"/>
  <c r="S390" i="16"/>
  <c r="Y390" i="16" s="1"/>
  <c r="T390" i="16"/>
  <c r="Z390" i="16" s="1"/>
  <c r="U390" i="16"/>
  <c r="AA390" i="16" s="1"/>
  <c r="O391" i="16"/>
  <c r="Q393" i="16" l="1"/>
  <c r="X392" i="16"/>
  <c r="AD392" i="16" s="1"/>
  <c r="P393" i="16"/>
  <c r="W392" i="16"/>
  <c r="AC392" i="16" s="1"/>
  <c r="V392" i="16"/>
  <c r="AB392" i="16" s="1"/>
  <c r="S391" i="16"/>
  <c r="Y391" i="16" s="1"/>
  <c r="T391" i="16"/>
  <c r="Z391" i="16" s="1"/>
  <c r="U391" i="16"/>
  <c r="AA391" i="16" s="1"/>
  <c r="O392" i="16"/>
  <c r="X393" i="16" l="1"/>
  <c r="AD393" i="16" s="1"/>
  <c r="Q394" i="16"/>
  <c r="P394" i="16"/>
  <c r="V393" i="16"/>
  <c r="AB393" i="16" s="1"/>
  <c r="W393" i="16"/>
  <c r="AC393" i="16" s="1"/>
  <c r="T392" i="16"/>
  <c r="Z392" i="16" s="1"/>
  <c r="U392" i="16"/>
  <c r="AA392" i="16" s="1"/>
  <c r="S392" i="16"/>
  <c r="Y392" i="16" s="1"/>
  <c r="O393" i="16"/>
  <c r="X394" i="16" l="1"/>
  <c r="AD394" i="16" s="1"/>
  <c r="Q395" i="16"/>
  <c r="P395" i="16"/>
  <c r="V394" i="16"/>
  <c r="AB394" i="16" s="1"/>
  <c r="W394" i="16"/>
  <c r="AC394" i="16" s="1"/>
  <c r="U393" i="16"/>
  <c r="AA393" i="16" s="1"/>
  <c r="S393" i="16"/>
  <c r="Y393" i="16" s="1"/>
  <c r="T393" i="16"/>
  <c r="Z393" i="16" s="1"/>
  <c r="O394" i="16"/>
  <c r="X395" i="16" l="1"/>
  <c r="AD395" i="16" s="1"/>
  <c r="Q396" i="16"/>
  <c r="P396" i="16"/>
  <c r="V395" i="16"/>
  <c r="AB395" i="16" s="1"/>
  <c r="W395" i="16"/>
  <c r="AC395" i="16" s="1"/>
  <c r="S394" i="16"/>
  <c r="Y394" i="16" s="1"/>
  <c r="T394" i="16"/>
  <c r="Z394" i="16" s="1"/>
  <c r="U394" i="16"/>
  <c r="AA394" i="16" s="1"/>
  <c r="O395" i="16"/>
  <c r="P397" i="16" l="1"/>
  <c r="W396" i="16"/>
  <c r="AC396" i="16" s="1"/>
  <c r="V396" i="16"/>
  <c r="AB396" i="16" s="1"/>
  <c r="X396" i="16"/>
  <c r="AD396" i="16" s="1"/>
  <c r="Q397" i="16"/>
  <c r="S395" i="16"/>
  <c r="Y395" i="16" s="1"/>
  <c r="T395" i="16"/>
  <c r="Z395" i="16" s="1"/>
  <c r="U395" i="16"/>
  <c r="AA395" i="16" s="1"/>
  <c r="O396" i="16"/>
  <c r="X397" i="16" l="1"/>
  <c r="AD397" i="16" s="1"/>
  <c r="Q398" i="16"/>
  <c r="P398" i="16"/>
  <c r="V397" i="16"/>
  <c r="AB397" i="16" s="1"/>
  <c r="W397" i="16"/>
  <c r="AC397" i="16" s="1"/>
  <c r="T396" i="16"/>
  <c r="Z396" i="16" s="1"/>
  <c r="U396" i="16"/>
  <c r="AA396" i="16" s="1"/>
  <c r="S396" i="16"/>
  <c r="Y396" i="16" s="1"/>
  <c r="O397" i="16"/>
  <c r="X398" i="16" l="1"/>
  <c r="AD398" i="16" s="1"/>
  <c r="Q399" i="16"/>
  <c r="P399" i="16"/>
  <c r="W398" i="16"/>
  <c r="AC398" i="16" s="1"/>
  <c r="V398" i="16"/>
  <c r="AB398" i="16" s="1"/>
  <c r="U397" i="16"/>
  <c r="AA397" i="16" s="1"/>
  <c r="O398" i="16"/>
  <c r="S397" i="16"/>
  <c r="Y397" i="16" s="1"/>
  <c r="T397" i="16"/>
  <c r="Z397" i="16" s="1"/>
  <c r="Q400" i="16" l="1"/>
  <c r="X399" i="16"/>
  <c r="AD399" i="16" s="1"/>
  <c r="P400" i="16"/>
  <c r="V399" i="16"/>
  <c r="AB399" i="16" s="1"/>
  <c r="W399" i="16"/>
  <c r="AC399" i="16" s="1"/>
  <c r="S398" i="16"/>
  <c r="Y398" i="16" s="1"/>
  <c r="T398" i="16"/>
  <c r="Z398" i="16" s="1"/>
  <c r="U398" i="16"/>
  <c r="AA398" i="16" s="1"/>
  <c r="O399" i="16"/>
  <c r="X400" i="16" l="1"/>
  <c r="AD400" i="16" s="1"/>
  <c r="Q401" i="16"/>
  <c r="P401" i="16"/>
  <c r="W400" i="16"/>
  <c r="AC400" i="16" s="1"/>
  <c r="V400" i="16"/>
  <c r="AB400" i="16" s="1"/>
  <c r="S399" i="16"/>
  <c r="Y399" i="16" s="1"/>
  <c r="T399" i="16"/>
  <c r="Z399" i="16" s="1"/>
  <c r="U399" i="16"/>
  <c r="AA399" i="16" s="1"/>
  <c r="O400" i="16"/>
  <c r="P402" i="16" l="1"/>
  <c r="V401" i="16"/>
  <c r="AB401" i="16" s="1"/>
  <c r="W401" i="16"/>
  <c r="AC401" i="16" s="1"/>
  <c r="X401" i="16"/>
  <c r="AD401" i="16" s="1"/>
  <c r="Q402" i="16"/>
  <c r="T400" i="16"/>
  <c r="Z400" i="16" s="1"/>
  <c r="U400" i="16"/>
  <c r="AA400" i="16" s="1"/>
  <c r="S400" i="16"/>
  <c r="Y400" i="16" s="1"/>
  <c r="O401" i="16"/>
  <c r="X402" i="16" l="1"/>
  <c r="AD402" i="16" s="1"/>
  <c r="Q403" i="16"/>
  <c r="P403" i="16"/>
  <c r="V402" i="16"/>
  <c r="AB402" i="16" s="1"/>
  <c r="W402" i="16"/>
  <c r="AC402" i="16" s="1"/>
  <c r="U401" i="16"/>
  <c r="AA401" i="16" s="1"/>
  <c r="S401" i="16"/>
  <c r="Y401" i="16" s="1"/>
  <c r="T401" i="16"/>
  <c r="Z401" i="16" s="1"/>
  <c r="O402" i="16"/>
  <c r="X403" i="16" l="1"/>
  <c r="AD403" i="16" s="1"/>
  <c r="Q404" i="16"/>
  <c r="P404" i="16"/>
  <c r="V403" i="16"/>
  <c r="AB403" i="16" s="1"/>
  <c r="W403" i="16"/>
  <c r="AC403" i="16" s="1"/>
  <c r="S402" i="16"/>
  <c r="Y402" i="16" s="1"/>
  <c r="T402" i="16"/>
  <c r="Z402" i="16" s="1"/>
  <c r="U402" i="16"/>
  <c r="AA402" i="16" s="1"/>
  <c r="O403" i="16"/>
  <c r="X404" i="16" l="1"/>
  <c r="AD404" i="16" s="1"/>
  <c r="Q405" i="16"/>
  <c r="P405" i="16"/>
  <c r="W404" i="16"/>
  <c r="AC404" i="16" s="1"/>
  <c r="V404" i="16"/>
  <c r="AB404" i="16" s="1"/>
  <c r="S403" i="16"/>
  <c r="Y403" i="16" s="1"/>
  <c r="T403" i="16"/>
  <c r="Z403" i="16" s="1"/>
  <c r="U403" i="16"/>
  <c r="AA403" i="16" s="1"/>
  <c r="O404" i="16"/>
  <c r="X405" i="16" l="1"/>
  <c r="AD405" i="16" s="1"/>
  <c r="Q406" i="16"/>
  <c r="P406" i="16"/>
  <c r="W405" i="16"/>
  <c r="AC405" i="16" s="1"/>
  <c r="V405" i="16"/>
  <c r="AB405" i="16" s="1"/>
  <c r="T404" i="16"/>
  <c r="Z404" i="16" s="1"/>
  <c r="U404" i="16"/>
  <c r="AA404" i="16" s="1"/>
  <c r="S404" i="16"/>
  <c r="Y404" i="16" s="1"/>
  <c r="O405" i="16"/>
  <c r="P407" i="16" l="1"/>
  <c r="V406" i="16"/>
  <c r="AB406" i="16" s="1"/>
  <c r="W406" i="16"/>
  <c r="AC406" i="16" s="1"/>
  <c r="Q407" i="16"/>
  <c r="X406" i="16"/>
  <c r="AD406" i="16" s="1"/>
  <c r="U405" i="16"/>
  <c r="AA405" i="16" s="1"/>
  <c r="S405" i="16"/>
  <c r="Y405" i="16" s="1"/>
  <c r="T405" i="16"/>
  <c r="Z405" i="16" s="1"/>
  <c r="O406" i="16"/>
  <c r="P408" i="16" l="1"/>
  <c r="V407" i="16"/>
  <c r="AB407" i="16" s="1"/>
  <c r="W407" i="16"/>
  <c r="AC407" i="16" s="1"/>
  <c r="X407" i="16"/>
  <c r="AD407" i="16" s="1"/>
  <c r="Q408" i="16"/>
  <c r="S406" i="16"/>
  <c r="Y406" i="16" s="1"/>
  <c r="T406" i="16"/>
  <c r="Z406" i="16" s="1"/>
  <c r="U406" i="16"/>
  <c r="AA406" i="16" s="1"/>
  <c r="O407" i="16"/>
  <c r="Q409" i="16" l="1"/>
  <c r="X408" i="16"/>
  <c r="AD408" i="16" s="1"/>
  <c r="P409" i="16"/>
  <c r="W408" i="16"/>
  <c r="AC408" i="16" s="1"/>
  <c r="V408" i="16"/>
  <c r="AB408" i="16" s="1"/>
  <c r="S407" i="16"/>
  <c r="Y407" i="16" s="1"/>
  <c r="T407" i="16"/>
  <c r="Z407" i="16" s="1"/>
  <c r="O408" i="16"/>
  <c r="U407" i="16"/>
  <c r="AA407" i="16" s="1"/>
  <c r="X409" i="16" l="1"/>
  <c r="AD409" i="16" s="1"/>
  <c r="Q410" i="16"/>
  <c r="P410" i="16"/>
  <c r="V409" i="16"/>
  <c r="AB409" i="16" s="1"/>
  <c r="W409" i="16"/>
  <c r="AC409" i="16" s="1"/>
  <c r="T408" i="16"/>
  <c r="Z408" i="16" s="1"/>
  <c r="U408" i="16"/>
  <c r="AA408" i="16" s="1"/>
  <c r="S408" i="16"/>
  <c r="Y408" i="16" s="1"/>
  <c r="O409" i="16"/>
  <c r="P411" i="16" l="1"/>
  <c r="V410" i="16"/>
  <c r="AB410" i="16" s="1"/>
  <c r="W410" i="16"/>
  <c r="AC410" i="16" s="1"/>
  <c r="X410" i="16"/>
  <c r="AD410" i="16" s="1"/>
  <c r="Q411" i="16"/>
  <c r="U409" i="16"/>
  <c r="AA409" i="16" s="1"/>
  <c r="S409" i="16"/>
  <c r="Y409" i="16" s="1"/>
  <c r="T409" i="16"/>
  <c r="Z409" i="16" s="1"/>
  <c r="O410" i="16"/>
  <c r="X411" i="16" l="1"/>
  <c r="AD411" i="16" s="1"/>
  <c r="Q412" i="16"/>
  <c r="P412" i="16"/>
  <c r="V411" i="16"/>
  <c r="AB411" i="16" s="1"/>
  <c r="W411" i="16"/>
  <c r="AC411" i="16" s="1"/>
  <c r="S410" i="16"/>
  <c r="Y410" i="16" s="1"/>
  <c r="T410" i="16"/>
  <c r="Z410" i="16" s="1"/>
  <c r="U410" i="16"/>
  <c r="AA410" i="16" s="1"/>
  <c r="O411" i="16"/>
  <c r="P413" i="16" l="1"/>
  <c r="W412" i="16"/>
  <c r="AC412" i="16" s="1"/>
  <c r="V412" i="16"/>
  <c r="AB412" i="16" s="1"/>
  <c r="X412" i="16"/>
  <c r="AD412" i="16" s="1"/>
  <c r="Q413" i="16"/>
  <c r="S411" i="16"/>
  <c r="Y411" i="16" s="1"/>
  <c r="T411" i="16"/>
  <c r="Z411" i="16" s="1"/>
  <c r="U411" i="16"/>
  <c r="AA411" i="16" s="1"/>
  <c r="O412" i="16"/>
  <c r="X413" i="16" l="1"/>
  <c r="AD413" i="16" s="1"/>
  <c r="Q414" i="16"/>
  <c r="P414" i="16"/>
  <c r="V413" i="16"/>
  <c r="AB413" i="16" s="1"/>
  <c r="W413" i="16"/>
  <c r="AC413" i="16" s="1"/>
  <c r="T412" i="16"/>
  <c r="Z412" i="16" s="1"/>
  <c r="U412" i="16"/>
  <c r="AA412" i="16" s="1"/>
  <c r="S412" i="16"/>
  <c r="Y412" i="16" s="1"/>
  <c r="O413" i="16"/>
  <c r="X414" i="16" l="1"/>
  <c r="AD414" i="16" s="1"/>
  <c r="Q415" i="16"/>
  <c r="P415" i="16"/>
  <c r="W414" i="16"/>
  <c r="AC414" i="16" s="1"/>
  <c r="V414" i="16"/>
  <c r="AB414" i="16" s="1"/>
  <c r="U413" i="16"/>
  <c r="AA413" i="16" s="1"/>
  <c r="S413" i="16"/>
  <c r="Y413" i="16" s="1"/>
  <c r="O414" i="16"/>
  <c r="T413" i="16"/>
  <c r="Z413" i="16" s="1"/>
  <c r="Q416" i="16" l="1"/>
  <c r="X415" i="16"/>
  <c r="AD415" i="16" s="1"/>
  <c r="P416" i="16"/>
  <c r="V415" i="16"/>
  <c r="AB415" i="16" s="1"/>
  <c r="W415" i="16"/>
  <c r="AC415" i="16" s="1"/>
  <c r="S414" i="16"/>
  <c r="Y414" i="16" s="1"/>
  <c r="T414" i="16"/>
  <c r="Z414" i="16" s="1"/>
  <c r="U414" i="16"/>
  <c r="AA414" i="16" s="1"/>
  <c r="O415" i="16"/>
  <c r="X416" i="16" l="1"/>
  <c r="AD416" i="16" s="1"/>
  <c r="Q417" i="16"/>
  <c r="P417" i="16"/>
  <c r="W416" i="16"/>
  <c r="AC416" i="16" s="1"/>
  <c r="V416" i="16"/>
  <c r="AB416" i="16" s="1"/>
  <c r="S415" i="16"/>
  <c r="Y415" i="16" s="1"/>
  <c r="T415" i="16"/>
  <c r="Z415" i="16" s="1"/>
  <c r="U415" i="16"/>
  <c r="AA415" i="16" s="1"/>
  <c r="O416" i="16"/>
  <c r="X417" i="16" l="1"/>
  <c r="AD417" i="16" s="1"/>
  <c r="Q418" i="16"/>
  <c r="P418" i="16"/>
  <c r="V417" i="16"/>
  <c r="AB417" i="16" s="1"/>
  <c r="W417" i="16"/>
  <c r="AC417" i="16" s="1"/>
  <c r="U416" i="16"/>
  <c r="AA416" i="16" s="1"/>
  <c r="T416" i="16"/>
  <c r="Z416" i="16" s="1"/>
  <c r="S416" i="16"/>
  <c r="Y416" i="16" s="1"/>
  <c r="O417" i="16"/>
  <c r="P419" i="16" l="1"/>
  <c r="V418" i="16"/>
  <c r="AB418" i="16" s="1"/>
  <c r="W418" i="16"/>
  <c r="AC418" i="16" s="1"/>
  <c r="X418" i="16"/>
  <c r="AD418" i="16" s="1"/>
  <c r="Q419" i="16"/>
  <c r="S417" i="16"/>
  <c r="Y417" i="16" s="1"/>
  <c r="O418" i="16"/>
  <c r="T417" i="16"/>
  <c r="Z417" i="16" s="1"/>
  <c r="U417" i="16"/>
  <c r="AA417" i="16" s="1"/>
  <c r="X419" i="16" l="1"/>
  <c r="AD419" i="16" s="1"/>
  <c r="Q420" i="16"/>
  <c r="P420" i="16"/>
  <c r="V419" i="16"/>
  <c r="AB419" i="16" s="1"/>
  <c r="W419" i="16"/>
  <c r="AC419" i="16" s="1"/>
  <c r="S418" i="16"/>
  <c r="Y418" i="16" s="1"/>
  <c r="T418" i="16"/>
  <c r="Z418" i="16" s="1"/>
  <c r="U418" i="16"/>
  <c r="AA418" i="16" s="1"/>
  <c r="O419" i="16"/>
  <c r="X420" i="16" l="1"/>
  <c r="AD420" i="16" s="1"/>
  <c r="Q421" i="16"/>
  <c r="P421" i="16"/>
  <c r="W420" i="16"/>
  <c r="AC420" i="16" s="1"/>
  <c r="V420" i="16"/>
  <c r="AB420" i="16" s="1"/>
  <c r="U419" i="16"/>
  <c r="AA419" i="16" s="1"/>
  <c r="S419" i="16"/>
  <c r="Y419" i="16" s="1"/>
  <c r="T419" i="16"/>
  <c r="Z419" i="16" s="1"/>
  <c r="O420" i="16"/>
  <c r="X421" i="16" l="1"/>
  <c r="AD421" i="16" s="1"/>
  <c r="Q422" i="16"/>
  <c r="P422" i="16"/>
  <c r="W421" i="16"/>
  <c r="AC421" i="16" s="1"/>
  <c r="V421" i="16"/>
  <c r="AB421" i="16" s="1"/>
  <c r="S420" i="16"/>
  <c r="Y420" i="16" s="1"/>
  <c r="T420" i="16"/>
  <c r="Z420" i="16" s="1"/>
  <c r="U420" i="16"/>
  <c r="AA420" i="16" s="1"/>
  <c r="O421" i="16"/>
  <c r="P423" i="16" l="1"/>
  <c r="V422" i="16"/>
  <c r="AB422" i="16" s="1"/>
  <c r="W422" i="16"/>
  <c r="AC422" i="16" s="1"/>
  <c r="X422" i="16"/>
  <c r="AD422" i="16" s="1"/>
  <c r="Q423" i="16"/>
  <c r="S421" i="16"/>
  <c r="Y421" i="16" s="1"/>
  <c r="T421" i="16"/>
  <c r="Z421" i="16" s="1"/>
  <c r="U421" i="16"/>
  <c r="AA421" i="16" s="1"/>
  <c r="O422" i="16"/>
  <c r="X423" i="16" l="1"/>
  <c r="AD423" i="16" s="1"/>
  <c r="Q424" i="16"/>
  <c r="P424" i="16"/>
  <c r="V423" i="16"/>
  <c r="AB423" i="16" s="1"/>
  <c r="W423" i="16"/>
  <c r="AC423" i="16" s="1"/>
  <c r="T422" i="16"/>
  <c r="Z422" i="16" s="1"/>
  <c r="U422" i="16"/>
  <c r="AA422" i="16" s="1"/>
  <c r="S422" i="16"/>
  <c r="Y422" i="16" s="1"/>
  <c r="O423" i="16"/>
  <c r="X424" i="16" l="1"/>
  <c r="AD424" i="16" s="1"/>
  <c r="Q425" i="16"/>
  <c r="P425" i="16"/>
  <c r="W424" i="16"/>
  <c r="AC424" i="16" s="1"/>
  <c r="V424" i="16"/>
  <c r="AB424" i="16" s="1"/>
  <c r="U423" i="16"/>
  <c r="AA423" i="16" s="1"/>
  <c r="O424" i="16"/>
  <c r="S423" i="16"/>
  <c r="Y423" i="16" s="1"/>
  <c r="T423" i="16"/>
  <c r="Z423" i="16" s="1"/>
  <c r="X425" i="16" l="1"/>
  <c r="AD425" i="16" s="1"/>
  <c r="Q426" i="16"/>
  <c r="P426" i="16"/>
  <c r="V425" i="16"/>
  <c r="AB425" i="16" s="1"/>
  <c r="W425" i="16"/>
  <c r="AC425" i="16" s="1"/>
  <c r="S424" i="16"/>
  <c r="Y424" i="16" s="1"/>
  <c r="T424" i="16"/>
  <c r="Z424" i="16" s="1"/>
  <c r="U424" i="16"/>
  <c r="AA424" i="16" s="1"/>
  <c r="O425" i="16"/>
  <c r="P427" i="16" l="1"/>
  <c r="V426" i="16"/>
  <c r="AB426" i="16" s="1"/>
  <c r="W426" i="16"/>
  <c r="AC426" i="16" s="1"/>
  <c r="X426" i="16"/>
  <c r="AD426" i="16" s="1"/>
  <c r="Q427" i="16"/>
  <c r="S425" i="16"/>
  <c r="Y425" i="16" s="1"/>
  <c r="T425" i="16"/>
  <c r="Z425" i="16" s="1"/>
  <c r="U425" i="16"/>
  <c r="AA425" i="16" s="1"/>
  <c r="O426" i="16"/>
  <c r="X427" i="16" l="1"/>
  <c r="AD427" i="16" s="1"/>
  <c r="Q428" i="16"/>
  <c r="P428" i="16"/>
  <c r="V427" i="16"/>
  <c r="AB427" i="16" s="1"/>
  <c r="W427" i="16"/>
  <c r="AC427" i="16" s="1"/>
  <c r="T426" i="16"/>
  <c r="Z426" i="16" s="1"/>
  <c r="U426" i="16"/>
  <c r="AA426" i="16" s="1"/>
  <c r="S426" i="16"/>
  <c r="Y426" i="16" s="1"/>
  <c r="O427" i="16"/>
  <c r="P429" i="16" l="1"/>
  <c r="W428" i="16"/>
  <c r="AC428" i="16" s="1"/>
  <c r="V428" i="16"/>
  <c r="AB428" i="16" s="1"/>
  <c r="X428" i="16"/>
  <c r="AD428" i="16" s="1"/>
  <c r="Q429" i="16"/>
  <c r="U427" i="16"/>
  <c r="AA427" i="16" s="1"/>
  <c r="S427" i="16"/>
  <c r="Y427" i="16" s="1"/>
  <c r="T427" i="16"/>
  <c r="Z427" i="16" s="1"/>
  <c r="O428" i="16"/>
  <c r="P430" i="16" l="1"/>
  <c r="V429" i="16"/>
  <c r="AB429" i="16" s="1"/>
  <c r="W429" i="16"/>
  <c r="AC429" i="16" s="1"/>
  <c r="X429" i="16"/>
  <c r="AD429" i="16" s="1"/>
  <c r="Q430" i="16"/>
  <c r="S428" i="16"/>
  <c r="Y428" i="16" s="1"/>
  <c r="T428" i="16"/>
  <c r="Z428" i="16" s="1"/>
  <c r="U428" i="16"/>
  <c r="AA428" i="16" s="1"/>
  <c r="O429" i="16"/>
  <c r="P431" i="16" l="1"/>
  <c r="W430" i="16"/>
  <c r="AC430" i="16" s="1"/>
  <c r="V430" i="16"/>
  <c r="AB430" i="16" s="1"/>
  <c r="X430" i="16"/>
  <c r="AD430" i="16" s="1"/>
  <c r="Q431" i="16"/>
  <c r="S429" i="16"/>
  <c r="Y429" i="16" s="1"/>
  <c r="T429" i="16"/>
  <c r="Z429" i="16" s="1"/>
  <c r="U429" i="16"/>
  <c r="AA429" i="16" s="1"/>
  <c r="O430" i="16"/>
  <c r="X431" i="16" l="1"/>
  <c r="AD431" i="16" s="1"/>
  <c r="Q432" i="16"/>
  <c r="P432" i="16"/>
  <c r="V431" i="16"/>
  <c r="AB431" i="16" s="1"/>
  <c r="W431" i="16"/>
  <c r="AC431" i="16" s="1"/>
  <c r="T430" i="16"/>
  <c r="Z430" i="16" s="1"/>
  <c r="U430" i="16"/>
  <c r="AA430" i="16" s="1"/>
  <c r="S430" i="16"/>
  <c r="Y430" i="16" s="1"/>
  <c r="O431" i="16"/>
  <c r="X432" i="16" l="1"/>
  <c r="AD432" i="16" s="1"/>
  <c r="Q433" i="16"/>
  <c r="P433" i="16"/>
  <c r="W432" i="16"/>
  <c r="AC432" i="16" s="1"/>
  <c r="V432" i="16"/>
  <c r="AB432" i="16" s="1"/>
  <c r="U431" i="16"/>
  <c r="AA431" i="16" s="1"/>
  <c r="S431" i="16"/>
  <c r="Y431" i="16" s="1"/>
  <c r="O432" i="16"/>
  <c r="T431" i="16"/>
  <c r="Z431" i="16" s="1"/>
  <c r="X433" i="16" l="1"/>
  <c r="AD433" i="16" s="1"/>
  <c r="Q434" i="16"/>
  <c r="P434" i="16"/>
  <c r="V433" i="16"/>
  <c r="AB433" i="16" s="1"/>
  <c r="W433" i="16"/>
  <c r="AC433" i="16" s="1"/>
  <c r="S432" i="16"/>
  <c r="Y432" i="16" s="1"/>
  <c r="T432" i="16"/>
  <c r="Z432" i="16" s="1"/>
  <c r="U432" i="16"/>
  <c r="AA432" i="16" s="1"/>
  <c r="O433" i="16"/>
  <c r="X434" i="16" l="1"/>
  <c r="AD434" i="16" s="1"/>
  <c r="Q435" i="16"/>
  <c r="P435" i="16"/>
  <c r="V434" i="16"/>
  <c r="AB434" i="16" s="1"/>
  <c r="W434" i="16"/>
  <c r="AC434" i="16" s="1"/>
  <c r="S433" i="16"/>
  <c r="Y433" i="16" s="1"/>
  <c r="T433" i="16"/>
  <c r="Z433" i="16" s="1"/>
  <c r="O434" i="16"/>
  <c r="U433" i="16"/>
  <c r="AA433" i="16" s="1"/>
  <c r="X435" i="16" l="1"/>
  <c r="AD435" i="16" s="1"/>
  <c r="Q436" i="16"/>
  <c r="P436" i="16"/>
  <c r="V435" i="16"/>
  <c r="AB435" i="16" s="1"/>
  <c r="W435" i="16"/>
  <c r="AC435" i="16" s="1"/>
  <c r="T434" i="16"/>
  <c r="Z434" i="16" s="1"/>
  <c r="U434" i="16"/>
  <c r="AA434" i="16" s="1"/>
  <c r="S434" i="16"/>
  <c r="Y434" i="16" s="1"/>
  <c r="O435" i="16"/>
  <c r="P437" i="16" l="1"/>
  <c r="W436" i="16"/>
  <c r="AC436" i="16" s="1"/>
  <c r="V436" i="16"/>
  <c r="AB436" i="16" s="1"/>
  <c r="X436" i="16"/>
  <c r="AD436" i="16" s="1"/>
  <c r="Q437" i="16"/>
  <c r="U435" i="16"/>
  <c r="AA435" i="16" s="1"/>
  <c r="S435" i="16"/>
  <c r="Y435" i="16" s="1"/>
  <c r="T435" i="16"/>
  <c r="Z435" i="16" s="1"/>
  <c r="O436" i="16"/>
  <c r="X437" i="16" l="1"/>
  <c r="AD437" i="16" s="1"/>
  <c r="Q438" i="16"/>
  <c r="P438" i="16"/>
  <c r="W437" i="16"/>
  <c r="AC437" i="16" s="1"/>
  <c r="V437" i="16"/>
  <c r="AB437" i="16" s="1"/>
  <c r="S436" i="16"/>
  <c r="Y436" i="16" s="1"/>
  <c r="T436" i="16"/>
  <c r="Z436" i="16" s="1"/>
  <c r="U436" i="16"/>
  <c r="AA436" i="16" s="1"/>
  <c r="O437" i="16"/>
  <c r="X438" i="16" l="1"/>
  <c r="AD438" i="16" s="1"/>
  <c r="Q439" i="16"/>
  <c r="P439" i="16"/>
  <c r="V438" i="16"/>
  <c r="AB438" i="16" s="1"/>
  <c r="W438" i="16"/>
  <c r="AC438" i="16" s="1"/>
  <c r="S437" i="16"/>
  <c r="Y437" i="16" s="1"/>
  <c r="T437" i="16"/>
  <c r="Z437" i="16" s="1"/>
  <c r="U437" i="16"/>
  <c r="AA437" i="16" s="1"/>
  <c r="O438" i="16"/>
  <c r="X439" i="16" l="1"/>
  <c r="AD439" i="16" s="1"/>
  <c r="Q440" i="16"/>
  <c r="P440" i="16"/>
  <c r="V439" i="16"/>
  <c r="AB439" i="16" s="1"/>
  <c r="W439" i="16"/>
  <c r="AC439" i="16" s="1"/>
  <c r="T438" i="16"/>
  <c r="Z438" i="16" s="1"/>
  <c r="U438" i="16"/>
  <c r="AA438" i="16" s="1"/>
  <c r="S438" i="16"/>
  <c r="Y438" i="16" s="1"/>
  <c r="O439" i="16"/>
  <c r="P441" i="16" l="1"/>
  <c r="W440" i="16"/>
  <c r="AC440" i="16" s="1"/>
  <c r="V440" i="16"/>
  <c r="AB440" i="16" s="1"/>
  <c r="X440" i="16"/>
  <c r="AD440" i="16" s="1"/>
  <c r="Q441" i="16"/>
  <c r="U439" i="16"/>
  <c r="AA439" i="16" s="1"/>
  <c r="O440" i="16"/>
  <c r="S439" i="16"/>
  <c r="Y439" i="16" s="1"/>
  <c r="T439" i="16"/>
  <c r="Z439" i="16" s="1"/>
  <c r="X441" i="16" l="1"/>
  <c r="AD441" i="16" s="1"/>
  <c r="Q442" i="16"/>
  <c r="P442" i="16"/>
  <c r="V441" i="16"/>
  <c r="AB441" i="16" s="1"/>
  <c r="W441" i="16"/>
  <c r="AC441" i="16" s="1"/>
  <c r="S440" i="16"/>
  <c r="Y440" i="16" s="1"/>
  <c r="T440" i="16"/>
  <c r="Z440" i="16" s="1"/>
  <c r="U440" i="16"/>
  <c r="AA440" i="16" s="1"/>
  <c r="O441" i="16"/>
  <c r="X442" i="16" l="1"/>
  <c r="AD442" i="16" s="1"/>
  <c r="Q443" i="16"/>
  <c r="P443" i="16"/>
  <c r="V442" i="16"/>
  <c r="AB442" i="16" s="1"/>
  <c r="W442" i="16"/>
  <c r="AC442" i="16" s="1"/>
  <c r="S441" i="16"/>
  <c r="Y441" i="16" s="1"/>
  <c r="T441" i="16"/>
  <c r="Z441" i="16" s="1"/>
  <c r="U441" i="16"/>
  <c r="AA441" i="16" s="1"/>
  <c r="O442" i="16"/>
  <c r="X443" i="16" l="1"/>
  <c r="AD443" i="16" s="1"/>
  <c r="Q444" i="16"/>
  <c r="P444" i="16"/>
  <c r="V443" i="16"/>
  <c r="AB443" i="16" s="1"/>
  <c r="W443" i="16"/>
  <c r="AC443" i="16" s="1"/>
  <c r="T442" i="16"/>
  <c r="Z442" i="16" s="1"/>
  <c r="U442" i="16"/>
  <c r="AA442" i="16" s="1"/>
  <c r="S442" i="16"/>
  <c r="Y442" i="16" s="1"/>
  <c r="O443" i="16"/>
  <c r="P445" i="16" l="1"/>
  <c r="W444" i="16"/>
  <c r="AC444" i="16" s="1"/>
  <c r="V444" i="16"/>
  <c r="AB444" i="16" s="1"/>
  <c r="X444" i="16"/>
  <c r="AD444" i="16" s="1"/>
  <c r="Q445" i="16"/>
  <c r="U443" i="16"/>
  <c r="AA443" i="16" s="1"/>
  <c r="S443" i="16"/>
  <c r="Y443" i="16" s="1"/>
  <c r="T443" i="16"/>
  <c r="Z443" i="16" s="1"/>
  <c r="O444" i="16"/>
  <c r="X445" i="16" l="1"/>
  <c r="AD445" i="16" s="1"/>
  <c r="Q446" i="16"/>
  <c r="P446" i="16"/>
  <c r="V445" i="16"/>
  <c r="AB445" i="16" s="1"/>
  <c r="W445" i="16"/>
  <c r="AC445" i="16" s="1"/>
  <c r="S444" i="16"/>
  <c r="Y444" i="16" s="1"/>
  <c r="O445" i="16"/>
  <c r="T444" i="16"/>
  <c r="Z444" i="16" s="1"/>
  <c r="U444" i="16"/>
  <c r="AA444" i="16" s="1"/>
  <c r="X446" i="16" l="1"/>
  <c r="AD446" i="16" s="1"/>
  <c r="Q447" i="16"/>
  <c r="P447" i="16"/>
  <c r="W446" i="16"/>
  <c r="AC446" i="16" s="1"/>
  <c r="V446" i="16"/>
  <c r="AB446" i="16" s="1"/>
  <c r="S445" i="16"/>
  <c r="Y445" i="16" s="1"/>
  <c r="T445" i="16"/>
  <c r="Z445" i="16" s="1"/>
  <c r="U445" i="16"/>
  <c r="AA445" i="16" s="1"/>
  <c r="O446" i="16"/>
  <c r="Q448" i="16" l="1"/>
  <c r="X447" i="16"/>
  <c r="AD447" i="16" s="1"/>
  <c r="P448" i="16"/>
  <c r="V447" i="16"/>
  <c r="AB447" i="16" s="1"/>
  <c r="W447" i="16"/>
  <c r="AC447" i="16" s="1"/>
  <c r="T446" i="16"/>
  <c r="Z446" i="16" s="1"/>
  <c r="U446" i="16"/>
  <c r="AA446" i="16" s="1"/>
  <c r="S446" i="16"/>
  <c r="Y446" i="16" s="1"/>
  <c r="O447" i="16"/>
  <c r="X448" i="16" l="1"/>
  <c r="AD448" i="16" s="1"/>
  <c r="Q449" i="16"/>
  <c r="P449" i="16"/>
  <c r="W448" i="16"/>
  <c r="AC448" i="16" s="1"/>
  <c r="V448" i="16"/>
  <c r="AB448" i="16" s="1"/>
  <c r="U447" i="16"/>
  <c r="AA447" i="16" s="1"/>
  <c r="S447" i="16"/>
  <c r="Y447" i="16" s="1"/>
  <c r="O448" i="16"/>
  <c r="T447" i="16"/>
  <c r="Z447" i="16" s="1"/>
  <c r="P450" i="16" l="1"/>
  <c r="V449" i="16"/>
  <c r="AB449" i="16" s="1"/>
  <c r="W449" i="16"/>
  <c r="AC449" i="16" s="1"/>
  <c r="X449" i="16"/>
  <c r="AD449" i="16" s="1"/>
  <c r="Q450" i="16"/>
  <c r="S448" i="16"/>
  <c r="Y448" i="16" s="1"/>
  <c r="T448" i="16"/>
  <c r="Z448" i="16" s="1"/>
  <c r="U448" i="16"/>
  <c r="AA448" i="16" s="1"/>
  <c r="O449" i="16"/>
  <c r="X450" i="16" l="1"/>
  <c r="AD450" i="16" s="1"/>
  <c r="Q451" i="16"/>
  <c r="P451" i="16"/>
  <c r="V450" i="16"/>
  <c r="AB450" i="16" s="1"/>
  <c r="W450" i="16"/>
  <c r="AC450" i="16" s="1"/>
  <c r="S449" i="16"/>
  <c r="Y449" i="16" s="1"/>
  <c r="T449" i="16"/>
  <c r="Z449" i="16" s="1"/>
  <c r="O450" i="16"/>
  <c r="U449" i="16"/>
  <c r="AA449" i="16" s="1"/>
  <c r="X451" i="16" l="1"/>
  <c r="AD451" i="16" s="1"/>
  <c r="Q452" i="16"/>
  <c r="P452" i="16"/>
  <c r="V451" i="16"/>
  <c r="AB451" i="16" s="1"/>
  <c r="W451" i="16"/>
  <c r="AC451" i="16" s="1"/>
  <c r="T450" i="16"/>
  <c r="Z450" i="16" s="1"/>
  <c r="U450" i="16"/>
  <c r="AA450" i="16" s="1"/>
  <c r="O451" i="16"/>
  <c r="S450" i="16"/>
  <c r="Y450" i="16" s="1"/>
  <c r="X452" i="16" l="1"/>
  <c r="AD452" i="16" s="1"/>
  <c r="Q453" i="16"/>
  <c r="P453" i="16"/>
  <c r="W452" i="16"/>
  <c r="AC452" i="16" s="1"/>
  <c r="V452" i="16"/>
  <c r="AB452" i="16" s="1"/>
  <c r="U451" i="16"/>
  <c r="AA451" i="16" s="1"/>
  <c r="S451" i="16"/>
  <c r="Y451" i="16" s="1"/>
  <c r="T451" i="16"/>
  <c r="Z451" i="16" s="1"/>
  <c r="O452" i="16"/>
  <c r="P454" i="16" l="1"/>
  <c r="W453" i="16"/>
  <c r="AC453" i="16" s="1"/>
  <c r="V453" i="16"/>
  <c r="AB453" i="16" s="1"/>
  <c r="X453" i="16"/>
  <c r="AD453" i="16" s="1"/>
  <c r="Q454" i="16"/>
  <c r="S452" i="16"/>
  <c r="Y452" i="16" s="1"/>
  <c r="T452" i="16"/>
  <c r="Z452" i="16" s="1"/>
  <c r="U452" i="16"/>
  <c r="AA452" i="16" s="1"/>
  <c r="O453" i="16"/>
  <c r="P455" i="16" l="1"/>
  <c r="V454" i="16"/>
  <c r="AB454" i="16" s="1"/>
  <c r="W454" i="16"/>
  <c r="AC454" i="16" s="1"/>
  <c r="X454" i="16"/>
  <c r="AD454" i="16" s="1"/>
  <c r="Q455" i="16"/>
  <c r="S453" i="16"/>
  <c r="Y453" i="16" s="1"/>
  <c r="T453" i="16"/>
  <c r="Z453" i="16" s="1"/>
  <c r="U453" i="16"/>
  <c r="AA453" i="16" s="1"/>
  <c r="O454" i="16"/>
  <c r="P456" i="16" l="1"/>
  <c r="V455" i="16"/>
  <c r="AB455" i="16" s="1"/>
  <c r="W455" i="16"/>
  <c r="AC455" i="16" s="1"/>
  <c r="X455" i="16"/>
  <c r="AD455" i="16" s="1"/>
  <c r="Q456" i="16"/>
  <c r="T454" i="16"/>
  <c r="Z454" i="16" s="1"/>
  <c r="U454" i="16"/>
  <c r="AA454" i="16" s="1"/>
  <c r="S454" i="16"/>
  <c r="Y454" i="16" s="1"/>
  <c r="O455" i="16"/>
  <c r="Q457" i="16" l="1"/>
  <c r="X456" i="16"/>
  <c r="AD456" i="16" s="1"/>
  <c r="P457" i="16"/>
  <c r="W456" i="16"/>
  <c r="AC456" i="16" s="1"/>
  <c r="V456" i="16"/>
  <c r="AB456" i="16" s="1"/>
  <c r="U455" i="16"/>
  <c r="AA455" i="16" s="1"/>
  <c r="O456" i="16"/>
  <c r="T455" i="16"/>
  <c r="Z455" i="16" s="1"/>
  <c r="S455" i="16"/>
  <c r="Y455" i="16" s="1"/>
  <c r="X457" i="16" l="1"/>
  <c r="AD457" i="16" s="1"/>
  <c r="Q458" i="16"/>
  <c r="P458" i="16"/>
  <c r="V457" i="16"/>
  <c r="AB457" i="16" s="1"/>
  <c r="W457" i="16"/>
  <c r="AC457" i="16" s="1"/>
  <c r="S456" i="16"/>
  <c r="Y456" i="16" s="1"/>
  <c r="T456" i="16"/>
  <c r="Z456" i="16" s="1"/>
  <c r="U456" i="16"/>
  <c r="AA456" i="16" s="1"/>
  <c r="O457" i="16"/>
  <c r="P459" i="16" l="1"/>
  <c r="V458" i="16"/>
  <c r="AB458" i="16" s="1"/>
  <c r="W458" i="16"/>
  <c r="AC458" i="16" s="1"/>
  <c r="X458" i="16"/>
  <c r="AD458" i="16" s="1"/>
  <c r="Q459" i="16"/>
  <c r="S457" i="16"/>
  <c r="Y457" i="16" s="1"/>
  <c r="T457" i="16"/>
  <c r="Z457" i="16" s="1"/>
  <c r="U457" i="16"/>
  <c r="AA457" i="16" s="1"/>
  <c r="O458" i="16"/>
  <c r="X459" i="16" l="1"/>
  <c r="AD459" i="16" s="1"/>
  <c r="Q460" i="16"/>
  <c r="P460" i="16"/>
  <c r="V459" i="16"/>
  <c r="AB459" i="16" s="1"/>
  <c r="W459" i="16"/>
  <c r="AC459" i="16" s="1"/>
  <c r="T458" i="16"/>
  <c r="Z458" i="16" s="1"/>
  <c r="U458" i="16"/>
  <c r="AA458" i="16" s="1"/>
  <c r="S458" i="16"/>
  <c r="Y458" i="16" s="1"/>
  <c r="O459" i="16"/>
  <c r="P461" i="16" l="1"/>
  <c r="W460" i="16"/>
  <c r="AC460" i="16" s="1"/>
  <c r="V460" i="16"/>
  <c r="AB460" i="16" s="1"/>
  <c r="X460" i="16"/>
  <c r="AD460" i="16" s="1"/>
  <c r="Q461" i="16"/>
  <c r="U459" i="16"/>
  <c r="AA459" i="16" s="1"/>
  <c r="S459" i="16"/>
  <c r="Y459" i="16" s="1"/>
  <c r="T459" i="16"/>
  <c r="Z459" i="16" s="1"/>
  <c r="O460" i="16"/>
  <c r="X461" i="16" l="1"/>
  <c r="AD461" i="16" s="1"/>
  <c r="Q462" i="16"/>
  <c r="P462" i="16"/>
  <c r="V461" i="16"/>
  <c r="AB461" i="16" s="1"/>
  <c r="W461" i="16"/>
  <c r="AC461" i="16" s="1"/>
  <c r="S460" i="16"/>
  <c r="Y460" i="16" s="1"/>
  <c r="T460" i="16"/>
  <c r="Z460" i="16" s="1"/>
  <c r="U460" i="16"/>
  <c r="AA460" i="16" s="1"/>
  <c r="O461" i="16"/>
  <c r="X462" i="16" l="1"/>
  <c r="AD462" i="16" s="1"/>
  <c r="Q463" i="16"/>
  <c r="P463" i="16"/>
  <c r="W462" i="16"/>
  <c r="AC462" i="16" s="1"/>
  <c r="V462" i="16"/>
  <c r="AB462" i="16" s="1"/>
  <c r="S461" i="16"/>
  <c r="Y461" i="16" s="1"/>
  <c r="T461" i="16"/>
  <c r="Z461" i="16" s="1"/>
  <c r="U461" i="16"/>
  <c r="AA461" i="16" s="1"/>
  <c r="O462" i="16"/>
  <c r="X463" i="16" l="1"/>
  <c r="AD463" i="16" s="1"/>
  <c r="Q464" i="16"/>
  <c r="P464" i="16"/>
  <c r="V463" i="16"/>
  <c r="AB463" i="16" s="1"/>
  <c r="W463" i="16"/>
  <c r="AC463" i="16" s="1"/>
  <c r="T462" i="16"/>
  <c r="Z462" i="16" s="1"/>
  <c r="U462" i="16"/>
  <c r="AA462" i="16" s="1"/>
  <c r="S462" i="16"/>
  <c r="Y462" i="16" s="1"/>
  <c r="O463" i="16"/>
  <c r="Q465" i="16" l="1"/>
  <c r="X464" i="16"/>
  <c r="AD464" i="16" s="1"/>
  <c r="P465" i="16"/>
  <c r="V464" i="16"/>
  <c r="AB464" i="16" s="1"/>
  <c r="W464" i="16"/>
  <c r="AC464" i="16" s="1"/>
  <c r="U463" i="16"/>
  <c r="AA463" i="16" s="1"/>
  <c r="S463" i="16"/>
  <c r="Y463" i="16" s="1"/>
  <c r="O464" i="16"/>
  <c r="T463" i="16"/>
  <c r="Z463" i="16" s="1"/>
  <c r="X465" i="16" l="1"/>
  <c r="AD465" i="16" s="1"/>
  <c r="Q466" i="16"/>
  <c r="P466" i="16"/>
  <c r="V465" i="16"/>
  <c r="AB465" i="16" s="1"/>
  <c r="W465" i="16"/>
  <c r="AC465" i="16" s="1"/>
  <c r="S464" i="16"/>
  <c r="Y464" i="16" s="1"/>
  <c r="T464" i="16"/>
  <c r="Z464" i="16" s="1"/>
  <c r="U464" i="16"/>
  <c r="AA464" i="16" s="1"/>
  <c r="O465" i="16"/>
  <c r="P467" i="16" l="1"/>
  <c r="W466" i="16"/>
  <c r="AC466" i="16" s="1"/>
  <c r="V466" i="16"/>
  <c r="AB466" i="16" s="1"/>
  <c r="X466" i="16"/>
  <c r="AD466" i="16" s="1"/>
  <c r="Q467" i="16"/>
  <c r="S465" i="16"/>
  <c r="Y465" i="16" s="1"/>
  <c r="T465" i="16"/>
  <c r="Z465" i="16" s="1"/>
  <c r="O466" i="16"/>
  <c r="U465" i="16"/>
  <c r="AA465" i="16" s="1"/>
  <c r="P468" i="16" l="1"/>
  <c r="V467" i="16"/>
  <c r="AB467" i="16" s="1"/>
  <c r="W467" i="16"/>
  <c r="AC467" i="16" s="1"/>
  <c r="X467" i="16"/>
  <c r="AD467" i="16" s="1"/>
  <c r="Q468" i="16"/>
  <c r="T466" i="16"/>
  <c r="Z466" i="16" s="1"/>
  <c r="U466" i="16"/>
  <c r="AA466" i="16" s="1"/>
  <c r="O467" i="16"/>
  <c r="S466" i="16"/>
  <c r="Y466" i="16" s="1"/>
  <c r="Q469" i="16" l="1"/>
  <c r="X468" i="16"/>
  <c r="AD468" i="16" s="1"/>
  <c r="P469" i="16"/>
  <c r="V468" i="16"/>
  <c r="AB468" i="16" s="1"/>
  <c r="W468" i="16"/>
  <c r="AC468" i="16" s="1"/>
  <c r="U467" i="16"/>
  <c r="AA467" i="16" s="1"/>
  <c r="S467" i="16"/>
  <c r="Y467" i="16" s="1"/>
  <c r="T467" i="16"/>
  <c r="Z467" i="16" s="1"/>
  <c r="O468" i="16"/>
  <c r="X469" i="16" l="1"/>
  <c r="AD469" i="16" s="1"/>
  <c r="Q470" i="16"/>
  <c r="P470" i="16"/>
  <c r="V469" i="16"/>
  <c r="AB469" i="16" s="1"/>
  <c r="W469" i="16"/>
  <c r="AC469" i="16" s="1"/>
  <c r="S468" i="16"/>
  <c r="Y468" i="16" s="1"/>
  <c r="T468" i="16"/>
  <c r="Z468" i="16" s="1"/>
  <c r="U468" i="16"/>
  <c r="AA468" i="16" s="1"/>
  <c r="O469" i="16"/>
  <c r="P471" i="16" l="1"/>
  <c r="W470" i="16"/>
  <c r="AC470" i="16" s="1"/>
  <c r="V470" i="16"/>
  <c r="AB470" i="16" s="1"/>
  <c r="X470" i="16"/>
  <c r="AD470" i="16" s="1"/>
  <c r="Q471" i="16"/>
  <c r="S469" i="16"/>
  <c r="Y469" i="16" s="1"/>
  <c r="T469" i="16"/>
  <c r="Z469" i="16" s="1"/>
  <c r="U469" i="16"/>
  <c r="AA469" i="16" s="1"/>
  <c r="O470" i="16"/>
  <c r="X471" i="16" l="1"/>
  <c r="AD471" i="16" s="1"/>
  <c r="Q472" i="16"/>
  <c r="P472" i="16"/>
  <c r="V471" i="16"/>
  <c r="AB471" i="16" s="1"/>
  <c r="W471" i="16"/>
  <c r="AC471" i="16" s="1"/>
  <c r="T470" i="16"/>
  <c r="Z470" i="16" s="1"/>
  <c r="U470" i="16"/>
  <c r="AA470" i="16" s="1"/>
  <c r="S470" i="16"/>
  <c r="Y470" i="16" s="1"/>
  <c r="O471" i="16"/>
  <c r="X472" i="16" l="1"/>
  <c r="AD472" i="16" s="1"/>
  <c r="Q473" i="16"/>
  <c r="P473" i="16"/>
  <c r="V472" i="16"/>
  <c r="AB472" i="16" s="1"/>
  <c r="W472" i="16"/>
  <c r="AC472" i="16" s="1"/>
  <c r="U471" i="16"/>
  <c r="AA471" i="16" s="1"/>
  <c r="O472" i="16"/>
  <c r="S471" i="16"/>
  <c r="Y471" i="16" s="1"/>
  <c r="T471" i="16"/>
  <c r="Z471" i="16" s="1"/>
  <c r="X473" i="16" l="1"/>
  <c r="AD473" i="16" s="1"/>
  <c r="Q474" i="16"/>
  <c r="P474" i="16"/>
  <c r="V473" i="16"/>
  <c r="AB473" i="16" s="1"/>
  <c r="W473" i="16"/>
  <c r="AC473" i="16" s="1"/>
  <c r="S472" i="16"/>
  <c r="Y472" i="16" s="1"/>
  <c r="T472" i="16"/>
  <c r="Z472" i="16" s="1"/>
  <c r="U472" i="16"/>
  <c r="AA472" i="16" s="1"/>
  <c r="O473" i="16"/>
  <c r="P475" i="16" l="1"/>
  <c r="W474" i="16"/>
  <c r="AC474" i="16" s="1"/>
  <c r="V474" i="16"/>
  <c r="AB474" i="16" s="1"/>
  <c r="X474" i="16"/>
  <c r="AD474" i="16" s="1"/>
  <c r="Q475" i="16"/>
  <c r="S473" i="16"/>
  <c r="Y473" i="16" s="1"/>
  <c r="T473" i="16"/>
  <c r="Z473" i="16" s="1"/>
  <c r="U473" i="16"/>
  <c r="AA473" i="16" s="1"/>
  <c r="O474" i="16"/>
  <c r="X475" i="16" l="1"/>
  <c r="AD475" i="16" s="1"/>
  <c r="Q476" i="16"/>
  <c r="P476" i="16"/>
  <c r="V475" i="16"/>
  <c r="AB475" i="16" s="1"/>
  <c r="W475" i="16"/>
  <c r="AC475" i="16" s="1"/>
  <c r="T474" i="16"/>
  <c r="Z474" i="16" s="1"/>
  <c r="U474" i="16"/>
  <c r="AA474" i="16" s="1"/>
  <c r="S474" i="16"/>
  <c r="Y474" i="16" s="1"/>
  <c r="O475" i="16"/>
  <c r="X476" i="16" l="1"/>
  <c r="AD476" i="16" s="1"/>
  <c r="Q477" i="16"/>
  <c r="P477" i="16"/>
  <c r="V476" i="16"/>
  <c r="AB476" i="16" s="1"/>
  <c r="W476" i="16"/>
  <c r="AC476" i="16" s="1"/>
  <c r="U475" i="16"/>
  <c r="AA475" i="16" s="1"/>
  <c r="S475" i="16"/>
  <c r="Y475" i="16" s="1"/>
  <c r="T475" i="16"/>
  <c r="Z475" i="16" s="1"/>
  <c r="O476" i="16"/>
  <c r="X477" i="16" l="1"/>
  <c r="AD477" i="16" s="1"/>
  <c r="Q478" i="16"/>
  <c r="P478" i="16"/>
  <c r="V477" i="16"/>
  <c r="AB477" i="16" s="1"/>
  <c r="W477" i="16"/>
  <c r="AC477" i="16" s="1"/>
  <c r="S476" i="16"/>
  <c r="Y476" i="16" s="1"/>
  <c r="O477" i="16"/>
  <c r="T476" i="16"/>
  <c r="Z476" i="16" s="1"/>
  <c r="U476" i="16"/>
  <c r="AA476" i="16" s="1"/>
  <c r="P479" i="16" l="1"/>
  <c r="W478" i="16"/>
  <c r="AC478" i="16" s="1"/>
  <c r="V478" i="16"/>
  <c r="AB478" i="16" s="1"/>
  <c r="X478" i="16"/>
  <c r="AD478" i="16" s="1"/>
  <c r="Q479" i="16"/>
  <c r="S477" i="16"/>
  <c r="Y477" i="16" s="1"/>
  <c r="T477" i="16"/>
  <c r="Z477" i="16" s="1"/>
  <c r="U477" i="16"/>
  <c r="AA477" i="16" s="1"/>
  <c r="O478" i="16"/>
  <c r="P480" i="16" l="1"/>
  <c r="V479" i="16"/>
  <c r="AB479" i="16" s="1"/>
  <c r="W479" i="16"/>
  <c r="AC479" i="16" s="1"/>
  <c r="X479" i="16"/>
  <c r="AD479" i="16" s="1"/>
  <c r="Q480" i="16"/>
  <c r="T478" i="16"/>
  <c r="Z478" i="16" s="1"/>
  <c r="U478" i="16"/>
  <c r="AA478" i="16" s="1"/>
  <c r="S478" i="16"/>
  <c r="Y478" i="16" s="1"/>
  <c r="O479" i="16"/>
  <c r="P481" i="16" l="1"/>
  <c r="V480" i="16"/>
  <c r="AB480" i="16" s="1"/>
  <c r="W480" i="16"/>
  <c r="AC480" i="16" s="1"/>
  <c r="Q481" i="16"/>
  <c r="X480" i="16"/>
  <c r="AD480" i="16" s="1"/>
  <c r="U479" i="16"/>
  <c r="AA479" i="16" s="1"/>
  <c r="S479" i="16"/>
  <c r="Y479" i="16" s="1"/>
  <c r="O480" i="16"/>
  <c r="T479" i="16"/>
  <c r="Z479" i="16" s="1"/>
  <c r="P482" i="16" l="1"/>
  <c r="V481" i="16"/>
  <c r="AB481" i="16" s="1"/>
  <c r="W481" i="16"/>
  <c r="AC481" i="16" s="1"/>
  <c r="X481" i="16"/>
  <c r="AD481" i="16" s="1"/>
  <c r="Q482" i="16"/>
  <c r="S480" i="16"/>
  <c r="Y480" i="16" s="1"/>
  <c r="T480" i="16"/>
  <c r="Z480" i="16" s="1"/>
  <c r="U480" i="16"/>
  <c r="AA480" i="16" s="1"/>
  <c r="O481" i="16"/>
  <c r="X482" i="16" l="1"/>
  <c r="AD482" i="16" s="1"/>
  <c r="Q483" i="16"/>
  <c r="P483" i="16"/>
  <c r="W482" i="16"/>
  <c r="AC482" i="16" s="1"/>
  <c r="V482" i="16"/>
  <c r="AB482" i="16" s="1"/>
  <c r="S481" i="16"/>
  <c r="Y481" i="16" s="1"/>
  <c r="T481" i="16"/>
  <c r="Z481" i="16" s="1"/>
  <c r="O482" i="16"/>
  <c r="U481" i="16"/>
  <c r="AA481" i="16" s="1"/>
  <c r="X483" i="16" l="1"/>
  <c r="AD483" i="16" s="1"/>
  <c r="Q484" i="16"/>
  <c r="P484" i="16"/>
  <c r="V483" i="16"/>
  <c r="AB483" i="16" s="1"/>
  <c r="W483" i="16"/>
  <c r="AC483" i="16" s="1"/>
  <c r="T482" i="16"/>
  <c r="Z482" i="16" s="1"/>
  <c r="U482" i="16"/>
  <c r="AA482" i="16" s="1"/>
  <c r="O483" i="16"/>
  <c r="S482" i="16"/>
  <c r="Y482" i="16" s="1"/>
  <c r="P485" i="16" l="1"/>
  <c r="V484" i="16"/>
  <c r="AB484" i="16" s="1"/>
  <c r="W484" i="16"/>
  <c r="AC484" i="16" s="1"/>
  <c r="Q485" i="16"/>
  <c r="X484" i="16"/>
  <c r="AD484" i="16" s="1"/>
  <c r="U483" i="16"/>
  <c r="AA483" i="16" s="1"/>
  <c r="S483" i="16"/>
  <c r="Y483" i="16" s="1"/>
  <c r="T483" i="16"/>
  <c r="Z483" i="16" s="1"/>
  <c r="O484" i="16"/>
  <c r="X485" i="16" l="1"/>
  <c r="AD485" i="16" s="1"/>
  <c r="Q486" i="16"/>
  <c r="P486" i="16"/>
  <c r="V485" i="16"/>
  <c r="AB485" i="16" s="1"/>
  <c r="W485" i="16"/>
  <c r="AC485" i="16" s="1"/>
  <c r="S484" i="16"/>
  <c r="Y484" i="16" s="1"/>
  <c r="T484" i="16"/>
  <c r="Z484" i="16" s="1"/>
  <c r="U484" i="16"/>
  <c r="AA484" i="16" s="1"/>
  <c r="O485" i="16"/>
  <c r="X486" i="16" l="1"/>
  <c r="AD486" i="16" s="1"/>
  <c r="Q487" i="16"/>
  <c r="P487" i="16"/>
  <c r="W486" i="16"/>
  <c r="AC486" i="16" s="1"/>
  <c r="V486" i="16"/>
  <c r="AB486" i="16" s="1"/>
  <c r="S485" i="16"/>
  <c r="Y485" i="16" s="1"/>
  <c r="T485" i="16"/>
  <c r="Z485" i="16" s="1"/>
  <c r="U485" i="16"/>
  <c r="AA485" i="16" s="1"/>
  <c r="O486" i="16"/>
  <c r="X487" i="16" l="1"/>
  <c r="AD487" i="16" s="1"/>
  <c r="Q488" i="16"/>
  <c r="P488" i="16"/>
  <c r="V487" i="16"/>
  <c r="AB487" i="16" s="1"/>
  <c r="W487" i="16"/>
  <c r="AC487" i="16" s="1"/>
  <c r="T486" i="16"/>
  <c r="Z486" i="16" s="1"/>
  <c r="U486" i="16"/>
  <c r="AA486" i="16" s="1"/>
  <c r="S486" i="16"/>
  <c r="Y486" i="16" s="1"/>
  <c r="O487" i="16"/>
  <c r="X488" i="16" l="1"/>
  <c r="AD488" i="16" s="1"/>
  <c r="Q489" i="16"/>
  <c r="P489" i="16"/>
  <c r="V488" i="16"/>
  <c r="AB488" i="16" s="1"/>
  <c r="W488" i="16"/>
  <c r="AC488" i="16" s="1"/>
  <c r="U487" i="16"/>
  <c r="AA487" i="16" s="1"/>
  <c r="O488" i="16"/>
  <c r="T487" i="16"/>
  <c r="Z487" i="16" s="1"/>
  <c r="S487" i="16"/>
  <c r="Y487" i="16" s="1"/>
  <c r="X489" i="16" l="1"/>
  <c r="AD489" i="16" s="1"/>
  <c r="Q490" i="16"/>
  <c r="P490" i="16"/>
  <c r="V489" i="16"/>
  <c r="AB489" i="16" s="1"/>
  <c r="W489" i="16"/>
  <c r="AC489" i="16" s="1"/>
  <c r="S488" i="16"/>
  <c r="Y488" i="16" s="1"/>
  <c r="T488" i="16"/>
  <c r="Z488" i="16" s="1"/>
  <c r="U488" i="16"/>
  <c r="AA488" i="16" s="1"/>
  <c r="O489" i="16"/>
  <c r="P491" i="16" l="1"/>
  <c r="W490" i="16"/>
  <c r="AC490" i="16" s="1"/>
  <c r="V490" i="16"/>
  <c r="AB490" i="16" s="1"/>
  <c r="X490" i="16"/>
  <c r="AD490" i="16" s="1"/>
  <c r="Q491" i="16"/>
  <c r="S489" i="16"/>
  <c r="Y489" i="16" s="1"/>
  <c r="T489" i="16"/>
  <c r="Z489" i="16" s="1"/>
  <c r="U489" i="16"/>
  <c r="AA489" i="16" s="1"/>
  <c r="O490" i="16"/>
  <c r="X491" i="16" l="1"/>
  <c r="AD491" i="16" s="1"/>
  <c r="Q492" i="16"/>
  <c r="P492" i="16"/>
  <c r="V491" i="16"/>
  <c r="AB491" i="16" s="1"/>
  <c r="W491" i="16"/>
  <c r="AC491" i="16" s="1"/>
  <c r="T490" i="16"/>
  <c r="Z490" i="16" s="1"/>
  <c r="U490" i="16"/>
  <c r="AA490" i="16" s="1"/>
  <c r="S490" i="16"/>
  <c r="Y490" i="16" s="1"/>
  <c r="O491" i="16"/>
  <c r="X492" i="16" l="1"/>
  <c r="AD492" i="16" s="1"/>
  <c r="Q493" i="16"/>
  <c r="P493" i="16"/>
  <c r="V492" i="16"/>
  <c r="AB492" i="16" s="1"/>
  <c r="W492" i="16"/>
  <c r="AC492" i="16" s="1"/>
  <c r="U491" i="16"/>
  <c r="AA491" i="16" s="1"/>
  <c r="S491" i="16"/>
  <c r="Y491" i="16" s="1"/>
  <c r="T491" i="16"/>
  <c r="Z491" i="16" s="1"/>
  <c r="O492" i="16"/>
  <c r="X493" i="16" l="1"/>
  <c r="AD493" i="16" s="1"/>
  <c r="Q494" i="16"/>
  <c r="P494" i="16"/>
  <c r="V493" i="16"/>
  <c r="AB493" i="16" s="1"/>
  <c r="W493" i="16"/>
  <c r="AC493" i="16" s="1"/>
  <c r="S492" i="16"/>
  <c r="Y492" i="16" s="1"/>
  <c r="T492" i="16"/>
  <c r="Z492" i="16" s="1"/>
  <c r="U492" i="16"/>
  <c r="AA492" i="16" s="1"/>
  <c r="O493" i="16"/>
  <c r="P495" i="16" l="1"/>
  <c r="W494" i="16"/>
  <c r="AC494" i="16" s="1"/>
  <c r="V494" i="16"/>
  <c r="AB494" i="16" s="1"/>
  <c r="X494" i="16"/>
  <c r="AD494" i="16" s="1"/>
  <c r="Q495" i="16"/>
  <c r="S493" i="16"/>
  <c r="Y493" i="16" s="1"/>
  <c r="T493" i="16"/>
  <c r="Z493" i="16" s="1"/>
  <c r="U493" i="16"/>
  <c r="AA493" i="16" s="1"/>
  <c r="O494" i="16"/>
  <c r="X495" i="16" l="1"/>
  <c r="AD495" i="16" s="1"/>
  <c r="Q496" i="16"/>
  <c r="P496" i="16"/>
  <c r="V495" i="16"/>
  <c r="AB495" i="16" s="1"/>
  <c r="W495" i="16"/>
  <c r="AC495" i="16" s="1"/>
  <c r="T494" i="16"/>
  <c r="Z494" i="16" s="1"/>
  <c r="U494" i="16"/>
  <c r="AA494" i="16" s="1"/>
  <c r="S494" i="16"/>
  <c r="Y494" i="16" s="1"/>
  <c r="O495" i="16"/>
  <c r="P497" i="16" l="1"/>
  <c r="V496" i="16"/>
  <c r="AB496" i="16" s="1"/>
  <c r="W496" i="16"/>
  <c r="AC496" i="16" s="1"/>
  <c r="Q497" i="16"/>
  <c r="X496" i="16"/>
  <c r="AD496" i="16" s="1"/>
  <c r="U495" i="16"/>
  <c r="AA495" i="16" s="1"/>
  <c r="S495" i="16"/>
  <c r="Y495" i="16" s="1"/>
  <c r="O496" i="16"/>
  <c r="T495" i="16"/>
  <c r="Z495" i="16" s="1"/>
  <c r="X497" i="16" l="1"/>
  <c r="AD497" i="16" s="1"/>
  <c r="Q498" i="16"/>
  <c r="P498" i="16"/>
  <c r="V497" i="16"/>
  <c r="AB497" i="16" s="1"/>
  <c r="W497" i="16"/>
  <c r="AC497" i="16" s="1"/>
  <c r="S496" i="16"/>
  <c r="Y496" i="16" s="1"/>
  <c r="T496" i="16"/>
  <c r="Z496" i="16" s="1"/>
  <c r="U496" i="16"/>
  <c r="AA496" i="16" s="1"/>
  <c r="O497" i="16"/>
  <c r="P499" i="16" l="1"/>
  <c r="W498" i="16"/>
  <c r="AC498" i="16" s="1"/>
  <c r="V498" i="16"/>
  <c r="AB498" i="16" s="1"/>
  <c r="X498" i="16"/>
  <c r="AD498" i="16" s="1"/>
  <c r="Q499" i="16"/>
  <c r="S497" i="16"/>
  <c r="Y497" i="16" s="1"/>
  <c r="T497" i="16"/>
  <c r="Z497" i="16" s="1"/>
  <c r="O498" i="16"/>
  <c r="U497" i="16"/>
  <c r="AA497" i="16" s="1"/>
  <c r="X499" i="16" l="1"/>
  <c r="AD499" i="16" s="1"/>
  <c r="Q500" i="16"/>
  <c r="P500" i="16"/>
  <c r="V499" i="16"/>
  <c r="AB499" i="16" s="1"/>
  <c r="W499" i="16"/>
  <c r="AC499" i="16" s="1"/>
  <c r="T498" i="16"/>
  <c r="Z498" i="16" s="1"/>
  <c r="U498" i="16"/>
  <c r="AA498" i="16" s="1"/>
  <c r="O499" i="16"/>
  <c r="S498" i="16"/>
  <c r="Y498" i="16" s="1"/>
  <c r="Q501" i="16" l="1"/>
  <c r="X500" i="16"/>
  <c r="AD500" i="16" s="1"/>
  <c r="P501" i="16"/>
  <c r="V500" i="16"/>
  <c r="AB500" i="16" s="1"/>
  <c r="W500" i="16"/>
  <c r="AC500" i="16" s="1"/>
  <c r="U499" i="16"/>
  <c r="AA499" i="16" s="1"/>
  <c r="S499" i="16"/>
  <c r="Y499" i="16" s="1"/>
  <c r="T499" i="16"/>
  <c r="Z499" i="16" s="1"/>
  <c r="O500" i="16"/>
  <c r="X501" i="16" l="1"/>
  <c r="AD501" i="16" s="1"/>
  <c r="Q502" i="16"/>
  <c r="P502" i="16"/>
  <c r="V501" i="16"/>
  <c r="AB501" i="16" s="1"/>
  <c r="W501" i="16"/>
  <c r="AC501" i="16" s="1"/>
  <c r="S500" i="16"/>
  <c r="Y500" i="16" s="1"/>
  <c r="T500" i="16"/>
  <c r="Z500" i="16" s="1"/>
  <c r="U500" i="16"/>
  <c r="AA500" i="16" s="1"/>
  <c r="O501" i="16"/>
  <c r="P503" i="16" l="1"/>
  <c r="W502" i="16"/>
  <c r="AC502" i="16" s="1"/>
  <c r="V502" i="16"/>
  <c r="AB502" i="16" s="1"/>
  <c r="X502" i="16"/>
  <c r="AD502" i="16" s="1"/>
  <c r="Q503" i="16"/>
  <c r="S501" i="16"/>
  <c r="Y501" i="16" s="1"/>
  <c r="T501" i="16"/>
  <c r="Z501" i="16" s="1"/>
  <c r="U501" i="16"/>
  <c r="AA501" i="16" s="1"/>
  <c r="O502" i="16"/>
  <c r="X503" i="16" l="1"/>
  <c r="AD503" i="16" s="1"/>
  <c r="Q504" i="16"/>
  <c r="P504" i="16"/>
  <c r="V503" i="16"/>
  <c r="AB503" i="16" s="1"/>
  <c r="W503" i="16"/>
  <c r="AC503" i="16" s="1"/>
  <c r="T502" i="16"/>
  <c r="Z502" i="16" s="1"/>
  <c r="U502" i="16"/>
  <c r="AA502" i="16" s="1"/>
  <c r="S502" i="16"/>
  <c r="Y502" i="16" s="1"/>
  <c r="O503" i="16"/>
  <c r="X504" i="16" l="1"/>
  <c r="AD504" i="16" s="1"/>
  <c r="Q505" i="16"/>
  <c r="P505" i="16"/>
  <c r="V504" i="16"/>
  <c r="AB504" i="16" s="1"/>
  <c r="W504" i="16"/>
  <c r="AC504" i="16" s="1"/>
  <c r="U503" i="16"/>
  <c r="AA503" i="16" s="1"/>
  <c r="O504" i="16"/>
  <c r="S503" i="16"/>
  <c r="Y503" i="16" s="1"/>
  <c r="T503" i="16"/>
  <c r="Z503" i="16" s="1"/>
  <c r="P506" i="16" l="1"/>
  <c r="V505" i="16"/>
  <c r="AB505" i="16" s="1"/>
  <c r="W505" i="16"/>
  <c r="AC505" i="16" s="1"/>
  <c r="X505" i="16"/>
  <c r="AD505" i="16" s="1"/>
  <c r="Q506" i="16"/>
  <c r="S504" i="16"/>
  <c r="Y504" i="16" s="1"/>
  <c r="T504" i="16"/>
  <c r="Z504" i="16" s="1"/>
  <c r="U504" i="16"/>
  <c r="AA504" i="16" s="1"/>
  <c r="O505" i="16"/>
  <c r="X506" i="16" l="1"/>
  <c r="AD506" i="16" s="1"/>
  <c r="Q507" i="16"/>
  <c r="P507" i="16"/>
  <c r="W506" i="16"/>
  <c r="AC506" i="16" s="1"/>
  <c r="V506" i="16"/>
  <c r="AB506" i="16" s="1"/>
  <c r="S505" i="16"/>
  <c r="Y505" i="16" s="1"/>
  <c r="T505" i="16"/>
  <c r="Z505" i="16" s="1"/>
  <c r="U505" i="16"/>
  <c r="AA505" i="16" s="1"/>
  <c r="O506" i="16"/>
  <c r="P508" i="16" l="1"/>
  <c r="V507" i="16"/>
  <c r="AB507" i="16" s="1"/>
  <c r="W507" i="16"/>
  <c r="AC507" i="16" s="1"/>
  <c r="X507" i="16"/>
  <c r="AD507" i="16" s="1"/>
  <c r="Q508" i="16"/>
  <c r="T506" i="16"/>
  <c r="Z506" i="16" s="1"/>
  <c r="U506" i="16"/>
  <c r="AA506" i="16" s="1"/>
  <c r="S506" i="16"/>
  <c r="Y506" i="16" s="1"/>
  <c r="O507" i="16"/>
  <c r="P509" i="16" l="1"/>
  <c r="V508" i="16"/>
  <c r="AB508" i="16" s="1"/>
  <c r="W508" i="16"/>
  <c r="AC508" i="16" s="1"/>
  <c r="X508" i="16"/>
  <c r="AD508" i="16" s="1"/>
  <c r="Q509" i="16"/>
  <c r="U507" i="16"/>
  <c r="AA507" i="16" s="1"/>
  <c r="S507" i="16"/>
  <c r="Y507" i="16" s="1"/>
  <c r="T507" i="16"/>
  <c r="Z507" i="16" s="1"/>
  <c r="O508" i="16"/>
  <c r="X509" i="16" l="1"/>
  <c r="AD509" i="16" s="1"/>
  <c r="Q510" i="16"/>
  <c r="P510" i="16"/>
  <c r="V509" i="16"/>
  <c r="AB509" i="16" s="1"/>
  <c r="W509" i="16"/>
  <c r="AC509" i="16" s="1"/>
  <c r="S508" i="16"/>
  <c r="Y508" i="16" s="1"/>
  <c r="U508" i="16"/>
  <c r="AA508" i="16" s="1"/>
  <c r="O509" i="16"/>
  <c r="T508" i="16"/>
  <c r="Z508" i="16" s="1"/>
  <c r="P511" i="16" l="1"/>
  <c r="W510" i="16"/>
  <c r="AC510" i="16" s="1"/>
  <c r="V510" i="16"/>
  <c r="AB510" i="16" s="1"/>
  <c r="X510" i="16"/>
  <c r="AD510" i="16" s="1"/>
  <c r="Q511" i="16"/>
  <c r="S509" i="16"/>
  <c r="Y509" i="16" s="1"/>
  <c r="T509" i="16"/>
  <c r="Z509" i="16" s="1"/>
  <c r="U509" i="16"/>
  <c r="AA509" i="16" s="1"/>
  <c r="O510" i="16"/>
  <c r="X511" i="16" l="1"/>
  <c r="AD511" i="16" s="1"/>
  <c r="Q512" i="16"/>
  <c r="P512" i="16"/>
  <c r="V511" i="16"/>
  <c r="AB511" i="16" s="1"/>
  <c r="W511" i="16"/>
  <c r="AC511" i="16" s="1"/>
  <c r="T510" i="16"/>
  <c r="Z510" i="16" s="1"/>
  <c r="U510" i="16"/>
  <c r="AA510" i="16" s="1"/>
  <c r="S510" i="16"/>
  <c r="Y510" i="16" s="1"/>
  <c r="O511" i="16"/>
  <c r="Q513" i="16" l="1"/>
  <c r="X512" i="16"/>
  <c r="AD512" i="16" s="1"/>
  <c r="P513" i="16"/>
  <c r="V512" i="16"/>
  <c r="AB512" i="16" s="1"/>
  <c r="W512" i="16"/>
  <c r="AC512" i="16" s="1"/>
  <c r="U511" i="16"/>
  <c r="AA511" i="16" s="1"/>
  <c r="S511" i="16"/>
  <c r="Y511" i="16" s="1"/>
  <c r="O512" i="16"/>
  <c r="T511" i="16"/>
  <c r="Z511" i="16" s="1"/>
  <c r="X513" i="16" l="1"/>
  <c r="AD513" i="16" s="1"/>
  <c r="Q514" i="16"/>
  <c r="P514" i="16"/>
  <c r="V513" i="16"/>
  <c r="AB513" i="16" s="1"/>
  <c r="W513" i="16"/>
  <c r="AC513" i="16" s="1"/>
  <c r="S512" i="16"/>
  <c r="Y512" i="16" s="1"/>
  <c r="T512" i="16"/>
  <c r="Z512" i="16" s="1"/>
  <c r="U512" i="16"/>
  <c r="AA512" i="16" s="1"/>
  <c r="O513" i="16"/>
  <c r="P515" i="16" l="1"/>
  <c r="W514" i="16"/>
  <c r="AC514" i="16" s="1"/>
  <c r="V514" i="16"/>
  <c r="AB514" i="16" s="1"/>
  <c r="X514" i="16"/>
  <c r="AD514" i="16" s="1"/>
  <c r="Q515" i="16"/>
  <c r="S513" i="16"/>
  <c r="Y513" i="16" s="1"/>
  <c r="T513" i="16"/>
  <c r="Z513" i="16" s="1"/>
  <c r="O514" i="16"/>
  <c r="U513" i="16"/>
  <c r="AA513" i="16" s="1"/>
  <c r="X515" i="16" l="1"/>
  <c r="AD515" i="16" s="1"/>
  <c r="Q516" i="16"/>
  <c r="P516" i="16"/>
  <c r="V515" i="16"/>
  <c r="AB515" i="16" s="1"/>
  <c r="W515" i="16"/>
  <c r="AC515" i="16" s="1"/>
  <c r="T514" i="16"/>
  <c r="Z514" i="16" s="1"/>
  <c r="U514" i="16"/>
  <c r="AA514" i="16" s="1"/>
  <c r="S514" i="16"/>
  <c r="Y514" i="16" s="1"/>
  <c r="O515" i="16"/>
  <c r="Q517" i="16" l="1"/>
  <c r="X516" i="16"/>
  <c r="AD516" i="16" s="1"/>
  <c r="P517" i="16"/>
  <c r="V516" i="16"/>
  <c r="AB516" i="16" s="1"/>
  <c r="W516" i="16"/>
  <c r="AC516" i="16" s="1"/>
  <c r="U515" i="16"/>
  <c r="AA515" i="16" s="1"/>
  <c r="S515" i="16"/>
  <c r="Y515" i="16" s="1"/>
  <c r="T515" i="16"/>
  <c r="Z515" i="16" s="1"/>
  <c r="O516" i="16"/>
  <c r="X517" i="16" l="1"/>
  <c r="AD517" i="16" s="1"/>
  <c r="Q518" i="16"/>
  <c r="P518" i="16"/>
  <c r="V517" i="16"/>
  <c r="AB517" i="16" s="1"/>
  <c r="W517" i="16"/>
  <c r="AC517" i="16" s="1"/>
  <c r="S516" i="16"/>
  <c r="Y516" i="16" s="1"/>
  <c r="T516" i="16"/>
  <c r="Z516" i="16" s="1"/>
  <c r="U516" i="16"/>
  <c r="AA516" i="16" s="1"/>
  <c r="O517" i="16"/>
  <c r="P519" i="16" l="1"/>
  <c r="W518" i="16"/>
  <c r="AC518" i="16" s="1"/>
  <c r="V518" i="16"/>
  <c r="AB518" i="16" s="1"/>
  <c r="X518" i="16"/>
  <c r="AD518" i="16" s="1"/>
  <c r="Q519" i="16"/>
  <c r="S517" i="16"/>
  <c r="Y517" i="16" s="1"/>
  <c r="T517" i="16"/>
  <c r="Z517" i="16" s="1"/>
  <c r="U517" i="16"/>
  <c r="AA517" i="16" s="1"/>
  <c r="O518" i="16"/>
  <c r="P520" i="16" l="1"/>
  <c r="V519" i="16"/>
  <c r="AB519" i="16" s="1"/>
  <c r="W519" i="16"/>
  <c r="AC519" i="16" s="1"/>
  <c r="X519" i="16"/>
  <c r="AD519" i="16" s="1"/>
  <c r="Q520" i="16"/>
  <c r="T518" i="16"/>
  <c r="Z518" i="16" s="1"/>
  <c r="U518" i="16"/>
  <c r="AA518" i="16" s="1"/>
  <c r="S518" i="16"/>
  <c r="Y518" i="16" s="1"/>
  <c r="O519" i="16"/>
  <c r="X520" i="16" l="1"/>
  <c r="AD520" i="16" s="1"/>
  <c r="Q521" i="16"/>
  <c r="P521" i="16"/>
  <c r="V520" i="16"/>
  <c r="AB520" i="16" s="1"/>
  <c r="W520" i="16"/>
  <c r="AC520" i="16" s="1"/>
  <c r="U519" i="16"/>
  <c r="AA519" i="16" s="1"/>
  <c r="O520" i="16"/>
  <c r="S519" i="16"/>
  <c r="Y519" i="16" s="1"/>
  <c r="T519" i="16"/>
  <c r="Z519" i="16" s="1"/>
  <c r="P522" i="16" l="1"/>
  <c r="V521" i="16"/>
  <c r="AB521" i="16" s="1"/>
  <c r="W521" i="16"/>
  <c r="AC521" i="16" s="1"/>
  <c r="X521" i="16"/>
  <c r="AD521" i="16" s="1"/>
  <c r="Q522" i="16"/>
  <c r="S520" i="16"/>
  <c r="Y520" i="16" s="1"/>
  <c r="T520" i="16"/>
  <c r="Z520" i="16" s="1"/>
  <c r="U520" i="16"/>
  <c r="AA520" i="16" s="1"/>
  <c r="O521" i="16"/>
  <c r="X522" i="16" l="1"/>
  <c r="AD522" i="16" s="1"/>
  <c r="Q523" i="16"/>
  <c r="P523" i="16"/>
  <c r="W522" i="16"/>
  <c r="AC522" i="16" s="1"/>
  <c r="V522" i="16"/>
  <c r="AB522" i="16" s="1"/>
  <c r="S521" i="16"/>
  <c r="Y521" i="16" s="1"/>
  <c r="T521" i="16"/>
  <c r="Z521" i="16" s="1"/>
  <c r="U521" i="16"/>
  <c r="AA521" i="16" s="1"/>
  <c r="O522" i="16"/>
  <c r="P524" i="16" l="1"/>
  <c r="V523" i="16"/>
  <c r="AB523" i="16" s="1"/>
  <c r="W523" i="16"/>
  <c r="AC523" i="16" s="1"/>
  <c r="X523" i="16"/>
  <c r="AD523" i="16" s="1"/>
  <c r="Q524" i="16"/>
  <c r="T522" i="16"/>
  <c r="Z522" i="16" s="1"/>
  <c r="U522" i="16"/>
  <c r="AA522" i="16" s="1"/>
  <c r="S522" i="16"/>
  <c r="Y522" i="16" s="1"/>
  <c r="O523" i="16"/>
  <c r="X524" i="16" l="1"/>
  <c r="AD524" i="16" s="1"/>
  <c r="Q525" i="16"/>
  <c r="P525" i="16"/>
  <c r="V524" i="16"/>
  <c r="AB524" i="16" s="1"/>
  <c r="W524" i="16"/>
  <c r="AC524" i="16" s="1"/>
  <c r="U523" i="16"/>
  <c r="AA523" i="16" s="1"/>
  <c r="S523" i="16"/>
  <c r="Y523" i="16" s="1"/>
  <c r="T523" i="16"/>
  <c r="Z523" i="16" s="1"/>
  <c r="O524" i="16"/>
  <c r="X525" i="16" l="1"/>
  <c r="AD525" i="16" s="1"/>
  <c r="Q526" i="16"/>
  <c r="P526" i="16"/>
  <c r="V525" i="16"/>
  <c r="AB525" i="16" s="1"/>
  <c r="W525" i="16"/>
  <c r="AC525" i="16" s="1"/>
  <c r="S524" i="16"/>
  <c r="Y524" i="16" s="1"/>
  <c r="T524" i="16"/>
  <c r="Z524" i="16" s="1"/>
  <c r="U524" i="16"/>
  <c r="AA524" i="16" s="1"/>
  <c r="O525" i="16"/>
  <c r="X526" i="16" l="1"/>
  <c r="AD526" i="16" s="1"/>
  <c r="Q527" i="16"/>
  <c r="P527" i="16"/>
  <c r="W526" i="16"/>
  <c r="AC526" i="16" s="1"/>
  <c r="V526" i="16"/>
  <c r="AB526" i="16" s="1"/>
  <c r="S525" i="16"/>
  <c r="Y525" i="16" s="1"/>
  <c r="T525" i="16"/>
  <c r="Z525" i="16" s="1"/>
  <c r="U525" i="16"/>
  <c r="AA525" i="16" s="1"/>
  <c r="O526" i="16"/>
  <c r="P528" i="16" l="1"/>
  <c r="V527" i="16"/>
  <c r="AB527" i="16" s="1"/>
  <c r="W527" i="16"/>
  <c r="AC527" i="16" s="1"/>
  <c r="X527" i="16"/>
  <c r="AD527" i="16" s="1"/>
  <c r="Q528" i="16"/>
  <c r="T526" i="16"/>
  <c r="Z526" i="16" s="1"/>
  <c r="U526" i="16"/>
  <c r="AA526" i="16" s="1"/>
  <c r="S526" i="16"/>
  <c r="Y526" i="16" s="1"/>
  <c r="O527" i="16"/>
  <c r="Q529" i="16" l="1"/>
  <c r="X528" i="16"/>
  <c r="AD528" i="16" s="1"/>
  <c r="P529" i="16"/>
  <c r="V528" i="16"/>
  <c r="AB528" i="16" s="1"/>
  <c r="W528" i="16"/>
  <c r="AC528" i="16" s="1"/>
  <c r="U527" i="16"/>
  <c r="AA527" i="16" s="1"/>
  <c r="S527" i="16"/>
  <c r="Y527" i="16" s="1"/>
  <c r="O528" i="16"/>
  <c r="T527" i="16"/>
  <c r="Z527" i="16" s="1"/>
  <c r="X529" i="16" l="1"/>
  <c r="AD529" i="16" s="1"/>
  <c r="Q530" i="16"/>
  <c r="P530" i="16"/>
  <c r="V529" i="16"/>
  <c r="AB529" i="16" s="1"/>
  <c r="W529" i="16"/>
  <c r="AC529" i="16" s="1"/>
  <c r="S528" i="16"/>
  <c r="Y528" i="16" s="1"/>
  <c r="T528" i="16"/>
  <c r="Z528" i="16" s="1"/>
  <c r="U528" i="16"/>
  <c r="AA528" i="16" s="1"/>
  <c r="O529" i="16"/>
  <c r="X530" i="16" l="1"/>
  <c r="AD530" i="16" s="1"/>
  <c r="Q531" i="16"/>
  <c r="P531" i="16"/>
  <c r="W530" i="16"/>
  <c r="AC530" i="16" s="1"/>
  <c r="V530" i="16"/>
  <c r="AB530" i="16" s="1"/>
  <c r="S529" i="16"/>
  <c r="Y529" i="16" s="1"/>
  <c r="T529" i="16"/>
  <c r="Z529" i="16" s="1"/>
  <c r="O530" i="16"/>
  <c r="U529" i="16"/>
  <c r="AA529" i="16" s="1"/>
  <c r="P532" i="16" l="1"/>
  <c r="V531" i="16"/>
  <c r="AB531" i="16" s="1"/>
  <c r="W531" i="16"/>
  <c r="AC531" i="16" s="1"/>
  <c r="X531" i="16"/>
  <c r="AD531" i="16" s="1"/>
  <c r="Q532" i="16"/>
  <c r="T530" i="16"/>
  <c r="Z530" i="16" s="1"/>
  <c r="U530" i="16"/>
  <c r="AA530" i="16" s="1"/>
  <c r="S530" i="16"/>
  <c r="Y530" i="16" s="1"/>
  <c r="O531" i="16"/>
  <c r="Q533" i="16" l="1"/>
  <c r="X532" i="16"/>
  <c r="AD532" i="16" s="1"/>
  <c r="P533" i="16"/>
  <c r="V532" i="16"/>
  <c r="AB532" i="16" s="1"/>
  <c r="W532" i="16"/>
  <c r="AC532" i="16" s="1"/>
  <c r="U531" i="16"/>
  <c r="AA531" i="16" s="1"/>
  <c r="S531" i="16"/>
  <c r="Y531" i="16" s="1"/>
  <c r="T531" i="16"/>
  <c r="Z531" i="16" s="1"/>
  <c r="O532" i="16"/>
  <c r="X533" i="16" l="1"/>
  <c r="AD533" i="16" s="1"/>
  <c r="Q534" i="16"/>
  <c r="P534" i="16"/>
  <c r="V533" i="16"/>
  <c r="AB533" i="16" s="1"/>
  <c r="W533" i="16"/>
  <c r="AC533" i="16" s="1"/>
  <c r="S532" i="16"/>
  <c r="Y532" i="16" s="1"/>
  <c r="T532" i="16"/>
  <c r="Z532" i="16" s="1"/>
  <c r="U532" i="16"/>
  <c r="AA532" i="16" s="1"/>
  <c r="O533" i="16"/>
  <c r="X534" i="16" l="1"/>
  <c r="AD534" i="16" s="1"/>
  <c r="Q535" i="16"/>
  <c r="P535" i="16"/>
  <c r="W534" i="16"/>
  <c r="AC534" i="16" s="1"/>
  <c r="V534" i="16"/>
  <c r="AB534" i="16" s="1"/>
  <c r="T533" i="16"/>
  <c r="Z533" i="16" s="1"/>
  <c r="S533" i="16"/>
  <c r="Y533" i="16" s="1"/>
  <c r="U533" i="16"/>
  <c r="AA533" i="16" s="1"/>
  <c r="O534" i="16"/>
  <c r="X535" i="16" l="1"/>
  <c r="AD535" i="16" s="1"/>
  <c r="Q536" i="16"/>
  <c r="P536" i="16"/>
  <c r="V535" i="16"/>
  <c r="AB535" i="16" s="1"/>
  <c r="W535" i="16"/>
  <c r="AC535" i="16" s="1"/>
  <c r="U534" i="16"/>
  <c r="AA534" i="16" s="1"/>
  <c r="S534" i="16"/>
  <c r="Y534" i="16" s="1"/>
  <c r="T534" i="16"/>
  <c r="Z534" i="16" s="1"/>
  <c r="O535" i="16"/>
  <c r="X536" i="16" l="1"/>
  <c r="AD536" i="16" s="1"/>
  <c r="Q537" i="16"/>
  <c r="P537" i="16"/>
  <c r="V536" i="16"/>
  <c r="AB536" i="16" s="1"/>
  <c r="W536" i="16"/>
  <c r="AC536" i="16" s="1"/>
  <c r="S535" i="16"/>
  <c r="Y535" i="16" s="1"/>
  <c r="T535" i="16"/>
  <c r="Z535" i="16" s="1"/>
  <c r="U535" i="16"/>
  <c r="AA535" i="16" s="1"/>
  <c r="O536" i="16"/>
  <c r="X537" i="16" l="1"/>
  <c r="AD537" i="16" s="1"/>
  <c r="Q538" i="16"/>
  <c r="P538" i="16"/>
  <c r="V537" i="16"/>
  <c r="AB537" i="16" s="1"/>
  <c r="W537" i="16"/>
  <c r="AC537" i="16" s="1"/>
  <c r="S536" i="16"/>
  <c r="Y536" i="16" s="1"/>
  <c r="U536" i="16"/>
  <c r="AA536" i="16" s="1"/>
  <c r="T536" i="16"/>
  <c r="Z536" i="16" s="1"/>
  <c r="O537" i="16"/>
  <c r="P539" i="16" l="1"/>
  <c r="W538" i="16"/>
  <c r="AC538" i="16" s="1"/>
  <c r="V538" i="16"/>
  <c r="AB538" i="16" s="1"/>
  <c r="X538" i="16"/>
  <c r="AD538" i="16" s="1"/>
  <c r="Q539" i="16"/>
  <c r="T537" i="16"/>
  <c r="Z537" i="16" s="1"/>
  <c r="S537" i="16"/>
  <c r="Y537" i="16" s="1"/>
  <c r="U537" i="16"/>
  <c r="AA537" i="16" s="1"/>
  <c r="O538" i="16"/>
  <c r="X539" i="16" l="1"/>
  <c r="AD539" i="16" s="1"/>
  <c r="Q540" i="16"/>
  <c r="P540" i="16"/>
  <c r="V539" i="16"/>
  <c r="AB539" i="16" s="1"/>
  <c r="W539" i="16"/>
  <c r="AC539" i="16" s="1"/>
  <c r="U538" i="16"/>
  <c r="AA538" i="16" s="1"/>
  <c r="T538" i="16"/>
  <c r="Z538" i="16" s="1"/>
  <c r="O539" i="16"/>
  <c r="S538" i="16"/>
  <c r="Y538" i="16" s="1"/>
  <c r="X540" i="16" l="1"/>
  <c r="AD540" i="16" s="1"/>
  <c r="Q541" i="16"/>
  <c r="P541" i="16"/>
  <c r="V540" i="16"/>
  <c r="AB540" i="16" s="1"/>
  <c r="W540" i="16"/>
  <c r="AC540" i="16" s="1"/>
  <c r="S539" i="16"/>
  <c r="Y539" i="16" s="1"/>
  <c r="T539" i="16"/>
  <c r="Z539" i="16" s="1"/>
  <c r="U539" i="16"/>
  <c r="AA539" i="16" s="1"/>
  <c r="O540" i="16"/>
  <c r="X541" i="16" l="1"/>
  <c r="AD541" i="16" s="1"/>
  <c r="Q542" i="16"/>
  <c r="P542" i="16"/>
  <c r="V541" i="16"/>
  <c r="AB541" i="16" s="1"/>
  <c r="W541" i="16"/>
  <c r="AC541" i="16" s="1"/>
  <c r="S540" i="16"/>
  <c r="Y540" i="16" s="1"/>
  <c r="T540" i="16"/>
  <c r="Z540" i="16" s="1"/>
  <c r="U540" i="16"/>
  <c r="AA540" i="16" s="1"/>
  <c r="O541" i="16"/>
  <c r="P543" i="16" l="1"/>
  <c r="W542" i="16"/>
  <c r="AC542" i="16" s="1"/>
  <c r="V542" i="16"/>
  <c r="AB542" i="16" s="1"/>
  <c r="X542" i="16"/>
  <c r="AD542" i="16" s="1"/>
  <c r="Q543" i="16"/>
  <c r="T541" i="16"/>
  <c r="Z541" i="16" s="1"/>
  <c r="S541" i="16"/>
  <c r="Y541" i="16" s="1"/>
  <c r="U541" i="16"/>
  <c r="AA541" i="16" s="1"/>
  <c r="O542" i="16"/>
  <c r="Q544" i="16" l="1"/>
  <c r="X543" i="16"/>
  <c r="AD543" i="16" s="1"/>
  <c r="P544" i="16"/>
  <c r="W543" i="16"/>
  <c r="AC543" i="16" s="1"/>
  <c r="V543" i="16"/>
  <c r="AB543" i="16" s="1"/>
  <c r="U542" i="16"/>
  <c r="AA542" i="16" s="1"/>
  <c r="S542" i="16"/>
  <c r="Y542" i="16" s="1"/>
  <c r="T542" i="16"/>
  <c r="Z542" i="16" s="1"/>
  <c r="O543" i="16"/>
  <c r="X544" i="16" l="1"/>
  <c r="AD544" i="16" s="1"/>
  <c r="Q545" i="16"/>
  <c r="P545" i="16"/>
  <c r="V544" i="16"/>
  <c r="AB544" i="16" s="1"/>
  <c r="W544" i="16"/>
  <c r="AC544" i="16" s="1"/>
  <c r="U543" i="16"/>
  <c r="AA543" i="16" s="1"/>
  <c r="S543" i="16"/>
  <c r="Y543" i="16" s="1"/>
  <c r="T543" i="16"/>
  <c r="Z543" i="16" s="1"/>
  <c r="O544" i="16"/>
  <c r="P546" i="16" l="1"/>
  <c r="W545" i="16"/>
  <c r="AC545" i="16" s="1"/>
  <c r="V545" i="16"/>
  <c r="AB545" i="16" s="1"/>
  <c r="X545" i="16"/>
  <c r="AD545" i="16" s="1"/>
  <c r="Q546" i="16"/>
  <c r="S544" i="16"/>
  <c r="Y544" i="16" s="1"/>
  <c r="T544" i="16"/>
  <c r="Z544" i="16" s="1"/>
  <c r="O545" i="16"/>
  <c r="U544" i="16"/>
  <c r="AA544" i="16" s="1"/>
  <c r="X546" i="16" l="1"/>
  <c r="AD546" i="16" s="1"/>
  <c r="Q547" i="16"/>
  <c r="P547" i="16"/>
  <c r="V546" i="16"/>
  <c r="AB546" i="16" s="1"/>
  <c r="W546" i="16"/>
  <c r="AC546" i="16" s="1"/>
  <c r="T545" i="16"/>
  <c r="Z545" i="16" s="1"/>
  <c r="U545" i="16"/>
  <c r="AA545" i="16" s="1"/>
  <c r="S545" i="16"/>
  <c r="Y545" i="16" s="1"/>
  <c r="O546" i="16"/>
  <c r="X547" i="16" l="1"/>
  <c r="AD547" i="16" s="1"/>
  <c r="Q548" i="16"/>
  <c r="P548" i="16"/>
  <c r="V547" i="16"/>
  <c r="AB547" i="16" s="1"/>
  <c r="W547" i="16"/>
  <c r="AC547" i="16" s="1"/>
  <c r="U546" i="16"/>
  <c r="AA546" i="16" s="1"/>
  <c r="S546" i="16"/>
  <c r="Y546" i="16" s="1"/>
  <c r="T546" i="16"/>
  <c r="Z546" i="16" s="1"/>
  <c r="O547" i="16"/>
  <c r="X548" i="16" l="1"/>
  <c r="AD548" i="16" s="1"/>
  <c r="Q549" i="16"/>
  <c r="P549" i="16"/>
  <c r="V548" i="16"/>
  <c r="AB548" i="16" s="1"/>
  <c r="W548" i="16"/>
  <c r="AC548" i="16" s="1"/>
  <c r="T547" i="16"/>
  <c r="Z547" i="16" s="1"/>
  <c r="U547" i="16"/>
  <c r="AA547" i="16" s="1"/>
  <c r="S547" i="16"/>
  <c r="Y547" i="16" s="1"/>
  <c r="O548" i="16"/>
  <c r="P550" i="16" l="1"/>
  <c r="W549" i="16"/>
  <c r="AC549" i="16" s="1"/>
  <c r="V549" i="16"/>
  <c r="AB549" i="16" s="1"/>
  <c r="X549" i="16"/>
  <c r="AD549" i="16" s="1"/>
  <c r="Q550" i="16"/>
  <c r="S548" i="16"/>
  <c r="Y548" i="16" s="1"/>
  <c r="T548" i="16"/>
  <c r="Z548" i="16" s="1"/>
  <c r="U548" i="16"/>
  <c r="AA548" i="16" s="1"/>
  <c r="O549" i="16"/>
  <c r="X550" i="16" l="1"/>
  <c r="AD550" i="16" s="1"/>
  <c r="Q551" i="16"/>
  <c r="P551" i="16"/>
  <c r="W550" i="16"/>
  <c r="AC550" i="16" s="1"/>
  <c r="V550" i="16"/>
  <c r="AB550" i="16" s="1"/>
  <c r="T549" i="16"/>
  <c r="Z549" i="16" s="1"/>
  <c r="S549" i="16"/>
  <c r="Y549" i="16" s="1"/>
  <c r="U549" i="16"/>
  <c r="AA549" i="16" s="1"/>
  <c r="O550" i="16"/>
  <c r="X551" i="16" l="1"/>
  <c r="AD551" i="16" s="1"/>
  <c r="Q552" i="16"/>
  <c r="P552" i="16"/>
  <c r="W551" i="16"/>
  <c r="AC551" i="16" s="1"/>
  <c r="V551" i="16"/>
  <c r="AB551" i="16" s="1"/>
  <c r="U550" i="16"/>
  <c r="AA550" i="16" s="1"/>
  <c r="S550" i="16"/>
  <c r="Y550" i="16" s="1"/>
  <c r="T550" i="16"/>
  <c r="Z550" i="16" s="1"/>
  <c r="O551" i="16"/>
  <c r="X552" i="16" l="1"/>
  <c r="AD552" i="16" s="1"/>
  <c r="Q553" i="16"/>
  <c r="P553" i="16"/>
  <c r="V552" i="16"/>
  <c r="AB552" i="16" s="1"/>
  <c r="W552" i="16"/>
  <c r="AC552" i="16" s="1"/>
  <c r="S551" i="16"/>
  <c r="Y551" i="16" s="1"/>
  <c r="T551" i="16"/>
  <c r="Z551" i="16" s="1"/>
  <c r="O552" i="16"/>
  <c r="U551" i="16"/>
  <c r="AA551" i="16" s="1"/>
  <c r="P554" i="16" l="1"/>
  <c r="W553" i="16"/>
  <c r="AC553" i="16" s="1"/>
  <c r="V553" i="16"/>
  <c r="AB553" i="16" s="1"/>
  <c r="Q554" i="16"/>
  <c r="X553" i="16"/>
  <c r="AD553" i="16" s="1"/>
  <c r="S552" i="16"/>
  <c r="Y552" i="16" s="1"/>
  <c r="U552" i="16"/>
  <c r="AA552" i="16" s="1"/>
  <c r="T552" i="16"/>
  <c r="Z552" i="16" s="1"/>
  <c r="O553" i="16"/>
  <c r="P555" i="16" l="1"/>
  <c r="V554" i="16"/>
  <c r="AB554" i="16" s="1"/>
  <c r="W554" i="16"/>
  <c r="AC554" i="16" s="1"/>
  <c r="X554" i="16"/>
  <c r="AD554" i="16" s="1"/>
  <c r="Q555" i="16"/>
  <c r="T553" i="16"/>
  <c r="Z553" i="16" s="1"/>
  <c r="S553" i="16"/>
  <c r="Y553" i="16" s="1"/>
  <c r="U553" i="16"/>
  <c r="AA553" i="16" s="1"/>
  <c r="O554" i="16"/>
  <c r="X555" i="16" l="1"/>
  <c r="AD555" i="16" s="1"/>
  <c r="Q556" i="16"/>
  <c r="P556" i="16"/>
  <c r="V555" i="16"/>
  <c r="AB555" i="16" s="1"/>
  <c r="W555" i="16"/>
  <c r="AC555" i="16" s="1"/>
  <c r="U554" i="16"/>
  <c r="AA554" i="16" s="1"/>
  <c r="T554" i="16"/>
  <c r="Z554" i="16" s="1"/>
  <c r="S554" i="16"/>
  <c r="Y554" i="16" s="1"/>
  <c r="O555" i="16"/>
  <c r="P557" i="16" l="1"/>
  <c r="V556" i="16"/>
  <c r="AB556" i="16" s="1"/>
  <c r="W556" i="16"/>
  <c r="AC556" i="16" s="1"/>
  <c r="X556" i="16"/>
  <c r="AD556" i="16" s="1"/>
  <c r="Q557" i="16"/>
  <c r="S555" i="16"/>
  <c r="Y555" i="16" s="1"/>
  <c r="T555" i="16"/>
  <c r="Z555" i="16" s="1"/>
  <c r="O556" i="16"/>
  <c r="U555" i="16"/>
  <c r="AA555" i="16" s="1"/>
  <c r="X557" i="16" l="1"/>
  <c r="AD557" i="16" s="1"/>
  <c r="Q558" i="16"/>
  <c r="P558" i="16"/>
  <c r="W557" i="16"/>
  <c r="AC557" i="16" s="1"/>
  <c r="V557" i="16"/>
  <c r="AB557" i="16" s="1"/>
  <c r="S556" i="16"/>
  <c r="Y556" i="16" s="1"/>
  <c r="T556" i="16"/>
  <c r="Z556" i="16" s="1"/>
  <c r="U556" i="16"/>
  <c r="AA556" i="16" s="1"/>
  <c r="O557" i="16"/>
  <c r="P559" i="16" l="1"/>
  <c r="W558" i="16"/>
  <c r="AC558" i="16" s="1"/>
  <c r="V558" i="16"/>
  <c r="AB558" i="16" s="1"/>
  <c r="X558" i="16"/>
  <c r="AD558" i="16" s="1"/>
  <c r="Q559" i="16"/>
  <c r="T557" i="16"/>
  <c r="Z557" i="16" s="1"/>
  <c r="S557" i="16"/>
  <c r="Y557" i="16" s="1"/>
  <c r="U557" i="16"/>
  <c r="AA557" i="16" s="1"/>
  <c r="O558" i="16"/>
  <c r="Q560" i="16" l="1"/>
  <c r="X559" i="16"/>
  <c r="AD559" i="16" s="1"/>
  <c r="P560" i="16"/>
  <c r="W559" i="16"/>
  <c r="AC559" i="16" s="1"/>
  <c r="V559" i="16"/>
  <c r="AB559" i="16" s="1"/>
  <c r="U558" i="16"/>
  <c r="AA558" i="16" s="1"/>
  <c r="S558" i="16"/>
  <c r="Y558" i="16" s="1"/>
  <c r="T558" i="16"/>
  <c r="Z558" i="16" s="1"/>
  <c r="O559" i="16"/>
  <c r="Q561" i="16" l="1"/>
  <c r="X560" i="16"/>
  <c r="AD560" i="16" s="1"/>
  <c r="P561" i="16"/>
  <c r="V560" i="16"/>
  <c r="AB560" i="16" s="1"/>
  <c r="W560" i="16"/>
  <c r="AC560" i="16" s="1"/>
  <c r="U559" i="16"/>
  <c r="AA559" i="16" s="1"/>
  <c r="O560" i="16"/>
  <c r="S559" i="16"/>
  <c r="Y559" i="16" s="1"/>
  <c r="T559" i="16"/>
  <c r="Z559" i="16" s="1"/>
  <c r="X561" i="16" l="1"/>
  <c r="AD561" i="16" s="1"/>
  <c r="Q562" i="16"/>
  <c r="P562" i="16"/>
  <c r="W561" i="16"/>
  <c r="AC561" i="16" s="1"/>
  <c r="V561" i="16"/>
  <c r="AB561" i="16" s="1"/>
  <c r="S560" i="16"/>
  <c r="Y560" i="16" s="1"/>
  <c r="T560" i="16"/>
  <c r="Z560" i="16" s="1"/>
  <c r="U560" i="16"/>
  <c r="AA560" i="16" s="1"/>
  <c r="O561" i="16"/>
  <c r="X562" i="16" l="1"/>
  <c r="AD562" i="16" s="1"/>
  <c r="Q563" i="16"/>
  <c r="P563" i="16"/>
  <c r="V562" i="16"/>
  <c r="AB562" i="16" s="1"/>
  <c r="W562" i="16"/>
  <c r="AC562" i="16" s="1"/>
  <c r="T561" i="16"/>
  <c r="Z561" i="16" s="1"/>
  <c r="U561" i="16"/>
  <c r="AA561" i="16" s="1"/>
  <c r="S561" i="16"/>
  <c r="Y561" i="16" s="1"/>
  <c r="O562" i="16"/>
  <c r="X563" i="16" l="1"/>
  <c r="AD563" i="16" s="1"/>
  <c r="Q564" i="16"/>
  <c r="P564" i="16"/>
  <c r="V563" i="16"/>
  <c r="AB563" i="16" s="1"/>
  <c r="W563" i="16"/>
  <c r="AC563" i="16" s="1"/>
  <c r="U562" i="16"/>
  <c r="AA562" i="16" s="1"/>
  <c r="S562" i="16"/>
  <c r="Y562" i="16" s="1"/>
  <c r="T562" i="16"/>
  <c r="Z562" i="16" s="1"/>
  <c r="O563" i="16"/>
  <c r="P565" i="16" l="1"/>
  <c r="V564" i="16"/>
  <c r="AB564" i="16" s="1"/>
  <c r="W564" i="16"/>
  <c r="AC564" i="16" s="1"/>
  <c r="X564" i="16"/>
  <c r="AD564" i="16" s="1"/>
  <c r="Q565" i="16"/>
  <c r="T563" i="16"/>
  <c r="Z563" i="16" s="1"/>
  <c r="U563" i="16"/>
  <c r="AA563" i="16" s="1"/>
  <c r="O564" i="16"/>
  <c r="S563" i="16"/>
  <c r="Y563" i="16" s="1"/>
  <c r="P566" i="16" l="1"/>
  <c r="W565" i="16"/>
  <c r="AC565" i="16" s="1"/>
  <c r="V565" i="16"/>
  <c r="AB565" i="16" s="1"/>
  <c r="X565" i="16"/>
  <c r="AD565" i="16" s="1"/>
  <c r="Q566" i="16"/>
  <c r="S564" i="16"/>
  <c r="Y564" i="16" s="1"/>
  <c r="T564" i="16"/>
  <c r="Z564" i="16" s="1"/>
  <c r="U564" i="16"/>
  <c r="AA564" i="16" s="1"/>
  <c r="O565" i="16"/>
  <c r="X566" i="16" l="1"/>
  <c r="AD566" i="16" s="1"/>
  <c r="Q567" i="16"/>
  <c r="P567" i="16"/>
  <c r="W566" i="16"/>
  <c r="AC566" i="16" s="1"/>
  <c r="V566" i="16"/>
  <c r="AB566" i="16" s="1"/>
  <c r="T565" i="16"/>
  <c r="Z565" i="16" s="1"/>
  <c r="S565" i="16"/>
  <c r="Y565" i="16" s="1"/>
  <c r="U565" i="16"/>
  <c r="AA565" i="16" s="1"/>
  <c r="O566" i="16"/>
  <c r="Q568" i="16" l="1"/>
  <c r="X567" i="16"/>
  <c r="AD567" i="16" s="1"/>
  <c r="P568" i="16"/>
  <c r="W567" i="16"/>
  <c r="AC567" i="16" s="1"/>
  <c r="V567" i="16"/>
  <c r="AB567" i="16" s="1"/>
  <c r="U566" i="16"/>
  <c r="AA566" i="16" s="1"/>
  <c r="T566" i="16"/>
  <c r="Z566" i="16" s="1"/>
  <c r="O567" i="16"/>
  <c r="S566" i="16"/>
  <c r="Y566" i="16" s="1"/>
  <c r="P569" i="16" l="1"/>
  <c r="V568" i="16"/>
  <c r="AB568" i="16" s="1"/>
  <c r="W568" i="16"/>
  <c r="AC568" i="16" s="1"/>
  <c r="Q569" i="16"/>
  <c r="X568" i="16"/>
  <c r="AD568" i="16" s="1"/>
  <c r="S567" i="16"/>
  <c r="Y567" i="16" s="1"/>
  <c r="T567" i="16"/>
  <c r="Z567" i="16" s="1"/>
  <c r="U567" i="16"/>
  <c r="AA567" i="16" s="1"/>
  <c r="O568" i="16"/>
  <c r="P570" i="16" l="1"/>
  <c r="W569" i="16"/>
  <c r="AC569" i="16" s="1"/>
  <c r="V569" i="16"/>
  <c r="AB569" i="16" s="1"/>
  <c r="X569" i="16"/>
  <c r="AD569" i="16" s="1"/>
  <c r="Q570" i="16"/>
  <c r="S568" i="16"/>
  <c r="Y568" i="16" s="1"/>
  <c r="U568" i="16"/>
  <c r="AA568" i="16" s="1"/>
  <c r="T568" i="16"/>
  <c r="Z568" i="16" s="1"/>
  <c r="O569" i="16"/>
  <c r="X570" i="16" l="1"/>
  <c r="AD570" i="16" s="1"/>
  <c r="Q571" i="16"/>
  <c r="P571" i="16"/>
  <c r="V570" i="16"/>
  <c r="AB570" i="16" s="1"/>
  <c r="W570" i="16"/>
  <c r="AC570" i="16" s="1"/>
  <c r="T569" i="16"/>
  <c r="Z569" i="16" s="1"/>
  <c r="S569" i="16"/>
  <c r="Y569" i="16" s="1"/>
  <c r="U569" i="16"/>
  <c r="AA569" i="16" s="1"/>
  <c r="O570" i="16"/>
  <c r="X571" i="16" l="1"/>
  <c r="AD571" i="16" s="1"/>
  <c r="Q572" i="16"/>
  <c r="P572" i="16"/>
  <c r="V571" i="16"/>
  <c r="AB571" i="16" s="1"/>
  <c r="W571" i="16"/>
  <c r="AC571" i="16" s="1"/>
  <c r="U570" i="16"/>
  <c r="AA570" i="16" s="1"/>
  <c r="T570" i="16"/>
  <c r="Z570" i="16" s="1"/>
  <c r="S570" i="16"/>
  <c r="Y570" i="16" s="1"/>
  <c r="O571" i="16"/>
  <c r="X572" i="16" l="1"/>
  <c r="AD572" i="16" s="1"/>
  <c r="Q573" i="16"/>
  <c r="P573" i="16"/>
  <c r="V572" i="16"/>
  <c r="AB572" i="16" s="1"/>
  <c r="W572" i="16"/>
  <c r="AC572" i="16" s="1"/>
  <c r="S571" i="16"/>
  <c r="Y571" i="16" s="1"/>
  <c r="T571" i="16"/>
  <c r="Z571" i="16" s="1"/>
  <c r="U571" i="16"/>
  <c r="AA571" i="16" s="1"/>
  <c r="O572" i="16"/>
  <c r="X573" i="16" l="1"/>
  <c r="AD573" i="16" s="1"/>
  <c r="Q574" i="16"/>
  <c r="P574" i="16"/>
  <c r="W573" i="16"/>
  <c r="AC573" i="16" s="1"/>
  <c r="V573" i="16"/>
  <c r="AB573" i="16" s="1"/>
  <c r="S572" i="16"/>
  <c r="Y572" i="16" s="1"/>
  <c r="T572" i="16"/>
  <c r="Z572" i="16" s="1"/>
  <c r="U572" i="16"/>
  <c r="AA572" i="16" s="1"/>
  <c r="O573" i="16"/>
  <c r="X574" i="16" l="1"/>
  <c r="AD574" i="16" s="1"/>
  <c r="Q575" i="16"/>
  <c r="P575" i="16"/>
  <c r="W574" i="16"/>
  <c r="AC574" i="16" s="1"/>
  <c r="V574" i="16"/>
  <c r="AB574" i="16" s="1"/>
  <c r="T573" i="16"/>
  <c r="Z573" i="16" s="1"/>
  <c r="S573" i="16"/>
  <c r="Y573" i="16" s="1"/>
  <c r="U573" i="16"/>
  <c r="AA573" i="16" s="1"/>
  <c r="O574" i="16"/>
  <c r="P576" i="16" l="1"/>
  <c r="W575" i="16"/>
  <c r="AC575" i="16" s="1"/>
  <c r="V575" i="16"/>
  <c r="AB575" i="16" s="1"/>
  <c r="Q576" i="16"/>
  <c r="X575" i="16"/>
  <c r="AD575" i="16" s="1"/>
  <c r="U574" i="16"/>
  <c r="AA574" i="16" s="1"/>
  <c r="S574" i="16"/>
  <c r="Y574" i="16" s="1"/>
  <c r="T574" i="16"/>
  <c r="Z574" i="16" s="1"/>
  <c r="O575" i="16"/>
  <c r="P577" i="16" l="1"/>
  <c r="V576" i="16"/>
  <c r="AB576" i="16" s="1"/>
  <c r="W576" i="16"/>
  <c r="AC576" i="16" s="1"/>
  <c r="X576" i="16"/>
  <c r="AD576" i="16" s="1"/>
  <c r="Q577" i="16"/>
  <c r="U575" i="16"/>
  <c r="AA575" i="16" s="1"/>
  <c r="S575" i="16"/>
  <c r="Y575" i="16" s="1"/>
  <c r="T575" i="16"/>
  <c r="Z575" i="16" s="1"/>
  <c r="O576" i="16"/>
  <c r="P578" i="16" l="1"/>
  <c r="W577" i="16"/>
  <c r="AC577" i="16" s="1"/>
  <c r="V577" i="16"/>
  <c r="AB577" i="16" s="1"/>
  <c r="X577" i="16"/>
  <c r="AD577" i="16" s="1"/>
  <c r="Q578" i="16"/>
  <c r="S576" i="16"/>
  <c r="Y576" i="16" s="1"/>
  <c r="T576" i="16"/>
  <c r="Z576" i="16" s="1"/>
  <c r="U576" i="16"/>
  <c r="AA576" i="16" s="1"/>
  <c r="O577" i="16"/>
  <c r="X578" i="16" l="1"/>
  <c r="AD578" i="16" s="1"/>
  <c r="Q579" i="16"/>
  <c r="P579" i="16"/>
  <c r="V578" i="16"/>
  <c r="AB578" i="16" s="1"/>
  <c r="W578" i="16"/>
  <c r="AC578" i="16" s="1"/>
  <c r="T577" i="16"/>
  <c r="Z577" i="16" s="1"/>
  <c r="U577" i="16"/>
  <c r="AA577" i="16" s="1"/>
  <c r="S577" i="16"/>
  <c r="Y577" i="16" s="1"/>
  <c r="O578" i="16"/>
  <c r="P580" i="16" l="1"/>
  <c r="V579" i="16"/>
  <c r="AB579" i="16" s="1"/>
  <c r="W579" i="16"/>
  <c r="AC579" i="16" s="1"/>
  <c r="X579" i="16"/>
  <c r="AD579" i="16" s="1"/>
  <c r="Q580" i="16"/>
  <c r="U578" i="16"/>
  <c r="AA578" i="16" s="1"/>
  <c r="S578" i="16"/>
  <c r="Y578" i="16" s="1"/>
  <c r="T578" i="16"/>
  <c r="Z578" i="16" s="1"/>
  <c r="O579" i="16"/>
  <c r="X580" i="16" l="1"/>
  <c r="AD580" i="16" s="1"/>
  <c r="Q581" i="16"/>
  <c r="P581" i="16"/>
  <c r="V580" i="16"/>
  <c r="AB580" i="16" s="1"/>
  <c r="W580" i="16"/>
  <c r="AC580" i="16" s="1"/>
  <c r="T579" i="16"/>
  <c r="Z579" i="16" s="1"/>
  <c r="U579" i="16"/>
  <c r="AA579" i="16" s="1"/>
  <c r="S579" i="16"/>
  <c r="Y579" i="16" s="1"/>
  <c r="O580" i="16"/>
  <c r="X581" i="16" l="1"/>
  <c r="AD581" i="16" s="1"/>
  <c r="Q582" i="16"/>
  <c r="P582" i="16"/>
  <c r="W581" i="16"/>
  <c r="AC581" i="16" s="1"/>
  <c r="V581" i="16"/>
  <c r="AB581" i="16" s="1"/>
  <c r="S580" i="16"/>
  <c r="Y580" i="16" s="1"/>
  <c r="U580" i="16"/>
  <c r="AA580" i="16" s="1"/>
  <c r="O581" i="16"/>
  <c r="T580" i="16"/>
  <c r="Z580" i="16" s="1"/>
  <c r="X582" i="16" l="1"/>
  <c r="AD582" i="16" s="1"/>
  <c r="Q583" i="16"/>
  <c r="P583" i="16"/>
  <c r="W582" i="16"/>
  <c r="AC582" i="16" s="1"/>
  <c r="V582" i="16"/>
  <c r="AB582" i="16" s="1"/>
  <c r="T581" i="16"/>
  <c r="Z581" i="16" s="1"/>
  <c r="S581" i="16"/>
  <c r="Y581" i="16" s="1"/>
  <c r="U581" i="16"/>
  <c r="AA581" i="16" s="1"/>
  <c r="O582" i="16"/>
  <c r="P584" i="16" l="1"/>
  <c r="W583" i="16"/>
  <c r="AC583" i="16" s="1"/>
  <c r="V583" i="16"/>
  <c r="AB583" i="16" s="1"/>
  <c r="X583" i="16"/>
  <c r="AD583" i="16" s="1"/>
  <c r="Q584" i="16"/>
  <c r="U582" i="16"/>
  <c r="AA582" i="16" s="1"/>
  <c r="S582" i="16"/>
  <c r="Y582" i="16" s="1"/>
  <c r="T582" i="16"/>
  <c r="Z582" i="16" s="1"/>
  <c r="O583" i="16"/>
  <c r="X584" i="16" l="1"/>
  <c r="AD584" i="16" s="1"/>
  <c r="Q585" i="16"/>
  <c r="P585" i="16"/>
  <c r="V584" i="16"/>
  <c r="AB584" i="16" s="1"/>
  <c r="W584" i="16"/>
  <c r="AC584" i="16" s="1"/>
  <c r="S583" i="16"/>
  <c r="Y583" i="16" s="1"/>
  <c r="T583" i="16"/>
  <c r="Z583" i="16" s="1"/>
  <c r="U583" i="16"/>
  <c r="AA583" i="16" s="1"/>
  <c r="O584" i="16"/>
  <c r="P586" i="16" l="1"/>
  <c r="W585" i="16"/>
  <c r="AC585" i="16" s="1"/>
  <c r="V585" i="16"/>
  <c r="AB585" i="16" s="1"/>
  <c r="X585" i="16"/>
  <c r="AD585" i="16" s="1"/>
  <c r="Q586" i="16"/>
  <c r="S584" i="16"/>
  <c r="Y584" i="16" s="1"/>
  <c r="U584" i="16"/>
  <c r="AA584" i="16" s="1"/>
  <c r="T584" i="16"/>
  <c r="Z584" i="16" s="1"/>
  <c r="O585" i="16"/>
  <c r="P587" i="16" l="1"/>
  <c r="V586" i="16"/>
  <c r="AB586" i="16" s="1"/>
  <c r="W586" i="16"/>
  <c r="AC586" i="16" s="1"/>
  <c r="X586" i="16"/>
  <c r="AD586" i="16" s="1"/>
  <c r="Q587" i="16"/>
  <c r="T585" i="16"/>
  <c r="Z585" i="16" s="1"/>
  <c r="S585" i="16"/>
  <c r="Y585" i="16" s="1"/>
  <c r="U585" i="16"/>
  <c r="AA585" i="16" s="1"/>
  <c r="O586" i="16"/>
  <c r="P588" i="16" l="1"/>
  <c r="V587" i="16"/>
  <c r="AB587" i="16" s="1"/>
  <c r="W587" i="16"/>
  <c r="AC587" i="16" s="1"/>
  <c r="X587" i="16"/>
  <c r="AD587" i="16" s="1"/>
  <c r="Q588" i="16"/>
  <c r="U586" i="16"/>
  <c r="AA586" i="16" s="1"/>
  <c r="T586" i="16"/>
  <c r="Z586" i="16" s="1"/>
  <c r="S586" i="16"/>
  <c r="Y586" i="16" s="1"/>
  <c r="O587" i="16"/>
  <c r="X588" i="16" l="1"/>
  <c r="AD588" i="16" s="1"/>
  <c r="Q589" i="16"/>
  <c r="P589" i="16"/>
  <c r="V588" i="16"/>
  <c r="AB588" i="16" s="1"/>
  <c r="W588" i="16"/>
  <c r="AC588" i="16" s="1"/>
  <c r="S587" i="16"/>
  <c r="Y587" i="16" s="1"/>
  <c r="O588" i="16"/>
  <c r="T587" i="16"/>
  <c r="Z587" i="16" s="1"/>
  <c r="U587" i="16"/>
  <c r="AA587" i="16" s="1"/>
  <c r="X589" i="16" l="1"/>
  <c r="AD589" i="16" s="1"/>
  <c r="Q590" i="16"/>
  <c r="P590" i="16"/>
  <c r="W589" i="16"/>
  <c r="AC589" i="16" s="1"/>
  <c r="V589" i="16"/>
  <c r="AB589" i="16" s="1"/>
  <c r="S588" i="16"/>
  <c r="Y588" i="16" s="1"/>
  <c r="T588" i="16"/>
  <c r="Z588" i="16" s="1"/>
  <c r="U588" i="16"/>
  <c r="AA588" i="16" s="1"/>
  <c r="O589" i="16"/>
  <c r="P591" i="16" l="1"/>
  <c r="W590" i="16"/>
  <c r="AC590" i="16" s="1"/>
  <c r="V590" i="16"/>
  <c r="AB590" i="16" s="1"/>
  <c r="X590" i="16"/>
  <c r="AD590" i="16" s="1"/>
  <c r="Q591" i="16"/>
  <c r="T589" i="16"/>
  <c r="Z589" i="16" s="1"/>
  <c r="S589" i="16"/>
  <c r="Y589" i="16" s="1"/>
  <c r="U589" i="16"/>
  <c r="AA589" i="16" s="1"/>
  <c r="O590" i="16"/>
  <c r="Q592" i="16" l="1"/>
  <c r="X591" i="16"/>
  <c r="AD591" i="16" s="1"/>
  <c r="P592" i="16"/>
  <c r="W591" i="16"/>
  <c r="AC591" i="16" s="1"/>
  <c r="V591" i="16"/>
  <c r="AB591" i="16" s="1"/>
  <c r="U590" i="16"/>
  <c r="AA590" i="16" s="1"/>
  <c r="S590" i="16"/>
  <c r="Y590" i="16" s="1"/>
  <c r="T590" i="16"/>
  <c r="Z590" i="16" s="1"/>
  <c r="O591" i="16"/>
  <c r="Q593" i="16" l="1"/>
  <c r="X592" i="16"/>
  <c r="AD592" i="16" s="1"/>
  <c r="P593" i="16"/>
  <c r="V592" i="16"/>
  <c r="AB592" i="16" s="1"/>
  <c r="W592" i="16"/>
  <c r="AC592" i="16" s="1"/>
  <c r="U591" i="16"/>
  <c r="AA591" i="16" s="1"/>
  <c r="S591" i="16"/>
  <c r="Y591" i="16" s="1"/>
  <c r="T591" i="16"/>
  <c r="Z591" i="16" s="1"/>
  <c r="O592" i="16"/>
  <c r="Q594" i="16" l="1"/>
  <c r="X593" i="16"/>
  <c r="AD593" i="16" s="1"/>
  <c r="P594" i="16"/>
  <c r="W593" i="16"/>
  <c r="AC593" i="16" s="1"/>
  <c r="V593" i="16"/>
  <c r="AB593" i="16" s="1"/>
  <c r="S592" i="16"/>
  <c r="Y592" i="16" s="1"/>
  <c r="T592" i="16"/>
  <c r="Z592" i="16" s="1"/>
  <c r="U592" i="16"/>
  <c r="AA592" i="16" s="1"/>
  <c r="O593" i="16"/>
  <c r="X594" i="16" l="1"/>
  <c r="AD594" i="16" s="1"/>
  <c r="Q595" i="16"/>
  <c r="P595" i="16"/>
  <c r="V594" i="16"/>
  <c r="AB594" i="16" s="1"/>
  <c r="W594" i="16"/>
  <c r="AC594" i="16" s="1"/>
  <c r="T593" i="16"/>
  <c r="Z593" i="16" s="1"/>
  <c r="U593" i="16"/>
  <c r="AA593" i="16" s="1"/>
  <c r="S593" i="16"/>
  <c r="Y593" i="16" s="1"/>
  <c r="O594" i="16"/>
  <c r="P596" i="16" l="1"/>
  <c r="V595" i="16"/>
  <c r="AB595" i="16" s="1"/>
  <c r="W595" i="16"/>
  <c r="AC595" i="16" s="1"/>
  <c r="X595" i="16"/>
  <c r="AD595" i="16" s="1"/>
  <c r="Q596" i="16"/>
  <c r="U594" i="16"/>
  <c r="AA594" i="16" s="1"/>
  <c r="S594" i="16"/>
  <c r="Y594" i="16" s="1"/>
  <c r="O595" i="16"/>
  <c r="T594" i="16"/>
  <c r="Z594" i="16" s="1"/>
  <c r="X596" i="16" l="1"/>
  <c r="AD596" i="16" s="1"/>
  <c r="Q597" i="16"/>
  <c r="P597" i="16"/>
  <c r="V596" i="16"/>
  <c r="AB596" i="16" s="1"/>
  <c r="W596" i="16"/>
  <c r="AC596" i="16" s="1"/>
  <c r="T595" i="16"/>
  <c r="Z595" i="16" s="1"/>
  <c r="U595" i="16"/>
  <c r="AA595" i="16" s="1"/>
  <c r="S595" i="16"/>
  <c r="Y595" i="16" s="1"/>
  <c r="O596" i="16"/>
  <c r="P598" i="16" l="1"/>
  <c r="W597" i="16"/>
  <c r="AC597" i="16" s="1"/>
  <c r="V597" i="16"/>
  <c r="AB597" i="16" s="1"/>
  <c r="X597" i="16"/>
  <c r="AD597" i="16" s="1"/>
  <c r="Q598" i="16"/>
  <c r="S596" i="16"/>
  <c r="Y596" i="16" s="1"/>
  <c r="T596" i="16"/>
  <c r="Z596" i="16" s="1"/>
  <c r="U596" i="16"/>
  <c r="AA596" i="16" s="1"/>
  <c r="O597" i="16"/>
  <c r="X598" i="16" l="1"/>
  <c r="AD598" i="16" s="1"/>
  <c r="Q599" i="16"/>
  <c r="P599" i="16"/>
  <c r="W598" i="16"/>
  <c r="AC598" i="16" s="1"/>
  <c r="V598" i="16"/>
  <c r="AB598" i="16" s="1"/>
  <c r="T597" i="16"/>
  <c r="Z597" i="16" s="1"/>
  <c r="S597" i="16"/>
  <c r="Y597" i="16" s="1"/>
  <c r="U597" i="16"/>
  <c r="AA597" i="16" s="1"/>
  <c r="O598" i="16"/>
  <c r="Q600" i="16" l="1"/>
  <c r="X599" i="16"/>
  <c r="AD599" i="16" s="1"/>
  <c r="P600" i="16"/>
  <c r="W599" i="16"/>
  <c r="AC599" i="16" s="1"/>
  <c r="V599" i="16"/>
  <c r="AB599" i="16" s="1"/>
  <c r="U598" i="16"/>
  <c r="AA598" i="16" s="1"/>
  <c r="S598" i="16"/>
  <c r="Y598" i="16" s="1"/>
  <c r="T598" i="16"/>
  <c r="Z598" i="16" s="1"/>
  <c r="O599" i="16"/>
  <c r="Q601" i="16" l="1"/>
  <c r="X600" i="16"/>
  <c r="AD600" i="16" s="1"/>
  <c r="P601" i="16"/>
  <c r="V600" i="16"/>
  <c r="AB600" i="16" s="1"/>
  <c r="W600" i="16"/>
  <c r="AC600" i="16" s="1"/>
  <c r="S599" i="16"/>
  <c r="Y599" i="16" s="1"/>
  <c r="T599" i="16"/>
  <c r="Z599" i="16" s="1"/>
  <c r="U599" i="16"/>
  <c r="AA599" i="16" s="1"/>
  <c r="O600" i="16"/>
  <c r="X601" i="16" l="1"/>
  <c r="AD601" i="16" s="1"/>
  <c r="Q602" i="16"/>
  <c r="P602" i="16"/>
  <c r="W601" i="16"/>
  <c r="AC601" i="16" s="1"/>
  <c r="V601" i="16"/>
  <c r="AB601" i="16" s="1"/>
  <c r="S600" i="16"/>
  <c r="Y600" i="16" s="1"/>
  <c r="U600" i="16"/>
  <c r="AA600" i="16" s="1"/>
  <c r="T600" i="16"/>
  <c r="Z600" i="16" s="1"/>
  <c r="O601" i="16"/>
  <c r="P603" i="16" l="1"/>
  <c r="V602" i="16"/>
  <c r="AB602" i="16" s="1"/>
  <c r="W602" i="16"/>
  <c r="AC602" i="16" s="1"/>
  <c r="X602" i="16"/>
  <c r="AD602" i="16" s="1"/>
  <c r="Q603" i="16"/>
  <c r="T601" i="16"/>
  <c r="Z601" i="16" s="1"/>
  <c r="S601" i="16"/>
  <c r="Y601" i="16" s="1"/>
  <c r="U601" i="16"/>
  <c r="AA601" i="16" s="1"/>
  <c r="O602" i="16"/>
  <c r="X603" i="16" l="1"/>
  <c r="AD603" i="16" s="1"/>
  <c r="Q604" i="16"/>
  <c r="P604" i="16"/>
  <c r="V603" i="16"/>
  <c r="AB603" i="16" s="1"/>
  <c r="W603" i="16"/>
  <c r="AC603" i="16" s="1"/>
  <c r="U602" i="16"/>
  <c r="AA602" i="16" s="1"/>
  <c r="T602" i="16"/>
  <c r="Z602" i="16" s="1"/>
  <c r="O603" i="16"/>
  <c r="S602" i="16"/>
  <c r="Y602" i="16" s="1"/>
  <c r="X604" i="16" l="1"/>
  <c r="AD604" i="16" s="1"/>
  <c r="Q605" i="16"/>
  <c r="P605" i="16"/>
  <c r="V604" i="16"/>
  <c r="AB604" i="16" s="1"/>
  <c r="W604" i="16"/>
  <c r="AC604" i="16" s="1"/>
  <c r="S603" i="16"/>
  <c r="Y603" i="16" s="1"/>
  <c r="T603" i="16"/>
  <c r="Z603" i="16" s="1"/>
  <c r="U603" i="16"/>
  <c r="AA603" i="16" s="1"/>
  <c r="O604" i="16"/>
  <c r="P606" i="16" l="1"/>
  <c r="W605" i="16"/>
  <c r="AC605" i="16" s="1"/>
  <c r="V605" i="16"/>
  <c r="AB605" i="16" s="1"/>
  <c r="X605" i="16"/>
  <c r="AD605" i="16" s="1"/>
  <c r="Q606" i="16"/>
  <c r="S604" i="16"/>
  <c r="Y604" i="16" s="1"/>
  <c r="T604" i="16"/>
  <c r="Z604" i="16" s="1"/>
  <c r="U604" i="16"/>
  <c r="AA604" i="16" s="1"/>
  <c r="O605" i="16"/>
  <c r="X606" i="16" l="1"/>
  <c r="AD606" i="16" s="1"/>
  <c r="Q607" i="16"/>
  <c r="P607" i="16"/>
  <c r="W606" i="16"/>
  <c r="AC606" i="16" s="1"/>
  <c r="V606" i="16"/>
  <c r="AB606" i="16" s="1"/>
  <c r="T605" i="16"/>
  <c r="Z605" i="16" s="1"/>
  <c r="S605" i="16"/>
  <c r="Y605" i="16" s="1"/>
  <c r="O606" i="16"/>
  <c r="U605" i="16"/>
  <c r="AA605" i="16" s="1"/>
  <c r="X607" i="16" l="1"/>
  <c r="AD607" i="16" s="1"/>
  <c r="Q608" i="16"/>
  <c r="P608" i="16"/>
  <c r="W607" i="16"/>
  <c r="AC607" i="16" s="1"/>
  <c r="V607" i="16"/>
  <c r="AB607" i="16" s="1"/>
  <c r="U606" i="16"/>
  <c r="AA606" i="16" s="1"/>
  <c r="S606" i="16"/>
  <c r="Y606" i="16" s="1"/>
  <c r="T606" i="16"/>
  <c r="Z606" i="16" s="1"/>
  <c r="O607" i="16"/>
  <c r="P609" i="16" l="1"/>
  <c r="V608" i="16"/>
  <c r="AB608" i="16" s="1"/>
  <c r="W608" i="16"/>
  <c r="AC608" i="16" s="1"/>
  <c r="X608" i="16"/>
  <c r="AD608" i="16" s="1"/>
  <c r="Q609" i="16"/>
  <c r="U607" i="16"/>
  <c r="AA607" i="16" s="1"/>
  <c r="S607" i="16"/>
  <c r="Y607" i="16" s="1"/>
  <c r="T607" i="16"/>
  <c r="Z607" i="16" s="1"/>
  <c r="O608" i="16"/>
  <c r="X609" i="16" l="1"/>
  <c r="AD609" i="16" s="1"/>
  <c r="Q610" i="16"/>
  <c r="P610" i="16"/>
  <c r="W609" i="16"/>
  <c r="AC609" i="16" s="1"/>
  <c r="V609" i="16"/>
  <c r="AB609" i="16" s="1"/>
  <c r="S608" i="16"/>
  <c r="Y608" i="16" s="1"/>
  <c r="T608" i="16"/>
  <c r="Z608" i="16" s="1"/>
  <c r="O609" i="16"/>
  <c r="U608" i="16"/>
  <c r="AA608" i="16" s="1"/>
  <c r="X610" i="16" l="1"/>
  <c r="AD610" i="16" s="1"/>
  <c r="Q611" i="16"/>
  <c r="P611" i="16"/>
  <c r="V610" i="16"/>
  <c r="AB610" i="16" s="1"/>
  <c r="W610" i="16"/>
  <c r="AC610" i="16" s="1"/>
  <c r="T609" i="16"/>
  <c r="Z609" i="16" s="1"/>
  <c r="U609" i="16"/>
  <c r="AA609" i="16" s="1"/>
  <c r="S609" i="16"/>
  <c r="Y609" i="16" s="1"/>
  <c r="O610" i="16"/>
  <c r="P612" i="16" l="1"/>
  <c r="V611" i="16"/>
  <c r="AB611" i="16" s="1"/>
  <c r="W611" i="16"/>
  <c r="AC611" i="16" s="1"/>
  <c r="X611" i="16"/>
  <c r="AD611" i="16" s="1"/>
  <c r="Q612" i="16"/>
  <c r="U610" i="16"/>
  <c r="AA610" i="16" s="1"/>
  <c r="S610" i="16"/>
  <c r="Y610" i="16" s="1"/>
  <c r="T610" i="16"/>
  <c r="Z610" i="16" s="1"/>
  <c r="O611" i="16"/>
  <c r="X612" i="16" l="1"/>
  <c r="AD612" i="16" s="1"/>
  <c r="Q613" i="16"/>
  <c r="P613" i="16"/>
  <c r="V612" i="16"/>
  <c r="AB612" i="16" s="1"/>
  <c r="W612" i="16"/>
  <c r="AC612" i="16" s="1"/>
  <c r="T611" i="16"/>
  <c r="Z611" i="16" s="1"/>
  <c r="U611" i="16"/>
  <c r="AA611" i="16" s="1"/>
  <c r="S611" i="16"/>
  <c r="Y611" i="16" s="1"/>
  <c r="O612" i="16"/>
  <c r="P614" i="16" l="1"/>
  <c r="W613" i="16"/>
  <c r="AC613" i="16" s="1"/>
  <c r="V613" i="16"/>
  <c r="AB613" i="16" s="1"/>
  <c r="X613" i="16"/>
  <c r="AD613" i="16" s="1"/>
  <c r="Q614" i="16"/>
  <c r="S612" i="16"/>
  <c r="Y612" i="16" s="1"/>
  <c r="T612" i="16"/>
  <c r="Z612" i="16" s="1"/>
  <c r="U612" i="16"/>
  <c r="AA612" i="16" s="1"/>
  <c r="O613" i="16"/>
  <c r="X614" i="16" l="1"/>
  <c r="AD614" i="16" s="1"/>
  <c r="Q615" i="16"/>
  <c r="P615" i="16"/>
  <c r="W614" i="16"/>
  <c r="AC614" i="16" s="1"/>
  <c r="V614" i="16"/>
  <c r="AB614" i="16" s="1"/>
  <c r="T613" i="16"/>
  <c r="Z613" i="16" s="1"/>
  <c r="S613" i="16"/>
  <c r="Y613" i="16" s="1"/>
  <c r="U613" i="16"/>
  <c r="AA613" i="16" s="1"/>
  <c r="O614" i="16"/>
  <c r="X615" i="16" l="1"/>
  <c r="AD615" i="16" s="1"/>
  <c r="Q616" i="16"/>
  <c r="P616" i="16"/>
  <c r="W615" i="16"/>
  <c r="AC615" i="16" s="1"/>
  <c r="V615" i="16"/>
  <c r="AB615" i="16" s="1"/>
  <c r="U614" i="16"/>
  <c r="AA614" i="16" s="1"/>
  <c r="S614" i="16"/>
  <c r="Y614" i="16" s="1"/>
  <c r="T614" i="16"/>
  <c r="Z614" i="16" s="1"/>
  <c r="O615" i="16"/>
  <c r="P617" i="16" l="1"/>
  <c r="V616" i="16"/>
  <c r="AB616" i="16" s="1"/>
  <c r="W616" i="16"/>
  <c r="AC616" i="16" s="1"/>
  <c r="X616" i="16"/>
  <c r="AD616" i="16" s="1"/>
  <c r="Q617" i="16"/>
  <c r="S615" i="16"/>
  <c r="Y615" i="16" s="1"/>
  <c r="T615" i="16"/>
  <c r="Z615" i="16" s="1"/>
  <c r="O616" i="16"/>
  <c r="U615" i="16"/>
  <c r="AA615" i="16" s="1"/>
  <c r="X617" i="16" l="1"/>
  <c r="AD617" i="16" s="1"/>
  <c r="Q618" i="16"/>
  <c r="P618" i="16"/>
  <c r="W617" i="16"/>
  <c r="AC617" i="16" s="1"/>
  <c r="V617" i="16"/>
  <c r="AB617" i="16" s="1"/>
  <c r="S616" i="16"/>
  <c r="Y616" i="16" s="1"/>
  <c r="U616" i="16"/>
  <c r="AA616" i="16" s="1"/>
  <c r="T616" i="16"/>
  <c r="Z616" i="16" s="1"/>
  <c r="O617" i="16"/>
  <c r="X618" i="16" l="1"/>
  <c r="AD618" i="16" s="1"/>
  <c r="Q619" i="16"/>
  <c r="P619" i="16"/>
  <c r="V618" i="16"/>
  <c r="AB618" i="16" s="1"/>
  <c r="W618" i="16"/>
  <c r="AC618" i="16" s="1"/>
  <c r="T617" i="16"/>
  <c r="Z617" i="16" s="1"/>
  <c r="S617" i="16"/>
  <c r="Y617" i="16" s="1"/>
  <c r="U617" i="16"/>
  <c r="AA617" i="16" s="1"/>
  <c r="O618" i="16"/>
  <c r="P620" i="16" l="1"/>
  <c r="V619" i="16"/>
  <c r="AB619" i="16" s="1"/>
  <c r="W619" i="16"/>
  <c r="AC619" i="16" s="1"/>
  <c r="X619" i="16"/>
  <c r="AD619" i="16" s="1"/>
  <c r="Q620" i="16"/>
  <c r="U618" i="16"/>
  <c r="AA618" i="16" s="1"/>
  <c r="T618" i="16"/>
  <c r="Z618" i="16" s="1"/>
  <c r="S618" i="16"/>
  <c r="Y618" i="16" s="1"/>
  <c r="O619" i="16"/>
  <c r="X620" i="16" l="1"/>
  <c r="AD620" i="16" s="1"/>
  <c r="Q621" i="16"/>
  <c r="P621" i="16"/>
  <c r="V620" i="16"/>
  <c r="AB620" i="16" s="1"/>
  <c r="W620" i="16"/>
  <c r="AC620" i="16" s="1"/>
  <c r="S619" i="16"/>
  <c r="Y619" i="16" s="1"/>
  <c r="T619" i="16"/>
  <c r="Z619" i="16" s="1"/>
  <c r="O620" i="16"/>
  <c r="U619" i="16"/>
  <c r="AA619" i="16" s="1"/>
  <c r="P622" i="16" l="1"/>
  <c r="W621" i="16"/>
  <c r="AC621" i="16" s="1"/>
  <c r="V621" i="16"/>
  <c r="AB621" i="16" s="1"/>
  <c r="X621" i="16"/>
  <c r="AD621" i="16" s="1"/>
  <c r="Q622" i="16"/>
  <c r="S620" i="16"/>
  <c r="Y620" i="16" s="1"/>
  <c r="T620" i="16"/>
  <c r="Z620" i="16" s="1"/>
  <c r="U620" i="16"/>
  <c r="AA620" i="16" s="1"/>
  <c r="O621" i="16"/>
  <c r="X622" i="16" l="1"/>
  <c r="AD622" i="16" s="1"/>
  <c r="Q623" i="16"/>
  <c r="P623" i="16"/>
  <c r="W622" i="16"/>
  <c r="AC622" i="16" s="1"/>
  <c r="V622" i="16"/>
  <c r="AB622" i="16" s="1"/>
  <c r="T621" i="16"/>
  <c r="Z621" i="16" s="1"/>
  <c r="S621" i="16"/>
  <c r="Y621" i="16" s="1"/>
  <c r="U621" i="16"/>
  <c r="AA621" i="16" s="1"/>
  <c r="O622" i="16"/>
  <c r="X623" i="16" l="1"/>
  <c r="AD623" i="16" s="1"/>
  <c r="Q624" i="16"/>
  <c r="P624" i="16"/>
  <c r="W623" i="16"/>
  <c r="AC623" i="16" s="1"/>
  <c r="V623" i="16"/>
  <c r="AB623" i="16" s="1"/>
  <c r="U622" i="16"/>
  <c r="AA622" i="16" s="1"/>
  <c r="S622" i="16"/>
  <c r="Y622" i="16" s="1"/>
  <c r="T622" i="16"/>
  <c r="Z622" i="16" s="1"/>
  <c r="O623" i="16"/>
  <c r="P625" i="16" l="1"/>
  <c r="V624" i="16"/>
  <c r="AB624" i="16" s="1"/>
  <c r="W624" i="16"/>
  <c r="AC624" i="16" s="1"/>
  <c r="Q625" i="16"/>
  <c r="X624" i="16"/>
  <c r="AD624" i="16" s="1"/>
  <c r="U623" i="16"/>
  <c r="AA623" i="16" s="1"/>
  <c r="O624" i="16"/>
  <c r="S623" i="16"/>
  <c r="Y623" i="16" s="1"/>
  <c r="T623" i="16"/>
  <c r="Z623" i="16" s="1"/>
  <c r="P626" i="16" l="1"/>
  <c r="W625" i="16"/>
  <c r="AC625" i="16" s="1"/>
  <c r="V625" i="16"/>
  <c r="AB625" i="16" s="1"/>
  <c r="X625" i="16"/>
  <c r="AD625" i="16" s="1"/>
  <c r="Q626" i="16"/>
  <c r="S624" i="16"/>
  <c r="Y624" i="16" s="1"/>
  <c r="T624" i="16"/>
  <c r="Z624" i="16" s="1"/>
  <c r="U624" i="16"/>
  <c r="AA624" i="16" s="1"/>
  <c r="O625" i="16"/>
  <c r="X626" i="16" l="1"/>
  <c r="AD626" i="16" s="1"/>
  <c r="Q627" i="16"/>
  <c r="P627" i="16"/>
  <c r="V626" i="16"/>
  <c r="AB626" i="16" s="1"/>
  <c r="W626" i="16"/>
  <c r="AC626" i="16" s="1"/>
  <c r="T625" i="16"/>
  <c r="Z625" i="16" s="1"/>
  <c r="U625" i="16"/>
  <c r="AA625" i="16" s="1"/>
  <c r="S625" i="16"/>
  <c r="Y625" i="16" s="1"/>
  <c r="O626" i="16"/>
  <c r="P628" i="16" l="1"/>
  <c r="V627" i="16"/>
  <c r="AB627" i="16" s="1"/>
  <c r="W627" i="16"/>
  <c r="AC627" i="16" s="1"/>
  <c r="X627" i="16"/>
  <c r="AD627" i="16" s="1"/>
  <c r="Q628" i="16"/>
  <c r="U626" i="16"/>
  <c r="AA626" i="16" s="1"/>
  <c r="S626" i="16"/>
  <c r="Y626" i="16" s="1"/>
  <c r="T626" i="16"/>
  <c r="Z626" i="16" s="1"/>
  <c r="O627" i="16"/>
  <c r="X628" i="16" l="1"/>
  <c r="AD628" i="16" s="1"/>
  <c r="Q629" i="16"/>
  <c r="P629" i="16"/>
  <c r="V628" i="16"/>
  <c r="AB628" i="16" s="1"/>
  <c r="W628" i="16"/>
  <c r="AC628" i="16" s="1"/>
  <c r="T627" i="16"/>
  <c r="Z627" i="16" s="1"/>
  <c r="U627" i="16"/>
  <c r="AA627" i="16" s="1"/>
  <c r="O628" i="16"/>
  <c r="S627" i="16"/>
  <c r="Y627" i="16" s="1"/>
  <c r="P630" i="16" l="1"/>
  <c r="W629" i="16"/>
  <c r="AC629" i="16" s="1"/>
  <c r="V629" i="16"/>
  <c r="AB629" i="16" s="1"/>
  <c r="X629" i="16"/>
  <c r="AD629" i="16" s="1"/>
  <c r="Q630" i="16"/>
  <c r="S628" i="16"/>
  <c r="Y628" i="16" s="1"/>
  <c r="T628" i="16"/>
  <c r="Z628" i="16" s="1"/>
  <c r="U628" i="16"/>
  <c r="AA628" i="16" s="1"/>
  <c r="O629" i="16"/>
  <c r="X630" i="16" l="1"/>
  <c r="AD630" i="16" s="1"/>
  <c r="Q631" i="16"/>
  <c r="P631" i="16"/>
  <c r="W630" i="16"/>
  <c r="AC630" i="16" s="1"/>
  <c r="V630" i="16"/>
  <c r="AB630" i="16" s="1"/>
  <c r="T629" i="16"/>
  <c r="Z629" i="16" s="1"/>
  <c r="S629" i="16"/>
  <c r="Y629" i="16" s="1"/>
  <c r="U629" i="16"/>
  <c r="AA629" i="16" s="1"/>
  <c r="O630" i="16"/>
  <c r="Q632" i="16" l="1"/>
  <c r="X631" i="16"/>
  <c r="AD631" i="16" s="1"/>
  <c r="P632" i="16"/>
  <c r="W631" i="16"/>
  <c r="AC631" i="16" s="1"/>
  <c r="V631" i="16"/>
  <c r="AB631" i="16" s="1"/>
  <c r="U630" i="16"/>
  <c r="AA630" i="16" s="1"/>
  <c r="S630" i="16"/>
  <c r="Y630" i="16" s="1"/>
  <c r="T630" i="16"/>
  <c r="Z630" i="16" s="1"/>
  <c r="O631" i="16"/>
  <c r="Q633" i="16" l="1"/>
  <c r="X632" i="16"/>
  <c r="AD632" i="16" s="1"/>
  <c r="P633" i="16"/>
  <c r="V632" i="16"/>
  <c r="AB632" i="16" s="1"/>
  <c r="W632" i="16"/>
  <c r="AC632" i="16" s="1"/>
  <c r="S631" i="16"/>
  <c r="Y631" i="16" s="1"/>
  <c r="T631" i="16"/>
  <c r="Z631" i="16" s="1"/>
  <c r="U631" i="16"/>
  <c r="AA631" i="16" s="1"/>
  <c r="O632" i="16"/>
  <c r="X633" i="16" l="1"/>
  <c r="AD633" i="16" s="1"/>
  <c r="Q634" i="16"/>
  <c r="P634" i="16"/>
  <c r="W633" i="16"/>
  <c r="AC633" i="16" s="1"/>
  <c r="V633" i="16"/>
  <c r="AB633" i="16" s="1"/>
  <c r="S632" i="16"/>
  <c r="Y632" i="16" s="1"/>
  <c r="U632" i="16"/>
  <c r="AA632" i="16" s="1"/>
  <c r="T632" i="16"/>
  <c r="Z632" i="16" s="1"/>
  <c r="O633" i="16"/>
  <c r="P635" i="16" l="1"/>
  <c r="V634" i="16"/>
  <c r="AB634" i="16" s="1"/>
  <c r="W634" i="16"/>
  <c r="AC634" i="16" s="1"/>
  <c r="X634" i="16"/>
  <c r="AD634" i="16" s="1"/>
  <c r="Q635" i="16"/>
  <c r="T633" i="16"/>
  <c r="Z633" i="16" s="1"/>
  <c r="S633" i="16"/>
  <c r="Y633" i="16" s="1"/>
  <c r="U633" i="16"/>
  <c r="AA633" i="16" s="1"/>
  <c r="O634" i="16"/>
  <c r="X635" i="16" l="1"/>
  <c r="AD635" i="16" s="1"/>
  <c r="Q636" i="16"/>
  <c r="P636" i="16"/>
  <c r="V635" i="16"/>
  <c r="AB635" i="16" s="1"/>
  <c r="W635" i="16"/>
  <c r="AC635" i="16" s="1"/>
  <c r="U634" i="16"/>
  <c r="AA634" i="16" s="1"/>
  <c r="T634" i="16"/>
  <c r="Z634" i="16" s="1"/>
  <c r="S634" i="16"/>
  <c r="Y634" i="16" s="1"/>
  <c r="O635" i="16"/>
  <c r="X636" i="16" l="1"/>
  <c r="AD636" i="16" s="1"/>
  <c r="Q637" i="16"/>
  <c r="P637" i="16"/>
  <c r="V636" i="16"/>
  <c r="AB636" i="16" s="1"/>
  <c r="W636" i="16"/>
  <c r="AC636" i="16" s="1"/>
  <c r="S635" i="16"/>
  <c r="Y635" i="16" s="1"/>
  <c r="T635" i="16"/>
  <c r="Z635" i="16" s="1"/>
  <c r="U635" i="16"/>
  <c r="AA635" i="16" s="1"/>
  <c r="O636" i="16"/>
  <c r="P638" i="16" l="1"/>
  <c r="W637" i="16"/>
  <c r="AC637" i="16" s="1"/>
  <c r="V637" i="16"/>
  <c r="AB637" i="16" s="1"/>
  <c r="X637" i="16"/>
  <c r="AD637" i="16" s="1"/>
  <c r="Q638" i="16"/>
  <c r="S636" i="16"/>
  <c r="Y636" i="16" s="1"/>
  <c r="T636" i="16"/>
  <c r="Z636" i="16" s="1"/>
  <c r="U636" i="16"/>
  <c r="AA636" i="16" s="1"/>
  <c r="O637" i="16"/>
  <c r="X638" i="16" l="1"/>
  <c r="AD638" i="16" s="1"/>
  <c r="Q639" i="16"/>
  <c r="P639" i="16"/>
  <c r="W638" i="16"/>
  <c r="AC638" i="16" s="1"/>
  <c r="V638" i="16"/>
  <c r="AB638" i="16" s="1"/>
  <c r="T637" i="16"/>
  <c r="Z637" i="16" s="1"/>
  <c r="S637" i="16"/>
  <c r="Y637" i="16" s="1"/>
  <c r="U637" i="16"/>
  <c r="AA637" i="16" s="1"/>
  <c r="O638" i="16"/>
  <c r="X639" i="16" l="1"/>
  <c r="AD639" i="16" s="1"/>
  <c r="Q640" i="16"/>
  <c r="P640" i="16"/>
  <c r="W639" i="16"/>
  <c r="AC639" i="16" s="1"/>
  <c r="V639" i="16"/>
  <c r="AB639" i="16" s="1"/>
  <c r="U638" i="16"/>
  <c r="AA638" i="16" s="1"/>
  <c r="S638" i="16"/>
  <c r="Y638" i="16" s="1"/>
  <c r="T638" i="16"/>
  <c r="Z638" i="16" s="1"/>
  <c r="O639" i="16"/>
  <c r="P641" i="16" l="1"/>
  <c r="V640" i="16"/>
  <c r="AB640" i="16" s="1"/>
  <c r="W640" i="16"/>
  <c r="AC640" i="16" s="1"/>
  <c r="X640" i="16"/>
  <c r="AD640" i="16" s="1"/>
  <c r="Q641" i="16"/>
  <c r="U639" i="16"/>
  <c r="AA639" i="16" s="1"/>
  <c r="S639" i="16"/>
  <c r="Y639" i="16" s="1"/>
  <c r="T639" i="16"/>
  <c r="Z639" i="16" s="1"/>
  <c r="O640" i="16"/>
  <c r="X641" i="16" l="1"/>
  <c r="AD641" i="16" s="1"/>
  <c r="Q642" i="16"/>
  <c r="P642" i="16"/>
  <c r="W641" i="16"/>
  <c r="AC641" i="16" s="1"/>
  <c r="V641" i="16"/>
  <c r="AB641" i="16" s="1"/>
  <c r="S640" i="16"/>
  <c r="Y640" i="16" s="1"/>
  <c r="T640" i="16"/>
  <c r="Z640" i="16" s="1"/>
  <c r="U640" i="16"/>
  <c r="AA640" i="16" s="1"/>
  <c r="O641" i="16"/>
  <c r="X642" i="16" l="1"/>
  <c r="AD642" i="16" s="1"/>
  <c r="Q643" i="16"/>
  <c r="P643" i="16"/>
  <c r="V642" i="16"/>
  <c r="AB642" i="16" s="1"/>
  <c r="W642" i="16"/>
  <c r="AC642" i="16" s="1"/>
  <c r="T641" i="16"/>
  <c r="Z641" i="16" s="1"/>
  <c r="U641" i="16"/>
  <c r="AA641" i="16" s="1"/>
  <c r="S641" i="16"/>
  <c r="Y641" i="16" s="1"/>
  <c r="O642" i="16"/>
  <c r="P644" i="16" l="1"/>
  <c r="V643" i="16"/>
  <c r="AB643" i="16" s="1"/>
  <c r="W643" i="16"/>
  <c r="AC643" i="16" s="1"/>
  <c r="X643" i="16"/>
  <c r="AD643" i="16" s="1"/>
  <c r="Q644" i="16"/>
  <c r="U642" i="16"/>
  <c r="AA642" i="16" s="1"/>
  <c r="S642" i="16"/>
  <c r="Y642" i="16" s="1"/>
  <c r="T642" i="16"/>
  <c r="Z642" i="16" s="1"/>
  <c r="O643" i="16"/>
  <c r="X644" i="16" l="1"/>
  <c r="AD644" i="16" s="1"/>
  <c r="Q645" i="16"/>
  <c r="P645" i="16"/>
  <c r="V644" i="16"/>
  <c r="AB644" i="16" s="1"/>
  <c r="W644" i="16"/>
  <c r="AC644" i="16" s="1"/>
  <c r="T643" i="16"/>
  <c r="Z643" i="16" s="1"/>
  <c r="U643" i="16"/>
  <c r="AA643" i="16" s="1"/>
  <c r="S643" i="16"/>
  <c r="Y643" i="16" s="1"/>
  <c r="O644" i="16"/>
  <c r="P646" i="16" l="1"/>
  <c r="W645" i="16"/>
  <c r="AC645" i="16" s="1"/>
  <c r="V645" i="16"/>
  <c r="AB645" i="16" s="1"/>
  <c r="X645" i="16"/>
  <c r="AD645" i="16" s="1"/>
  <c r="Q646" i="16"/>
  <c r="S644" i="16"/>
  <c r="Y644" i="16" s="1"/>
  <c r="T644" i="16"/>
  <c r="Z644" i="16" s="1"/>
  <c r="U644" i="16"/>
  <c r="AA644" i="16" s="1"/>
  <c r="O645" i="16"/>
  <c r="X646" i="16" l="1"/>
  <c r="AD646" i="16" s="1"/>
  <c r="Q647" i="16"/>
  <c r="P647" i="16"/>
  <c r="W646" i="16"/>
  <c r="AC646" i="16" s="1"/>
  <c r="V646" i="16"/>
  <c r="AB646" i="16" s="1"/>
  <c r="T645" i="16"/>
  <c r="Z645" i="16" s="1"/>
  <c r="S645" i="16"/>
  <c r="Y645" i="16" s="1"/>
  <c r="U645" i="16"/>
  <c r="AA645" i="16" s="1"/>
  <c r="O646" i="16"/>
  <c r="X647" i="16" l="1"/>
  <c r="AD647" i="16" s="1"/>
  <c r="Q648" i="16"/>
  <c r="P648" i="16"/>
  <c r="W647" i="16"/>
  <c r="AC647" i="16" s="1"/>
  <c r="V647" i="16"/>
  <c r="AB647" i="16" s="1"/>
  <c r="U646" i="16"/>
  <c r="AA646" i="16" s="1"/>
  <c r="S646" i="16"/>
  <c r="Y646" i="16" s="1"/>
  <c r="T646" i="16"/>
  <c r="Z646" i="16" s="1"/>
  <c r="O647" i="16"/>
  <c r="P649" i="16" l="1"/>
  <c r="V648" i="16"/>
  <c r="AB648" i="16" s="1"/>
  <c r="W648" i="16"/>
  <c r="AC648" i="16" s="1"/>
  <c r="X648" i="16"/>
  <c r="AD648" i="16" s="1"/>
  <c r="Q649" i="16"/>
  <c r="S647" i="16"/>
  <c r="Y647" i="16" s="1"/>
  <c r="T647" i="16"/>
  <c r="Z647" i="16" s="1"/>
  <c r="U647" i="16"/>
  <c r="AA647" i="16" s="1"/>
  <c r="O648" i="16"/>
  <c r="X649" i="16" l="1"/>
  <c r="AD649" i="16" s="1"/>
  <c r="Q650" i="16"/>
  <c r="P650" i="16"/>
  <c r="W649" i="16"/>
  <c r="AC649" i="16" s="1"/>
  <c r="V649" i="16"/>
  <c r="AB649" i="16" s="1"/>
  <c r="S648" i="16"/>
  <c r="Y648" i="16" s="1"/>
  <c r="U648" i="16"/>
  <c r="AA648" i="16" s="1"/>
  <c r="T648" i="16"/>
  <c r="Z648" i="16" s="1"/>
  <c r="O649" i="16"/>
  <c r="X650" i="16" l="1"/>
  <c r="AD650" i="16" s="1"/>
  <c r="Q651" i="16"/>
  <c r="P651" i="16"/>
  <c r="V650" i="16"/>
  <c r="AB650" i="16" s="1"/>
  <c r="W650" i="16"/>
  <c r="AC650" i="16" s="1"/>
  <c r="T649" i="16"/>
  <c r="Z649" i="16" s="1"/>
  <c r="S649" i="16"/>
  <c r="Y649" i="16" s="1"/>
  <c r="U649" i="16"/>
  <c r="AA649" i="16" s="1"/>
  <c r="O650" i="16"/>
  <c r="P652" i="16" l="1"/>
  <c r="V651" i="16"/>
  <c r="AB651" i="16" s="1"/>
  <c r="W651" i="16"/>
  <c r="AC651" i="16" s="1"/>
  <c r="X651" i="16"/>
  <c r="AD651" i="16" s="1"/>
  <c r="Q652" i="16"/>
  <c r="U650" i="16"/>
  <c r="AA650" i="16" s="1"/>
  <c r="T650" i="16"/>
  <c r="Z650" i="16" s="1"/>
  <c r="S650" i="16"/>
  <c r="Y650" i="16" s="1"/>
  <c r="O651" i="16"/>
  <c r="X652" i="16" l="1"/>
  <c r="AD652" i="16" s="1"/>
  <c r="Q653" i="16"/>
  <c r="P653" i="16"/>
  <c r="V652" i="16"/>
  <c r="AB652" i="16" s="1"/>
  <c r="W652" i="16"/>
  <c r="AC652" i="16" s="1"/>
  <c r="S651" i="16"/>
  <c r="Y651" i="16" s="1"/>
  <c r="O652" i="16"/>
  <c r="T651" i="16"/>
  <c r="Z651" i="16" s="1"/>
  <c r="U651" i="16"/>
  <c r="AA651" i="16" s="1"/>
  <c r="P654" i="16" l="1"/>
  <c r="W653" i="16"/>
  <c r="AC653" i="16" s="1"/>
  <c r="V653" i="16"/>
  <c r="AB653" i="16" s="1"/>
  <c r="X653" i="16"/>
  <c r="AD653" i="16" s="1"/>
  <c r="Q654" i="16"/>
  <c r="S652" i="16"/>
  <c r="Y652" i="16" s="1"/>
  <c r="T652" i="16"/>
  <c r="Z652" i="16" s="1"/>
  <c r="U652" i="16"/>
  <c r="AA652" i="16" s="1"/>
  <c r="O653" i="16"/>
  <c r="X654" i="16" l="1"/>
  <c r="AD654" i="16" s="1"/>
  <c r="Q655" i="16"/>
  <c r="P655" i="16"/>
  <c r="W654" i="16"/>
  <c r="AC654" i="16" s="1"/>
  <c r="V654" i="16"/>
  <c r="AB654" i="16" s="1"/>
  <c r="T653" i="16"/>
  <c r="Z653" i="16" s="1"/>
  <c r="S653" i="16"/>
  <c r="Y653" i="16" s="1"/>
  <c r="U653" i="16"/>
  <c r="AA653" i="16" s="1"/>
  <c r="O654" i="16"/>
  <c r="X655" i="16" l="1"/>
  <c r="AD655" i="16" s="1"/>
  <c r="Q656" i="16"/>
  <c r="P656" i="16"/>
  <c r="W655" i="16"/>
  <c r="AC655" i="16" s="1"/>
  <c r="V655" i="16"/>
  <c r="AB655" i="16" s="1"/>
  <c r="U654" i="16"/>
  <c r="AA654" i="16" s="1"/>
  <c r="S654" i="16"/>
  <c r="Y654" i="16" s="1"/>
  <c r="T654" i="16"/>
  <c r="Z654" i="16" s="1"/>
  <c r="O655" i="16"/>
  <c r="P657" i="16" l="1"/>
  <c r="V656" i="16"/>
  <c r="AB656" i="16" s="1"/>
  <c r="W656" i="16"/>
  <c r="AC656" i="16" s="1"/>
  <c r="Q657" i="16"/>
  <c r="X656" i="16"/>
  <c r="AD656" i="16" s="1"/>
  <c r="U655" i="16"/>
  <c r="AA655" i="16" s="1"/>
  <c r="S655" i="16"/>
  <c r="Y655" i="16" s="1"/>
  <c r="O656" i="16"/>
  <c r="T655" i="16"/>
  <c r="Z655" i="16" s="1"/>
  <c r="P658" i="16" l="1"/>
  <c r="W657" i="16"/>
  <c r="AC657" i="16" s="1"/>
  <c r="V657" i="16"/>
  <c r="AB657" i="16" s="1"/>
  <c r="X657" i="16"/>
  <c r="AD657" i="16" s="1"/>
  <c r="Q658" i="16"/>
  <c r="S656" i="16"/>
  <c r="Y656" i="16" s="1"/>
  <c r="T656" i="16"/>
  <c r="Z656" i="16" s="1"/>
  <c r="U656" i="16"/>
  <c r="AA656" i="16" s="1"/>
  <c r="O657" i="16"/>
  <c r="P659" i="16" l="1"/>
  <c r="V658" i="16"/>
  <c r="AB658" i="16" s="1"/>
  <c r="W658" i="16"/>
  <c r="AC658" i="16" s="1"/>
  <c r="X658" i="16"/>
  <c r="AD658" i="16" s="1"/>
  <c r="Q659" i="16"/>
  <c r="T657" i="16"/>
  <c r="Z657" i="16" s="1"/>
  <c r="U657" i="16"/>
  <c r="AA657" i="16" s="1"/>
  <c r="S657" i="16"/>
  <c r="Y657" i="16" s="1"/>
  <c r="O658" i="16"/>
  <c r="X659" i="16" l="1"/>
  <c r="AD659" i="16" s="1"/>
  <c r="Q660" i="16"/>
  <c r="P660" i="16"/>
  <c r="V659" i="16"/>
  <c r="AB659" i="16" s="1"/>
  <c r="W659" i="16"/>
  <c r="AC659" i="16" s="1"/>
  <c r="S658" i="16"/>
  <c r="Y658" i="16" s="1"/>
  <c r="U658" i="16"/>
  <c r="AA658" i="16" s="1"/>
  <c r="O659" i="16"/>
  <c r="T658" i="16"/>
  <c r="Z658" i="16" s="1"/>
  <c r="P661" i="16" l="1"/>
  <c r="V660" i="16"/>
  <c r="AB660" i="16" s="1"/>
  <c r="W660" i="16"/>
  <c r="AC660" i="16" s="1"/>
  <c r="X660" i="16"/>
  <c r="AD660" i="16" s="1"/>
  <c r="Q661" i="16"/>
  <c r="S659" i="16"/>
  <c r="Y659" i="16" s="1"/>
  <c r="T659" i="16"/>
  <c r="Z659" i="16" s="1"/>
  <c r="U659" i="16"/>
  <c r="AA659" i="16" s="1"/>
  <c r="O660" i="16"/>
  <c r="P662" i="16" l="1"/>
  <c r="W661" i="16"/>
  <c r="AC661" i="16" s="1"/>
  <c r="V661" i="16"/>
  <c r="AB661" i="16" s="1"/>
  <c r="X661" i="16"/>
  <c r="AD661" i="16" s="1"/>
  <c r="Q662" i="16"/>
  <c r="T660" i="16"/>
  <c r="Z660" i="16" s="1"/>
  <c r="U660" i="16"/>
  <c r="AA660" i="16" s="1"/>
  <c r="S660" i="16"/>
  <c r="Y660" i="16" s="1"/>
  <c r="O661" i="16"/>
  <c r="X662" i="16" l="1"/>
  <c r="AD662" i="16" s="1"/>
  <c r="Q663" i="16"/>
  <c r="P663" i="16"/>
  <c r="W662" i="16"/>
  <c r="AC662" i="16" s="1"/>
  <c r="V662" i="16"/>
  <c r="AB662" i="16" s="1"/>
  <c r="U661" i="16"/>
  <c r="AA661" i="16" s="1"/>
  <c r="S661" i="16"/>
  <c r="Y661" i="16" s="1"/>
  <c r="T661" i="16"/>
  <c r="Z661" i="16" s="1"/>
  <c r="O662" i="16"/>
  <c r="Q664" i="16" l="1"/>
  <c r="X663" i="16"/>
  <c r="AD663" i="16" s="1"/>
  <c r="P664" i="16"/>
  <c r="W663" i="16"/>
  <c r="AC663" i="16" s="1"/>
  <c r="V663" i="16"/>
  <c r="AB663" i="16" s="1"/>
  <c r="S662" i="16"/>
  <c r="Y662" i="16" s="1"/>
  <c r="T662" i="16"/>
  <c r="Z662" i="16" s="1"/>
  <c r="U662" i="16"/>
  <c r="AA662" i="16" s="1"/>
  <c r="O663" i="16"/>
  <c r="Q665" i="16" l="1"/>
  <c r="X664" i="16"/>
  <c r="AD664" i="16" s="1"/>
  <c r="P665" i="16"/>
  <c r="V664" i="16"/>
  <c r="AB664" i="16" s="1"/>
  <c r="W664" i="16"/>
  <c r="AC664" i="16" s="1"/>
  <c r="S663" i="16"/>
  <c r="Y663" i="16" s="1"/>
  <c r="T663" i="16"/>
  <c r="Z663" i="16" s="1"/>
  <c r="U663" i="16"/>
  <c r="AA663" i="16" s="1"/>
  <c r="O664" i="16"/>
  <c r="X665" i="16" l="1"/>
  <c r="AD665" i="16" s="1"/>
  <c r="Q666" i="16"/>
  <c r="P666" i="16"/>
  <c r="W665" i="16"/>
  <c r="AC665" i="16" s="1"/>
  <c r="V665" i="16"/>
  <c r="AB665" i="16" s="1"/>
  <c r="T664" i="16"/>
  <c r="Z664" i="16" s="1"/>
  <c r="U664" i="16"/>
  <c r="AA664" i="16" s="1"/>
  <c r="O665" i="16"/>
  <c r="S664" i="16"/>
  <c r="Y664" i="16" s="1"/>
  <c r="X666" i="16" l="1"/>
  <c r="AD666" i="16" s="1"/>
  <c r="Q667" i="16"/>
  <c r="P667" i="16"/>
  <c r="V666" i="16"/>
  <c r="AB666" i="16" s="1"/>
  <c r="W666" i="16"/>
  <c r="AC666" i="16" s="1"/>
  <c r="U665" i="16"/>
  <c r="AA665" i="16" s="1"/>
  <c r="S665" i="16"/>
  <c r="Y665" i="16" s="1"/>
  <c r="T665" i="16"/>
  <c r="Z665" i="16" s="1"/>
  <c r="O666" i="16"/>
  <c r="X667" i="16" l="1"/>
  <c r="AD667" i="16" s="1"/>
  <c r="Q668" i="16"/>
  <c r="P668" i="16"/>
  <c r="V667" i="16"/>
  <c r="AB667" i="16" s="1"/>
  <c r="W667" i="16"/>
  <c r="AC667" i="16" s="1"/>
  <c r="S666" i="16"/>
  <c r="Y666" i="16" s="1"/>
  <c r="T666" i="16"/>
  <c r="Z666" i="16" s="1"/>
  <c r="U666" i="16"/>
  <c r="AA666" i="16" s="1"/>
  <c r="O667" i="16"/>
  <c r="X668" i="16" l="1"/>
  <c r="AD668" i="16" s="1"/>
  <c r="Q669" i="16"/>
  <c r="P669" i="16"/>
  <c r="V668" i="16"/>
  <c r="AB668" i="16" s="1"/>
  <c r="W668" i="16"/>
  <c r="AC668" i="16" s="1"/>
  <c r="S667" i="16"/>
  <c r="Y667" i="16" s="1"/>
  <c r="T667" i="16"/>
  <c r="Z667" i="16" s="1"/>
  <c r="U667" i="16"/>
  <c r="AA667" i="16" s="1"/>
  <c r="O668" i="16"/>
  <c r="P670" i="16" l="1"/>
  <c r="W669" i="16"/>
  <c r="AC669" i="16" s="1"/>
  <c r="V669" i="16"/>
  <c r="AB669" i="16" s="1"/>
  <c r="X669" i="16"/>
  <c r="AD669" i="16" s="1"/>
  <c r="Q670" i="16"/>
  <c r="T668" i="16"/>
  <c r="Z668" i="16" s="1"/>
  <c r="U668" i="16"/>
  <c r="AA668" i="16" s="1"/>
  <c r="S668" i="16"/>
  <c r="Y668" i="16" s="1"/>
  <c r="O669" i="16"/>
  <c r="X670" i="16" l="1"/>
  <c r="AD670" i="16" s="1"/>
  <c r="Q671" i="16"/>
  <c r="P671" i="16"/>
  <c r="W670" i="16"/>
  <c r="AC670" i="16" s="1"/>
  <c r="V670" i="16"/>
  <c r="AB670" i="16" s="1"/>
  <c r="U669" i="16"/>
  <c r="AA669" i="16" s="1"/>
  <c r="T669" i="16"/>
  <c r="Z669" i="16" s="1"/>
  <c r="S669" i="16"/>
  <c r="Y669" i="16" s="1"/>
  <c r="O670" i="16"/>
  <c r="X671" i="16" l="1"/>
  <c r="AD671" i="16" s="1"/>
  <c r="Q672" i="16"/>
  <c r="P672" i="16"/>
  <c r="W671" i="16"/>
  <c r="AC671" i="16" s="1"/>
  <c r="V671" i="16"/>
  <c r="AB671" i="16" s="1"/>
  <c r="S670" i="16"/>
  <c r="Y670" i="16" s="1"/>
  <c r="T670" i="16"/>
  <c r="Z670" i="16" s="1"/>
  <c r="U670" i="16"/>
  <c r="AA670" i="16" s="1"/>
  <c r="O671" i="16"/>
  <c r="X672" i="16" l="1"/>
  <c r="AD672" i="16" s="1"/>
  <c r="Q673" i="16"/>
  <c r="P673" i="16"/>
  <c r="V672" i="16"/>
  <c r="AB672" i="16" s="1"/>
  <c r="W672" i="16"/>
  <c r="AC672" i="16" s="1"/>
  <c r="S671" i="16"/>
  <c r="Y671" i="16" s="1"/>
  <c r="T671" i="16"/>
  <c r="Z671" i="16" s="1"/>
  <c r="U671" i="16"/>
  <c r="AA671" i="16" s="1"/>
  <c r="O672" i="16"/>
  <c r="P674" i="16" l="1"/>
  <c r="W673" i="16"/>
  <c r="AC673" i="16" s="1"/>
  <c r="V673" i="16"/>
  <c r="AB673" i="16" s="1"/>
  <c r="Q674" i="16"/>
  <c r="X673" i="16"/>
  <c r="AD673" i="16" s="1"/>
  <c r="T672" i="16"/>
  <c r="Z672" i="16" s="1"/>
  <c r="U672" i="16"/>
  <c r="AA672" i="16" s="1"/>
  <c r="S672" i="16"/>
  <c r="Y672" i="16" s="1"/>
  <c r="O673" i="16"/>
  <c r="P675" i="16" l="1"/>
  <c r="V674" i="16"/>
  <c r="AB674" i="16" s="1"/>
  <c r="W674" i="16"/>
  <c r="AC674" i="16" s="1"/>
  <c r="X674" i="16"/>
  <c r="AD674" i="16" s="1"/>
  <c r="Q675" i="16"/>
  <c r="U673" i="16"/>
  <c r="AA673" i="16" s="1"/>
  <c r="S673" i="16"/>
  <c r="Y673" i="16" s="1"/>
  <c r="T673" i="16"/>
  <c r="Z673" i="16" s="1"/>
  <c r="O674" i="16"/>
  <c r="X675" i="16" l="1"/>
  <c r="AD675" i="16" s="1"/>
  <c r="Q676" i="16"/>
  <c r="P676" i="16"/>
  <c r="W675" i="16"/>
  <c r="AC675" i="16" s="1"/>
  <c r="V675" i="16"/>
  <c r="AB675" i="16" s="1"/>
  <c r="S674" i="16"/>
  <c r="Y674" i="16" s="1"/>
  <c r="T674" i="16"/>
  <c r="Z674" i="16" s="1"/>
  <c r="O675" i="16"/>
  <c r="U674" i="16"/>
  <c r="AA674" i="16" s="1"/>
  <c r="P677" i="16" l="1"/>
  <c r="V676" i="16"/>
  <c r="AB676" i="16" s="1"/>
  <c r="W676" i="16"/>
  <c r="AC676" i="16" s="1"/>
  <c r="X676" i="16"/>
  <c r="AD676" i="16" s="1"/>
  <c r="Q677" i="16"/>
  <c r="S675" i="16"/>
  <c r="Y675" i="16" s="1"/>
  <c r="T675" i="16"/>
  <c r="Z675" i="16" s="1"/>
  <c r="U675" i="16"/>
  <c r="AA675" i="16" s="1"/>
  <c r="O676" i="16"/>
  <c r="X677" i="16" l="1"/>
  <c r="AD677" i="16" s="1"/>
  <c r="Q678" i="16"/>
  <c r="P678" i="16"/>
  <c r="W677" i="16"/>
  <c r="AC677" i="16" s="1"/>
  <c r="V677" i="16"/>
  <c r="AB677" i="16" s="1"/>
  <c r="T676" i="16"/>
  <c r="Z676" i="16" s="1"/>
  <c r="U676" i="16"/>
  <c r="AA676" i="16" s="1"/>
  <c r="S676" i="16"/>
  <c r="Y676" i="16" s="1"/>
  <c r="O677" i="16"/>
  <c r="P679" i="16" l="1"/>
  <c r="V678" i="16"/>
  <c r="AB678" i="16" s="1"/>
  <c r="W678" i="16"/>
  <c r="AC678" i="16" s="1"/>
  <c r="X678" i="16"/>
  <c r="AD678" i="16" s="1"/>
  <c r="Q679" i="16"/>
  <c r="U677" i="16"/>
  <c r="AA677" i="16" s="1"/>
  <c r="S677" i="16"/>
  <c r="Y677" i="16" s="1"/>
  <c r="T677" i="16"/>
  <c r="Z677" i="16" s="1"/>
  <c r="O678" i="16"/>
  <c r="P680" i="16" l="1"/>
  <c r="W679" i="16"/>
  <c r="AC679" i="16" s="1"/>
  <c r="V679" i="16"/>
  <c r="AB679" i="16" s="1"/>
  <c r="X679" i="16"/>
  <c r="AD679" i="16" s="1"/>
  <c r="Q680" i="16"/>
  <c r="S678" i="16"/>
  <c r="Y678" i="16" s="1"/>
  <c r="T678" i="16"/>
  <c r="Z678" i="16" s="1"/>
  <c r="U678" i="16"/>
  <c r="AA678" i="16" s="1"/>
  <c r="O679" i="16"/>
  <c r="P681" i="16" l="1"/>
  <c r="V680" i="16"/>
  <c r="AB680" i="16" s="1"/>
  <c r="W680" i="16"/>
  <c r="AC680" i="16" s="1"/>
  <c r="X680" i="16"/>
  <c r="AD680" i="16" s="1"/>
  <c r="Q681" i="16"/>
  <c r="S679" i="16"/>
  <c r="Y679" i="16" s="1"/>
  <c r="T679" i="16"/>
  <c r="Z679" i="16" s="1"/>
  <c r="O680" i="16"/>
  <c r="U679" i="16"/>
  <c r="AA679" i="16" s="1"/>
  <c r="X681" i="16" l="1"/>
  <c r="AD681" i="16" s="1"/>
  <c r="Q682" i="16"/>
  <c r="P682" i="16"/>
  <c r="W681" i="16"/>
  <c r="AC681" i="16" s="1"/>
  <c r="V681" i="16"/>
  <c r="AB681" i="16" s="1"/>
  <c r="T680" i="16"/>
  <c r="Z680" i="16" s="1"/>
  <c r="U680" i="16"/>
  <c r="AA680" i="16" s="1"/>
  <c r="S680" i="16"/>
  <c r="Y680" i="16" s="1"/>
  <c r="O681" i="16"/>
  <c r="P683" i="16" l="1"/>
  <c r="V682" i="16"/>
  <c r="AB682" i="16" s="1"/>
  <c r="W682" i="16"/>
  <c r="AC682" i="16" s="1"/>
  <c r="X682" i="16"/>
  <c r="AD682" i="16" s="1"/>
  <c r="Q683" i="16"/>
  <c r="U681" i="16"/>
  <c r="AA681" i="16" s="1"/>
  <c r="S681" i="16"/>
  <c r="Y681" i="16" s="1"/>
  <c r="T681" i="16"/>
  <c r="Z681" i="16" s="1"/>
  <c r="O682" i="16"/>
  <c r="X683" i="16" l="1"/>
  <c r="AD683" i="16" s="1"/>
  <c r="Q684" i="16"/>
  <c r="P684" i="16"/>
  <c r="W683" i="16"/>
  <c r="AC683" i="16" s="1"/>
  <c r="V683" i="16"/>
  <c r="AB683" i="16" s="1"/>
  <c r="S682" i="16"/>
  <c r="Y682" i="16" s="1"/>
  <c r="T682" i="16"/>
  <c r="Z682" i="16" s="1"/>
  <c r="U682" i="16"/>
  <c r="AA682" i="16" s="1"/>
  <c r="O683" i="16"/>
  <c r="X684" i="16" l="1"/>
  <c r="AD684" i="16" s="1"/>
  <c r="Q685" i="16"/>
  <c r="P685" i="16"/>
  <c r="V684" i="16"/>
  <c r="AB684" i="16" s="1"/>
  <c r="W684" i="16"/>
  <c r="AC684" i="16" s="1"/>
  <c r="S683" i="16"/>
  <c r="Y683" i="16" s="1"/>
  <c r="T683" i="16"/>
  <c r="Z683" i="16" s="1"/>
  <c r="U683" i="16"/>
  <c r="AA683" i="16" s="1"/>
  <c r="O684" i="16"/>
  <c r="X685" i="16" l="1"/>
  <c r="AD685" i="16" s="1"/>
  <c r="Q686" i="16"/>
  <c r="P686" i="16"/>
  <c r="W685" i="16"/>
  <c r="AC685" i="16" s="1"/>
  <c r="V685" i="16"/>
  <c r="AB685" i="16" s="1"/>
  <c r="T684" i="16"/>
  <c r="Z684" i="16" s="1"/>
  <c r="U684" i="16"/>
  <c r="AA684" i="16" s="1"/>
  <c r="S684" i="16"/>
  <c r="Y684" i="16" s="1"/>
  <c r="O685" i="16"/>
  <c r="X686" i="16" l="1"/>
  <c r="AD686" i="16" s="1"/>
  <c r="Q687" i="16"/>
  <c r="P687" i="16"/>
  <c r="V686" i="16"/>
  <c r="AB686" i="16" s="1"/>
  <c r="W686" i="16"/>
  <c r="AC686" i="16" s="1"/>
  <c r="U685" i="16"/>
  <c r="AA685" i="16" s="1"/>
  <c r="S685" i="16"/>
  <c r="Y685" i="16" s="1"/>
  <c r="T685" i="16"/>
  <c r="Z685" i="16" s="1"/>
  <c r="O686" i="16"/>
  <c r="X687" i="16" l="1"/>
  <c r="AD687" i="16" s="1"/>
  <c r="Q688" i="16"/>
  <c r="P688" i="16"/>
  <c r="W687" i="16"/>
  <c r="AC687" i="16" s="1"/>
  <c r="V687" i="16"/>
  <c r="AB687" i="16" s="1"/>
  <c r="S686" i="16"/>
  <c r="Y686" i="16" s="1"/>
  <c r="T686" i="16"/>
  <c r="Z686" i="16" s="1"/>
  <c r="U686" i="16"/>
  <c r="AA686" i="16" s="1"/>
  <c r="O687" i="16"/>
  <c r="P689" i="16" l="1"/>
  <c r="V688" i="16"/>
  <c r="AB688" i="16" s="1"/>
  <c r="W688" i="16"/>
  <c r="AC688" i="16" s="1"/>
  <c r="X688" i="16"/>
  <c r="AD688" i="16" s="1"/>
  <c r="Q689" i="16"/>
  <c r="S687" i="16"/>
  <c r="Y687" i="16" s="1"/>
  <c r="T687" i="16"/>
  <c r="Z687" i="16" s="1"/>
  <c r="U687" i="16"/>
  <c r="AA687" i="16" s="1"/>
  <c r="O688" i="16"/>
  <c r="X689" i="16" l="1"/>
  <c r="AD689" i="16" s="1"/>
  <c r="Q690" i="16"/>
  <c r="P690" i="16"/>
  <c r="W689" i="16"/>
  <c r="AC689" i="16" s="1"/>
  <c r="V689" i="16"/>
  <c r="AB689" i="16" s="1"/>
  <c r="T688" i="16"/>
  <c r="Z688" i="16" s="1"/>
  <c r="U688" i="16"/>
  <c r="AA688" i="16" s="1"/>
  <c r="S688" i="16"/>
  <c r="Y688" i="16" s="1"/>
  <c r="O689" i="16"/>
  <c r="X690" i="16" l="1"/>
  <c r="AD690" i="16" s="1"/>
  <c r="Q691" i="16"/>
  <c r="P691" i="16"/>
  <c r="V690" i="16"/>
  <c r="AB690" i="16" s="1"/>
  <c r="W690" i="16"/>
  <c r="AC690" i="16" s="1"/>
  <c r="U689" i="16"/>
  <c r="AA689" i="16" s="1"/>
  <c r="S689" i="16"/>
  <c r="Y689" i="16" s="1"/>
  <c r="T689" i="16"/>
  <c r="Z689" i="16" s="1"/>
  <c r="O690" i="16"/>
  <c r="X691" i="16" l="1"/>
  <c r="AD691" i="16" s="1"/>
  <c r="Q692" i="16"/>
  <c r="P692" i="16"/>
  <c r="W691" i="16"/>
  <c r="AC691" i="16" s="1"/>
  <c r="V691" i="16"/>
  <c r="AB691" i="16" s="1"/>
  <c r="S690" i="16"/>
  <c r="Y690" i="16" s="1"/>
  <c r="U690" i="16"/>
  <c r="AA690" i="16" s="1"/>
  <c r="O691" i="16"/>
  <c r="T690" i="16"/>
  <c r="Z690" i="16" s="1"/>
  <c r="P693" i="16" l="1"/>
  <c r="V692" i="16"/>
  <c r="AB692" i="16" s="1"/>
  <c r="W692" i="16"/>
  <c r="AC692" i="16" s="1"/>
  <c r="X692" i="16"/>
  <c r="AD692" i="16" s="1"/>
  <c r="Q693" i="16"/>
  <c r="S691" i="16"/>
  <c r="Y691" i="16" s="1"/>
  <c r="T691" i="16"/>
  <c r="Z691" i="16" s="1"/>
  <c r="U691" i="16"/>
  <c r="AA691" i="16" s="1"/>
  <c r="O692" i="16"/>
  <c r="X693" i="16" l="1"/>
  <c r="AD693" i="16" s="1"/>
  <c r="Q694" i="16"/>
  <c r="P694" i="16"/>
  <c r="W693" i="16"/>
  <c r="AC693" i="16" s="1"/>
  <c r="V693" i="16"/>
  <c r="AB693" i="16" s="1"/>
  <c r="T692" i="16"/>
  <c r="Z692" i="16" s="1"/>
  <c r="U692" i="16"/>
  <c r="AA692" i="16" s="1"/>
  <c r="S692" i="16"/>
  <c r="Y692" i="16" s="1"/>
  <c r="O693" i="16"/>
  <c r="P695" i="16" l="1"/>
  <c r="V694" i="16"/>
  <c r="AB694" i="16" s="1"/>
  <c r="W694" i="16"/>
  <c r="AC694" i="16" s="1"/>
  <c r="X694" i="16"/>
  <c r="AD694" i="16" s="1"/>
  <c r="Q695" i="16"/>
  <c r="U693" i="16"/>
  <c r="AA693" i="16" s="1"/>
  <c r="S693" i="16"/>
  <c r="Y693" i="16" s="1"/>
  <c r="O694" i="16"/>
  <c r="T693" i="16"/>
  <c r="Z693" i="16" s="1"/>
  <c r="X695" i="16" l="1"/>
  <c r="AD695" i="16" s="1"/>
  <c r="Q696" i="16"/>
  <c r="P696" i="16"/>
  <c r="W695" i="16"/>
  <c r="AC695" i="16" s="1"/>
  <c r="V695" i="16"/>
  <c r="AB695" i="16" s="1"/>
  <c r="S694" i="16"/>
  <c r="Y694" i="16" s="1"/>
  <c r="T694" i="16"/>
  <c r="Z694" i="16" s="1"/>
  <c r="U694" i="16"/>
  <c r="AA694" i="16" s="1"/>
  <c r="O695" i="16"/>
  <c r="X696" i="16" l="1"/>
  <c r="AD696" i="16" s="1"/>
  <c r="Q697" i="16"/>
  <c r="P697" i="16"/>
  <c r="V696" i="16"/>
  <c r="AB696" i="16" s="1"/>
  <c r="W696" i="16"/>
  <c r="AC696" i="16" s="1"/>
  <c r="S695" i="16"/>
  <c r="Y695" i="16" s="1"/>
  <c r="T695" i="16"/>
  <c r="Z695" i="16" s="1"/>
  <c r="U695" i="16"/>
  <c r="AA695" i="16" s="1"/>
  <c r="O696" i="16"/>
  <c r="X697" i="16" l="1"/>
  <c r="AD697" i="16" s="1"/>
  <c r="Q698" i="16"/>
  <c r="P698" i="16"/>
  <c r="W697" i="16"/>
  <c r="AC697" i="16" s="1"/>
  <c r="V697" i="16"/>
  <c r="AB697" i="16" s="1"/>
  <c r="T696" i="16"/>
  <c r="Z696" i="16" s="1"/>
  <c r="U696" i="16"/>
  <c r="AA696" i="16" s="1"/>
  <c r="O697" i="16"/>
  <c r="S696" i="16"/>
  <c r="Y696" i="16" s="1"/>
  <c r="P699" i="16" l="1"/>
  <c r="V698" i="16"/>
  <c r="AB698" i="16" s="1"/>
  <c r="W698" i="16"/>
  <c r="AC698" i="16" s="1"/>
  <c r="X698" i="16"/>
  <c r="AD698" i="16" s="1"/>
  <c r="Q699" i="16"/>
  <c r="U697" i="16"/>
  <c r="AA697" i="16" s="1"/>
  <c r="S697" i="16"/>
  <c r="Y697" i="16" s="1"/>
  <c r="T697" i="16"/>
  <c r="Z697" i="16" s="1"/>
  <c r="O698" i="16"/>
  <c r="X699" i="16" l="1"/>
  <c r="AD699" i="16" s="1"/>
  <c r="Q700" i="16"/>
  <c r="P700" i="16"/>
  <c r="W699" i="16"/>
  <c r="AC699" i="16" s="1"/>
  <c r="V699" i="16"/>
  <c r="AB699" i="16" s="1"/>
  <c r="S698" i="16"/>
  <c r="Y698" i="16" s="1"/>
  <c r="T698" i="16"/>
  <c r="Z698" i="16" s="1"/>
  <c r="U698" i="16"/>
  <c r="AA698" i="16" s="1"/>
  <c r="O699" i="16"/>
  <c r="P701" i="16" l="1"/>
  <c r="V700" i="16"/>
  <c r="AB700" i="16" s="1"/>
  <c r="W700" i="16"/>
  <c r="AC700" i="16" s="1"/>
  <c r="X700" i="16"/>
  <c r="AD700" i="16" s="1"/>
  <c r="Q701" i="16"/>
  <c r="S699" i="16"/>
  <c r="Y699" i="16" s="1"/>
  <c r="T699" i="16"/>
  <c r="Z699" i="16" s="1"/>
  <c r="U699" i="16"/>
  <c r="AA699" i="16" s="1"/>
  <c r="O700" i="16"/>
  <c r="X701" i="16" l="1"/>
  <c r="AD701" i="16" s="1"/>
  <c r="Q702" i="16"/>
  <c r="P702" i="16"/>
  <c r="W701" i="16"/>
  <c r="AC701" i="16" s="1"/>
  <c r="V701" i="16"/>
  <c r="AB701" i="16" s="1"/>
  <c r="T700" i="16"/>
  <c r="Z700" i="16" s="1"/>
  <c r="U700" i="16"/>
  <c r="AA700" i="16" s="1"/>
  <c r="S700" i="16"/>
  <c r="Y700" i="16" s="1"/>
  <c r="O701" i="16"/>
  <c r="X702" i="16" l="1"/>
  <c r="AD702" i="16" s="1"/>
  <c r="Q703" i="16"/>
  <c r="P703" i="16"/>
  <c r="V702" i="16"/>
  <c r="AB702" i="16" s="1"/>
  <c r="W702" i="16"/>
  <c r="AC702" i="16" s="1"/>
  <c r="U701" i="16"/>
  <c r="AA701" i="16" s="1"/>
  <c r="T701" i="16"/>
  <c r="Z701" i="16" s="1"/>
  <c r="O702" i="16"/>
  <c r="S701" i="16"/>
  <c r="Y701" i="16" s="1"/>
  <c r="P704" i="16" l="1"/>
  <c r="W703" i="16"/>
  <c r="AC703" i="16" s="1"/>
  <c r="V703" i="16"/>
  <c r="AB703" i="16" s="1"/>
  <c r="X703" i="16"/>
  <c r="AD703" i="16" s="1"/>
  <c r="Q704" i="16"/>
  <c r="S702" i="16"/>
  <c r="Y702" i="16" s="1"/>
  <c r="T702" i="16"/>
  <c r="Z702" i="16" s="1"/>
  <c r="U702" i="16"/>
  <c r="AA702" i="16" s="1"/>
  <c r="O703" i="16"/>
  <c r="X704" i="16" l="1"/>
  <c r="AD704" i="16" s="1"/>
  <c r="Q705" i="16"/>
  <c r="P705" i="16"/>
  <c r="V704" i="16"/>
  <c r="AB704" i="16" s="1"/>
  <c r="W704" i="16"/>
  <c r="AC704" i="16" s="1"/>
  <c r="S703" i="16"/>
  <c r="Y703" i="16" s="1"/>
  <c r="T703" i="16"/>
  <c r="Z703" i="16" s="1"/>
  <c r="U703" i="16"/>
  <c r="AA703" i="16" s="1"/>
  <c r="O704" i="16"/>
  <c r="Q706" i="16" l="1"/>
  <c r="X705" i="16"/>
  <c r="AD705" i="16" s="1"/>
  <c r="P706" i="16"/>
  <c r="W705" i="16"/>
  <c r="AC705" i="16" s="1"/>
  <c r="V705" i="16"/>
  <c r="AB705" i="16" s="1"/>
  <c r="T704" i="16"/>
  <c r="Z704" i="16" s="1"/>
  <c r="U704" i="16"/>
  <c r="AA704" i="16" s="1"/>
  <c r="S704" i="16"/>
  <c r="Y704" i="16" s="1"/>
  <c r="O705" i="16"/>
  <c r="X706" i="16" l="1"/>
  <c r="AD706" i="16" s="1"/>
  <c r="Q707" i="16"/>
  <c r="P707" i="16"/>
  <c r="V706" i="16"/>
  <c r="AB706" i="16" s="1"/>
  <c r="W706" i="16"/>
  <c r="AC706" i="16" s="1"/>
  <c r="U705" i="16"/>
  <c r="AA705" i="16" s="1"/>
  <c r="S705" i="16"/>
  <c r="Y705" i="16" s="1"/>
  <c r="T705" i="16"/>
  <c r="Z705" i="16" s="1"/>
  <c r="O706" i="16"/>
  <c r="X707" i="16" l="1"/>
  <c r="AD707" i="16" s="1"/>
  <c r="Q708" i="16"/>
  <c r="P708" i="16"/>
  <c r="W707" i="16"/>
  <c r="AC707" i="16" s="1"/>
  <c r="V707" i="16"/>
  <c r="AB707" i="16" s="1"/>
  <c r="S706" i="16"/>
  <c r="Y706" i="16" s="1"/>
  <c r="T706" i="16"/>
  <c r="Z706" i="16" s="1"/>
  <c r="U706" i="16"/>
  <c r="AA706" i="16" s="1"/>
  <c r="O707" i="16"/>
  <c r="X708" i="16" l="1"/>
  <c r="AD708" i="16" s="1"/>
  <c r="Q709" i="16"/>
  <c r="P709" i="16"/>
  <c r="V708" i="16"/>
  <c r="AB708" i="16" s="1"/>
  <c r="W708" i="16"/>
  <c r="AC708" i="16" s="1"/>
  <c r="S707" i="16"/>
  <c r="Y707" i="16" s="1"/>
  <c r="T707" i="16"/>
  <c r="Z707" i="16" s="1"/>
  <c r="U707" i="16"/>
  <c r="AA707" i="16" s="1"/>
  <c r="O708" i="16"/>
  <c r="X709" i="16" l="1"/>
  <c r="AD709" i="16" s="1"/>
  <c r="Q710" i="16"/>
  <c r="P710" i="16"/>
  <c r="W709" i="16"/>
  <c r="AC709" i="16" s="1"/>
  <c r="V709" i="16"/>
  <c r="AB709" i="16" s="1"/>
  <c r="T708" i="16"/>
  <c r="Z708" i="16" s="1"/>
  <c r="U708" i="16"/>
  <c r="AA708" i="16" s="1"/>
  <c r="S708" i="16"/>
  <c r="Y708" i="16" s="1"/>
  <c r="O709" i="16"/>
  <c r="X710" i="16" l="1"/>
  <c r="AD710" i="16" s="1"/>
  <c r="Q711" i="16"/>
  <c r="P711" i="16"/>
  <c r="V710" i="16"/>
  <c r="AB710" i="16" s="1"/>
  <c r="W710" i="16"/>
  <c r="AC710" i="16" s="1"/>
  <c r="U709" i="16"/>
  <c r="AA709" i="16" s="1"/>
  <c r="S709" i="16"/>
  <c r="Y709" i="16" s="1"/>
  <c r="O710" i="16"/>
  <c r="T709" i="16"/>
  <c r="Z709" i="16" s="1"/>
  <c r="P712" i="16" l="1"/>
  <c r="W711" i="16"/>
  <c r="AC711" i="16" s="1"/>
  <c r="V711" i="16"/>
  <c r="AB711" i="16" s="1"/>
  <c r="X711" i="16"/>
  <c r="AD711" i="16" s="1"/>
  <c r="Q712" i="16"/>
  <c r="S710" i="16"/>
  <c r="Y710" i="16" s="1"/>
  <c r="T710" i="16"/>
  <c r="Z710" i="16" s="1"/>
  <c r="U710" i="16"/>
  <c r="AA710" i="16" s="1"/>
  <c r="O711" i="16"/>
  <c r="P713" i="16" l="1"/>
  <c r="V712" i="16"/>
  <c r="AB712" i="16" s="1"/>
  <c r="W712" i="16"/>
  <c r="AC712" i="16" s="1"/>
  <c r="X712" i="16"/>
  <c r="AD712" i="16" s="1"/>
  <c r="Q713" i="16"/>
  <c r="S711" i="16"/>
  <c r="Y711" i="16" s="1"/>
  <c r="T711" i="16"/>
  <c r="Z711" i="16" s="1"/>
  <c r="U711" i="16"/>
  <c r="AA711" i="16" s="1"/>
  <c r="O712" i="16"/>
  <c r="X713" i="16" l="1"/>
  <c r="AD713" i="16" s="1"/>
  <c r="Q714" i="16"/>
  <c r="P714" i="16"/>
  <c r="W713" i="16"/>
  <c r="AC713" i="16" s="1"/>
  <c r="V713" i="16"/>
  <c r="AB713" i="16" s="1"/>
  <c r="T712" i="16"/>
  <c r="Z712" i="16" s="1"/>
  <c r="U712" i="16"/>
  <c r="AA712" i="16" s="1"/>
  <c r="O713" i="16"/>
  <c r="S712" i="16"/>
  <c r="Y712" i="16" s="1"/>
  <c r="X714" i="16" l="1"/>
  <c r="AD714" i="16" s="1"/>
  <c r="Q715" i="16"/>
  <c r="P715" i="16"/>
  <c r="V714" i="16"/>
  <c r="AB714" i="16" s="1"/>
  <c r="W714" i="16"/>
  <c r="AC714" i="16" s="1"/>
  <c r="U713" i="16"/>
  <c r="AA713" i="16" s="1"/>
  <c r="S713" i="16"/>
  <c r="Y713" i="16" s="1"/>
  <c r="T713" i="16"/>
  <c r="Z713" i="16" s="1"/>
  <c r="O714" i="16"/>
  <c r="P716" i="16" l="1"/>
  <c r="W715" i="16"/>
  <c r="AC715" i="16" s="1"/>
  <c r="V715" i="16"/>
  <c r="AB715" i="16" s="1"/>
  <c r="X715" i="16"/>
  <c r="AD715" i="16" s="1"/>
  <c r="Q716" i="16"/>
  <c r="S714" i="16"/>
  <c r="Y714" i="16" s="1"/>
  <c r="T714" i="16"/>
  <c r="Z714" i="16" s="1"/>
  <c r="U714" i="16"/>
  <c r="AA714" i="16" s="1"/>
  <c r="O715" i="16"/>
  <c r="X716" i="16" l="1"/>
  <c r="AD716" i="16" s="1"/>
  <c r="Q717" i="16"/>
  <c r="P717" i="16"/>
  <c r="V716" i="16"/>
  <c r="AB716" i="16" s="1"/>
  <c r="W716" i="16"/>
  <c r="AC716" i="16" s="1"/>
  <c r="S715" i="16"/>
  <c r="Y715" i="16" s="1"/>
  <c r="T715" i="16"/>
  <c r="Z715" i="16" s="1"/>
  <c r="U715" i="16"/>
  <c r="AA715" i="16" s="1"/>
  <c r="O716" i="16"/>
  <c r="X717" i="16" l="1"/>
  <c r="AD717" i="16" s="1"/>
  <c r="Q718" i="16"/>
  <c r="P718" i="16"/>
  <c r="W717" i="16"/>
  <c r="AC717" i="16" s="1"/>
  <c r="V717" i="16"/>
  <c r="AB717" i="16" s="1"/>
  <c r="T716" i="16"/>
  <c r="Z716" i="16" s="1"/>
  <c r="U716" i="16"/>
  <c r="AA716" i="16" s="1"/>
  <c r="S716" i="16"/>
  <c r="Y716" i="16" s="1"/>
  <c r="O717" i="16"/>
  <c r="P719" i="16" l="1"/>
  <c r="V718" i="16"/>
  <c r="AB718" i="16" s="1"/>
  <c r="W718" i="16"/>
  <c r="AC718" i="16" s="1"/>
  <c r="X718" i="16"/>
  <c r="AD718" i="16" s="1"/>
  <c r="Q719" i="16"/>
  <c r="U717" i="16"/>
  <c r="AA717" i="16" s="1"/>
  <c r="S717" i="16"/>
  <c r="Y717" i="16" s="1"/>
  <c r="T717" i="16"/>
  <c r="Z717" i="16" s="1"/>
  <c r="O718" i="16"/>
  <c r="P720" i="16" l="1"/>
  <c r="W719" i="16"/>
  <c r="AC719" i="16" s="1"/>
  <c r="V719" i="16"/>
  <c r="AB719" i="16" s="1"/>
  <c r="X719" i="16"/>
  <c r="AD719" i="16" s="1"/>
  <c r="Q720" i="16"/>
  <c r="S718" i="16"/>
  <c r="Y718" i="16" s="1"/>
  <c r="T718" i="16"/>
  <c r="Z718" i="16" s="1"/>
  <c r="U718" i="16"/>
  <c r="AA718" i="16" s="1"/>
  <c r="O719" i="16"/>
  <c r="X720" i="16" l="1"/>
  <c r="AD720" i="16" s="1"/>
  <c r="Q721" i="16"/>
  <c r="P721" i="16"/>
  <c r="V720" i="16"/>
  <c r="AB720" i="16" s="1"/>
  <c r="W720" i="16"/>
  <c r="AC720" i="16" s="1"/>
  <c r="S719" i="16"/>
  <c r="Y719" i="16" s="1"/>
  <c r="T719" i="16"/>
  <c r="Z719" i="16" s="1"/>
  <c r="U719" i="16"/>
  <c r="AA719" i="16" s="1"/>
  <c r="O720" i="16"/>
  <c r="X721" i="16" l="1"/>
  <c r="AD721" i="16" s="1"/>
  <c r="Q722" i="16"/>
  <c r="P722" i="16"/>
  <c r="W721" i="16"/>
  <c r="AC721" i="16" s="1"/>
  <c r="V721" i="16"/>
  <c r="AB721" i="16" s="1"/>
  <c r="T720" i="16"/>
  <c r="Z720" i="16" s="1"/>
  <c r="U720" i="16"/>
  <c r="AA720" i="16" s="1"/>
  <c r="S720" i="16"/>
  <c r="Y720" i="16" s="1"/>
  <c r="O721" i="16"/>
  <c r="P723" i="16" l="1"/>
  <c r="V722" i="16"/>
  <c r="AB722" i="16" s="1"/>
  <c r="W722" i="16"/>
  <c r="AC722" i="16" s="1"/>
  <c r="X722" i="16"/>
  <c r="AD722" i="16" s="1"/>
  <c r="Q723" i="16"/>
  <c r="U721" i="16"/>
  <c r="AA721" i="16" s="1"/>
  <c r="S721" i="16"/>
  <c r="Y721" i="16" s="1"/>
  <c r="T721" i="16"/>
  <c r="Z721" i="16" s="1"/>
  <c r="O722" i="16"/>
  <c r="X723" i="16" l="1"/>
  <c r="AD723" i="16" s="1"/>
  <c r="Q724" i="16"/>
  <c r="P724" i="16"/>
  <c r="W723" i="16"/>
  <c r="AC723" i="16" s="1"/>
  <c r="V723" i="16"/>
  <c r="AB723" i="16" s="1"/>
  <c r="S722" i="16"/>
  <c r="Y722" i="16" s="1"/>
  <c r="O723" i="16"/>
  <c r="T722" i="16"/>
  <c r="Z722" i="16" s="1"/>
  <c r="U722" i="16"/>
  <c r="AA722" i="16" s="1"/>
  <c r="X724" i="16" l="1"/>
  <c r="AD724" i="16" s="1"/>
  <c r="Q725" i="16"/>
  <c r="P725" i="16"/>
  <c r="V724" i="16"/>
  <c r="AB724" i="16" s="1"/>
  <c r="W724" i="16"/>
  <c r="AC724" i="16" s="1"/>
  <c r="S723" i="16"/>
  <c r="Y723" i="16" s="1"/>
  <c r="T723" i="16"/>
  <c r="Z723" i="16" s="1"/>
  <c r="U723" i="16"/>
  <c r="AA723" i="16" s="1"/>
  <c r="O724" i="16"/>
  <c r="X725" i="16" l="1"/>
  <c r="AD725" i="16" s="1"/>
  <c r="Q726" i="16"/>
  <c r="P726" i="16"/>
  <c r="W725" i="16"/>
  <c r="AC725" i="16" s="1"/>
  <c r="V725" i="16"/>
  <c r="AB725" i="16" s="1"/>
  <c r="T724" i="16"/>
  <c r="Z724" i="16" s="1"/>
  <c r="U724" i="16"/>
  <c r="AA724" i="16" s="1"/>
  <c r="S724" i="16"/>
  <c r="Y724" i="16" s="1"/>
  <c r="O725" i="16"/>
  <c r="P727" i="16" l="1"/>
  <c r="V726" i="16"/>
  <c r="AB726" i="16" s="1"/>
  <c r="W726" i="16"/>
  <c r="AC726" i="16" s="1"/>
  <c r="X726" i="16"/>
  <c r="AD726" i="16" s="1"/>
  <c r="Q727" i="16"/>
  <c r="U725" i="16"/>
  <c r="AA725" i="16" s="1"/>
  <c r="S725" i="16"/>
  <c r="Y725" i="16" s="1"/>
  <c r="O726" i="16"/>
  <c r="T725" i="16"/>
  <c r="Z725" i="16" s="1"/>
  <c r="P728" i="16" l="1"/>
  <c r="W727" i="16"/>
  <c r="AC727" i="16" s="1"/>
  <c r="V727" i="16"/>
  <c r="AB727" i="16" s="1"/>
  <c r="X727" i="16"/>
  <c r="AD727" i="16" s="1"/>
  <c r="Q728" i="16"/>
  <c r="S726" i="16"/>
  <c r="Y726" i="16" s="1"/>
  <c r="T726" i="16"/>
  <c r="Z726" i="16" s="1"/>
  <c r="U726" i="16"/>
  <c r="AA726" i="16" s="1"/>
  <c r="O727" i="16"/>
  <c r="X728" i="16" l="1"/>
  <c r="AD728" i="16" s="1"/>
  <c r="Q729" i="16"/>
  <c r="P729" i="16"/>
  <c r="V728" i="16"/>
  <c r="AB728" i="16" s="1"/>
  <c r="W728" i="16"/>
  <c r="AC728" i="16" s="1"/>
  <c r="S727" i="16"/>
  <c r="Y727" i="16" s="1"/>
  <c r="T727" i="16"/>
  <c r="Z727" i="16" s="1"/>
  <c r="U727" i="16"/>
  <c r="AA727" i="16" s="1"/>
  <c r="O728" i="16"/>
  <c r="P730" i="16" l="1"/>
  <c r="W729" i="16"/>
  <c r="AC729" i="16" s="1"/>
  <c r="V729" i="16"/>
  <c r="AB729" i="16" s="1"/>
  <c r="X729" i="16"/>
  <c r="AD729" i="16" s="1"/>
  <c r="Q730" i="16"/>
  <c r="T728" i="16"/>
  <c r="Z728" i="16" s="1"/>
  <c r="U728" i="16"/>
  <c r="AA728" i="16" s="1"/>
  <c r="S728" i="16"/>
  <c r="Y728" i="16" s="1"/>
  <c r="O729" i="16"/>
  <c r="P731" i="16" l="1"/>
  <c r="V730" i="16"/>
  <c r="AB730" i="16" s="1"/>
  <c r="W730" i="16"/>
  <c r="AC730" i="16" s="1"/>
  <c r="X730" i="16"/>
  <c r="AD730" i="16" s="1"/>
  <c r="Q731" i="16"/>
  <c r="U729" i="16"/>
  <c r="AA729" i="16" s="1"/>
  <c r="S729" i="16"/>
  <c r="Y729" i="16" s="1"/>
  <c r="T729" i="16"/>
  <c r="Z729" i="16" s="1"/>
  <c r="O730" i="16"/>
  <c r="X731" i="16" l="1"/>
  <c r="AD731" i="16" s="1"/>
  <c r="Q732" i="16"/>
  <c r="P732" i="16"/>
  <c r="W731" i="16"/>
  <c r="AC731" i="16" s="1"/>
  <c r="V731" i="16"/>
  <c r="AB731" i="16" s="1"/>
  <c r="S730" i="16"/>
  <c r="Y730" i="16" s="1"/>
  <c r="T730" i="16"/>
  <c r="Z730" i="16" s="1"/>
  <c r="U730" i="16"/>
  <c r="AA730" i="16" s="1"/>
  <c r="O731" i="16"/>
  <c r="P733" i="16" l="1"/>
  <c r="V732" i="16"/>
  <c r="AB732" i="16" s="1"/>
  <c r="W732" i="16"/>
  <c r="AC732" i="16" s="1"/>
  <c r="X732" i="16"/>
  <c r="AD732" i="16" s="1"/>
  <c r="Q733" i="16"/>
  <c r="S731" i="16"/>
  <c r="Y731" i="16" s="1"/>
  <c r="T731" i="16"/>
  <c r="Z731" i="16" s="1"/>
  <c r="U731" i="16"/>
  <c r="AA731" i="16" s="1"/>
  <c r="O732" i="16"/>
  <c r="X733" i="16" l="1"/>
  <c r="AD733" i="16" s="1"/>
  <c r="Q734" i="16"/>
  <c r="P734" i="16"/>
  <c r="W733" i="16"/>
  <c r="AC733" i="16" s="1"/>
  <c r="V733" i="16"/>
  <c r="AB733" i="16" s="1"/>
  <c r="T732" i="16"/>
  <c r="Z732" i="16" s="1"/>
  <c r="U732" i="16"/>
  <c r="AA732" i="16" s="1"/>
  <c r="S732" i="16"/>
  <c r="Y732" i="16" s="1"/>
  <c r="O733" i="16"/>
  <c r="X734" i="16" l="1"/>
  <c r="AD734" i="16" s="1"/>
  <c r="Q735" i="16"/>
  <c r="P735" i="16"/>
  <c r="V734" i="16"/>
  <c r="AB734" i="16" s="1"/>
  <c r="W734" i="16"/>
  <c r="AC734" i="16" s="1"/>
  <c r="U733" i="16"/>
  <c r="AA733" i="16" s="1"/>
  <c r="O734" i="16"/>
  <c r="S733" i="16"/>
  <c r="Y733" i="16" s="1"/>
  <c r="T733" i="16"/>
  <c r="Z733" i="16" s="1"/>
  <c r="P736" i="16" l="1"/>
  <c r="W735" i="16"/>
  <c r="AC735" i="16" s="1"/>
  <c r="V735" i="16"/>
  <c r="AB735" i="16" s="1"/>
  <c r="X735" i="16"/>
  <c r="AD735" i="16" s="1"/>
  <c r="Q736" i="16"/>
  <c r="S734" i="16"/>
  <c r="Y734" i="16" s="1"/>
  <c r="T734" i="16"/>
  <c r="Z734" i="16" s="1"/>
  <c r="U734" i="16"/>
  <c r="AA734" i="16" s="1"/>
  <c r="O735" i="16"/>
  <c r="X736" i="16" l="1"/>
  <c r="AD736" i="16" s="1"/>
  <c r="Q737" i="16"/>
  <c r="P737" i="16"/>
  <c r="V736" i="16"/>
  <c r="AB736" i="16" s="1"/>
  <c r="W736" i="16"/>
  <c r="AC736" i="16" s="1"/>
  <c r="S735" i="16"/>
  <c r="Y735" i="16" s="1"/>
  <c r="T735" i="16"/>
  <c r="Z735" i="16" s="1"/>
  <c r="U735" i="16"/>
  <c r="AA735" i="16" s="1"/>
  <c r="O736" i="16"/>
  <c r="Q738" i="16" l="1"/>
  <c r="X737" i="16"/>
  <c r="AD737" i="16" s="1"/>
  <c r="P738" i="16"/>
  <c r="W737" i="16"/>
  <c r="AC737" i="16" s="1"/>
  <c r="V737" i="16"/>
  <c r="AB737" i="16" s="1"/>
  <c r="T736" i="16"/>
  <c r="Z736" i="16" s="1"/>
  <c r="U736" i="16"/>
  <c r="AA736" i="16" s="1"/>
  <c r="S736" i="16"/>
  <c r="Y736" i="16" s="1"/>
  <c r="O737" i="16"/>
  <c r="X738" i="16" l="1"/>
  <c r="AD738" i="16" s="1"/>
  <c r="Q739" i="16"/>
  <c r="P739" i="16"/>
  <c r="V738" i="16"/>
  <c r="AB738" i="16" s="1"/>
  <c r="W738" i="16"/>
  <c r="AC738" i="16" s="1"/>
  <c r="U737" i="16"/>
  <c r="AA737" i="16" s="1"/>
  <c r="S737" i="16"/>
  <c r="Y737" i="16" s="1"/>
  <c r="T737" i="16"/>
  <c r="Z737" i="16" s="1"/>
  <c r="O738" i="16"/>
  <c r="P740" i="16" l="1"/>
  <c r="W739" i="16"/>
  <c r="AC739" i="16" s="1"/>
  <c r="V739" i="16"/>
  <c r="AB739" i="16" s="1"/>
  <c r="X739" i="16"/>
  <c r="AD739" i="16" s="1"/>
  <c r="Q740" i="16"/>
  <c r="S738" i="16"/>
  <c r="Y738" i="16" s="1"/>
  <c r="T738" i="16"/>
  <c r="Z738" i="16" s="1"/>
  <c r="U738" i="16"/>
  <c r="AA738" i="16" s="1"/>
  <c r="O739" i="16"/>
  <c r="P741" i="16" l="1"/>
  <c r="V740" i="16"/>
  <c r="AB740" i="16" s="1"/>
  <c r="W740" i="16"/>
  <c r="AC740" i="16" s="1"/>
  <c r="X740" i="16"/>
  <c r="AD740" i="16" s="1"/>
  <c r="Q741" i="16"/>
  <c r="S739" i="16"/>
  <c r="Y739" i="16" s="1"/>
  <c r="T739" i="16"/>
  <c r="Z739" i="16" s="1"/>
  <c r="U739" i="16"/>
  <c r="AA739" i="16" s="1"/>
  <c r="O740" i="16"/>
  <c r="X741" i="16" l="1"/>
  <c r="AD741" i="16" s="1"/>
  <c r="Q742" i="16"/>
  <c r="P742" i="16"/>
  <c r="W741" i="16"/>
  <c r="AC741" i="16" s="1"/>
  <c r="V741" i="16"/>
  <c r="AB741" i="16" s="1"/>
  <c r="T740" i="16"/>
  <c r="Z740" i="16" s="1"/>
  <c r="U740" i="16"/>
  <c r="AA740" i="16" s="1"/>
  <c r="S740" i="16"/>
  <c r="Y740" i="16" s="1"/>
  <c r="O741" i="16"/>
  <c r="P743" i="16" l="1"/>
  <c r="V742" i="16"/>
  <c r="AB742" i="16" s="1"/>
  <c r="W742" i="16"/>
  <c r="AC742" i="16" s="1"/>
  <c r="X742" i="16"/>
  <c r="AD742" i="16" s="1"/>
  <c r="Q743" i="16"/>
  <c r="U741" i="16"/>
  <c r="AA741" i="16" s="1"/>
  <c r="S741" i="16"/>
  <c r="Y741" i="16" s="1"/>
  <c r="O742" i="16"/>
  <c r="T741" i="16"/>
  <c r="Z741" i="16" s="1"/>
  <c r="X743" i="16" l="1"/>
  <c r="AD743" i="16" s="1"/>
  <c r="Q744" i="16"/>
  <c r="P744" i="16"/>
  <c r="W743" i="16"/>
  <c r="AC743" i="16" s="1"/>
  <c r="V743" i="16"/>
  <c r="AB743" i="16" s="1"/>
  <c r="S742" i="16"/>
  <c r="Y742" i="16" s="1"/>
  <c r="T742" i="16"/>
  <c r="Z742" i="16" s="1"/>
  <c r="U742" i="16"/>
  <c r="AA742" i="16" s="1"/>
  <c r="O743" i="16"/>
  <c r="X744" i="16" l="1"/>
  <c r="AD744" i="16" s="1"/>
  <c r="Q745" i="16"/>
  <c r="P745" i="16"/>
  <c r="V744" i="16"/>
  <c r="AB744" i="16" s="1"/>
  <c r="W744" i="16"/>
  <c r="AC744" i="16" s="1"/>
  <c r="S743" i="16"/>
  <c r="Y743" i="16" s="1"/>
  <c r="T743" i="16"/>
  <c r="Z743" i="16" s="1"/>
  <c r="U743" i="16"/>
  <c r="AA743" i="16" s="1"/>
  <c r="O744" i="16"/>
  <c r="X745" i="16" l="1"/>
  <c r="AD745" i="16" s="1"/>
  <c r="Q746" i="16"/>
  <c r="P746" i="16"/>
  <c r="W745" i="16"/>
  <c r="AC745" i="16" s="1"/>
  <c r="V745" i="16"/>
  <c r="AB745" i="16" s="1"/>
  <c r="T744" i="16"/>
  <c r="Z744" i="16" s="1"/>
  <c r="U744" i="16"/>
  <c r="AA744" i="16" s="1"/>
  <c r="O745" i="16"/>
  <c r="S744" i="16"/>
  <c r="Y744" i="16" s="1"/>
  <c r="P747" i="16" l="1"/>
  <c r="V746" i="16"/>
  <c r="AB746" i="16" s="1"/>
  <c r="W746" i="16"/>
  <c r="AC746" i="16" s="1"/>
  <c r="X746" i="16"/>
  <c r="AD746" i="16" s="1"/>
  <c r="Q747" i="16"/>
  <c r="U745" i="16"/>
  <c r="AA745" i="16" s="1"/>
  <c r="S745" i="16"/>
  <c r="Y745" i="16" s="1"/>
  <c r="T745" i="16"/>
  <c r="Z745" i="16" s="1"/>
  <c r="O746" i="16"/>
  <c r="X747" i="16" l="1"/>
  <c r="AD747" i="16" s="1"/>
  <c r="Q748" i="16"/>
  <c r="P748" i="16"/>
  <c r="W747" i="16"/>
  <c r="AC747" i="16" s="1"/>
  <c r="V747" i="16"/>
  <c r="AB747" i="16" s="1"/>
  <c r="S746" i="16"/>
  <c r="Y746" i="16" s="1"/>
  <c r="T746" i="16"/>
  <c r="Z746" i="16" s="1"/>
  <c r="U746" i="16"/>
  <c r="AA746" i="16" s="1"/>
  <c r="O747" i="16"/>
  <c r="X748" i="16" l="1"/>
  <c r="AD748" i="16" s="1"/>
  <c r="Q749" i="16"/>
  <c r="P749" i="16"/>
  <c r="V748" i="16"/>
  <c r="AB748" i="16" s="1"/>
  <c r="W748" i="16"/>
  <c r="AC748" i="16" s="1"/>
  <c r="S747" i="16"/>
  <c r="Y747" i="16" s="1"/>
  <c r="T747" i="16"/>
  <c r="Z747" i="16" s="1"/>
  <c r="U747" i="16"/>
  <c r="AA747" i="16" s="1"/>
  <c r="O748" i="16"/>
  <c r="X749" i="16" l="1"/>
  <c r="AD749" i="16" s="1"/>
  <c r="Q750" i="16"/>
  <c r="P750" i="16"/>
  <c r="W749" i="16"/>
  <c r="AC749" i="16" s="1"/>
  <c r="V749" i="16"/>
  <c r="AB749" i="16" s="1"/>
  <c r="T748" i="16"/>
  <c r="Z748" i="16" s="1"/>
  <c r="U748" i="16"/>
  <c r="AA748" i="16" s="1"/>
  <c r="S748" i="16"/>
  <c r="Y748" i="16" s="1"/>
  <c r="O749" i="16"/>
  <c r="P751" i="16" l="1"/>
  <c r="V750" i="16"/>
  <c r="AB750" i="16" s="1"/>
  <c r="W750" i="16"/>
  <c r="AC750" i="16" s="1"/>
  <c r="X750" i="16"/>
  <c r="AD750" i="16" s="1"/>
  <c r="Q751" i="16"/>
  <c r="U749" i="16"/>
  <c r="AA749" i="16" s="1"/>
  <c r="S749" i="16"/>
  <c r="Y749" i="16" s="1"/>
  <c r="T749" i="16"/>
  <c r="Z749" i="16" s="1"/>
  <c r="O750" i="16"/>
  <c r="P752" i="16" l="1"/>
  <c r="W751" i="16"/>
  <c r="AC751" i="16" s="1"/>
  <c r="V751" i="16"/>
  <c r="AB751" i="16" s="1"/>
  <c r="X751" i="16"/>
  <c r="AD751" i="16" s="1"/>
  <c r="Q752" i="16"/>
  <c r="S750" i="16"/>
  <c r="Y750" i="16" s="1"/>
  <c r="T750" i="16"/>
  <c r="Z750" i="16" s="1"/>
  <c r="U750" i="16"/>
  <c r="AA750" i="16" s="1"/>
  <c r="O751" i="16"/>
  <c r="X752" i="16" l="1"/>
  <c r="AD752" i="16" s="1"/>
  <c r="Q753" i="16"/>
  <c r="P753" i="16"/>
  <c r="V752" i="16"/>
  <c r="AB752" i="16" s="1"/>
  <c r="W752" i="16"/>
  <c r="AC752" i="16" s="1"/>
  <c r="S751" i="16"/>
  <c r="Y751" i="16" s="1"/>
  <c r="T751" i="16"/>
  <c r="Z751" i="16" s="1"/>
  <c r="U751" i="16"/>
  <c r="AA751" i="16" s="1"/>
  <c r="O752" i="16"/>
  <c r="P754" i="16" l="1"/>
  <c r="W753" i="16"/>
  <c r="AC753" i="16" s="1"/>
  <c r="V753" i="16"/>
  <c r="AB753" i="16" s="1"/>
  <c r="X753" i="16"/>
  <c r="AD753" i="16" s="1"/>
  <c r="Q754" i="16"/>
  <c r="T752" i="16"/>
  <c r="Z752" i="16" s="1"/>
  <c r="U752" i="16"/>
  <c r="AA752" i="16" s="1"/>
  <c r="S752" i="16"/>
  <c r="Y752" i="16" s="1"/>
  <c r="O753" i="16"/>
  <c r="X754" i="16" l="1"/>
  <c r="AD754" i="16" s="1"/>
  <c r="Q755" i="16"/>
  <c r="P755" i="16"/>
  <c r="V754" i="16"/>
  <c r="AB754" i="16" s="1"/>
  <c r="W754" i="16"/>
  <c r="AC754" i="16" s="1"/>
  <c r="U753" i="16"/>
  <c r="AA753" i="16" s="1"/>
  <c r="S753" i="16"/>
  <c r="Y753" i="16" s="1"/>
  <c r="T753" i="16"/>
  <c r="Z753" i="16" s="1"/>
  <c r="O754" i="16"/>
  <c r="X755" i="16" l="1"/>
  <c r="AD755" i="16" s="1"/>
  <c r="Q756" i="16"/>
  <c r="P756" i="16"/>
  <c r="W755" i="16"/>
  <c r="AC755" i="16" s="1"/>
  <c r="V755" i="16"/>
  <c r="AB755" i="16" s="1"/>
  <c r="S754" i="16"/>
  <c r="Y754" i="16" s="1"/>
  <c r="O755" i="16"/>
  <c r="T754" i="16"/>
  <c r="Z754" i="16" s="1"/>
  <c r="U754" i="16"/>
  <c r="AA754" i="16" s="1"/>
  <c r="X756" i="16" l="1"/>
  <c r="AD756" i="16" s="1"/>
  <c r="Q757" i="16"/>
  <c r="P757" i="16"/>
  <c r="V756" i="16"/>
  <c r="AB756" i="16" s="1"/>
  <c r="W756" i="16"/>
  <c r="AC756" i="16" s="1"/>
  <c r="S755" i="16"/>
  <c r="Y755" i="16" s="1"/>
  <c r="T755" i="16"/>
  <c r="Z755" i="16" s="1"/>
  <c r="U755" i="16"/>
  <c r="AA755" i="16" s="1"/>
  <c r="O756" i="16"/>
  <c r="X757" i="16" l="1"/>
  <c r="AD757" i="16" s="1"/>
  <c r="Q758" i="16"/>
  <c r="P758" i="16"/>
  <c r="W757" i="16"/>
  <c r="AC757" i="16" s="1"/>
  <c r="V757" i="16"/>
  <c r="AB757" i="16" s="1"/>
  <c r="T756" i="16"/>
  <c r="Z756" i="16" s="1"/>
  <c r="U756" i="16"/>
  <c r="AA756" i="16" s="1"/>
  <c r="S756" i="16"/>
  <c r="Y756" i="16" s="1"/>
  <c r="O757" i="16"/>
  <c r="P759" i="16" l="1"/>
  <c r="V758" i="16"/>
  <c r="AB758" i="16" s="1"/>
  <c r="W758" i="16"/>
  <c r="AC758" i="16" s="1"/>
  <c r="X758" i="16"/>
  <c r="AD758" i="16" s="1"/>
  <c r="Q759" i="16"/>
  <c r="U757" i="16"/>
  <c r="AA757" i="16" s="1"/>
  <c r="S757" i="16"/>
  <c r="Y757" i="16" s="1"/>
  <c r="O758" i="16"/>
  <c r="T757" i="16"/>
  <c r="Z757" i="16" s="1"/>
  <c r="X759" i="16" l="1"/>
  <c r="AD759" i="16" s="1"/>
  <c r="Q760" i="16"/>
  <c r="P760" i="16"/>
  <c r="W759" i="16"/>
  <c r="AC759" i="16" s="1"/>
  <c r="V759" i="16"/>
  <c r="AB759" i="16" s="1"/>
  <c r="S758" i="16"/>
  <c r="Y758" i="16" s="1"/>
  <c r="T758" i="16"/>
  <c r="Z758" i="16" s="1"/>
  <c r="U758" i="16"/>
  <c r="AA758" i="16" s="1"/>
  <c r="O759" i="16"/>
  <c r="P761" i="16" l="1"/>
  <c r="V760" i="16"/>
  <c r="AB760" i="16" s="1"/>
  <c r="W760" i="16"/>
  <c r="AC760" i="16" s="1"/>
  <c r="X760" i="16"/>
  <c r="AD760" i="16" s="1"/>
  <c r="Q761" i="16"/>
  <c r="S759" i="16"/>
  <c r="Y759" i="16" s="1"/>
  <c r="T759" i="16"/>
  <c r="Z759" i="16" s="1"/>
  <c r="U759" i="16"/>
  <c r="AA759" i="16" s="1"/>
  <c r="O760" i="16"/>
  <c r="X761" i="16" l="1"/>
  <c r="AD761" i="16" s="1"/>
  <c r="Q762" i="16"/>
  <c r="P762" i="16"/>
  <c r="W761" i="16"/>
  <c r="AC761" i="16" s="1"/>
  <c r="V761" i="16"/>
  <c r="AB761" i="16" s="1"/>
  <c r="T760" i="16"/>
  <c r="Z760" i="16" s="1"/>
  <c r="U760" i="16"/>
  <c r="AA760" i="16" s="1"/>
  <c r="S760" i="16"/>
  <c r="Y760" i="16" s="1"/>
  <c r="O761" i="16"/>
  <c r="P763" i="16" l="1"/>
  <c r="V762" i="16"/>
  <c r="AB762" i="16" s="1"/>
  <c r="W762" i="16"/>
  <c r="AC762" i="16" s="1"/>
  <c r="X762" i="16"/>
  <c r="AD762" i="16" s="1"/>
  <c r="Q763" i="16"/>
  <c r="U761" i="16"/>
  <c r="AA761" i="16" s="1"/>
  <c r="S761" i="16"/>
  <c r="Y761" i="16" s="1"/>
  <c r="T761" i="16"/>
  <c r="Z761" i="16" s="1"/>
  <c r="O762" i="16"/>
  <c r="X763" i="16" l="1"/>
  <c r="AD763" i="16" s="1"/>
  <c r="Q764" i="16"/>
  <c r="P764" i="16"/>
  <c r="W763" i="16"/>
  <c r="AC763" i="16" s="1"/>
  <c r="V763" i="16"/>
  <c r="AB763" i="16" s="1"/>
  <c r="S762" i="16"/>
  <c r="Y762" i="16" s="1"/>
  <c r="T762" i="16"/>
  <c r="Z762" i="16" s="1"/>
  <c r="U762" i="16"/>
  <c r="AA762" i="16" s="1"/>
  <c r="O763" i="16"/>
  <c r="X764" i="16" l="1"/>
  <c r="AD764" i="16" s="1"/>
  <c r="Q765" i="16"/>
  <c r="P765" i="16"/>
  <c r="V764" i="16"/>
  <c r="AB764" i="16" s="1"/>
  <c r="W764" i="16"/>
  <c r="AC764" i="16" s="1"/>
  <c r="S763" i="16"/>
  <c r="Y763" i="16" s="1"/>
  <c r="T763" i="16"/>
  <c r="Z763" i="16" s="1"/>
  <c r="U763" i="16"/>
  <c r="AA763" i="16" s="1"/>
  <c r="O764" i="16"/>
  <c r="X765" i="16" l="1"/>
  <c r="AD765" i="16" s="1"/>
  <c r="Q766" i="16"/>
  <c r="P766" i="16"/>
  <c r="W765" i="16"/>
  <c r="AC765" i="16" s="1"/>
  <c r="V765" i="16"/>
  <c r="AB765" i="16" s="1"/>
  <c r="T764" i="16"/>
  <c r="Z764" i="16" s="1"/>
  <c r="U764" i="16"/>
  <c r="AA764" i="16" s="1"/>
  <c r="S764" i="16"/>
  <c r="Y764" i="16" s="1"/>
  <c r="O765" i="16"/>
  <c r="P767" i="16" l="1"/>
  <c r="V766" i="16"/>
  <c r="AB766" i="16" s="1"/>
  <c r="W766" i="16"/>
  <c r="AC766" i="16" s="1"/>
  <c r="X766" i="16"/>
  <c r="AD766" i="16" s="1"/>
  <c r="Q767" i="16"/>
  <c r="U765" i="16"/>
  <c r="AA765" i="16" s="1"/>
  <c r="O766" i="16"/>
  <c r="S765" i="16"/>
  <c r="Y765" i="16" s="1"/>
  <c r="T765" i="16"/>
  <c r="Z765" i="16" s="1"/>
  <c r="X767" i="16" l="1"/>
  <c r="AD767" i="16" s="1"/>
  <c r="Q768" i="16"/>
  <c r="P768" i="16"/>
  <c r="W767" i="16"/>
  <c r="AC767" i="16" s="1"/>
  <c r="V767" i="16"/>
  <c r="AB767" i="16" s="1"/>
  <c r="S766" i="16"/>
  <c r="Y766" i="16" s="1"/>
  <c r="T766" i="16"/>
  <c r="Z766" i="16" s="1"/>
  <c r="U766" i="16"/>
  <c r="AA766" i="16" s="1"/>
  <c r="O767" i="16"/>
  <c r="X768" i="16" l="1"/>
  <c r="AD768" i="16" s="1"/>
  <c r="Q769" i="16"/>
  <c r="P769" i="16"/>
  <c r="V768" i="16"/>
  <c r="AB768" i="16" s="1"/>
  <c r="W768" i="16"/>
  <c r="AC768" i="16" s="1"/>
  <c r="S767" i="16"/>
  <c r="Y767" i="16" s="1"/>
  <c r="T767" i="16"/>
  <c r="Z767" i="16" s="1"/>
  <c r="U767" i="16"/>
  <c r="AA767" i="16" s="1"/>
  <c r="O768" i="16"/>
  <c r="X769" i="16" l="1"/>
  <c r="AD769" i="16" s="1"/>
  <c r="Q770" i="16"/>
  <c r="P770" i="16"/>
  <c r="W769" i="16"/>
  <c r="AC769" i="16" s="1"/>
  <c r="V769" i="16"/>
  <c r="AB769" i="16" s="1"/>
  <c r="T768" i="16"/>
  <c r="Z768" i="16" s="1"/>
  <c r="U768" i="16"/>
  <c r="AA768" i="16" s="1"/>
  <c r="S768" i="16"/>
  <c r="Y768" i="16" s="1"/>
  <c r="O769" i="16"/>
  <c r="Q771" i="16" l="1"/>
  <c r="X770" i="16"/>
  <c r="AD770" i="16" s="1"/>
  <c r="P771" i="16"/>
  <c r="V770" i="16"/>
  <c r="AB770" i="16" s="1"/>
  <c r="W770" i="16"/>
  <c r="AC770" i="16" s="1"/>
  <c r="U769" i="16"/>
  <c r="AA769" i="16" s="1"/>
  <c r="S769" i="16"/>
  <c r="Y769" i="16" s="1"/>
  <c r="T769" i="16"/>
  <c r="Z769" i="16" s="1"/>
  <c r="O770" i="16"/>
  <c r="X771" i="16" l="1"/>
  <c r="AD771" i="16" s="1"/>
  <c r="Q772" i="16"/>
  <c r="P772" i="16"/>
  <c r="W771" i="16"/>
  <c r="AC771" i="16" s="1"/>
  <c r="V771" i="16"/>
  <c r="AB771" i="16" s="1"/>
  <c r="S770" i="16"/>
  <c r="Y770" i="16" s="1"/>
  <c r="T770" i="16"/>
  <c r="Z770" i="16" s="1"/>
  <c r="U770" i="16"/>
  <c r="AA770" i="16" s="1"/>
  <c r="O771" i="16"/>
  <c r="X772" i="16" l="1"/>
  <c r="AD772" i="16" s="1"/>
  <c r="Q773" i="16"/>
  <c r="P773" i="16"/>
  <c r="V772" i="16"/>
  <c r="AB772" i="16" s="1"/>
  <c r="W772" i="16"/>
  <c r="AC772" i="16" s="1"/>
  <c r="S771" i="16"/>
  <c r="Y771" i="16" s="1"/>
  <c r="T771" i="16"/>
  <c r="Z771" i="16" s="1"/>
  <c r="U771" i="16"/>
  <c r="AA771" i="16" s="1"/>
  <c r="O772" i="16"/>
  <c r="X773" i="16" l="1"/>
  <c r="AD773" i="16" s="1"/>
  <c r="Q774" i="16"/>
  <c r="P774" i="16"/>
  <c r="W773" i="16"/>
  <c r="AC773" i="16" s="1"/>
  <c r="V773" i="16"/>
  <c r="AB773" i="16" s="1"/>
  <c r="T772" i="16"/>
  <c r="Z772" i="16" s="1"/>
  <c r="U772" i="16"/>
  <c r="AA772" i="16" s="1"/>
  <c r="S772" i="16"/>
  <c r="Y772" i="16" s="1"/>
  <c r="O773" i="16"/>
  <c r="P775" i="16" l="1"/>
  <c r="V774" i="16"/>
  <c r="AB774" i="16" s="1"/>
  <c r="W774" i="16"/>
  <c r="AC774" i="16" s="1"/>
  <c r="X774" i="16"/>
  <c r="AD774" i="16" s="1"/>
  <c r="Q775" i="16"/>
  <c r="U773" i="16"/>
  <c r="AA773" i="16" s="1"/>
  <c r="S773" i="16"/>
  <c r="Y773" i="16" s="1"/>
  <c r="O774" i="16"/>
  <c r="T773" i="16"/>
  <c r="Z773" i="16" s="1"/>
  <c r="X775" i="16" l="1"/>
  <c r="AD775" i="16" s="1"/>
  <c r="Q776" i="16"/>
  <c r="P776" i="16"/>
  <c r="W775" i="16"/>
  <c r="AC775" i="16" s="1"/>
  <c r="V775" i="16"/>
  <c r="AB775" i="16" s="1"/>
  <c r="S774" i="16"/>
  <c r="Y774" i="16" s="1"/>
  <c r="T774" i="16"/>
  <c r="Z774" i="16" s="1"/>
  <c r="U774" i="16"/>
  <c r="AA774" i="16" s="1"/>
  <c r="O775" i="16"/>
  <c r="X776" i="16" l="1"/>
  <c r="AD776" i="16" s="1"/>
  <c r="Q777" i="16"/>
  <c r="P777" i="16"/>
  <c r="W776" i="16"/>
  <c r="AC776" i="16" s="1"/>
  <c r="V776" i="16"/>
  <c r="AB776" i="16" s="1"/>
  <c r="S775" i="16"/>
  <c r="Y775" i="16" s="1"/>
  <c r="T775" i="16"/>
  <c r="Z775" i="16" s="1"/>
  <c r="U775" i="16"/>
  <c r="AA775" i="16" s="1"/>
  <c r="O776" i="16"/>
  <c r="X777" i="16" l="1"/>
  <c r="AD777" i="16" s="1"/>
  <c r="Q778" i="16"/>
  <c r="P778" i="16"/>
  <c r="V777" i="16"/>
  <c r="AB777" i="16" s="1"/>
  <c r="W777" i="16"/>
  <c r="AC777" i="16" s="1"/>
  <c r="T776" i="16"/>
  <c r="Z776" i="16" s="1"/>
  <c r="U776" i="16"/>
  <c r="AA776" i="16" s="1"/>
  <c r="O777" i="16"/>
  <c r="S776" i="16"/>
  <c r="Y776" i="16" s="1"/>
  <c r="X778" i="16" l="1"/>
  <c r="AD778" i="16" s="1"/>
  <c r="Q779" i="16"/>
  <c r="P779" i="16"/>
  <c r="V778" i="16"/>
  <c r="AB778" i="16" s="1"/>
  <c r="W778" i="16"/>
  <c r="AC778" i="16" s="1"/>
  <c r="U777" i="16"/>
  <c r="AA777" i="16" s="1"/>
  <c r="S777" i="16"/>
  <c r="Y777" i="16" s="1"/>
  <c r="T777" i="16"/>
  <c r="Z777" i="16" s="1"/>
  <c r="O778" i="16"/>
  <c r="X779" i="16" l="1"/>
  <c r="AD779" i="16" s="1"/>
  <c r="Q780" i="16"/>
  <c r="P780" i="16"/>
  <c r="W779" i="16"/>
  <c r="AC779" i="16" s="1"/>
  <c r="V779" i="16"/>
  <c r="AB779" i="16" s="1"/>
  <c r="S778" i="16"/>
  <c r="Y778" i="16" s="1"/>
  <c r="T778" i="16"/>
  <c r="Z778" i="16" s="1"/>
  <c r="U778" i="16"/>
  <c r="AA778" i="16" s="1"/>
  <c r="O779" i="16"/>
  <c r="P781" i="16" l="1"/>
  <c r="W780" i="16"/>
  <c r="AC780" i="16" s="1"/>
  <c r="V780" i="16"/>
  <c r="AB780" i="16" s="1"/>
  <c r="X780" i="16"/>
  <c r="AD780" i="16" s="1"/>
  <c r="Q781" i="16"/>
  <c r="S779" i="16"/>
  <c r="Y779" i="16" s="1"/>
  <c r="T779" i="16"/>
  <c r="Z779" i="16" s="1"/>
  <c r="U779" i="16"/>
  <c r="AA779" i="16" s="1"/>
  <c r="O780" i="16"/>
  <c r="Q782" i="16" l="1"/>
  <c r="X781" i="16"/>
  <c r="AD781" i="16" s="1"/>
  <c r="P782" i="16"/>
  <c r="V781" i="16"/>
  <c r="AB781" i="16" s="1"/>
  <c r="W781" i="16"/>
  <c r="AC781" i="16" s="1"/>
  <c r="T780" i="16"/>
  <c r="Z780" i="16" s="1"/>
  <c r="U780" i="16"/>
  <c r="AA780" i="16" s="1"/>
  <c r="S780" i="16"/>
  <c r="Y780" i="16" s="1"/>
  <c r="O781" i="16"/>
  <c r="X782" i="16" l="1"/>
  <c r="AD782" i="16" s="1"/>
  <c r="Q783" i="16"/>
  <c r="P783" i="16"/>
  <c r="V782" i="16"/>
  <c r="AB782" i="16" s="1"/>
  <c r="W782" i="16"/>
  <c r="AC782" i="16" s="1"/>
  <c r="U781" i="16"/>
  <c r="AA781" i="16" s="1"/>
  <c r="S781" i="16"/>
  <c r="Y781" i="16" s="1"/>
  <c r="T781" i="16"/>
  <c r="Z781" i="16" s="1"/>
  <c r="O782" i="16"/>
  <c r="X783" i="16" l="1"/>
  <c r="AD783" i="16" s="1"/>
  <c r="Q784" i="16"/>
  <c r="P784" i="16"/>
  <c r="W783" i="16"/>
  <c r="AC783" i="16" s="1"/>
  <c r="V783" i="16"/>
  <c r="AB783" i="16" s="1"/>
  <c r="S782" i="16"/>
  <c r="Y782" i="16" s="1"/>
  <c r="T782" i="16"/>
  <c r="Z782" i="16" s="1"/>
  <c r="U782" i="16"/>
  <c r="AA782" i="16" s="1"/>
  <c r="O783" i="16"/>
  <c r="X784" i="16" l="1"/>
  <c r="AD784" i="16" s="1"/>
  <c r="Q785" i="16"/>
  <c r="P785" i="16"/>
  <c r="V784" i="16"/>
  <c r="AB784" i="16" s="1"/>
  <c r="W784" i="16"/>
  <c r="AC784" i="16" s="1"/>
  <c r="S783" i="16"/>
  <c r="Y783" i="16" s="1"/>
  <c r="T783" i="16"/>
  <c r="Z783" i="16" s="1"/>
  <c r="U783" i="16"/>
  <c r="AA783" i="16" s="1"/>
  <c r="O784" i="16"/>
  <c r="X785" i="16" l="1"/>
  <c r="AD785" i="16" s="1"/>
  <c r="Q786" i="16"/>
  <c r="P786" i="16"/>
  <c r="V785" i="16"/>
  <c r="AB785" i="16" s="1"/>
  <c r="W785" i="16"/>
  <c r="AC785" i="16" s="1"/>
  <c r="T784" i="16"/>
  <c r="Z784" i="16" s="1"/>
  <c r="U784" i="16"/>
  <c r="AA784" i="16" s="1"/>
  <c r="S784" i="16"/>
  <c r="Y784" i="16" s="1"/>
  <c r="O785" i="16"/>
  <c r="Q787" i="16" l="1"/>
  <c r="X786" i="16"/>
  <c r="AD786" i="16" s="1"/>
  <c r="P787" i="16"/>
  <c r="V786" i="16"/>
  <c r="AB786" i="16" s="1"/>
  <c r="W786" i="16"/>
  <c r="AC786" i="16" s="1"/>
  <c r="U785" i="16"/>
  <c r="AA785" i="16" s="1"/>
  <c r="S785" i="16"/>
  <c r="Y785" i="16" s="1"/>
  <c r="T785" i="16"/>
  <c r="Z785" i="16" s="1"/>
  <c r="O786" i="16"/>
  <c r="X787" i="16" l="1"/>
  <c r="AD787" i="16" s="1"/>
  <c r="Q788" i="16"/>
  <c r="P788" i="16"/>
  <c r="W787" i="16"/>
  <c r="AC787" i="16" s="1"/>
  <c r="V787" i="16"/>
  <c r="AB787" i="16" s="1"/>
  <c r="S786" i="16"/>
  <c r="Y786" i="16" s="1"/>
  <c r="O787" i="16"/>
  <c r="T786" i="16"/>
  <c r="Z786" i="16" s="1"/>
  <c r="U786" i="16"/>
  <c r="AA786" i="16" s="1"/>
  <c r="P789" i="16" l="1"/>
  <c r="V788" i="16"/>
  <c r="AB788" i="16" s="1"/>
  <c r="W788" i="16"/>
  <c r="AC788" i="16" s="1"/>
  <c r="X788" i="16"/>
  <c r="AD788" i="16" s="1"/>
  <c r="Q789" i="16"/>
  <c r="S787" i="16"/>
  <c r="Y787" i="16" s="1"/>
  <c r="T787" i="16"/>
  <c r="Z787" i="16" s="1"/>
  <c r="U787" i="16"/>
  <c r="AA787" i="16" s="1"/>
  <c r="O788" i="16"/>
  <c r="X789" i="16" l="1"/>
  <c r="AD789" i="16" s="1"/>
  <c r="Q790" i="16"/>
  <c r="P790" i="16"/>
  <c r="W789" i="16"/>
  <c r="AC789" i="16" s="1"/>
  <c r="V789" i="16"/>
  <c r="AB789" i="16" s="1"/>
  <c r="T788" i="16"/>
  <c r="Z788" i="16" s="1"/>
  <c r="U788" i="16"/>
  <c r="AA788" i="16" s="1"/>
  <c r="S788" i="16"/>
  <c r="Y788" i="16" s="1"/>
  <c r="O789" i="16"/>
  <c r="X790" i="16" l="1"/>
  <c r="AD790" i="16" s="1"/>
  <c r="Q791" i="16"/>
  <c r="P791" i="16"/>
  <c r="V790" i="16"/>
  <c r="AB790" i="16" s="1"/>
  <c r="W790" i="16"/>
  <c r="AC790" i="16" s="1"/>
  <c r="U789" i="16"/>
  <c r="AA789" i="16" s="1"/>
  <c r="S789" i="16"/>
  <c r="Y789" i="16" s="1"/>
  <c r="O790" i="16"/>
  <c r="T789" i="16"/>
  <c r="Z789" i="16" s="1"/>
  <c r="X791" i="16" l="1"/>
  <c r="AD791" i="16" s="1"/>
  <c r="Q792" i="16"/>
  <c r="P792" i="16"/>
  <c r="W791" i="16"/>
  <c r="AC791" i="16" s="1"/>
  <c r="V791" i="16"/>
  <c r="AB791" i="16" s="1"/>
  <c r="S790" i="16"/>
  <c r="Y790" i="16" s="1"/>
  <c r="T790" i="16"/>
  <c r="Z790" i="16" s="1"/>
  <c r="U790" i="16"/>
  <c r="AA790" i="16" s="1"/>
  <c r="O791" i="16"/>
  <c r="X792" i="16" l="1"/>
  <c r="AD792" i="16" s="1"/>
  <c r="Q793" i="16"/>
  <c r="P793" i="16"/>
  <c r="V792" i="16"/>
  <c r="AB792" i="16" s="1"/>
  <c r="W792" i="16"/>
  <c r="AC792" i="16" s="1"/>
  <c r="S791" i="16"/>
  <c r="Y791" i="16" s="1"/>
  <c r="T791" i="16"/>
  <c r="Z791" i="16" s="1"/>
  <c r="U791" i="16"/>
  <c r="AA791" i="16" s="1"/>
  <c r="O792" i="16"/>
  <c r="X793" i="16" l="1"/>
  <c r="AD793" i="16" s="1"/>
  <c r="Q794" i="16"/>
  <c r="P794" i="16"/>
  <c r="V793" i="16"/>
  <c r="AB793" i="16" s="1"/>
  <c r="W793" i="16"/>
  <c r="AC793" i="16" s="1"/>
  <c r="T792" i="16"/>
  <c r="Z792" i="16" s="1"/>
  <c r="U792" i="16"/>
  <c r="AA792" i="16" s="1"/>
  <c r="S792" i="16"/>
  <c r="Y792" i="16" s="1"/>
  <c r="O793" i="16"/>
  <c r="X794" i="16" l="1"/>
  <c r="AD794" i="16" s="1"/>
  <c r="Q795" i="16"/>
  <c r="P795" i="16"/>
  <c r="V794" i="16"/>
  <c r="AB794" i="16" s="1"/>
  <c r="W794" i="16"/>
  <c r="AC794" i="16" s="1"/>
  <c r="U793" i="16"/>
  <c r="AA793" i="16" s="1"/>
  <c r="S793" i="16"/>
  <c r="Y793" i="16" s="1"/>
  <c r="T793" i="16"/>
  <c r="Z793" i="16" s="1"/>
  <c r="O794" i="16"/>
  <c r="X795" i="16" l="1"/>
  <c r="AD795" i="16" s="1"/>
  <c r="Q796" i="16"/>
  <c r="P796" i="16"/>
  <c r="W795" i="16"/>
  <c r="AC795" i="16" s="1"/>
  <c r="V795" i="16"/>
  <c r="AB795" i="16" s="1"/>
  <c r="S794" i="16"/>
  <c r="Y794" i="16" s="1"/>
  <c r="T794" i="16"/>
  <c r="Z794" i="16" s="1"/>
  <c r="U794" i="16"/>
  <c r="AA794" i="16" s="1"/>
  <c r="O795" i="16"/>
  <c r="X796" i="16" l="1"/>
  <c r="AD796" i="16" s="1"/>
  <c r="Q797" i="16"/>
  <c r="P797" i="16"/>
  <c r="W796" i="16"/>
  <c r="AC796" i="16" s="1"/>
  <c r="V796" i="16"/>
  <c r="AB796" i="16" s="1"/>
  <c r="S795" i="16"/>
  <c r="Y795" i="16" s="1"/>
  <c r="T795" i="16"/>
  <c r="Z795" i="16" s="1"/>
  <c r="U795" i="16"/>
  <c r="AA795" i="16" s="1"/>
  <c r="O796" i="16"/>
  <c r="X797" i="16" l="1"/>
  <c r="AD797" i="16" s="1"/>
  <c r="Q798" i="16"/>
  <c r="P798" i="16"/>
  <c r="V797" i="16"/>
  <c r="AB797" i="16" s="1"/>
  <c r="W797" i="16"/>
  <c r="AC797" i="16" s="1"/>
  <c r="T796" i="16"/>
  <c r="Z796" i="16" s="1"/>
  <c r="U796" i="16"/>
  <c r="AA796" i="16" s="1"/>
  <c r="S796" i="16"/>
  <c r="Y796" i="16" s="1"/>
  <c r="O797" i="16"/>
  <c r="P799" i="16" l="1"/>
  <c r="V798" i="16"/>
  <c r="AB798" i="16" s="1"/>
  <c r="W798" i="16"/>
  <c r="AC798" i="16" s="1"/>
  <c r="X798" i="16"/>
  <c r="AD798" i="16" s="1"/>
  <c r="Q799" i="16"/>
  <c r="U797" i="16"/>
  <c r="AA797" i="16" s="1"/>
  <c r="T797" i="16"/>
  <c r="Z797" i="16" s="1"/>
  <c r="O798" i="16"/>
  <c r="S797" i="16"/>
  <c r="Y797" i="16" s="1"/>
  <c r="P800" i="16" l="1"/>
  <c r="W799" i="16"/>
  <c r="AC799" i="16" s="1"/>
  <c r="V799" i="16"/>
  <c r="AB799" i="16" s="1"/>
  <c r="X799" i="16"/>
  <c r="AD799" i="16" s="1"/>
  <c r="Q800" i="16"/>
  <c r="S798" i="16"/>
  <c r="Y798" i="16" s="1"/>
  <c r="T798" i="16"/>
  <c r="Z798" i="16" s="1"/>
  <c r="U798" i="16"/>
  <c r="AA798" i="16" s="1"/>
  <c r="O799" i="16"/>
  <c r="X800" i="16" l="1"/>
  <c r="AD800" i="16" s="1"/>
  <c r="Q801" i="16"/>
  <c r="P801" i="16"/>
  <c r="V800" i="16"/>
  <c r="AB800" i="16" s="1"/>
  <c r="W800" i="16"/>
  <c r="AC800" i="16" s="1"/>
  <c r="S799" i="16"/>
  <c r="Y799" i="16" s="1"/>
  <c r="T799" i="16"/>
  <c r="Z799" i="16" s="1"/>
  <c r="U799" i="16"/>
  <c r="AA799" i="16" s="1"/>
  <c r="O800" i="16"/>
  <c r="X801" i="16" l="1"/>
  <c r="AD801" i="16" s="1"/>
  <c r="Q802" i="16"/>
  <c r="P802" i="16"/>
  <c r="W801" i="16"/>
  <c r="AC801" i="16" s="1"/>
  <c r="V801" i="16"/>
  <c r="AB801" i="16" s="1"/>
  <c r="T800" i="16"/>
  <c r="Z800" i="16" s="1"/>
  <c r="U800" i="16"/>
  <c r="AA800" i="16" s="1"/>
  <c r="S800" i="16"/>
  <c r="Y800" i="16" s="1"/>
  <c r="O801" i="16"/>
  <c r="Q803" i="16" l="1"/>
  <c r="X802" i="16"/>
  <c r="AD802" i="16" s="1"/>
  <c r="P803" i="16"/>
  <c r="V802" i="16"/>
  <c r="AB802" i="16" s="1"/>
  <c r="W802" i="16"/>
  <c r="AC802" i="16" s="1"/>
  <c r="U801" i="16"/>
  <c r="AA801" i="16" s="1"/>
  <c r="S801" i="16"/>
  <c r="Y801" i="16" s="1"/>
  <c r="T801" i="16"/>
  <c r="Z801" i="16" s="1"/>
  <c r="O802" i="16"/>
  <c r="X803" i="16" l="1"/>
  <c r="AD803" i="16" s="1"/>
  <c r="Q804" i="16"/>
  <c r="P804" i="16"/>
  <c r="W803" i="16"/>
  <c r="AC803" i="16" s="1"/>
  <c r="V803" i="16"/>
  <c r="AB803" i="16" s="1"/>
  <c r="S802" i="16"/>
  <c r="Y802" i="16" s="1"/>
  <c r="T802" i="16"/>
  <c r="Z802" i="16" s="1"/>
  <c r="O803" i="16"/>
  <c r="U802" i="16"/>
  <c r="AA802" i="16" s="1"/>
  <c r="X804" i="16" l="1"/>
  <c r="AD804" i="16" s="1"/>
  <c r="Q805" i="16"/>
  <c r="P805" i="16"/>
  <c r="V804" i="16"/>
  <c r="AB804" i="16" s="1"/>
  <c r="W804" i="16"/>
  <c r="AC804" i="16" s="1"/>
  <c r="S803" i="16"/>
  <c r="Y803" i="16" s="1"/>
  <c r="T803" i="16"/>
  <c r="Z803" i="16" s="1"/>
  <c r="U803" i="16"/>
  <c r="AA803" i="16" s="1"/>
  <c r="O804" i="16"/>
  <c r="C7" i="24" l="1"/>
  <c r="C8" i="24"/>
  <c r="C6" i="24"/>
  <c r="X805" i="16"/>
  <c r="D8" i="24"/>
  <c r="D6" i="24"/>
  <c r="D7" i="24"/>
  <c r="X807" i="16"/>
  <c r="X808" i="16"/>
  <c r="W805" i="16"/>
  <c r="V805" i="16"/>
  <c r="AB805" i="16" s="1"/>
  <c r="AD805" i="16"/>
  <c r="T804" i="16"/>
  <c r="Z804" i="16" s="1"/>
  <c r="U804" i="16"/>
  <c r="AA804" i="16" s="1"/>
  <c r="S804" i="16"/>
  <c r="Y804" i="16" s="1"/>
  <c r="O805" i="16"/>
  <c r="D17" i="24" l="1"/>
  <c r="D16" i="24"/>
  <c r="D19" i="24"/>
  <c r="B7" i="24"/>
  <c r="B8" i="24"/>
  <c r="B6" i="24"/>
  <c r="D20" i="24"/>
  <c r="D15" i="24"/>
  <c r="C20" i="24"/>
  <c r="C17" i="24"/>
  <c r="C16" i="24"/>
  <c r="C19" i="24"/>
  <c r="C14" i="24"/>
  <c r="C22" i="24"/>
  <c r="C24" i="24" s="1"/>
  <c r="C21" i="24"/>
  <c r="D21" i="24"/>
  <c r="D14" i="24"/>
  <c r="C15" i="24"/>
  <c r="X809" i="16"/>
  <c r="F23" i="16" s="1"/>
  <c r="AB811" i="16"/>
  <c r="AB812" i="16"/>
  <c r="AD811" i="16"/>
  <c r="AD812" i="16"/>
  <c r="V807" i="16"/>
  <c r="V808" i="16"/>
  <c r="W807" i="16"/>
  <c r="W808" i="16"/>
  <c r="AC805" i="16"/>
  <c r="U805" i="16"/>
  <c r="S805" i="16"/>
  <c r="Y805" i="16" s="1"/>
  <c r="Y811" i="16" s="1"/>
  <c r="T805" i="16"/>
  <c r="B16" i="24" l="1"/>
  <c r="B17" i="24"/>
  <c r="B19" i="24"/>
  <c r="B20" i="24"/>
  <c r="B15" i="24"/>
  <c r="B21" i="24"/>
  <c r="B14" i="24"/>
  <c r="W809" i="16"/>
  <c r="E23" i="16" s="1"/>
  <c r="AD813" i="16"/>
  <c r="F28" i="16" s="1"/>
  <c r="AC811" i="16"/>
  <c r="AC812" i="16"/>
  <c r="V809" i="16"/>
  <c r="D23" i="16" s="1"/>
  <c r="AB813" i="16"/>
  <c r="D28" i="16" s="1"/>
  <c r="T807" i="16"/>
  <c r="T808" i="16"/>
  <c r="S807" i="16"/>
  <c r="S808" i="16"/>
  <c r="Y812" i="16"/>
  <c r="U807" i="16"/>
  <c r="U808" i="16"/>
  <c r="Z805" i="16"/>
  <c r="AA805" i="16"/>
  <c r="AC813" i="16" l="1"/>
  <c r="E28" i="16" s="1"/>
  <c r="AA811" i="16"/>
  <c r="AA812" i="16"/>
  <c r="U809" i="16"/>
  <c r="C23" i="16" s="1"/>
  <c r="S809" i="16"/>
  <c r="A23" i="16" s="1"/>
  <c r="Z812" i="16"/>
  <c r="Z811" i="16"/>
  <c r="Y813" i="16"/>
  <c r="A28" i="16" s="1"/>
  <c r="T809" i="16"/>
  <c r="B23" i="16" s="1"/>
  <c r="Z813" i="16" l="1"/>
  <c r="B28" i="16" s="1"/>
  <c r="AA813" i="16"/>
  <c r="C28" i="16" s="1"/>
</calcChain>
</file>

<file path=xl/comments1.xml><?xml version="1.0" encoding="utf-8"?>
<comments xmlns="http://schemas.openxmlformats.org/spreadsheetml/2006/main">
  <authors>
    <author>Steven</author>
  </authors>
  <commentList>
    <comment ref="T1" authorId="0">
      <text>
        <r>
          <rPr>
            <sz val="9"/>
            <color indexed="81"/>
            <rFont val="Tahoma"/>
            <family val="2"/>
          </rPr>
          <t xml:space="preserve">From Value Model (Prob) Sheet
</t>
        </r>
      </text>
    </comment>
  </commentList>
</comments>
</file>

<file path=xl/comments2.xml><?xml version="1.0" encoding="utf-8"?>
<comments xmlns="http://schemas.openxmlformats.org/spreadsheetml/2006/main">
  <authors>
    <author>Steven</author>
  </authors>
  <commentList>
    <comment ref="A14" authorId="0">
      <text>
        <r>
          <rPr>
            <b/>
            <sz val="9"/>
            <color indexed="81"/>
            <rFont val="Tahoma"/>
            <family val="2"/>
          </rPr>
          <t>Because the NPV at the end of the tree for strategy 4 are based on Base values of Unit Revenue, the NPVs need to be changed to the correspondig level of Unit Revenue to compute the CE</t>
        </r>
        <r>
          <rPr>
            <sz val="9"/>
            <color indexed="81"/>
            <rFont val="Tahoma"/>
            <family val="2"/>
          </rPr>
          <t xml:space="preserve">
</t>
        </r>
      </text>
    </comment>
    <comment ref="B27" authorId="0">
      <text>
        <r>
          <rPr>
            <b/>
            <sz val="9"/>
            <color indexed="81"/>
            <rFont val="Tahoma"/>
            <family val="2"/>
          </rPr>
          <t>Value with Free Clairvoyant</t>
        </r>
      </text>
    </comment>
    <comment ref="C27" authorId="0">
      <text>
        <r>
          <rPr>
            <b/>
            <sz val="9"/>
            <color indexed="81"/>
            <rFont val="Tahoma"/>
            <family val="2"/>
          </rPr>
          <t>Value with No Clairvoyant</t>
        </r>
      </text>
    </comment>
  </commentList>
</comments>
</file>

<file path=xl/sharedStrings.xml><?xml version="1.0" encoding="utf-8"?>
<sst xmlns="http://schemas.openxmlformats.org/spreadsheetml/2006/main" count="1157" uniqueCount="234">
  <si>
    <t>Daylight Alchemy Corporation's Value Model</t>
  </si>
  <si>
    <t>Section 1 - Strategy Selection</t>
  </si>
  <si>
    <t>Strategy</t>
  </si>
  <si>
    <t>strategy</t>
  </si>
  <si>
    <t>Strategy Name</t>
  </si>
  <si>
    <t>strategy_name</t>
  </si>
  <si>
    <t>Strategy Descriptions</t>
  </si>
  <si>
    <t>No Partnership / No Expansion</t>
  </si>
  <si>
    <t>No Partnership / Expansion</t>
  </si>
  <si>
    <t>Joint Venture</t>
  </si>
  <si>
    <t>Royalty</t>
  </si>
  <si>
    <t>Section 2 - Constants</t>
  </si>
  <si>
    <t>Description</t>
  </si>
  <si>
    <t>Units</t>
  </si>
  <si>
    <t>Value</t>
  </si>
  <si>
    <t>Name</t>
  </si>
  <si>
    <t/>
  </si>
  <si>
    <t>Real discount rate</t>
  </si>
  <si>
    <t>%</t>
  </si>
  <si>
    <t>discount_rate</t>
  </si>
  <si>
    <t>Tax Rate</t>
  </si>
  <si>
    <t>tax_rate</t>
  </si>
  <si>
    <t>Section 3 - Uncertainties</t>
  </si>
  <si>
    <t>Index</t>
  </si>
  <si>
    <t>In Use</t>
  </si>
  <si>
    <t>Low</t>
  </si>
  <si>
    <t>Base</t>
  </si>
  <si>
    <t>High</t>
  </si>
  <si>
    <t>Demand uncertainties</t>
  </si>
  <si>
    <t>DA Corp. markets</t>
  </si>
  <si>
    <t>dem_DAC</t>
  </si>
  <si>
    <t>Section 4 - Calculations</t>
  </si>
  <si>
    <t>Year</t>
  </si>
  <si>
    <t>Period</t>
  </si>
  <si>
    <t>Sales</t>
  </si>
  <si>
    <t>Demand | DA Corp. Markets</t>
  </si>
  <si>
    <t>Demand | EnzyTech Markets</t>
  </si>
  <si>
    <t>Capacity</t>
  </si>
  <si>
    <t>Revenue</t>
  </si>
  <si>
    <t>MM $</t>
  </si>
  <si>
    <t>Production Cost</t>
  </si>
  <si>
    <t>Plant Cost</t>
  </si>
  <si>
    <t>JV Payment</t>
  </si>
  <si>
    <t>Royalty Payment</t>
  </si>
  <si>
    <t>Earnings Before Tax</t>
  </si>
  <si>
    <t>Taxes</t>
  </si>
  <si>
    <t>Tax Credit Available for Next Year</t>
  </si>
  <si>
    <t>Tax Payment</t>
  </si>
  <si>
    <t>Cash Flow</t>
  </si>
  <si>
    <t>MM$</t>
  </si>
  <si>
    <t>Present Equivalent</t>
  </si>
  <si>
    <t>MM units</t>
  </si>
  <si>
    <t>MM 2020 $</t>
  </si>
  <si>
    <t>EnzyTech Multiple</t>
  </si>
  <si>
    <t>dem_ET</t>
  </si>
  <si>
    <t>multiple</t>
  </si>
  <si>
    <t>Demand Growth Rate</t>
  </si>
  <si>
    <t>%/ year</t>
  </si>
  <si>
    <t>Unit Revenue</t>
  </si>
  <si>
    <t>$/ unit</t>
  </si>
  <si>
    <t>Production cost</t>
  </si>
  <si>
    <t>Plant construction cost</t>
  </si>
  <si>
    <t>$ million</t>
  </si>
  <si>
    <t>Joint Venture Share</t>
  </si>
  <si>
    <t>Current capacity</t>
  </si>
  <si>
    <t>Expansion</t>
  </si>
  <si>
    <t>JV_share</t>
  </si>
  <si>
    <t>growth_rate</t>
  </si>
  <si>
    <t>unit_revenue</t>
  </si>
  <si>
    <t>prod_cost</t>
  </si>
  <si>
    <t>const_cost</t>
  </si>
  <si>
    <t xml:space="preserve">Fix other 2 in median and calculate profit based on distribution </t>
  </si>
  <si>
    <t>D = Max Swing</t>
  </si>
  <si>
    <t>NPV</t>
  </si>
  <si>
    <t>D</t>
  </si>
  <si>
    <r>
      <t>D</t>
    </r>
    <r>
      <rPr>
        <vertAlign val="superscript"/>
        <sz val="11"/>
        <color theme="1"/>
        <rFont val="Calibri"/>
        <family val="2"/>
        <scheme val="minor"/>
      </rPr>
      <t>2</t>
    </r>
  </si>
  <si>
    <t>% Var</t>
  </si>
  <si>
    <t>Sum</t>
  </si>
  <si>
    <t>Sort by % Var</t>
  </si>
  <si>
    <t>Risk Tolerance</t>
  </si>
  <si>
    <t>risk_tol</t>
  </si>
  <si>
    <t>MM units /yr</t>
  </si>
  <si>
    <t>MM units/yr</t>
  </si>
  <si>
    <t>Revenue uncertainties</t>
  </si>
  <si>
    <t>Cost uncertainties</t>
  </si>
  <si>
    <t>Net Present Value (NPV)</t>
  </si>
  <si>
    <t>One-way Data Table for strategy</t>
  </si>
  <si>
    <t>Two-way Data Table for strategy and uncertainty  level</t>
  </si>
  <si>
    <t>Data Tables</t>
  </si>
  <si>
    <t>Can see the contribution of uncertainty to what we care about (NPV)</t>
  </si>
  <si>
    <r>
      <t>% Variance = D</t>
    </r>
    <r>
      <rPr>
        <vertAlign val="superscript"/>
        <sz val="11"/>
        <color theme="1"/>
        <rFont val="Calibri"/>
        <family val="2"/>
        <scheme val="minor"/>
      </rPr>
      <t>2</t>
    </r>
    <r>
      <rPr>
        <sz val="10"/>
        <rFont val="Arial"/>
        <family val="2"/>
      </rPr>
      <t>/Sum (This distribution contributing to % Var in NPV</t>
    </r>
  </si>
  <si>
    <t>% Cum</t>
  </si>
  <si>
    <t>Parameters</t>
  </si>
  <si>
    <t>Strategy 1</t>
  </si>
  <si>
    <t>Strategy 2</t>
  </si>
  <si>
    <t>Strategy 3</t>
  </si>
  <si>
    <t>Strategy 4</t>
  </si>
  <si>
    <t>Initial Demand DA Markets</t>
  </si>
  <si>
    <t>Alternatives</t>
  </si>
  <si>
    <t>Probability</t>
  </si>
  <si>
    <t>U-value</t>
  </si>
  <si>
    <t>Two-way Data Table for DA Market and Unit Revenue</t>
  </si>
  <si>
    <t xml:space="preserve">Strategy </t>
  </si>
  <si>
    <t>NPV (MM 2020 $)</t>
  </si>
  <si>
    <t>CE</t>
  </si>
  <si>
    <t>From Decision Tree sheet</t>
  </si>
  <si>
    <t>From Value Model (s1), (s2), (s3) and (s4) sheets</t>
  </si>
  <si>
    <t>From Value Model (Prob)</t>
  </si>
  <si>
    <t>Probability Distributions and Dominance</t>
  </si>
  <si>
    <t>PMF</t>
  </si>
  <si>
    <t>CDF</t>
  </si>
  <si>
    <t>Probabilities</t>
  </si>
  <si>
    <t>Count +</t>
  </si>
  <si>
    <t>Count -</t>
  </si>
  <si>
    <t>1st Order Dominance</t>
  </si>
  <si>
    <t>∆</t>
  </si>
  <si>
    <t>∫</t>
  </si>
  <si>
    <t>222B</t>
  </si>
  <si>
    <t>∆ CDF (1-2)</t>
  </si>
  <si>
    <t>∆ CDF (1-3)</t>
  </si>
  <si>
    <t>∆ CDF (1-4)</t>
  </si>
  <si>
    <t>∆ CDF (2-3)</t>
  </si>
  <si>
    <t>∆ CDF (2-4)</t>
  </si>
  <si>
    <t>∆ CDF (3-4)</t>
  </si>
  <si>
    <t>∆  CDF</t>
  </si>
  <si>
    <t>∫ ∆  CDF</t>
  </si>
  <si>
    <t>∫ ∆ CDF (1-2)</t>
  </si>
  <si>
    <t>∫ ∆ CDF (1-3)</t>
  </si>
  <si>
    <t>∫ ∆ CDF (1-4)</t>
  </si>
  <si>
    <t>∫ ∆ CDF (2-3)</t>
  </si>
  <si>
    <t>∫ ∆ CDF (2-4)</t>
  </si>
  <si>
    <t>∫ ∆ CDF (3-4)</t>
  </si>
  <si>
    <t>2nd Order Dominance</t>
  </si>
  <si>
    <t>Summary</t>
  </si>
  <si>
    <t>1s Order Dominance</t>
  </si>
  <si>
    <t>* Bold Denotes Duplicate</t>
  </si>
  <si>
    <t>Reference Line</t>
  </si>
  <si>
    <t>Min</t>
  </si>
  <si>
    <t>Max</t>
  </si>
  <si>
    <t>Values</t>
  </si>
  <si>
    <t>Blank</t>
  </si>
  <si>
    <t>Column Heights</t>
  </si>
  <si>
    <t>Bottom 10%</t>
  </si>
  <si>
    <t>10-50%</t>
  </si>
  <si>
    <t>50-90%</t>
  </si>
  <si>
    <t>Top 10%</t>
  </si>
  <si>
    <t>Bottom10%</t>
  </si>
  <si>
    <t>Whisker for neg</t>
  </si>
  <si>
    <t>Plot Coordinates</t>
  </si>
  <si>
    <t>High-Base-Low Probability Distributions</t>
  </si>
  <si>
    <t>Sensitivity Analysis</t>
  </si>
  <si>
    <t>Risk Aversion (ɣ)</t>
  </si>
  <si>
    <t>ɣ</t>
  </si>
  <si>
    <t>0263</t>
  </si>
  <si>
    <t>03C1</t>
  </si>
  <si>
    <t>ρ</t>
  </si>
  <si>
    <t>Risk Tolerance (ρ)</t>
  </si>
  <si>
    <t>1/ $ million</t>
  </si>
  <si>
    <t>* U-cuve: 1-exp(-ɣ*NPV)</t>
  </si>
  <si>
    <t>Best Strategy:</t>
  </si>
  <si>
    <t>Decision Tree Analysis</t>
  </si>
  <si>
    <t xml:space="preserve"> </t>
  </si>
  <si>
    <t>Strategy1</t>
  </si>
  <si>
    <t>Strategy2</t>
  </si>
  <si>
    <t>Strategy3</t>
  </si>
  <si>
    <t>Strategy4</t>
  </si>
  <si>
    <t>Best</t>
  </si>
  <si>
    <t>Reference</t>
  </si>
  <si>
    <t>Indifference Points</t>
  </si>
  <si>
    <t>Change From</t>
  </si>
  <si>
    <t>http://www.ozgrid.com/VBA/stop-screen-flicker.htm</t>
  </si>
  <si>
    <t>To as Parameter increases</t>
  </si>
  <si>
    <t>GE 450</t>
  </si>
  <si>
    <t>Daylight Alchemy Corporation Case Study</t>
  </si>
  <si>
    <t>Date: 11/29/12</t>
  </si>
  <si>
    <t xml:space="preserve">Authors: Luis S Lin, JeeYeun Kim, Yameng Dai </t>
  </si>
  <si>
    <t>* Adapted from UIUC - Fall 2012 - GE 450 - Lecture1.pdf</t>
  </si>
  <si>
    <t>Indifference Points (ρ)</t>
  </si>
  <si>
    <t>(ɣ)</t>
  </si>
  <si>
    <t>(ρ)</t>
  </si>
  <si>
    <t>To as (ɣ) Parameter increases</t>
  </si>
  <si>
    <t>DA Markets</t>
  </si>
  <si>
    <t>Uncertainty</t>
  </si>
  <si>
    <t xml:space="preserve">Low </t>
  </si>
  <si>
    <t>VFC</t>
  </si>
  <si>
    <t>VNC</t>
  </si>
  <si>
    <t>VOC</t>
  </si>
  <si>
    <t>Value of Information</t>
  </si>
  <si>
    <t>u-value</t>
  </si>
  <si>
    <t>Uncertainty: DA Corp. markets</t>
  </si>
  <si>
    <t>Clairvoyant information:</t>
  </si>
  <si>
    <t>Then Make Decision:</t>
  </si>
  <si>
    <t xml:space="preserve">        .</t>
  </si>
  <si>
    <t>Uncertainty: Unit Revenue</t>
  </si>
  <si>
    <t>Value of Control</t>
  </si>
  <si>
    <t>Vcontrol</t>
  </si>
  <si>
    <t>Useful Information</t>
  </si>
  <si>
    <t>Clear Values</t>
  </si>
  <si>
    <t>Sound Reasoning</t>
  </si>
  <si>
    <t>Commitment to Follow Through</t>
  </si>
  <si>
    <t>Helpful Frame</t>
  </si>
  <si>
    <t>Creative Alternatives</t>
  </si>
  <si>
    <t>Hidden Sheets</t>
  </si>
  <si>
    <t>Value Model (s1)</t>
  </si>
  <si>
    <t>Unlock Password: UIUC</t>
  </si>
  <si>
    <t>Value Model (s2)</t>
  </si>
  <si>
    <t>Value Model (s3)</t>
  </si>
  <si>
    <t>Value Model (s4)</t>
  </si>
  <si>
    <t>Closed Loop</t>
  </si>
  <si>
    <t>Open Loop</t>
  </si>
  <si>
    <t>Closed</t>
  </si>
  <si>
    <t>Open</t>
  </si>
  <si>
    <t xml:space="preserve">Base </t>
  </si>
  <si>
    <t>Daylight Alchemy Corporation's Value Model (Prob)</t>
  </si>
  <si>
    <t>Sensitivity to Range</t>
  </si>
  <si>
    <t>Deterministic Sensitivity</t>
  </si>
  <si>
    <t>Expansion (MM units /yr)</t>
  </si>
  <si>
    <t xml:space="preserve">Current capacity (MM units /yr) </t>
  </si>
  <si>
    <t>Royalty Payment (%)</t>
  </si>
  <si>
    <t>Joint Venture Share (%)</t>
  </si>
  <si>
    <t>Real discount rate (%)</t>
  </si>
  <si>
    <t>Original (R)</t>
  </si>
  <si>
    <t>Parameter (Y)</t>
  </si>
  <si>
    <t>Indifference point (Z)</t>
  </si>
  <si>
    <t>% difference</t>
  </si>
  <si>
    <t>None</t>
  </si>
  <si>
    <t>Risk Tolerance (ρ) ($ M)</t>
  </si>
  <si>
    <t>Tax Rate (%)</t>
  </si>
  <si>
    <t>If Y = R</t>
  </si>
  <si>
    <t>If Y &lt; Z</t>
  </si>
  <si>
    <t>If Y &gt; Z</t>
  </si>
  <si>
    <t>Decision Diagram</t>
  </si>
  <si>
    <t>Decision Hierarchy and Strategic Table</t>
  </si>
  <si>
    <t>Issue Raising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</si>
</sst>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7" formatCode="&quot;$&quot;#,##0.00_);\(&quot;$&quot;#,##0.00\)"/>
    <numFmt numFmtId="44" formatCode="_(&quot;$&quot;* #,##0.00_);_(&quot;$&quot;* \(#,##0.00\);_(&quot;$&quot;* &quot;-&quot;??_);_(@_)"/>
    <numFmt numFmtId="164" formatCode="0.0"/>
    <numFmt numFmtId="165" formatCode="#,##0.0"/>
    <numFmt numFmtId="166" formatCode="0.0%"/>
    <numFmt numFmtId="167" formatCode="&quot;$&quot;#,##0.00"/>
    <numFmt numFmtId="168" formatCode="0.0000"/>
    <numFmt numFmtId="169" formatCode="#,##0.000"/>
    <numFmt numFmtId="170" formatCode="0.000"/>
    <numFmt numFmtId="171" formatCode="0.000%"/>
    <numFmt numFmtId="172" formatCode="&quot;$&quot;#,##0"/>
  </numFmts>
  <fonts count="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10"/>
      <color indexed="8"/>
      <name val="Arial"/>
      <family val="2"/>
    </font>
    <font>
      <sz val="12"/>
      <name val="Arial"/>
      <family val="2"/>
    </font>
    <font>
      <sz val="11"/>
      <color indexed="8"/>
      <name val="Arial"/>
      <family val="2"/>
    </font>
    <font>
      <b/>
      <sz val="10"/>
      <color indexed="8"/>
      <name val="Arial"/>
      <family val="2"/>
    </font>
    <font>
      <vertAlign val="superscript"/>
      <sz val="11"/>
      <color theme="1"/>
      <name val="Calibri"/>
      <family val="2"/>
      <scheme val="minor"/>
    </font>
    <font>
      <sz val="9"/>
      <name val="Arial"/>
      <family val="2"/>
    </font>
    <font>
      <b/>
      <sz val="10"/>
      <name val="Arial"/>
      <family val="2"/>
    </font>
    <font>
      <sz val="10"/>
      <color theme="6" tint="0.79998168889431442"/>
      <name val="Arial"/>
      <family val="2"/>
    </font>
    <font>
      <b/>
      <sz val="14"/>
      <name val="Arial"/>
      <family val="2"/>
    </font>
    <font>
      <b/>
      <i/>
      <sz val="12"/>
      <name val="Arial"/>
      <family val="2"/>
    </font>
    <font>
      <b/>
      <i/>
      <sz val="10"/>
      <name val="Arial"/>
      <family val="2"/>
    </font>
    <font>
      <u/>
      <sz val="10"/>
      <name val="Arial"/>
      <family val="2"/>
    </font>
    <font>
      <b/>
      <i/>
      <sz val="10"/>
      <color indexed="10"/>
      <name val="Arial"/>
      <family val="2"/>
    </font>
    <font>
      <sz val="10"/>
      <color indexed="10"/>
      <name val="Arial"/>
      <family val="2"/>
    </font>
    <font>
      <i/>
      <sz val="10"/>
      <color indexed="10"/>
      <name val="Arial"/>
      <family val="2"/>
    </font>
    <font>
      <i/>
      <sz val="10"/>
      <color indexed="8"/>
      <name val="Arial"/>
      <family val="2"/>
    </font>
    <font>
      <i/>
      <sz val="10"/>
      <name val="Arial"/>
      <family val="2"/>
    </font>
    <font>
      <sz val="9"/>
      <color indexed="8"/>
      <name val="Arial"/>
      <family val="2"/>
    </font>
    <font>
      <sz val="9"/>
      <color indexed="10"/>
      <name val="Arial"/>
      <family val="2"/>
    </font>
    <font>
      <b/>
      <sz val="11"/>
      <color theme="1"/>
      <name val="Calibri"/>
      <family val="2"/>
      <scheme val="minor"/>
    </font>
    <font>
      <sz val="8"/>
      <name val="Arial"/>
      <family val="2"/>
    </font>
    <font>
      <sz val="9"/>
      <color indexed="81"/>
      <name val="Tahoma"/>
      <family val="2"/>
    </font>
    <font>
      <sz val="10"/>
      <color rgb="FF000000"/>
      <name val="Arial"/>
      <family val="2"/>
    </font>
    <font>
      <sz val="14"/>
      <name val="Constantia"/>
      <family val="1"/>
    </font>
    <font>
      <sz val="14"/>
      <name val="Calibri"/>
      <family val="2"/>
      <scheme val="minor"/>
    </font>
    <font>
      <b/>
      <sz val="14"/>
      <name val="Calibri"/>
      <family val="2"/>
      <scheme val="minor"/>
    </font>
    <font>
      <b/>
      <sz val="9"/>
      <color indexed="81"/>
      <name val="Tahoma"/>
      <family val="2"/>
    </font>
  </fonts>
  <fills count="29">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69FFFF"/>
        <bgColor indexed="64"/>
      </patternFill>
    </fill>
    <fill>
      <patternFill patternType="solid">
        <fgColor theme="7" tint="0.79998168889431442"/>
        <bgColor indexed="64"/>
      </patternFill>
    </fill>
    <fill>
      <patternFill patternType="solid">
        <fgColor rgb="FF9BFFFF"/>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bgColor indexed="64"/>
      </patternFill>
    </fill>
  </fills>
  <borders count="20">
    <border>
      <left/>
      <right/>
      <top/>
      <bottom/>
      <diagonal/>
    </border>
    <border>
      <left/>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0" fontId="4" fillId="0" borderId="0"/>
    <xf numFmtId="0" fontId="5" fillId="0" borderId="0"/>
  </cellStyleXfs>
  <cellXfs count="407">
    <xf numFmtId="0" fontId="0" fillId="0" borderId="0" xfId="0"/>
    <xf numFmtId="0" fontId="8" fillId="0" borderId="0" xfId="0" applyFont="1"/>
    <xf numFmtId="0" fontId="8" fillId="0" borderId="0" xfId="0" applyFont="1" applyBorder="1"/>
    <xf numFmtId="0" fontId="6" fillId="0" borderId="0" xfId="0" applyFont="1"/>
    <xf numFmtId="0" fontId="6" fillId="0" borderId="0" xfId="0" applyFont="1" applyAlignment="1">
      <alignment horizontal="center"/>
    </xf>
    <xf numFmtId="0" fontId="7" fillId="0" borderId="0" xfId="0" applyFont="1"/>
    <xf numFmtId="2" fontId="7" fillId="0" borderId="0" xfId="0" applyNumberFormat="1" applyFont="1" applyBorder="1"/>
    <xf numFmtId="7" fontId="7" fillId="0" borderId="0" xfId="0" applyNumberFormat="1" applyFont="1" applyBorder="1"/>
    <xf numFmtId="3" fontId="7" fillId="0" borderId="0" xfId="0" applyNumberFormat="1" applyFont="1" applyBorder="1"/>
    <xf numFmtId="0" fontId="7" fillId="0" borderId="0" xfId="0" applyFont="1" applyBorder="1"/>
    <xf numFmtId="0" fontId="5" fillId="0" borderId="0" xfId="0" applyFont="1" applyBorder="1"/>
    <xf numFmtId="0" fontId="4" fillId="2" borderId="0" xfId="3" applyFill="1"/>
    <xf numFmtId="9" fontId="4" fillId="2" borderId="0" xfId="3" applyNumberFormat="1" applyFill="1" applyAlignment="1">
      <alignment horizontal="center"/>
    </xf>
    <xf numFmtId="0" fontId="4" fillId="3" borderId="0" xfId="3" applyFill="1"/>
    <xf numFmtId="0" fontId="4" fillId="4" borderId="0" xfId="3" applyFill="1"/>
    <xf numFmtId="0" fontId="4" fillId="5" borderId="0" xfId="3" applyFill="1"/>
    <xf numFmtId="0" fontId="4" fillId="6" borderId="0" xfId="3" applyFill="1"/>
    <xf numFmtId="0" fontId="4" fillId="6" borderId="0" xfId="3" applyFill="1" applyAlignment="1">
      <alignment horizontal="center"/>
    </xf>
    <xf numFmtId="167" fontId="4" fillId="6" borderId="0" xfId="3" applyNumberFormat="1" applyFill="1"/>
    <xf numFmtId="3" fontId="4" fillId="6" borderId="0" xfId="3" applyNumberFormat="1" applyFill="1"/>
    <xf numFmtId="10" fontId="4" fillId="6" borderId="0" xfId="3" applyNumberFormat="1" applyFill="1"/>
    <xf numFmtId="0" fontId="5" fillId="0" borderId="0" xfId="0" applyFont="1" applyFill="1" applyBorder="1"/>
    <xf numFmtId="0" fontId="5" fillId="0" borderId="0" xfId="0" applyFont="1" applyBorder="1" applyAlignment="1">
      <alignment horizontal="center"/>
    </xf>
    <xf numFmtId="0" fontId="5" fillId="0" borderId="0" xfId="0" applyFont="1" applyBorder="1" applyAlignment="1"/>
    <xf numFmtId="7" fontId="5" fillId="0" borderId="0" xfId="0" applyNumberFormat="1" applyFont="1" applyBorder="1"/>
    <xf numFmtId="0" fontId="3" fillId="6" borderId="0" xfId="3" applyFont="1" applyFill="1"/>
    <xf numFmtId="3" fontId="4" fillId="6" borderId="0" xfId="3" applyNumberFormat="1" applyFill="1" applyAlignment="1">
      <alignment horizontal="center"/>
    </xf>
    <xf numFmtId="7" fontId="5" fillId="7" borderId="0" xfId="0" applyNumberFormat="1" applyFont="1" applyFill="1" applyBorder="1" applyAlignment="1">
      <alignment horizontal="center"/>
    </xf>
    <xf numFmtId="0" fontId="5" fillId="7" borderId="0" xfId="0" applyFont="1" applyFill="1" applyBorder="1" applyAlignment="1">
      <alignment horizontal="center"/>
    </xf>
    <xf numFmtId="0" fontId="7" fillId="7" borderId="0" xfId="0" applyFont="1" applyFill="1" applyBorder="1" applyAlignment="1">
      <alignment horizontal="center"/>
    </xf>
    <xf numFmtId="167" fontId="5" fillId="7" borderId="0" xfId="0" applyNumberFormat="1" applyFont="1" applyFill="1" applyBorder="1" applyAlignment="1">
      <alignment horizontal="center"/>
    </xf>
    <xf numFmtId="4" fontId="12" fillId="7" borderId="0" xfId="0" applyNumberFormat="1" applyFont="1" applyFill="1" applyBorder="1" applyAlignment="1">
      <alignment horizontal="center"/>
    </xf>
    <xf numFmtId="0" fontId="5" fillId="6" borderId="0" xfId="0" applyFont="1" applyFill="1" applyBorder="1" applyAlignment="1"/>
    <xf numFmtId="0" fontId="5" fillId="6" borderId="0" xfId="0" applyFont="1" applyFill="1" applyBorder="1"/>
    <xf numFmtId="0" fontId="5" fillId="8" borderId="0" xfId="0" applyFont="1" applyFill="1" applyBorder="1" applyAlignment="1"/>
    <xf numFmtId="0" fontId="5" fillId="8" borderId="0" xfId="0" applyFont="1" applyFill="1" applyBorder="1"/>
    <xf numFmtId="0" fontId="7" fillId="8" borderId="0" xfId="0" applyFont="1" applyFill="1" applyBorder="1"/>
    <xf numFmtId="167" fontId="12" fillId="7" borderId="0" xfId="0" applyNumberFormat="1" applyFont="1" applyFill="1" applyBorder="1" applyAlignment="1">
      <alignment horizontal="center"/>
    </xf>
    <xf numFmtId="0" fontId="13" fillId="7" borderId="0" xfId="0" applyFont="1" applyFill="1" applyBorder="1"/>
    <xf numFmtId="0" fontId="14" fillId="7" borderId="0" xfId="0" applyFont="1" applyFill="1" applyBorder="1"/>
    <xf numFmtId="0" fontId="6" fillId="10" borderId="0" xfId="0" applyFont="1" applyFill="1" applyAlignment="1">
      <alignment horizontal="center"/>
    </xf>
    <xf numFmtId="0" fontId="13" fillId="11" borderId="0" xfId="0" applyFont="1" applyFill="1"/>
    <xf numFmtId="0" fontId="5" fillId="0" borderId="0" xfId="0" applyFont="1"/>
    <xf numFmtId="0" fontId="16" fillId="13" borderId="1" xfId="0" applyFont="1" applyFill="1" applyBorder="1"/>
    <xf numFmtId="0" fontId="5" fillId="13" borderId="1" xfId="0" applyFont="1" applyFill="1" applyBorder="1"/>
    <xf numFmtId="0" fontId="5" fillId="0" borderId="1" xfId="0" applyFont="1" applyBorder="1"/>
    <xf numFmtId="0" fontId="17" fillId="0" borderId="0" xfId="0" applyFont="1" applyBorder="1"/>
    <xf numFmtId="0" fontId="12" fillId="0" borderId="0" xfId="0" applyFont="1" applyBorder="1"/>
    <xf numFmtId="0" fontId="12" fillId="0" borderId="0" xfId="0" applyFont="1"/>
    <xf numFmtId="0" fontId="5" fillId="10" borderId="0" xfId="0" applyFont="1" applyFill="1"/>
    <xf numFmtId="0" fontId="5" fillId="11" borderId="0" xfId="0" applyFont="1" applyFill="1" applyBorder="1" applyAlignment="1">
      <alignment horizontal="left"/>
    </xf>
    <xf numFmtId="0" fontId="5" fillId="11" borderId="0" xfId="0" applyFont="1" applyFill="1"/>
    <xf numFmtId="0" fontId="5" fillId="0" borderId="0" xfId="0" applyFont="1" applyAlignment="1">
      <alignment horizontal="center"/>
    </xf>
    <xf numFmtId="0" fontId="6" fillId="10" borderId="0" xfId="0" applyFont="1" applyFill="1"/>
    <xf numFmtId="0" fontId="17" fillId="0" borderId="0" xfId="0" applyFont="1"/>
    <xf numFmtId="0" fontId="5" fillId="11" borderId="2" xfId="0" applyFont="1" applyFill="1" applyBorder="1"/>
    <xf numFmtId="0" fontId="5" fillId="11" borderId="3" xfId="0" applyFont="1" applyFill="1" applyBorder="1"/>
    <xf numFmtId="0" fontId="5" fillId="11" borderId="4" xfId="0" applyFont="1" applyFill="1" applyBorder="1"/>
    <xf numFmtId="0" fontId="18" fillId="0" borderId="0" xfId="0" applyFont="1" applyBorder="1" applyAlignment="1">
      <alignment horizontal="center"/>
    </xf>
    <xf numFmtId="0" fontId="5" fillId="0" borderId="0" xfId="0" applyFont="1" applyBorder="1" applyProtection="1"/>
    <xf numFmtId="0" fontId="19" fillId="0" borderId="0" xfId="0" applyFont="1"/>
    <xf numFmtId="0" fontId="5" fillId="11" borderId="8" xfId="0" applyFont="1" applyFill="1" applyBorder="1"/>
    <xf numFmtId="0" fontId="5" fillId="11" borderId="0" xfId="0" applyFont="1" applyFill="1" applyBorder="1"/>
    <xf numFmtId="0" fontId="5" fillId="11" borderId="0" xfId="0" applyFont="1" applyFill="1" applyBorder="1" applyAlignment="1">
      <alignment horizontal="center"/>
    </xf>
    <xf numFmtId="9" fontId="5" fillId="11" borderId="10" xfId="0" applyNumberFormat="1" applyFont="1" applyFill="1" applyBorder="1" applyAlignment="1">
      <alignment horizontal="center"/>
    </xf>
    <xf numFmtId="0" fontId="12" fillId="11" borderId="9" xfId="0" applyFont="1" applyFill="1" applyBorder="1"/>
    <xf numFmtId="9" fontId="5" fillId="0" borderId="0" xfId="0" applyNumberFormat="1" applyFont="1" applyBorder="1" applyAlignment="1">
      <alignment horizontal="center"/>
    </xf>
    <xf numFmtId="0" fontId="20" fillId="0" borderId="0" xfId="0" applyFont="1" applyBorder="1" applyAlignment="1">
      <alignment horizontal="center"/>
    </xf>
    <xf numFmtId="9" fontId="5" fillId="11" borderId="13" xfId="0" applyNumberFormat="1" applyFont="1" applyFill="1" applyBorder="1" applyAlignment="1">
      <alignment horizontal="center"/>
    </xf>
    <xf numFmtId="1" fontId="5" fillId="11" borderId="13" xfId="0" applyNumberFormat="1" applyFont="1" applyFill="1" applyBorder="1" applyAlignment="1">
      <alignment horizontal="center"/>
    </xf>
    <xf numFmtId="166" fontId="5" fillId="11" borderId="13" xfId="0" applyNumberFormat="1" applyFont="1" applyFill="1" applyBorder="1" applyAlignment="1">
      <alignment horizontal="center"/>
    </xf>
    <xf numFmtId="164" fontId="5" fillId="0" borderId="0" xfId="0" applyNumberFormat="1" applyFont="1" applyBorder="1" applyAlignment="1">
      <alignment horizontal="center"/>
    </xf>
    <xf numFmtId="0" fontId="5" fillId="11" borderId="13" xfId="2" applyNumberFormat="1" applyFont="1" applyFill="1" applyBorder="1" applyAlignment="1">
      <alignment horizontal="center"/>
    </xf>
    <xf numFmtId="9" fontId="5" fillId="0" borderId="0" xfId="2" applyFont="1" applyBorder="1" applyAlignment="1">
      <alignment horizontal="center"/>
    </xf>
    <xf numFmtId="0" fontId="5" fillId="11" borderId="11" xfId="2" applyNumberFormat="1" applyFont="1" applyFill="1" applyBorder="1" applyAlignment="1">
      <alignment horizontal="center"/>
    </xf>
    <xf numFmtId="0" fontId="5" fillId="11" borderId="5" xfId="0" applyFont="1" applyFill="1" applyBorder="1"/>
    <xf numFmtId="0" fontId="5" fillId="11" borderId="6" xfId="0" applyFont="1" applyFill="1" applyBorder="1"/>
    <xf numFmtId="0" fontId="5" fillId="11" borderId="7" xfId="0" applyFont="1" applyFill="1" applyBorder="1"/>
    <xf numFmtId="0" fontId="16" fillId="0" borderId="0" xfId="0" applyFont="1" applyBorder="1"/>
    <xf numFmtId="0" fontId="5" fillId="10" borderId="6" xfId="0" applyFont="1" applyFill="1" applyBorder="1"/>
    <xf numFmtId="0" fontId="21" fillId="0" borderId="0" xfId="0" applyFont="1"/>
    <xf numFmtId="2" fontId="5" fillId="0" borderId="0" xfId="0" applyNumberFormat="1" applyFont="1" applyBorder="1" applyAlignment="1">
      <alignment horizontal="center"/>
    </xf>
    <xf numFmtId="166" fontId="5" fillId="0" borderId="0" xfId="2" applyNumberFormat="1" applyFont="1" applyBorder="1" applyAlignment="1">
      <alignment horizontal="center"/>
    </xf>
    <xf numFmtId="0" fontId="13" fillId="0" borderId="0" xfId="0" applyFont="1"/>
    <xf numFmtId="0" fontId="12" fillId="0" borderId="0" xfId="0" applyFont="1" applyAlignment="1"/>
    <xf numFmtId="0" fontId="5" fillId="0" borderId="0" xfId="0" applyFont="1" applyAlignment="1"/>
    <xf numFmtId="0" fontId="9" fillId="0" borderId="0" xfId="0" applyFont="1" applyAlignment="1">
      <alignment horizontal="center"/>
    </xf>
    <xf numFmtId="0" fontId="9" fillId="0" borderId="0" xfId="0" applyFont="1"/>
    <xf numFmtId="0" fontId="12" fillId="0" borderId="0" xfId="0" applyFont="1" applyBorder="1" applyAlignment="1">
      <alignment horizontal="center"/>
    </xf>
    <xf numFmtId="0" fontId="13" fillId="6" borderId="0" xfId="0" applyFont="1" applyFill="1" applyBorder="1"/>
    <xf numFmtId="7" fontId="5" fillId="6" borderId="0" xfId="0" applyNumberFormat="1" applyFont="1" applyFill="1" applyBorder="1"/>
    <xf numFmtId="0" fontId="22" fillId="0" borderId="0" xfId="0" applyFont="1" applyBorder="1"/>
    <xf numFmtId="2" fontId="5" fillId="7" borderId="0" xfId="0" applyNumberFormat="1" applyFont="1" applyFill="1" applyBorder="1"/>
    <xf numFmtId="0" fontId="22" fillId="0" borderId="0" xfId="0" applyFont="1" applyBorder="1" applyAlignment="1">
      <alignment horizontal="center"/>
    </xf>
    <xf numFmtId="0" fontId="23" fillId="0" borderId="0" xfId="0" applyFont="1" applyBorder="1"/>
    <xf numFmtId="0" fontId="20" fillId="0" borderId="0" xfId="0" applyFont="1" applyBorder="1"/>
    <xf numFmtId="7" fontId="5" fillId="0" borderId="0" xfId="0" applyNumberFormat="1" applyFont="1" applyBorder="1" applyAlignment="1"/>
    <xf numFmtId="7" fontId="24" fillId="0" borderId="0" xfId="0" applyNumberFormat="1" applyFont="1" applyBorder="1"/>
    <xf numFmtId="0" fontId="13" fillId="0" borderId="0" xfId="0" applyFont="1" applyBorder="1"/>
    <xf numFmtId="0" fontId="25" fillId="0" borderId="0" xfId="0" applyFont="1" applyBorder="1"/>
    <xf numFmtId="0" fontId="23" fillId="0" borderId="0" xfId="0" applyFont="1" applyBorder="1" applyAlignment="1">
      <alignment horizontal="center"/>
    </xf>
    <xf numFmtId="7" fontId="12" fillId="0" borderId="0" xfId="0" applyNumberFormat="1" applyFont="1" applyBorder="1"/>
    <xf numFmtId="44" fontId="5" fillId="0" borderId="0" xfId="1" applyFont="1" applyBorder="1"/>
    <xf numFmtId="0" fontId="13" fillId="11" borderId="2" xfId="0" applyFont="1" applyFill="1" applyBorder="1"/>
    <xf numFmtId="0" fontId="18" fillId="11" borderId="3" xfId="0" applyFont="1" applyFill="1" applyBorder="1" applyAlignment="1">
      <alignment horizontal="center"/>
    </xf>
    <xf numFmtId="0" fontId="5" fillId="11" borderId="3" xfId="0" applyFont="1" applyFill="1" applyBorder="1" applyProtection="1"/>
    <xf numFmtId="0" fontId="7" fillId="11" borderId="8" xfId="0" applyFont="1" applyFill="1" applyBorder="1"/>
    <xf numFmtId="0" fontId="12" fillId="11" borderId="0" xfId="0" applyFont="1" applyFill="1" applyBorder="1"/>
    <xf numFmtId="164" fontId="5" fillId="11" borderId="2" xfId="0" applyNumberFormat="1" applyFont="1" applyFill="1" applyBorder="1" applyAlignment="1">
      <alignment horizontal="center"/>
    </xf>
    <xf numFmtId="0" fontId="12" fillId="11" borderId="3" xfId="0" applyFont="1" applyFill="1" applyBorder="1"/>
    <xf numFmtId="164" fontId="5" fillId="11" borderId="3" xfId="0" applyNumberFormat="1" applyFont="1" applyFill="1" applyBorder="1" applyAlignment="1">
      <alignment horizontal="center"/>
    </xf>
    <xf numFmtId="164" fontId="5" fillId="11" borderId="4" xfId="0" applyNumberFormat="1" applyFont="1" applyFill="1" applyBorder="1" applyAlignment="1">
      <alignment horizontal="center"/>
    </xf>
    <xf numFmtId="0" fontId="5" fillId="11" borderId="9" xfId="0" applyFont="1" applyFill="1" applyBorder="1"/>
    <xf numFmtId="164" fontId="5" fillId="11" borderId="8" xfId="0" applyNumberFormat="1" applyFont="1" applyFill="1" applyBorder="1" applyAlignment="1">
      <alignment horizontal="center"/>
    </xf>
    <xf numFmtId="164" fontId="5" fillId="11" borderId="0" xfId="0" applyNumberFormat="1" applyFont="1" applyFill="1" applyBorder="1" applyAlignment="1">
      <alignment horizontal="center"/>
    </xf>
    <xf numFmtId="164" fontId="5" fillId="11" borderId="9" xfId="0" applyNumberFormat="1" applyFont="1" applyFill="1" applyBorder="1" applyAlignment="1">
      <alignment horizontal="center"/>
    </xf>
    <xf numFmtId="9" fontId="5" fillId="11" borderId="5" xfId="0" applyNumberFormat="1" applyFont="1" applyFill="1" applyBorder="1" applyAlignment="1">
      <alignment horizontal="center"/>
    </xf>
    <xf numFmtId="0" fontId="12" fillId="11" borderId="6" xfId="0" applyFont="1" applyFill="1" applyBorder="1"/>
    <xf numFmtId="9" fontId="5" fillId="11" borderId="6" xfId="0" applyNumberFormat="1" applyFont="1" applyFill="1" applyBorder="1" applyAlignment="1">
      <alignment horizontal="center"/>
    </xf>
    <xf numFmtId="9" fontId="5" fillId="11" borderId="7" xfId="0" applyNumberFormat="1" applyFont="1" applyFill="1" applyBorder="1" applyAlignment="1">
      <alignment horizontal="center"/>
    </xf>
    <xf numFmtId="0" fontId="13" fillId="11" borderId="8" xfId="0" applyFont="1" applyFill="1" applyBorder="1"/>
    <xf numFmtId="0" fontId="7" fillId="11" borderId="0" xfId="0" applyFont="1" applyFill="1" applyBorder="1"/>
    <xf numFmtId="0" fontId="5" fillId="11" borderId="14" xfId="0" applyNumberFormat="1" applyFont="1" applyFill="1" applyBorder="1" applyAlignment="1">
      <alignment horizontal="center"/>
    </xf>
    <xf numFmtId="0" fontId="12" fillId="11" borderId="15" xfId="0" applyFont="1" applyFill="1" applyBorder="1"/>
    <xf numFmtId="2" fontId="5" fillId="11" borderId="15" xfId="0" applyNumberFormat="1" applyFont="1" applyFill="1" applyBorder="1" applyAlignment="1">
      <alignment horizontal="center"/>
    </xf>
    <xf numFmtId="2" fontId="5" fillId="11" borderId="16" xfId="0" applyNumberFormat="1" applyFont="1" applyFill="1" applyBorder="1" applyAlignment="1">
      <alignment horizontal="center"/>
    </xf>
    <xf numFmtId="0" fontId="7" fillId="11" borderId="0" xfId="0" applyFont="1" applyFill="1" applyBorder="1" applyAlignment="1">
      <alignment horizontal="center"/>
    </xf>
    <xf numFmtId="2" fontId="5" fillId="11" borderId="0" xfId="0" applyNumberFormat="1" applyFont="1" applyFill="1" applyBorder="1" applyAlignment="1">
      <alignment horizontal="center"/>
    </xf>
    <xf numFmtId="0" fontId="5" fillId="11" borderId="2" xfId="0" applyNumberFormat="1" applyFont="1" applyFill="1" applyBorder="1" applyAlignment="1">
      <alignment horizontal="center"/>
    </xf>
    <xf numFmtId="0" fontId="5" fillId="11" borderId="3" xfId="0" applyFont="1" applyFill="1" applyBorder="1" applyAlignment="1">
      <alignment horizontal="center"/>
    </xf>
    <xf numFmtId="0" fontId="5" fillId="11" borderId="4" xfId="0" applyFont="1" applyFill="1" applyBorder="1" applyAlignment="1">
      <alignment horizontal="center"/>
    </xf>
    <xf numFmtId="0" fontId="5" fillId="11" borderId="5" xfId="0" applyNumberFormat="1" applyFont="1" applyFill="1" applyBorder="1" applyAlignment="1">
      <alignment horizontal="center"/>
    </xf>
    <xf numFmtId="0" fontId="5" fillId="11" borderId="6" xfId="0" applyFont="1" applyFill="1" applyBorder="1" applyAlignment="1">
      <alignment horizontal="center"/>
    </xf>
    <xf numFmtId="0" fontId="5" fillId="11" borderId="7" xfId="0" applyFont="1" applyFill="1" applyBorder="1" applyAlignment="1">
      <alignment horizontal="center"/>
    </xf>
    <xf numFmtId="0" fontId="13" fillId="11" borderId="5" xfId="0" applyFont="1" applyFill="1" applyBorder="1"/>
    <xf numFmtId="2" fontId="5" fillId="11" borderId="6" xfId="0" applyNumberFormat="1" applyFont="1" applyFill="1" applyBorder="1" applyAlignment="1">
      <alignment horizontal="center"/>
    </xf>
    <xf numFmtId="2" fontId="12" fillId="11" borderId="6" xfId="0" applyNumberFormat="1" applyFont="1" applyFill="1" applyBorder="1"/>
    <xf numFmtId="0" fontId="7" fillId="14" borderId="10" xfId="0" applyFont="1" applyFill="1" applyBorder="1" applyAlignment="1">
      <alignment horizontal="center"/>
    </xf>
    <xf numFmtId="0" fontId="7" fillId="14" borderId="13" xfId="0" applyFont="1" applyFill="1" applyBorder="1" applyAlignment="1">
      <alignment horizontal="center"/>
    </xf>
    <xf numFmtId="0" fontId="7" fillId="14" borderId="11" xfId="0" applyFont="1" applyFill="1" applyBorder="1" applyAlignment="1">
      <alignment horizontal="center"/>
    </xf>
    <xf numFmtId="0" fontId="7" fillId="14" borderId="12" xfId="0" applyFont="1" applyFill="1" applyBorder="1" applyAlignment="1">
      <alignment horizontal="center"/>
    </xf>
    <xf numFmtId="0" fontId="5" fillId="10" borderId="2" xfId="0" applyFont="1" applyFill="1" applyBorder="1"/>
    <xf numFmtId="0" fontId="5" fillId="10" borderId="3" xfId="0" applyFont="1" applyFill="1" applyBorder="1"/>
    <xf numFmtId="0" fontId="5" fillId="10" borderId="5" xfId="0" applyFont="1" applyFill="1" applyBorder="1"/>
    <xf numFmtId="0" fontId="5" fillId="11" borderId="7" xfId="0" applyFont="1" applyFill="1" applyBorder="1" applyAlignment="1">
      <alignment horizontal="right"/>
    </xf>
    <xf numFmtId="0" fontId="7" fillId="0" borderId="0" xfId="0" applyFont="1" applyAlignment="1">
      <alignment horizontal="right"/>
    </xf>
    <xf numFmtId="2" fontId="7" fillId="0" borderId="0" xfId="0" applyNumberFormat="1" applyFont="1" applyBorder="1" applyAlignment="1">
      <alignment horizontal="right"/>
    </xf>
    <xf numFmtId="165" fontId="7" fillId="0" borderId="0" xfId="0" applyNumberFormat="1" applyFont="1" applyBorder="1" applyAlignment="1">
      <alignment horizontal="right"/>
    </xf>
    <xf numFmtId="7" fontId="7" fillId="0" borderId="0" xfId="0" applyNumberFormat="1" applyFont="1" applyBorder="1" applyAlignment="1">
      <alignment horizontal="right"/>
    </xf>
    <xf numFmtId="3" fontId="7" fillId="0" borderId="0" xfId="0" applyNumberFormat="1" applyFont="1" applyBorder="1" applyAlignment="1">
      <alignment horizontal="right"/>
    </xf>
    <xf numFmtId="0" fontId="5" fillId="0" borderId="0" xfId="0" applyFont="1" applyBorder="1" applyAlignment="1">
      <alignment horizontal="right"/>
    </xf>
    <xf numFmtId="0" fontId="5" fillId="11" borderId="0" xfId="0" applyFont="1" applyFill="1" applyAlignment="1">
      <alignment horizontal="center"/>
    </xf>
    <xf numFmtId="0" fontId="12" fillId="11" borderId="0" xfId="0" applyFont="1" applyFill="1" applyBorder="1" applyAlignment="1">
      <alignment horizontal="center"/>
    </xf>
    <xf numFmtId="0" fontId="8" fillId="10" borderId="0" xfId="0" applyFont="1" applyFill="1"/>
    <xf numFmtId="0" fontId="12" fillId="10" borderId="0" xfId="0" applyFont="1" applyFill="1" applyAlignment="1"/>
    <xf numFmtId="0" fontId="8" fillId="10" borderId="0" xfId="0" applyFont="1" applyFill="1" applyBorder="1"/>
    <xf numFmtId="0" fontId="5" fillId="10" borderId="0" xfId="0" applyFont="1" applyFill="1" applyBorder="1"/>
    <xf numFmtId="0" fontId="6" fillId="10" borderId="0" xfId="0" applyFont="1" applyFill="1" applyBorder="1"/>
    <xf numFmtId="4" fontId="7" fillId="11" borderId="0" xfId="0" applyNumberFormat="1" applyFont="1" applyFill="1" applyBorder="1" applyAlignment="1">
      <alignment horizontal="right"/>
    </xf>
    <xf numFmtId="2" fontId="7" fillId="11" borderId="0" xfId="0" applyNumberFormat="1" applyFont="1" applyFill="1" applyBorder="1" applyAlignment="1">
      <alignment horizontal="right"/>
    </xf>
    <xf numFmtId="0" fontId="16" fillId="6" borderId="0" xfId="0" applyFont="1" applyFill="1" applyBorder="1"/>
    <xf numFmtId="0" fontId="5" fillId="6" borderId="0" xfId="0" applyFont="1" applyFill="1" applyBorder="1" applyAlignment="1">
      <alignment horizontal="center"/>
    </xf>
    <xf numFmtId="39" fontId="10" fillId="6" borderId="0" xfId="0" applyNumberFormat="1" applyFont="1" applyFill="1" applyBorder="1" applyAlignment="1">
      <alignment horizontal="right"/>
    </xf>
    <xf numFmtId="0" fontId="6" fillId="6" borderId="0" xfId="0" applyFont="1" applyFill="1" applyBorder="1"/>
    <xf numFmtId="0" fontId="5" fillId="10" borderId="0" xfId="0" applyFont="1" applyFill="1" applyAlignment="1">
      <alignment horizontal="right"/>
    </xf>
    <xf numFmtId="0" fontId="15" fillId="9" borderId="0" xfId="0" applyFont="1" applyFill="1"/>
    <xf numFmtId="0" fontId="5" fillId="9" borderId="0" xfId="0" applyFont="1" applyFill="1"/>
    <xf numFmtId="0" fontId="5" fillId="12" borderId="12" xfId="0" applyFont="1" applyFill="1" applyBorder="1"/>
    <xf numFmtId="0" fontId="5" fillId="10" borderId="0" xfId="0" applyFont="1" applyFill="1" applyBorder="1" applyAlignment="1"/>
    <xf numFmtId="0" fontId="7" fillId="10" borderId="0" xfId="0" applyFont="1" applyFill="1" applyBorder="1"/>
    <xf numFmtId="0" fontId="16" fillId="0" borderId="0" xfId="0" applyFont="1" applyFill="1" applyBorder="1"/>
    <xf numFmtId="0" fontId="2" fillId="4" borderId="0" xfId="3" applyFont="1" applyFill="1"/>
    <xf numFmtId="4" fontId="4" fillId="11" borderId="0" xfId="3" applyNumberFormat="1" applyFill="1" applyAlignment="1">
      <alignment horizontal="center"/>
    </xf>
    <xf numFmtId="10" fontId="4" fillId="11" borderId="0" xfId="3" applyNumberFormat="1" applyFill="1" applyAlignment="1">
      <alignment horizontal="center"/>
    </xf>
    <xf numFmtId="167" fontId="4" fillId="11" borderId="0" xfId="3" applyNumberFormat="1" applyFill="1" applyAlignment="1">
      <alignment horizontal="center"/>
    </xf>
    <xf numFmtId="0" fontId="2" fillId="3" borderId="0" xfId="3" applyFont="1" applyFill="1"/>
    <xf numFmtId="0" fontId="5" fillId="3" borderId="1" xfId="0" applyFont="1" applyFill="1" applyBorder="1"/>
    <xf numFmtId="0" fontId="16" fillId="3" borderId="1" xfId="0" applyFont="1" applyFill="1" applyBorder="1" applyAlignment="1">
      <alignment horizontal="left"/>
    </xf>
    <xf numFmtId="10" fontId="26" fillId="6" borderId="0" xfId="3" applyNumberFormat="1" applyFont="1" applyFill="1"/>
    <xf numFmtId="10" fontId="1" fillId="6" borderId="0" xfId="3" applyNumberFormat="1" applyFont="1" applyFill="1"/>
    <xf numFmtId="0" fontId="0" fillId="3" borderId="2" xfId="0" applyFill="1" applyBorder="1" applyAlignment="1">
      <alignment horizontal="left"/>
    </xf>
    <xf numFmtId="0" fontId="5" fillId="0" borderId="0" xfId="0" applyFont="1" applyAlignment="1">
      <alignment horizontal="center"/>
    </xf>
    <xf numFmtId="2" fontId="0" fillId="9" borderId="0" xfId="0" applyNumberFormat="1" applyFill="1"/>
    <xf numFmtId="0" fontId="0" fillId="3" borderId="2" xfId="0" applyFill="1" applyBorder="1" applyAlignment="1">
      <alignment horizontal="center"/>
    </xf>
    <xf numFmtId="0" fontId="5" fillId="8" borderId="0" xfId="0" applyFont="1" applyFill="1" applyBorder="1" applyAlignment="1">
      <alignment horizontal="left"/>
    </xf>
    <xf numFmtId="9" fontId="5" fillId="9" borderId="10" xfId="0" applyNumberFormat="1" applyFont="1" applyFill="1" applyBorder="1" applyAlignment="1">
      <alignment horizontal="center"/>
    </xf>
    <xf numFmtId="9" fontId="5" fillId="9" borderId="13" xfId="0" applyNumberFormat="1" applyFont="1" applyFill="1" applyBorder="1" applyAlignment="1">
      <alignment horizontal="center"/>
    </xf>
    <xf numFmtId="1" fontId="5" fillId="9" borderId="13" xfId="0" applyNumberFormat="1" applyFont="1" applyFill="1" applyBorder="1" applyAlignment="1">
      <alignment horizontal="center"/>
    </xf>
    <xf numFmtId="166" fontId="5" fillId="9" borderId="13" xfId="0" applyNumberFormat="1" applyFont="1" applyFill="1" applyBorder="1" applyAlignment="1">
      <alignment horizontal="center"/>
    </xf>
    <xf numFmtId="0" fontId="5" fillId="9" borderId="13" xfId="2" applyNumberFormat="1" applyFont="1" applyFill="1" applyBorder="1" applyAlignment="1">
      <alignment horizontal="center"/>
    </xf>
    <xf numFmtId="0" fontId="5" fillId="9" borderId="11" xfId="2" applyNumberFormat="1" applyFont="1" applyFill="1" applyBorder="1" applyAlignment="1">
      <alignment horizontal="center"/>
    </xf>
    <xf numFmtId="7" fontId="7" fillId="9" borderId="0" xfId="0" applyNumberFormat="1" applyFont="1" applyFill="1" applyBorder="1"/>
    <xf numFmtId="164" fontId="5" fillId="9" borderId="3" xfId="0" applyNumberFormat="1" applyFont="1" applyFill="1" applyBorder="1" applyAlignment="1">
      <alignment horizontal="center"/>
    </xf>
    <xf numFmtId="164" fontId="5" fillId="9" borderId="0" xfId="0" applyNumberFormat="1" applyFont="1" applyFill="1" applyBorder="1" applyAlignment="1">
      <alignment horizontal="center"/>
    </xf>
    <xf numFmtId="9" fontId="5" fillId="9" borderId="6" xfId="0" applyNumberFormat="1" applyFont="1" applyFill="1" applyBorder="1" applyAlignment="1">
      <alignment horizontal="center"/>
    </xf>
    <xf numFmtId="2" fontId="5" fillId="9" borderId="15" xfId="0" applyNumberFormat="1" applyFont="1" applyFill="1" applyBorder="1" applyAlignment="1">
      <alignment horizontal="center"/>
    </xf>
    <xf numFmtId="0" fontId="5" fillId="9" borderId="3" xfId="0" applyFont="1" applyFill="1" applyBorder="1" applyAlignment="1">
      <alignment horizontal="center"/>
    </xf>
    <xf numFmtId="0" fontId="5" fillId="9" borderId="6" xfId="0" applyFont="1" applyFill="1" applyBorder="1" applyAlignment="1">
      <alignment horizontal="center"/>
    </xf>
    <xf numFmtId="0" fontId="5" fillId="9" borderId="0" xfId="0" applyFont="1" applyFill="1" applyBorder="1"/>
    <xf numFmtId="167" fontId="5" fillId="9" borderId="0" xfId="0" applyNumberFormat="1" applyFont="1" applyFill="1" applyBorder="1" applyAlignment="1">
      <alignment horizontal="center"/>
    </xf>
    <xf numFmtId="0" fontId="0" fillId="3" borderId="0" xfId="0" applyFill="1"/>
    <xf numFmtId="0" fontId="5" fillId="3" borderId="0" xfId="0" applyFont="1" applyFill="1"/>
    <xf numFmtId="0" fontId="0" fillId="3" borderId="0" xfId="0" applyFill="1" applyAlignment="1">
      <alignment horizontal="center"/>
    </xf>
    <xf numFmtId="0" fontId="0" fillId="3" borderId="0" xfId="0" applyFill="1" applyAlignment="1"/>
    <xf numFmtId="0" fontId="5" fillId="3" borderId="0" xfId="0" applyFont="1" applyFill="1" applyAlignment="1">
      <alignment horizontal="center"/>
    </xf>
    <xf numFmtId="0" fontId="0" fillId="13" borderId="0" xfId="0" applyFill="1"/>
    <xf numFmtId="0" fontId="16" fillId="15" borderId="1" xfId="0" applyFont="1" applyFill="1" applyBorder="1"/>
    <xf numFmtId="0" fontId="0" fillId="15" borderId="0" xfId="0" applyFill="1"/>
    <xf numFmtId="0" fontId="5" fillId="15" borderId="1" xfId="0" applyFont="1" applyFill="1" applyBorder="1"/>
    <xf numFmtId="0" fontId="0" fillId="11" borderId="0" xfId="0" applyFill="1" applyAlignment="1">
      <alignment horizontal="center"/>
    </xf>
    <xf numFmtId="168" fontId="0" fillId="11" borderId="0" xfId="0" applyNumberFormat="1" applyFill="1" applyAlignment="1">
      <alignment horizontal="right"/>
    </xf>
    <xf numFmtId="167" fontId="0" fillId="11" borderId="0" xfId="0" applyNumberFormat="1" applyFill="1" applyAlignment="1">
      <alignment horizontal="right"/>
    </xf>
    <xf numFmtId="0" fontId="5" fillId="16" borderId="0" xfId="0" applyFont="1" applyFill="1" applyAlignment="1">
      <alignment horizontal="center"/>
    </xf>
    <xf numFmtId="167" fontId="0" fillId="10" borderId="0" xfId="0" applyNumberFormat="1" applyFill="1" applyAlignment="1">
      <alignment horizontal="right"/>
    </xf>
    <xf numFmtId="0" fontId="0" fillId="18" borderId="0" xfId="0" applyFill="1"/>
    <xf numFmtId="168" fontId="0" fillId="18" borderId="0" xfId="0" applyNumberFormat="1" applyFill="1"/>
    <xf numFmtId="0" fontId="5" fillId="19" borderId="0" xfId="0" applyFont="1" applyFill="1" applyAlignment="1">
      <alignment horizontal="center"/>
    </xf>
    <xf numFmtId="0" fontId="5" fillId="21" borderId="0" xfId="0" applyFont="1" applyFill="1" applyAlignment="1">
      <alignment horizontal="center"/>
    </xf>
    <xf numFmtId="0" fontId="0" fillId="7" borderId="0" xfId="0" applyFill="1"/>
    <xf numFmtId="0" fontId="5" fillId="15" borderId="0" xfId="0" applyFont="1" applyFill="1" applyAlignment="1">
      <alignment horizontal="center"/>
    </xf>
    <xf numFmtId="0" fontId="5" fillId="6" borderId="0" xfId="0" applyFont="1" applyFill="1" applyAlignment="1">
      <alignment horizontal="center"/>
    </xf>
    <xf numFmtId="0" fontId="0" fillId="9" borderId="0" xfId="0" applyFill="1"/>
    <xf numFmtId="0" fontId="5" fillId="22" borderId="0" xfId="0" applyFont="1" applyFill="1" applyAlignment="1">
      <alignment horizontal="center"/>
    </xf>
    <xf numFmtId="0" fontId="0" fillId="7" borderId="0" xfId="0" applyFill="1" applyAlignment="1">
      <alignment horizontal="center"/>
    </xf>
    <xf numFmtId="0" fontId="5" fillId="5" borderId="0" xfId="0" applyFont="1" applyFill="1"/>
    <xf numFmtId="0" fontId="0" fillId="8" borderId="0" xfId="0" applyFill="1"/>
    <xf numFmtId="0" fontId="5" fillId="8" borderId="0" xfId="0" applyFont="1" applyFill="1"/>
    <xf numFmtId="0" fontId="5" fillId="2" borderId="0" xfId="0" applyFont="1" applyFill="1"/>
    <xf numFmtId="0" fontId="13" fillId="3" borderId="0" xfId="0" applyFont="1" applyFill="1"/>
    <xf numFmtId="0" fontId="0" fillId="6" borderId="0" xfId="0" applyFill="1" applyAlignment="1">
      <alignment horizontal="center"/>
    </xf>
    <xf numFmtId="0" fontId="5" fillId="6" borderId="0" xfId="0" applyFont="1" applyFill="1" applyAlignment="1"/>
    <xf numFmtId="0" fontId="0" fillId="2" borderId="0" xfId="0" applyFill="1"/>
    <xf numFmtId="0" fontId="23" fillId="2" borderId="0" xfId="0" applyFont="1" applyFill="1"/>
    <xf numFmtId="9" fontId="5" fillId="11" borderId="0" xfId="0" applyNumberFormat="1" applyFont="1" applyFill="1" applyAlignment="1">
      <alignment horizontal="center"/>
    </xf>
    <xf numFmtId="167" fontId="0" fillId="11" borderId="0" xfId="0" applyNumberFormat="1" applyFill="1"/>
    <xf numFmtId="0" fontId="0" fillId="21" borderId="0" xfId="0" applyFill="1"/>
    <xf numFmtId="0" fontId="5" fillId="21" borderId="0" xfId="0" applyFont="1" applyFill="1"/>
    <xf numFmtId="0" fontId="0" fillId="10" borderId="0" xfId="0" applyFill="1"/>
    <xf numFmtId="9" fontId="5" fillId="3" borderId="0" xfId="0" applyNumberFormat="1" applyFont="1" applyFill="1" applyAlignment="1">
      <alignment horizontal="center"/>
    </xf>
    <xf numFmtId="167" fontId="0" fillId="3" borderId="0" xfId="0" applyNumberFormat="1" applyFill="1"/>
    <xf numFmtId="9" fontId="5" fillId="3" borderId="0" xfId="0" applyNumberFormat="1" applyFont="1" applyFill="1"/>
    <xf numFmtId="0" fontId="0" fillId="10" borderId="0" xfId="0" applyFill="1" applyAlignment="1">
      <alignment horizontal="center"/>
    </xf>
    <xf numFmtId="0" fontId="5" fillId="10" borderId="0" xfId="0" applyFont="1" applyFill="1" applyAlignment="1">
      <alignment horizontal="center"/>
    </xf>
    <xf numFmtId="167" fontId="0" fillId="11" borderId="0" xfId="0" applyNumberFormat="1" applyFill="1" applyAlignment="1">
      <alignment horizontal="center"/>
    </xf>
    <xf numFmtId="0" fontId="5" fillId="0" borderId="0" xfId="0" applyFont="1" applyFill="1"/>
    <xf numFmtId="2" fontId="5" fillId="0" borderId="0" xfId="0" applyNumberFormat="1" applyFont="1" applyFill="1" applyAlignment="1"/>
    <xf numFmtId="0" fontId="5" fillId="0" borderId="1" xfId="0" applyFont="1" applyFill="1" applyBorder="1"/>
    <xf numFmtId="0" fontId="5" fillId="0" borderId="1" xfId="0" applyFont="1" applyFill="1" applyBorder="1" applyAlignment="1">
      <alignment horizontal="center"/>
    </xf>
    <xf numFmtId="0" fontId="0" fillId="0" borderId="0" xfId="0" applyFill="1" applyAlignment="1">
      <alignment horizontal="center"/>
    </xf>
    <xf numFmtId="49" fontId="5" fillId="0" borderId="0" xfId="0" applyNumberFormat="1" applyFont="1" applyFill="1" applyAlignment="1">
      <alignment horizontal="center"/>
    </xf>
    <xf numFmtId="2" fontId="5" fillId="0" borderId="0" xfId="0" applyNumberFormat="1" applyFont="1" applyFill="1" applyAlignment="1">
      <alignment horizontal="center"/>
    </xf>
    <xf numFmtId="39" fontId="22" fillId="0" borderId="0" xfId="0" applyNumberFormat="1" applyFont="1" applyBorder="1" applyAlignment="1">
      <alignment horizontal="center"/>
    </xf>
    <xf numFmtId="0" fontId="7" fillId="0" borderId="0" xfId="0" applyFont="1" applyBorder="1" applyAlignment="1">
      <alignment horizontal="center"/>
    </xf>
    <xf numFmtId="7" fontId="7" fillId="0" borderId="0" xfId="0" applyNumberFormat="1" applyFont="1" applyBorder="1" applyAlignment="1">
      <alignment horizontal="center"/>
    </xf>
    <xf numFmtId="0" fontId="0" fillId="16" borderId="0" xfId="0" applyFill="1" applyBorder="1"/>
    <xf numFmtId="170" fontId="0" fillId="16" borderId="0" xfId="0" applyNumberFormat="1" applyFill="1" applyBorder="1" applyAlignment="1">
      <alignment horizontal="center"/>
    </xf>
    <xf numFmtId="0" fontId="0" fillId="16" borderId="0" xfId="0" applyFill="1" applyBorder="1" applyAlignment="1">
      <alignment horizontal="center"/>
    </xf>
    <xf numFmtId="9" fontId="0" fillId="16" borderId="0" xfId="0" applyNumberFormat="1" applyFill="1" applyBorder="1" applyAlignment="1">
      <alignment horizontal="center"/>
    </xf>
    <xf numFmtId="10" fontId="0" fillId="16" borderId="0" xfId="0" applyNumberFormat="1" applyFill="1" applyBorder="1" applyAlignment="1">
      <alignment horizontal="center"/>
    </xf>
    <xf numFmtId="164" fontId="0" fillId="16" borderId="0" xfId="0" applyNumberFormat="1" applyFill="1" applyBorder="1" applyAlignment="1">
      <alignment horizontal="center"/>
    </xf>
    <xf numFmtId="0" fontId="31" fillId="2" borderId="0" xfId="0" applyFont="1" applyFill="1"/>
    <xf numFmtId="0" fontId="30" fillId="2" borderId="0" xfId="0" applyFont="1" applyFill="1"/>
    <xf numFmtId="0" fontId="32" fillId="2" borderId="0" xfId="0" applyFont="1" applyFill="1"/>
    <xf numFmtId="0" fontId="5" fillId="25" borderId="0" xfId="0" applyFont="1" applyFill="1"/>
    <xf numFmtId="0" fontId="0" fillId="25" borderId="0" xfId="0" applyFill="1"/>
    <xf numFmtId="0" fontId="5" fillId="8" borderId="0" xfId="0" applyFont="1" applyFill="1" applyAlignment="1">
      <alignment horizontal="center"/>
    </xf>
    <xf numFmtId="0" fontId="5" fillId="5" borderId="0" xfId="0" applyFont="1" applyFill="1" applyAlignment="1">
      <alignment horizontal="center"/>
    </xf>
    <xf numFmtId="0" fontId="5" fillId="3" borderId="0" xfId="0" applyFont="1" applyFill="1" applyAlignment="1"/>
    <xf numFmtId="0" fontId="0" fillId="3" borderId="6" xfId="0" applyFill="1" applyBorder="1"/>
    <xf numFmtId="2" fontId="0" fillId="3" borderId="0" xfId="0" applyNumberFormat="1" applyFill="1" applyAlignment="1">
      <alignment horizontal="right"/>
    </xf>
    <xf numFmtId="0" fontId="5" fillId="3" borderId="6" xfId="0" applyFont="1" applyFill="1" applyBorder="1" applyAlignment="1">
      <alignment horizontal="center"/>
    </xf>
    <xf numFmtId="0" fontId="0" fillId="3" borderId="5" xfId="0" applyFill="1" applyBorder="1"/>
    <xf numFmtId="0" fontId="5" fillId="3" borderId="6" xfId="0" applyFont="1" applyFill="1" applyBorder="1"/>
    <xf numFmtId="0" fontId="5" fillId="3" borderId="5" xfId="0" applyFont="1" applyFill="1" applyBorder="1" applyAlignment="1">
      <alignment horizontal="center"/>
    </xf>
    <xf numFmtId="167" fontId="0" fillId="3" borderId="0" xfId="0" applyNumberFormat="1" applyFill="1" applyAlignment="1">
      <alignment horizontal="center"/>
    </xf>
    <xf numFmtId="167" fontId="5" fillId="3" borderId="0" xfId="0" applyNumberFormat="1" applyFont="1" applyFill="1"/>
    <xf numFmtId="0" fontId="0" fillId="3" borderId="8" xfId="0" applyFill="1" applyBorder="1" applyAlignment="1">
      <alignment horizontal="center"/>
    </xf>
    <xf numFmtId="0" fontId="5" fillId="3" borderId="0" xfId="0" applyFont="1" applyFill="1" applyBorder="1"/>
    <xf numFmtId="0" fontId="0" fillId="3" borderId="0" xfId="0" applyFill="1" applyBorder="1"/>
    <xf numFmtId="0" fontId="0" fillId="3" borderId="17" xfId="0" applyFill="1" applyBorder="1"/>
    <xf numFmtId="0" fontId="16" fillId="26" borderId="1" xfId="0" applyFont="1" applyFill="1" applyBorder="1"/>
    <xf numFmtId="0" fontId="0" fillId="26" borderId="0" xfId="0" applyFill="1"/>
    <xf numFmtId="0" fontId="5" fillId="6" borderId="0" xfId="0" applyFont="1" applyFill="1"/>
    <xf numFmtId="167" fontId="0" fillId="6" borderId="0" xfId="0" applyNumberFormat="1" applyFill="1" applyAlignment="1">
      <alignment horizontal="center"/>
    </xf>
    <xf numFmtId="167" fontId="0" fillId="6" borderId="0" xfId="0" applyNumberFormat="1" applyFill="1"/>
    <xf numFmtId="0" fontId="0" fillId="5" borderId="0" xfId="0" applyFill="1"/>
    <xf numFmtId="167" fontId="0" fillId="7" borderId="0" xfId="0" applyNumberFormat="1" applyFill="1"/>
    <xf numFmtId="0" fontId="0" fillId="6" borderId="0" xfId="0" applyFill="1"/>
    <xf numFmtId="2" fontId="5" fillId="3" borderId="0" xfId="0" applyNumberFormat="1" applyFont="1" applyFill="1" applyAlignment="1">
      <alignment horizontal="right"/>
    </xf>
    <xf numFmtId="0" fontId="5" fillId="3" borderId="0" xfId="0" applyFont="1" applyFill="1" applyBorder="1" applyAlignment="1">
      <alignment horizontal="right"/>
    </xf>
    <xf numFmtId="169" fontId="0" fillId="3" borderId="0" xfId="0" applyNumberFormat="1" applyFill="1"/>
    <xf numFmtId="168" fontId="0" fillId="3" borderId="0" xfId="0" applyNumberFormat="1" applyFill="1"/>
    <xf numFmtId="0" fontId="0" fillId="3" borderId="3" xfId="0" applyFill="1" applyBorder="1" applyAlignment="1">
      <alignment horizontal="center"/>
    </xf>
    <xf numFmtId="0" fontId="0" fillId="3" borderId="0" xfId="0" applyFill="1" applyAlignment="1">
      <alignment horizontal="right"/>
    </xf>
    <xf numFmtId="9" fontId="0" fillId="3" borderId="0" xfId="0" applyNumberFormat="1" applyFill="1" applyBorder="1"/>
    <xf numFmtId="0" fontId="5" fillId="3" borderId="0" xfId="0" applyFont="1" applyFill="1" applyBorder="1" applyAlignment="1">
      <alignment horizontal="left"/>
    </xf>
    <xf numFmtId="0" fontId="0" fillId="3" borderId="0" xfId="0" applyFill="1" applyBorder="1" applyAlignment="1">
      <alignment horizontal="center"/>
    </xf>
    <xf numFmtId="168" fontId="0" fillId="3" borderId="0" xfId="0" applyNumberFormat="1" applyFill="1" applyBorder="1"/>
    <xf numFmtId="170" fontId="0" fillId="3" borderId="0" xfId="0" applyNumberFormat="1" applyFill="1" applyAlignment="1">
      <alignment horizontal="left"/>
    </xf>
    <xf numFmtId="170" fontId="0" fillId="3" borderId="6" xfId="0" applyNumberFormat="1" applyFill="1" applyBorder="1"/>
    <xf numFmtId="0" fontId="0" fillId="3" borderId="8" xfId="0" applyFill="1" applyBorder="1"/>
    <xf numFmtId="0" fontId="27" fillId="3" borderId="0" xfId="0" applyFont="1" applyFill="1" applyBorder="1"/>
    <xf numFmtId="0" fontId="5" fillId="3" borderId="0" xfId="0" applyFont="1" applyFill="1" applyBorder="1" applyAlignment="1">
      <alignment horizontal="center"/>
    </xf>
    <xf numFmtId="0" fontId="5" fillId="3" borderId="5" xfId="0" applyFont="1" applyFill="1" applyBorder="1"/>
    <xf numFmtId="0" fontId="0" fillId="3" borderId="2" xfId="0" applyFill="1" applyBorder="1"/>
    <xf numFmtId="0" fontId="0" fillId="3" borderId="7" xfId="0" applyFill="1" applyBorder="1"/>
    <xf numFmtId="0" fontId="5" fillId="3" borderId="0" xfId="0" applyFont="1" applyFill="1" applyAlignment="1">
      <alignment horizontal="left"/>
    </xf>
    <xf numFmtId="0" fontId="5" fillId="3" borderId="5" xfId="0" applyFont="1" applyFill="1" applyBorder="1" applyAlignment="1">
      <alignment horizontal="left"/>
    </xf>
    <xf numFmtId="0" fontId="0" fillId="3" borderId="8" xfId="0" applyFill="1" applyBorder="1" applyAlignment="1">
      <alignment horizontal="left"/>
    </xf>
    <xf numFmtId="169" fontId="0" fillId="3" borderId="6" xfId="0" applyNumberFormat="1" applyFill="1" applyBorder="1"/>
    <xf numFmtId="0" fontId="0" fillId="3" borderId="17" xfId="0" applyFill="1" applyBorder="1" applyAlignment="1">
      <alignment horizontal="center"/>
    </xf>
    <xf numFmtId="167" fontId="0" fillId="3" borderId="0" xfId="0" applyNumberFormat="1" applyFill="1" applyBorder="1"/>
    <xf numFmtId="170" fontId="0" fillId="3" borderId="0" xfId="0" applyNumberFormat="1" applyFill="1" applyBorder="1"/>
    <xf numFmtId="0" fontId="0" fillId="3" borderId="0" xfId="0" applyNumberFormat="1" applyFill="1" applyBorder="1"/>
    <xf numFmtId="167" fontId="5" fillId="3" borderId="0" xfId="0" applyNumberFormat="1" applyFont="1" applyFill="1" applyBorder="1"/>
    <xf numFmtId="2" fontId="0" fillId="3" borderId="0" xfId="0" applyNumberFormat="1" applyFill="1" applyBorder="1"/>
    <xf numFmtId="167" fontId="0" fillId="3" borderId="0" xfId="0" applyNumberFormat="1" applyFill="1" applyBorder="1" applyAlignment="1">
      <alignment horizontal="center"/>
    </xf>
    <xf numFmtId="0" fontId="0" fillId="3" borderId="0" xfId="0" applyNumberFormat="1" applyFill="1" applyBorder="1" applyAlignment="1">
      <alignment horizontal="center"/>
    </xf>
    <xf numFmtId="0" fontId="0" fillId="3" borderId="0" xfId="0" applyNumberFormat="1" applyFill="1" applyAlignment="1">
      <alignment horizontal="center"/>
    </xf>
    <xf numFmtId="0" fontId="5" fillId="26" borderId="1" xfId="0" applyFont="1" applyFill="1" applyBorder="1"/>
    <xf numFmtId="0" fontId="0" fillId="26" borderId="1" xfId="0" applyFill="1" applyBorder="1"/>
    <xf numFmtId="0" fontId="0" fillId="11" borderId="0" xfId="0" applyFill="1"/>
    <xf numFmtId="0" fontId="6" fillId="10" borderId="17" xfId="0" applyFont="1" applyFill="1" applyBorder="1"/>
    <xf numFmtId="0" fontId="6" fillId="10" borderId="17" xfId="0" applyFont="1" applyFill="1" applyBorder="1" applyAlignment="1">
      <alignment horizontal="center"/>
    </xf>
    <xf numFmtId="2" fontId="5" fillId="6" borderId="14" xfId="0" applyNumberFormat="1" applyFont="1" applyFill="1" applyBorder="1" applyAlignment="1">
      <alignment horizontal="center"/>
    </xf>
    <xf numFmtId="2" fontId="5" fillId="6" borderId="15" xfId="0" applyNumberFormat="1" applyFont="1" applyFill="1" applyBorder="1" applyAlignment="1">
      <alignment horizontal="center"/>
    </xf>
    <xf numFmtId="2" fontId="5" fillId="6" borderId="16" xfId="0" applyNumberFormat="1" applyFont="1" applyFill="1" applyBorder="1" applyAlignment="1">
      <alignment horizontal="center"/>
    </xf>
    <xf numFmtId="0" fontId="5" fillId="6" borderId="2" xfId="0" applyFont="1" applyFill="1" applyBorder="1" applyAlignment="1">
      <alignment horizontal="center"/>
    </xf>
    <xf numFmtId="0" fontId="5" fillId="6" borderId="3" xfId="0" applyFont="1" applyFill="1" applyBorder="1" applyAlignment="1">
      <alignment horizontal="center"/>
    </xf>
    <xf numFmtId="0" fontId="5" fillId="6" borderId="4" xfId="0" applyFont="1" applyFill="1" applyBorder="1" applyAlignment="1">
      <alignment horizontal="center"/>
    </xf>
    <xf numFmtId="2" fontId="5" fillId="6" borderId="0" xfId="0" applyNumberFormat="1" applyFont="1" applyFill="1" applyAlignment="1">
      <alignment horizontal="right"/>
    </xf>
    <xf numFmtId="9" fontId="0" fillId="2" borderId="0" xfId="0" applyNumberFormat="1" applyFill="1" applyBorder="1"/>
    <xf numFmtId="0" fontId="5" fillId="2" borderId="0" xfId="0" applyFont="1" applyFill="1" applyBorder="1" applyAlignment="1">
      <alignment horizontal="left"/>
    </xf>
    <xf numFmtId="0" fontId="5" fillId="2" borderId="0" xfId="0" applyFont="1" applyFill="1" applyBorder="1" applyAlignment="1">
      <alignment horizontal="right"/>
    </xf>
    <xf numFmtId="170" fontId="0" fillId="2" borderId="0" xfId="0" applyNumberFormat="1" applyFill="1"/>
    <xf numFmtId="170" fontId="5" fillId="2" borderId="0" xfId="0" applyNumberFormat="1" applyFont="1" applyFill="1" applyAlignment="1">
      <alignment horizontal="left"/>
    </xf>
    <xf numFmtId="0" fontId="5" fillId="23" borderId="0" xfId="0" applyFont="1" applyFill="1"/>
    <xf numFmtId="0" fontId="5" fillId="25" borderId="0" xfId="0" applyFont="1" applyFill="1" applyAlignment="1">
      <alignment horizontal="center"/>
    </xf>
    <xf numFmtId="170" fontId="0" fillId="15" borderId="6" xfId="0" applyNumberFormat="1" applyFill="1" applyBorder="1" applyAlignment="1">
      <alignment horizontal="center"/>
    </xf>
    <xf numFmtId="169" fontId="0" fillId="15" borderId="6" xfId="0" applyNumberFormat="1" applyFill="1" applyBorder="1"/>
    <xf numFmtId="169" fontId="0" fillId="15" borderId="0" xfId="0" applyNumberFormat="1" applyFill="1"/>
    <xf numFmtId="169" fontId="5" fillId="15" borderId="6" xfId="0" applyNumberFormat="1" applyFont="1" applyFill="1" applyBorder="1"/>
    <xf numFmtId="169" fontId="5" fillId="15" borderId="6" xfId="0" applyNumberFormat="1" applyFont="1" applyFill="1" applyBorder="1" applyAlignment="1">
      <alignment horizontal="right"/>
    </xf>
    <xf numFmtId="170" fontId="0" fillId="15" borderId="6" xfId="0" applyNumberFormat="1" applyFill="1" applyBorder="1"/>
    <xf numFmtId="0" fontId="5" fillId="8" borderId="0" xfId="0" applyFont="1" applyFill="1" applyAlignment="1">
      <alignment horizontal="right"/>
    </xf>
    <xf numFmtId="0" fontId="5" fillId="23" borderId="18" xfId="0" applyFont="1" applyFill="1" applyBorder="1"/>
    <xf numFmtId="0" fontId="5" fillId="23" borderId="19" xfId="0" applyFont="1" applyFill="1" applyBorder="1"/>
    <xf numFmtId="2" fontId="0" fillId="9" borderId="7" xfId="0" applyNumberFormat="1" applyFill="1" applyBorder="1"/>
    <xf numFmtId="2" fontId="0" fillId="9" borderId="0" xfId="0" applyNumberFormat="1" applyFill="1" applyAlignment="1">
      <alignment horizontal="right"/>
    </xf>
    <xf numFmtId="0" fontId="5" fillId="22" borderId="0" xfId="0" applyFont="1" applyFill="1"/>
    <xf numFmtId="0" fontId="0" fillId="22" borderId="0" xfId="0" applyFill="1"/>
    <xf numFmtId="170" fontId="0" fillId="13" borderId="7" xfId="0" applyNumberFormat="1" applyFill="1" applyBorder="1" applyAlignment="1">
      <alignment horizontal="center"/>
    </xf>
    <xf numFmtId="170" fontId="0" fillId="13" borderId="6" xfId="0" applyNumberFormat="1" applyFill="1" applyBorder="1" applyAlignment="1">
      <alignment horizontal="center"/>
    </xf>
    <xf numFmtId="2" fontId="0" fillId="9" borderId="6" xfId="0" applyNumberFormat="1" applyFill="1" applyBorder="1" applyAlignment="1">
      <alignment horizontal="right"/>
    </xf>
    <xf numFmtId="0" fontId="5" fillId="5" borderId="0" xfId="0" applyFont="1" applyFill="1" applyAlignment="1">
      <alignment horizontal="center"/>
    </xf>
    <xf numFmtId="0" fontId="5" fillId="17" borderId="0" xfId="0" applyFont="1" applyFill="1" applyAlignment="1">
      <alignment horizontal="center"/>
    </xf>
    <xf numFmtId="0" fontId="5" fillId="3" borderId="0" xfId="0" applyFont="1" applyFill="1" applyAlignment="1">
      <alignment horizontal="center"/>
    </xf>
    <xf numFmtId="0" fontId="5" fillId="2" borderId="0" xfId="0" applyFont="1" applyFill="1" applyAlignment="1">
      <alignment horizontal="center"/>
    </xf>
    <xf numFmtId="167" fontId="0" fillId="2" borderId="0" xfId="0" applyNumberFormat="1" applyFill="1" applyAlignment="1">
      <alignment horizontal="center"/>
    </xf>
    <xf numFmtId="167" fontId="0" fillId="2" borderId="0" xfId="0" applyNumberFormat="1" applyFill="1"/>
    <xf numFmtId="0" fontId="5" fillId="7" borderId="0" xfId="0" applyFont="1" applyFill="1"/>
    <xf numFmtId="0" fontId="5" fillId="3" borderId="0" xfId="4" applyFill="1"/>
    <xf numFmtId="0" fontId="5" fillId="6" borderId="0" xfId="4" applyFill="1"/>
    <xf numFmtId="0" fontId="5" fillId="8" borderId="0" xfId="4" applyFont="1" applyFill="1"/>
    <xf numFmtId="166" fontId="5" fillId="6" borderId="5" xfId="0" applyNumberFormat="1" applyFont="1" applyFill="1" applyBorder="1" applyAlignment="1">
      <alignment horizontal="center"/>
    </xf>
    <xf numFmtId="166" fontId="5" fillId="6" borderId="6" xfId="0" applyNumberFormat="1" applyFont="1" applyFill="1" applyBorder="1" applyAlignment="1">
      <alignment horizontal="center"/>
    </xf>
    <xf numFmtId="166" fontId="5" fillId="6" borderId="7" xfId="0" applyNumberFormat="1" applyFont="1" applyFill="1" applyBorder="1" applyAlignment="1">
      <alignment horizontal="center"/>
    </xf>
    <xf numFmtId="2" fontId="5" fillId="6" borderId="8" xfId="0" applyNumberFormat="1" applyFont="1" applyFill="1" applyBorder="1" applyAlignment="1">
      <alignment horizontal="center"/>
    </xf>
    <xf numFmtId="2" fontId="5" fillId="6" borderId="0" xfId="0" applyNumberFormat="1" applyFont="1" applyFill="1" applyBorder="1" applyAlignment="1">
      <alignment horizontal="center"/>
    </xf>
    <xf numFmtId="2" fontId="5" fillId="6" borderId="9" xfId="0" applyNumberFormat="1" applyFont="1" applyFill="1" applyBorder="1" applyAlignment="1">
      <alignment horizontal="center"/>
    </xf>
    <xf numFmtId="2" fontId="5" fillId="6" borderId="2" xfId="0" applyNumberFormat="1" applyFont="1" applyFill="1" applyBorder="1" applyAlignment="1">
      <alignment horizontal="center"/>
    </xf>
    <xf numFmtId="2" fontId="5" fillId="6" borderId="3" xfId="0" applyNumberFormat="1" applyFont="1" applyFill="1" applyBorder="1" applyAlignment="1">
      <alignment horizontal="center"/>
    </xf>
    <xf numFmtId="2" fontId="5" fillId="6" borderId="4" xfId="0" applyNumberFormat="1" applyFont="1" applyFill="1" applyBorder="1" applyAlignment="1">
      <alignment horizontal="center"/>
    </xf>
    <xf numFmtId="2" fontId="5" fillId="6" borderId="5" xfId="0" applyNumberFormat="1" applyFont="1" applyFill="1" applyBorder="1" applyAlignment="1">
      <alignment horizontal="center"/>
    </xf>
    <xf numFmtId="2" fontId="5" fillId="6" borderId="6" xfId="0" applyNumberFormat="1" applyFont="1" applyFill="1" applyBorder="1" applyAlignment="1">
      <alignment horizontal="center"/>
    </xf>
    <xf numFmtId="2" fontId="5" fillId="6" borderId="7" xfId="0" applyNumberFormat="1" applyFont="1" applyFill="1" applyBorder="1" applyAlignment="1">
      <alignment horizontal="center"/>
    </xf>
    <xf numFmtId="10" fontId="0" fillId="3" borderId="0" xfId="0" applyNumberFormat="1" applyFill="1" applyBorder="1"/>
    <xf numFmtId="171" fontId="0" fillId="3" borderId="0" xfId="0" applyNumberFormat="1" applyFill="1" applyBorder="1"/>
    <xf numFmtId="0" fontId="5" fillId="3" borderId="0" xfId="0" applyFont="1" applyFill="1" applyAlignment="1">
      <alignment horizontal="center"/>
    </xf>
    <xf numFmtId="9" fontId="0" fillId="3" borderId="0" xfId="0" applyNumberFormat="1" applyFill="1" applyBorder="1" applyAlignment="1">
      <alignment horizontal="center"/>
    </xf>
    <xf numFmtId="172" fontId="0" fillId="3" borderId="0" xfId="0" applyNumberFormat="1" applyFill="1" applyBorder="1" applyAlignment="1">
      <alignment horizontal="center"/>
    </xf>
    <xf numFmtId="0" fontId="5" fillId="27" borderId="0" xfId="0" applyFont="1" applyFill="1" applyBorder="1"/>
    <xf numFmtId="1" fontId="0" fillId="27" borderId="0" xfId="0" applyNumberFormat="1" applyFill="1" applyBorder="1" applyAlignment="1">
      <alignment horizontal="center"/>
    </xf>
    <xf numFmtId="0" fontId="5" fillId="27" borderId="0" xfId="0" applyFont="1" applyFill="1" applyBorder="1" applyAlignment="1">
      <alignment horizontal="center"/>
    </xf>
    <xf numFmtId="10" fontId="0" fillId="27" borderId="0" xfId="0" applyNumberFormat="1" applyFill="1" applyBorder="1" applyAlignment="1">
      <alignment horizontal="center"/>
    </xf>
    <xf numFmtId="0" fontId="0" fillId="27" borderId="0" xfId="0" applyFill="1" applyBorder="1" applyAlignment="1">
      <alignment horizontal="center"/>
    </xf>
    <xf numFmtId="9" fontId="0" fillId="27" borderId="0" xfId="0" applyNumberFormat="1" applyFill="1" applyBorder="1" applyAlignment="1">
      <alignment horizontal="center"/>
    </xf>
    <xf numFmtId="167" fontId="5" fillId="27" borderId="0" xfId="0" applyNumberFormat="1" applyFont="1" applyFill="1" applyBorder="1" applyAlignment="1">
      <alignment horizontal="center"/>
    </xf>
    <xf numFmtId="0" fontId="0" fillId="28" borderId="0" xfId="0" applyFill="1" applyBorder="1"/>
    <xf numFmtId="0" fontId="0" fillId="28" borderId="0" xfId="0" applyFill="1" applyBorder="1" applyAlignment="1">
      <alignment horizontal="center"/>
    </xf>
    <xf numFmtId="0" fontId="5" fillId="28" borderId="0" xfId="0" applyFont="1" applyFill="1" applyBorder="1" applyAlignment="1">
      <alignment horizontal="center"/>
    </xf>
    <xf numFmtId="0" fontId="5" fillId="25" borderId="0" xfId="0" applyFont="1" applyFill="1" applyAlignment="1">
      <alignment horizontal="center"/>
    </xf>
    <xf numFmtId="0" fontId="0" fillId="25" borderId="0" xfId="0" applyFill="1" applyAlignment="1">
      <alignment horizontal="center"/>
    </xf>
    <xf numFmtId="0" fontId="5" fillId="8" borderId="0" xfId="0" applyFont="1" applyFill="1" applyAlignment="1">
      <alignment horizontal="center"/>
    </xf>
    <xf numFmtId="0" fontId="0" fillId="8" borderId="0" xfId="0" applyFill="1" applyAlignment="1">
      <alignment horizontal="center"/>
    </xf>
    <xf numFmtId="0" fontId="5" fillId="23" borderId="0" xfId="0" applyFont="1" applyFill="1" applyAlignment="1">
      <alignment horizontal="center"/>
    </xf>
    <xf numFmtId="0" fontId="5" fillId="24" borderId="0" xfId="0" applyFont="1" applyFill="1" applyAlignment="1">
      <alignment horizontal="center"/>
    </xf>
    <xf numFmtId="0" fontId="5" fillId="8" borderId="0" xfId="0" applyFont="1" applyFill="1" applyAlignment="1">
      <alignment horizontal="center" vertical="center" wrapText="1"/>
    </xf>
    <xf numFmtId="0" fontId="5" fillId="5" borderId="0" xfId="0" applyFont="1" applyFill="1" applyAlignment="1">
      <alignment horizontal="center"/>
    </xf>
    <xf numFmtId="0" fontId="5" fillId="17" borderId="0" xfId="0" applyFont="1" applyFill="1" applyAlignment="1">
      <alignment horizontal="center"/>
    </xf>
    <xf numFmtId="0" fontId="0" fillId="17" borderId="0" xfId="0" applyFill="1" applyAlignment="1">
      <alignment horizontal="center"/>
    </xf>
    <xf numFmtId="0" fontId="5" fillId="20" borderId="0" xfId="0" applyFont="1" applyFill="1" applyAlignment="1">
      <alignment horizontal="center"/>
    </xf>
    <xf numFmtId="0" fontId="0" fillId="20" borderId="0" xfId="0" applyFill="1" applyAlignment="1">
      <alignment horizontal="center"/>
    </xf>
    <xf numFmtId="0" fontId="5" fillId="21" borderId="0" xfId="0" applyFont="1" applyFill="1" applyAlignment="1">
      <alignment horizontal="center"/>
    </xf>
    <xf numFmtId="0" fontId="0" fillId="21" borderId="0" xfId="0" applyFill="1" applyAlignment="1">
      <alignment horizontal="center"/>
    </xf>
    <xf numFmtId="0" fontId="5" fillId="3" borderId="0" xfId="0" applyFont="1" applyFill="1" applyAlignment="1">
      <alignment horizontal="center"/>
    </xf>
    <xf numFmtId="0" fontId="0" fillId="3" borderId="0" xfId="0" applyFill="1" applyAlignment="1">
      <alignment horizontal="center"/>
    </xf>
  </cellXfs>
  <cellStyles count="5">
    <cellStyle name="Currency" xfId="1" builtinId="4"/>
    <cellStyle name="Normal" xfId="0" builtinId="0"/>
    <cellStyle name="Normal 2" xfId="3"/>
    <cellStyle name="Normal 3" xfId="4"/>
    <cellStyle name="Percent" xfId="2" builtinId="5"/>
  </cellStyles>
  <dxfs count="5">
    <dxf>
      <font>
        <b/>
        <i val="0"/>
      </font>
    </dxf>
    <dxf>
      <font>
        <b/>
        <i val="0"/>
      </font>
    </dxf>
    <dxf>
      <font>
        <b/>
        <i val="0"/>
      </font>
    </dxf>
    <dxf>
      <font>
        <b/>
        <i val="0"/>
      </font>
    </dxf>
    <dxf>
      <font>
        <b/>
        <i val="0"/>
      </font>
      <border>
        <left style="dashed">
          <color auto="1"/>
        </left>
        <right style="dashed">
          <color auto="1"/>
        </right>
        <top style="dashed">
          <color auto="1"/>
        </top>
        <bottom style="dashed">
          <color auto="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69FFFF"/>
      <color rgb="FF9B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Deterministic Sensitivity</a:t>
            </a:r>
          </a:p>
        </c:rich>
      </c:tx>
      <c:layout>
        <c:manualLayout>
          <c:xMode val="edge"/>
          <c:yMode val="edge"/>
          <c:x val="0.44771061010060548"/>
          <c:y val="2.7491408934707903E-2"/>
        </c:manualLayout>
      </c:layout>
      <c:overlay val="0"/>
    </c:title>
    <c:autoTitleDeleted val="0"/>
    <c:plotArea>
      <c:layout/>
      <c:barChart>
        <c:barDir val="bar"/>
        <c:grouping val="clustered"/>
        <c:varyColors val="0"/>
        <c:ser>
          <c:idx val="0"/>
          <c:order val="0"/>
          <c:tx>
            <c:v>Net Present Value</c:v>
          </c:tx>
          <c:invertIfNegative val="0"/>
          <c:dLbls>
            <c:numFmt formatCode="&quot;$&quot;#,##0.00" sourceLinked="0"/>
            <c:showLegendKey val="0"/>
            <c:showVal val="1"/>
            <c:showCatName val="0"/>
            <c:showSerName val="0"/>
            <c:showPercent val="0"/>
            <c:showBubbleSize val="0"/>
            <c:showLeaderLines val="0"/>
          </c:dLbls>
          <c:cat>
            <c:strRef>
              <c:f>'Value Model'!$A$82:$A$85</c:f>
              <c:strCache>
                <c:ptCount val="4"/>
                <c:pt idx="0">
                  <c:v>No Partnership / No Expansion</c:v>
                </c:pt>
                <c:pt idx="1">
                  <c:v>No Partnership / Expansion</c:v>
                </c:pt>
                <c:pt idx="2">
                  <c:v>Joint Venture</c:v>
                </c:pt>
                <c:pt idx="3">
                  <c:v>Royalty</c:v>
                </c:pt>
              </c:strCache>
            </c:strRef>
          </c:cat>
          <c:val>
            <c:numRef>
              <c:f>'Value Model'!$E$82:$E$85</c:f>
              <c:numCache>
                <c:formatCode>0.00</c:formatCode>
                <c:ptCount val="4"/>
                <c:pt idx="0">
                  <c:v>14.040845327284968</c:v>
                </c:pt>
                <c:pt idx="1">
                  <c:v>8.9463754450642696</c:v>
                </c:pt>
                <c:pt idx="2">
                  <c:v>11.895886100256201</c:v>
                </c:pt>
                <c:pt idx="3">
                  <c:v>5.1152310231101721</c:v>
                </c:pt>
              </c:numCache>
            </c:numRef>
          </c:val>
        </c:ser>
        <c:dLbls>
          <c:showLegendKey val="0"/>
          <c:showVal val="0"/>
          <c:showCatName val="0"/>
          <c:showSerName val="0"/>
          <c:showPercent val="0"/>
          <c:showBubbleSize val="0"/>
        </c:dLbls>
        <c:gapWidth val="82"/>
        <c:overlap val="22"/>
        <c:axId val="44480512"/>
        <c:axId val="44507136"/>
      </c:barChart>
      <c:catAx>
        <c:axId val="44480512"/>
        <c:scaling>
          <c:orientation val="minMax"/>
        </c:scaling>
        <c:delete val="0"/>
        <c:axPos val="l"/>
        <c:title>
          <c:tx>
            <c:rich>
              <a:bodyPr rot="-5400000" vert="horz"/>
              <a:lstStyle/>
              <a:p>
                <a:pPr>
                  <a:defRPr/>
                </a:pPr>
                <a:r>
                  <a:rPr lang="en-US"/>
                  <a:t>Strategy</a:t>
                </a:r>
              </a:p>
            </c:rich>
          </c:tx>
          <c:overlay val="0"/>
        </c:title>
        <c:majorTickMark val="out"/>
        <c:minorTickMark val="none"/>
        <c:tickLblPos val="nextTo"/>
        <c:spPr>
          <a:ln>
            <a:solidFill>
              <a:schemeClr val="tx1"/>
            </a:solidFill>
          </a:ln>
        </c:spPr>
        <c:txPr>
          <a:bodyPr rot="0"/>
          <a:lstStyle/>
          <a:p>
            <a:pPr>
              <a:defRPr/>
            </a:pPr>
            <a:endParaRPr lang="en-US"/>
          </a:p>
        </c:txPr>
        <c:crossAx val="44507136"/>
        <c:crosses val="autoZero"/>
        <c:auto val="1"/>
        <c:lblAlgn val="ctr"/>
        <c:lblOffset val="100"/>
        <c:noMultiLvlLbl val="0"/>
      </c:catAx>
      <c:valAx>
        <c:axId val="44507136"/>
        <c:scaling>
          <c:orientation val="minMax"/>
        </c:scaling>
        <c:delete val="0"/>
        <c:axPos val="b"/>
        <c:title>
          <c:tx>
            <c:rich>
              <a:bodyPr/>
              <a:lstStyle/>
              <a:p>
                <a:pPr>
                  <a:defRPr/>
                </a:pPr>
                <a:r>
                  <a:rPr lang="en-US"/>
                  <a:t>Net Present Value (MM 2020 $)</a:t>
                </a:r>
              </a:p>
            </c:rich>
          </c:tx>
          <c:overlay val="0"/>
        </c:title>
        <c:numFmt formatCode="0" sourceLinked="0"/>
        <c:majorTickMark val="out"/>
        <c:minorTickMark val="none"/>
        <c:tickLblPos val="nextTo"/>
        <c:spPr>
          <a:noFill/>
          <a:ln>
            <a:solidFill>
              <a:schemeClr val="tx1"/>
            </a:solidFill>
          </a:ln>
        </c:spPr>
        <c:crossAx val="44480512"/>
        <c:crosses val="autoZero"/>
        <c:crossBetween val="between"/>
      </c:valAx>
      <c:spPr>
        <a:gradFill flip="none" rotWithShape="1">
          <a:gsLst>
            <a:gs pos="0">
              <a:schemeClr val="bg1">
                <a:lumMod val="52000"/>
                <a:alpha val="40000"/>
              </a:schemeClr>
            </a:gs>
            <a:gs pos="50000">
              <a:schemeClr val="bg1">
                <a:lumMod val="65000"/>
                <a:alpha val="26000"/>
              </a:schemeClr>
            </a:gs>
            <a:gs pos="100000">
              <a:schemeClr val="bg1">
                <a:lumMod val="85000"/>
                <a:alpha val="25000"/>
              </a:schemeClr>
            </a:gs>
          </a:gsLst>
          <a:lin ang="2700000" scaled="1"/>
          <a:tileRect/>
        </a:gradFill>
        <a:ln>
          <a:solidFill>
            <a:schemeClr val="tx1"/>
          </a:solidFill>
        </a:ln>
        <a:effectLst/>
      </c:spPr>
    </c:plotArea>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Tornado Diagram - Strategy 1</a:t>
            </a:r>
          </a:p>
        </c:rich>
      </c:tx>
      <c:overlay val="0"/>
    </c:title>
    <c:autoTitleDeleted val="0"/>
    <c:plotArea>
      <c:layout>
        <c:manualLayout>
          <c:layoutTarget val="inner"/>
          <c:xMode val="edge"/>
          <c:yMode val="edge"/>
          <c:x val="6.3497580043873833E-2"/>
          <c:y val="0.23297656797425209"/>
          <c:w val="0.77980390382236708"/>
          <c:h val="0.66144273820975996"/>
        </c:manualLayout>
      </c:layout>
      <c:barChart>
        <c:barDir val="bar"/>
        <c:grouping val="clustered"/>
        <c:varyColors val="0"/>
        <c:ser>
          <c:idx val="0"/>
          <c:order val="0"/>
          <c:tx>
            <c:strRef>
              <c:f>'Sensitivity to Range'!$B$30</c:f>
              <c:strCache>
                <c:ptCount val="1"/>
                <c:pt idx="0">
                  <c:v>Low</c:v>
                </c:pt>
              </c:strCache>
            </c:strRef>
          </c:tx>
          <c:invertIfNegative val="0"/>
          <c:cat>
            <c:strRef>
              <c:f>'Sensitivity to Range'!$A$31:$A$36</c:f>
              <c:strCache>
                <c:ptCount val="6"/>
                <c:pt idx="0">
                  <c:v>Unit Revenue</c:v>
                </c:pt>
                <c:pt idx="1">
                  <c:v>DA Corp. markets</c:v>
                </c:pt>
                <c:pt idx="2">
                  <c:v>Production cost</c:v>
                </c:pt>
                <c:pt idx="3">
                  <c:v>Demand Growth Rate</c:v>
                </c:pt>
                <c:pt idx="4">
                  <c:v>EnzyTech Multiple</c:v>
                </c:pt>
                <c:pt idx="5">
                  <c:v>Plant construction cost</c:v>
                </c:pt>
              </c:strCache>
            </c:strRef>
          </c:cat>
          <c:val>
            <c:numRef>
              <c:f>'Sensitivity to Range'!$B$31:$B$36</c:f>
              <c:numCache>
                <c:formatCode>"$"#,##0.00</c:formatCode>
                <c:ptCount val="6"/>
                <c:pt idx="0">
                  <c:v>2.8081690654569935</c:v>
                </c:pt>
                <c:pt idx="1">
                  <c:v>7.4349288126601252</c:v>
                </c:pt>
                <c:pt idx="2">
                  <c:v>16.849014392741964</c:v>
                </c:pt>
                <c:pt idx="3">
                  <c:v>11.632190577614921</c:v>
                </c:pt>
                <c:pt idx="4">
                  <c:v>14.040845327284968</c:v>
                </c:pt>
                <c:pt idx="5">
                  <c:v>14.040845327284968</c:v>
                </c:pt>
              </c:numCache>
            </c:numRef>
          </c:val>
        </c:ser>
        <c:ser>
          <c:idx val="1"/>
          <c:order val="1"/>
          <c:tx>
            <c:strRef>
              <c:f>'Sensitivity to Range'!$C$30</c:f>
              <c:strCache>
                <c:ptCount val="1"/>
                <c:pt idx="0">
                  <c:v>Base</c:v>
                </c:pt>
              </c:strCache>
            </c:strRef>
          </c:tx>
          <c:invertIfNegative val="0"/>
          <c:cat>
            <c:strRef>
              <c:f>'Sensitivity to Range'!$A$31:$A$36</c:f>
              <c:strCache>
                <c:ptCount val="6"/>
                <c:pt idx="0">
                  <c:v>Unit Revenue</c:v>
                </c:pt>
                <c:pt idx="1">
                  <c:v>DA Corp. markets</c:v>
                </c:pt>
                <c:pt idx="2">
                  <c:v>Production cost</c:v>
                </c:pt>
                <c:pt idx="3">
                  <c:v>Demand Growth Rate</c:v>
                </c:pt>
                <c:pt idx="4">
                  <c:v>EnzyTech Multiple</c:v>
                </c:pt>
                <c:pt idx="5">
                  <c:v>Plant construction cost</c:v>
                </c:pt>
              </c:strCache>
            </c:strRef>
          </c:cat>
          <c:val>
            <c:numRef>
              <c:f>'Sensitivity to Range'!$C$31:$C$36</c:f>
              <c:numCache>
                <c:formatCode>"$"#,##0.00</c:formatCode>
                <c:ptCount val="6"/>
                <c:pt idx="0">
                  <c:v>14.040845327284968</c:v>
                </c:pt>
                <c:pt idx="1">
                  <c:v>14.040845327284968</c:v>
                </c:pt>
                <c:pt idx="2">
                  <c:v>14.040845327284968</c:v>
                </c:pt>
                <c:pt idx="3">
                  <c:v>14.040845327284968</c:v>
                </c:pt>
                <c:pt idx="4">
                  <c:v>14.040845327284968</c:v>
                </c:pt>
                <c:pt idx="5">
                  <c:v>14.040845327284968</c:v>
                </c:pt>
              </c:numCache>
            </c:numRef>
          </c:val>
        </c:ser>
        <c:ser>
          <c:idx val="2"/>
          <c:order val="2"/>
          <c:tx>
            <c:strRef>
              <c:f>'Sensitivity to Range'!$D$30</c:f>
              <c:strCache>
                <c:ptCount val="1"/>
                <c:pt idx="0">
                  <c:v>High</c:v>
                </c:pt>
              </c:strCache>
            </c:strRef>
          </c:tx>
          <c:invertIfNegative val="0"/>
          <c:cat>
            <c:strRef>
              <c:f>'Sensitivity to Range'!$A$31:$A$36</c:f>
              <c:strCache>
                <c:ptCount val="6"/>
                <c:pt idx="0">
                  <c:v>Unit Revenue</c:v>
                </c:pt>
                <c:pt idx="1">
                  <c:v>DA Corp. markets</c:v>
                </c:pt>
                <c:pt idx="2">
                  <c:v>Production cost</c:v>
                </c:pt>
                <c:pt idx="3">
                  <c:v>Demand Growth Rate</c:v>
                </c:pt>
                <c:pt idx="4">
                  <c:v>EnzyTech Multiple</c:v>
                </c:pt>
                <c:pt idx="5">
                  <c:v>Plant construction cost</c:v>
                </c:pt>
              </c:strCache>
            </c:strRef>
          </c:cat>
          <c:val>
            <c:numRef>
              <c:f>'Sensitivity to Range'!$D$31:$D$36</c:f>
              <c:numCache>
                <c:formatCode>"$"#,##0.00</c:formatCode>
                <c:ptCount val="6"/>
                <c:pt idx="0">
                  <c:v>22.465352523655948</c:v>
                </c:pt>
                <c:pt idx="1">
                  <c:v>14.040845327284968</c:v>
                </c:pt>
                <c:pt idx="2">
                  <c:v>11.232676261827974</c:v>
                </c:pt>
                <c:pt idx="3">
                  <c:v>14.040845327284968</c:v>
                </c:pt>
                <c:pt idx="4">
                  <c:v>14.040845327284968</c:v>
                </c:pt>
                <c:pt idx="5">
                  <c:v>14.040845327284968</c:v>
                </c:pt>
              </c:numCache>
            </c:numRef>
          </c:val>
        </c:ser>
        <c:dLbls>
          <c:showLegendKey val="0"/>
          <c:showVal val="0"/>
          <c:showCatName val="0"/>
          <c:showSerName val="0"/>
          <c:showPercent val="0"/>
          <c:showBubbleSize val="0"/>
        </c:dLbls>
        <c:gapWidth val="40"/>
        <c:overlap val="100"/>
        <c:axId val="2957824"/>
        <c:axId val="44509440"/>
      </c:barChart>
      <c:catAx>
        <c:axId val="2957824"/>
        <c:scaling>
          <c:orientation val="maxMin"/>
        </c:scaling>
        <c:delete val="0"/>
        <c:axPos val="l"/>
        <c:numFmt formatCode="General" sourceLinked="1"/>
        <c:majorTickMark val="none"/>
        <c:minorTickMark val="none"/>
        <c:tickLblPos val="low"/>
        <c:spPr>
          <a:ln>
            <a:solidFill>
              <a:schemeClr val="tx1"/>
            </a:solidFill>
          </a:ln>
        </c:spPr>
        <c:crossAx val="44509440"/>
        <c:crossesAt val="14.040849999999999"/>
        <c:auto val="1"/>
        <c:lblAlgn val="ctr"/>
        <c:lblOffset val="100"/>
        <c:noMultiLvlLbl val="0"/>
      </c:catAx>
      <c:valAx>
        <c:axId val="44509440"/>
        <c:scaling>
          <c:orientation val="minMax"/>
        </c:scaling>
        <c:delete val="0"/>
        <c:axPos val="t"/>
        <c:title>
          <c:tx>
            <c:rich>
              <a:bodyPr/>
              <a:lstStyle/>
              <a:p>
                <a:pPr>
                  <a:defRPr/>
                </a:pPr>
                <a:r>
                  <a:rPr lang="en-US"/>
                  <a:t>NPV ($ M)</a:t>
                </a:r>
              </a:p>
            </c:rich>
          </c:tx>
          <c:overlay val="0"/>
        </c:title>
        <c:numFmt formatCode="&quot;$&quot;#,##0.00" sourceLinked="1"/>
        <c:majorTickMark val="in"/>
        <c:minorTickMark val="none"/>
        <c:tickLblPos val="nextTo"/>
        <c:spPr>
          <a:ln>
            <a:solidFill>
              <a:schemeClr val="tx1"/>
            </a:solidFill>
          </a:ln>
        </c:spPr>
        <c:crossAx val="2957824"/>
        <c:crosses val="autoZero"/>
        <c:crossBetween val="between"/>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r"/>
      <c:legendEntry>
        <c:idx val="1"/>
        <c:delete val="1"/>
      </c:legendEntry>
      <c:layout>
        <c:manualLayout>
          <c:xMode val="edge"/>
          <c:yMode val="edge"/>
          <c:x val="0.87351934909443163"/>
          <c:y val="0.75922467756046608"/>
          <c:w val="7.2982717186300311E-2"/>
          <c:h val="0.10370129540259081"/>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Tornado Diagram - Strategy 2</a:t>
            </a:r>
          </a:p>
        </c:rich>
      </c:tx>
      <c:overlay val="0"/>
    </c:title>
    <c:autoTitleDeleted val="0"/>
    <c:plotArea>
      <c:layout>
        <c:manualLayout>
          <c:layoutTarget val="inner"/>
          <c:xMode val="edge"/>
          <c:yMode val="edge"/>
          <c:x val="6.3497580043873833E-2"/>
          <c:y val="0.23297656797425209"/>
          <c:w val="0.77980390382236708"/>
          <c:h val="0.66144273820975996"/>
        </c:manualLayout>
      </c:layout>
      <c:barChart>
        <c:barDir val="bar"/>
        <c:grouping val="clustered"/>
        <c:varyColors val="0"/>
        <c:ser>
          <c:idx val="0"/>
          <c:order val="0"/>
          <c:tx>
            <c:strRef>
              <c:f>'Sensitivity to Range'!$B$30</c:f>
              <c:strCache>
                <c:ptCount val="1"/>
                <c:pt idx="0">
                  <c:v>Low</c:v>
                </c:pt>
              </c:strCache>
            </c:strRef>
          </c:tx>
          <c:invertIfNegative val="0"/>
          <c:cat>
            <c:strRef>
              <c:f>'Sensitivity to Range'!$A$55:$A$60</c:f>
              <c:strCache>
                <c:ptCount val="6"/>
                <c:pt idx="0">
                  <c:v>DA Corp. markets</c:v>
                </c:pt>
                <c:pt idx="1">
                  <c:v>Unit Revenue</c:v>
                </c:pt>
                <c:pt idx="2">
                  <c:v>Demand Growth Rate</c:v>
                </c:pt>
                <c:pt idx="3">
                  <c:v>Production cost</c:v>
                </c:pt>
                <c:pt idx="4">
                  <c:v>Plant construction cost</c:v>
                </c:pt>
                <c:pt idx="5">
                  <c:v>EnzyTech Multiple</c:v>
                </c:pt>
              </c:strCache>
            </c:strRef>
          </c:cat>
          <c:val>
            <c:numRef>
              <c:f>'Sensitivity to Range'!$B$55:$B$60</c:f>
              <c:numCache>
                <c:formatCode>"$"#,##0.00</c:formatCode>
                <c:ptCount val="6"/>
                <c:pt idx="0">
                  <c:v>-3.0420332032869952</c:v>
                </c:pt>
                <c:pt idx="1">
                  <c:v>-8.5040896672095787</c:v>
                </c:pt>
                <c:pt idx="2">
                  <c:v>1.8956858265406606</c:v>
                </c:pt>
                <c:pt idx="3">
                  <c:v>12.777610861340639</c:v>
                </c:pt>
                <c:pt idx="4">
                  <c:v>10.007860615072559</c:v>
                </c:pt>
                <c:pt idx="5">
                  <c:v>8.9463754450642696</c:v>
                </c:pt>
              </c:numCache>
            </c:numRef>
          </c:val>
        </c:ser>
        <c:ser>
          <c:idx val="1"/>
          <c:order val="1"/>
          <c:tx>
            <c:strRef>
              <c:f>'Sensitivity to Range'!$C$30</c:f>
              <c:strCache>
                <c:ptCount val="1"/>
                <c:pt idx="0">
                  <c:v>Base</c:v>
                </c:pt>
              </c:strCache>
            </c:strRef>
          </c:tx>
          <c:invertIfNegative val="0"/>
          <c:cat>
            <c:strRef>
              <c:f>'Sensitivity to Range'!$A$55:$A$60</c:f>
              <c:strCache>
                <c:ptCount val="6"/>
                <c:pt idx="0">
                  <c:v>DA Corp. markets</c:v>
                </c:pt>
                <c:pt idx="1">
                  <c:v>Unit Revenue</c:v>
                </c:pt>
                <c:pt idx="2">
                  <c:v>Demand Growth Rate</c:v>
                </c:pt>
                <c:pt idx="3">
                  <c:v>Production cost</c:v>
                </c:pt>
                <c:pt idx="4">
                  <c:v>Plant construction cost</c:v>
                </c:pt>
                <c:pt idx="5">
                  <c:v>EnzyTech Multiple</c:v>
                </c:pt>
              </c:strCache>
            </c:strRef>
          </c:cat>
          <c:val>
            <c:numRef>
              <c:f>'Sensitivity to Range'!$C$55:$C$60</c:f>
              <c:numCache>
                <c:formatCode>"$"#,##0.00</c:formatCode>
                <c:ptCount val="6"/>
                <c:pt idx="0">
                  <c:v>8.9463754450642696</c:v>
                </c:pt>
                <c:pt idx="1">
                  <c:v>8.9463754450642696</c:v>
                </c:pt>
                <c:pt idx="2">
                  <c:v>8.9463754450642696</c:v>
                </c:pt>
                <c:pt idx="3">
                  <c:v>8.9463754450642696</c:v>
                </c:pt>
                <c:pt idx="4">
                  <c:v>8.9463754450642696</c:v>
                </c:pt>
                <c:pt idx="5">
                  <c:v>8.9463754450642696</c:v>
                </c:pt>
              </c:numCache>
            </c:numRef>
          </c:val>
        </c:ser>
        <c:ser>
          <c:idx val="2"/>
          <c:order val="2"/>
          <c:tx>
            <c:strRef>
              <c:f>'Sensitivity to Range'!$D$30</c:f>
              <c:strCache>
                <c:ptCount val="1"/>
                <c:pt idx="0">
                  <c:v>High</c:v>
                </c:pt>
              </c:strCache>
            </c:strRef>
          </c:tx>
          <c:invertIfNegative val="0"/>
          <c:cat>
            <c:strRef>
              <c:f>'Sensitivity to Range'!$A$55:$A$60</c:f>
              <c:strCache>
                <c:ptCount val="6"/>
                <c:pt idx="0">
                  <c:v>DA Corp. markets</c:v>
                </c:pt>
                <c:pt idx="1">
                  <c:v>Unit Revenue</c:v>
                </c:pt>
                <c:pt idx="2">
                  <c:v>Demand Growth Rate</c:v>
                </c:pt>
                <c:pt idx="3">
                  <c:v>Production cost</c:v>
                </c:pt>
                <c:pt idx="4">
                  <c:v>Plant construction cost</c:v>
                </c:pt>
                <c:pt idx="5">
                  <c:v>EnzyTech Multiple</c:v>
                </c:pt>
              </c:strCache>
            </c:strRef>
          </c:cat>
          <c:val>
            <c:numRef>
              <c:f>'Sensitivity to Range'!$D$55:$D$60</c:f>
              <c:numCache>
                <c:formatCode>"$"#,##0.00</c:formatCode>
                <c:ptCount val="6"/>
                <c:pt idx="0">
                  <c:v>30.507873443782124</c:v>
                </c:pt>
                <c:pt idx="1">
                  <c:v>20.374145977663829</c:v>
                </c:pt>
                <c:pt idx="2">
                  <c:v>10.577300017468453</c:v>
                </c:pt>
                <c:pt idx="3">
                  <c:v>5.0645552624763033</c:v>
                </c:pt>
                <c:pt idx="4">
                  <c:v>7.1446538052209014</c:v>
                </c:pt>
                <c:pt idx="5">
                  <c:v>8.9463754450642696</c:v>
                </c:pt>
              </c:numCache>
            </c:numRef>
          </c:val>
        </c:ser>
        <c:dLbls>
          <c:showLegendKey val="0"/>
          <c:showVal val="0"/>
          <c:showCatName val="0"/>
          <c:showSerName val="0"/>
          <c:showPercent val="0"/>
          <c:showBubbleSize val="0"/>
        </c:dLbls>
        <c:gapWidth val="40"/>
        <c:overlap val="100"/>
        <c:axId val="47592960"/>
        <c:axId val="44511744"/>
      </c:barChart>
      <c:catAx>
        <c:axId val="47592960"/>
        <c:scaling>
          <c:orientation val="maxMin"/>
        </c:scaling>
        <c:delete val="0"/>
        <c:axPos val="l"/>
        <c:numFmt formatCode="General" sourceLinked="1"/>
        <c:majorTickMark val="none"/>
        <c:minorTickMark val="none"/>
        <c:tickLblPos val="low"/>
        <c:spPr>
          <a:ln>
            <a:solidFill>
              <a:schemeClr val="tx1"/>
            </a:solidFill>
          </a:ln>
        </c:spPr>
        <c:crossAx val="44511744"/>
        <c:crossesAt val="8.9463799999999996"/>
        <c:auto val="1"/>
        <c:lblAlgn val="ctr"/>
        <c:lblOffset val="100"/>
        <c:noMultiLvlLbl val="0"/>
      </c:catAx>
      <c:valAx>
        <c:axId val="44511744"/>
        <c:scaling>
          <c:orientation val="minMax"/>
        </c:scaling>
        <c:delete val="0"/>
        <c:axPos val="t"/>
        <c:title>
          <c:tx>
            <c:rich>
              <a:bodyPr/>
              <a:lstStyle/>
              <a:p>
                <a:pPr>
                  <a:defRPr/>
                </a:pPr>
                <a:r>
                  <a:rPr lang="en-US"/>
                  <a:t>NPV ($ M)</a:t>
                </a:r>
              </a:p>
            </c:rich>
          </c:tx>
          <c:overlay val="0"/>
        </c:title>
        <c:numFmt formatCode="&quot;$&quot;#,##0.00" sourceLinked="1"/>
        <c:majorTickMark val="in"/>
        <c:minorTickMark val="none"/>
        <c:tickLblPos val="nextTo"/>
        <c:spPr>
          <a:ln>
            <a:solidFill>
              <a:schemeClr val="tx1"/>
            </a:solidFill>
          </a:ln>
        </c:spPr>
        <c:crossAx val="47592960"/>
        <c:crosses val="autoZero"/>
        <c:crossBetween val="between"/>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r"/>
      <c:legendEntry>
        <c:idx val="1"/>
        <c:delete val="1"/>
      </c:legendEntry>
      <c:layout>
        <c:manualLayout>
          <c:xMode val="edge"/>
          <c:yMode val="edge"/>
          <c:x val="0.87351934909443163"/>
          <c:y val="0.76495944458555576"/>
          <c:w val="7.2982717186300311E-2"/>
          <c:h val="0.10370129540259081"/>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Tornado Diagram - Strategy 3</a:t>
            </a:r>
          </a:p>
        </c:rich>
      </c:tx>
      <c:overlay val="0"/>
    </c:title>
    <c:autoTitleDeleted val="0"/>
    <c:plotArea>
      <c:layout>
        <c:manualLayout>
          <c:layoutTarget val="inner"/>
          <c:xMode val="edge"/>
          <c:yMode val="edge"/>
          <c:x val="6.3497580043873833E-2"/>
          <c:y val="0.23297656797425209"/>
          <c:w val="0.77980390382236708"/>
          <c:h val="0.66144273820975996"/>
        </c:manualLayout>
      </c:layout>
      <c:barChart>
        <c:barDir val="bar"/>
        <c:grouping val="clustered"/>
        <c:varyColors val="0"/>
        <c:ser>
          <c:idx val="0"/>
          <c:order val="0"/>
          <c:tx>
            <c:strRef>
              <c:f>'Sensitivity to Range'!$B$30</c:f>
              <c:strCache>
                <c:ptCount val="1"/>
                <c:pt idx="0">
                  <c:v>Low</c:v>
                </c:pt>
              </c:strCache>
            </c:strRef>
          </c:tx>
          <c:invertIfNegative val="0"/>
          <c:cat>
            <c:strRef>
              <c:f>'Sensitivity to Range'!$A$79:$A$84</c:f>
              <c:strCache>
                <c:ptCount val="6"/>
                <c:pt idx="0">
                  <c:v>Unit Revenue</c:v>
                </c:pt>
                <c:pt idx="1">
                  <c:v>DA Corp. markets</c:v>
                </c:pt>
                <c:pt idx="2">
                  <c:v>Demand Growth Rate</c:v>
                </c:pt>
                <c:pt idx="3">
                  <c:v>Production cost</c:v>
                </c:pt>
                <c:pt idx="4">
                  <c:v>EnzyTech Multiple</c:v>
                </c:pt>
                <c:pt idx="5">
                  <c:v>Plant construction cost</c:v>
                </c:pt>
              </c:strCache>
            </c:strRef>
          </c:cat>
          <c:val>
            <c:numRef>
              <c:f>'Sensitivity to Range'!$B$79:$B$84</c:f>
              <c:numCache>
                <c:formatCode>"$"#,##0.00</c:formatCode>
                <c:ptCount val="6"/>
                <c:pt idx="0">
                  <c:v>2.3791772200512402</c:v>
                </c:pt>
                <c:pt idx="1">
                  <c:v>4.7583544401024804</c:v>
                </c:pt>
                <c:pt idx="2">
                  <c:v>7.444601969673549</c:v>
                </c:pt>
                <c:pt idx="3">
                  <c:v>14.275063320307446</c:v>
                </c:pt>
                <c:pt idx="4">
                  <c:v>9.6654074564581656</c:v>
                </c:pt>
                <c:pt idx="5">
                  <c:v>11.895886100256201</c:v>
                </c:pt>
              </c:numCache>
            </c:numRef>
          </c:val>
        </c:ser>
        <c:ser>
          <c:idx val="1"/>
          <c:order val="1"/>
          <c:tx>
            <c:strRef>
              <c:f>'Sensitivity to Range'!$C$78</c:f>
              <c:strCache>
                <c:ptCount val="1"/>
                <c:pt idx="0">
                  <c:v>Base</c:v>
                </c:pt>
              </c:strCache>
            </c:strRef>
          </c:tx>
          <c:invertIfNegative val="0"/>
          <c:cat>
            <c:strRef>
              <c:f>'Sensitivity to Range'!$A$79:$A$84</c:f>
              <c:strCache>
                <c:ptCount val="6"/>
                <c:pt idx="0">
                  <c:v>Unit Revenue</c:v>
                </c:pt>
                <c:pt idx="1">
                  <c:v>DA Corp. markets</c:v>
                </c:pt>
                <c:pt idx="2">
                  <c:v>Demand Growth Rate</c:v>
                </c:pt>
                <c:pt idx="3">
                  <c:v>Production cost</c:v>
                </c:pt>
                <c:pt idx="4">
                  <c:v>EnzyTech Multiple</c:v>
                </c:pt>
                <c:pt idx="5">
                  <c:v>Plant construction cost</c:v>
                </c:pt>
              </c:strCache>
            </c:strRef>
          </c:cat>
          <c:val>
            <c:numRef>
              <c:f>'Sensitivity to Range'!$C$79:$C$84</c:f>
              <c:numCache>
                <c:formatCode>"$"#,##0.00</c:formatCode>
                <c:ptCount val="6"/>
                <c:pt idx="0">
                  <c:v>11.895886100256201</c:v>
                </c:pt>
                <c:pt idx="1">
                  <c:v>11.895886100256201</c:v>
                </c:pt>
                <c:pt idx="2">
                  <c:v>11.895886100256201</c:v>
                </c:pt>
                <c:pt idx="3">
                  <c:v>11.895886100256201</c:v>
                </c:pt>
                <c:pt idx="4">
                  <c:v>11.895886100256201</c:v>
                </c:pt>
                <c:pt idx="5">
                  <c:v>11.895886100256201</c:v>
                </c:pt>
              </c:numCache>
            </c:numRef>
          </c:val>
        </c:ser>
        <c:ser>
          <c:idx val="2"/>
          <c:order val="2"/>
          <c:tx>
            <c:strRef>
              <c:f>'Sensitivity to Range'!$D$30</c:f>
              <c:strCache>
                <c:ptCount val="1"/>
                <c:pt idx="0">
                  <c:v>High</c:v>
                </c:pt>
              </c:strCache>
            </c:strRef>
          </c:tx>
          <c:invertIfNegative val="0"/>
          <c:cat>
            <c:strRef>
              <c:f>'Sensitivity to Range'!$A$79:$A$84</c:f>
              <c:strCache>
                <c:ptCount val="6"/>
                <c:pt idx="0">
                  <c:v>Unit Revenue</c:v>
                </c:pt>
                <c:pt idx="1">
                  <c:v>DA Corp. markets</c:v>
                </c:pt>
                <c:pt idx="2">
                  <c:v>Demand Growth Rate</c:v>
                </c:pt>
                <c:pt idx="3">
                  <c:v>Production cost</c:v>
                </c:pt>
                <c:pt idx="4">
                  <c:v>EnzyTech Multiple</c:v>
                </c:pt>
                <c:pt idx="5">
                  <c:v>Plant construction cost</c:v>
                </c:pt>
              </c:strCache>
            </c:strRef>
          </c:cat>
          <c:val>
            <c:numRef>
              <c:f>'Sensitivity to Range'!$D$79:$D$84</c:f>
              <c:numCache>
                <c:formatCode>"$"#,##0.00</c:formatCode>
                <c:ptCount val="6"/>
                <c:pt idx="0">
                  <c:v>19.033417760409925</c:v>
                </c:pt>
                <c:pt idx="1">
                  <c:v>19.09554964510756</c:v>
                </c:pt>
                <c:pt idx="2">
                  <c:v>12.900544586754119</c:v>
                </c:pt>
                <c:pt idx="3">
                  <c:v>9.5167088802049609</c:v>
                </c:pt>
                <c:pt idx="4">
                  <c:v>13.38287186278823</c:v>
                </c:pt>
                <c:pt idx="5">
                  <c:v>11.895886100256201</c:v>
                </c:pt>
              </c:numCache>
            </c:numRef>
          </c:val>
        </c:ser>
        <c:dLbls>
          <c:showLegendKey val="0"/>
          <c:showVal val="0"/>
          <c:showCatName val="0"/>
          <c:showSerName val="0"/>
          <c:showPercent val="0"/>
          <c:showBubbleSize val="0"/>
        </c:dLbls>
        <c:gapWidth val="40"/>
        <c:overlap val="100"/>
        <c:axId val="47593472"/>
        <c:axId val="44514048"/>
      </c:barChart>
      <c:catAx>
        <c:axId val="47593472"/>
        <c:scaling>
          <c:orientation val="maxMin"/>
        </c:scaling>
        <c:delete val="0"/>
        <c:axPos val="l"/>
        <c:numFmt formatCode="General" sourceLinked="1"/>
        <c:majorTickMark val="none"/>
        <c:minorTickMark val="none"/>
        <c:tickLblPos val="low"/>
        <c:spPr>
          <a:ln>
            <a:solidFill>
              <a:schemeClr val="tx1"/>
            </a:solidFill>
          </a:ln>
        </c:spPr>
        <c:crossAx val="44514048"/>
        <c:crossesAt val="11.895856000000002"/>
        <c:auto val="1"/>
        <c:lblAlgn val="ctr"/>
        <c:lblOffset val="100"/>
        <c:noMultiLvlLbl val="0"/>
      </c:catAx>
      <c:valAx>
        <c:axId val="44514048"/>
        <c:scaling>
          <c:orientation val="minMax"/>
        </c:scaling>
        <c:delete val="0"/>
        <c:axPos val="t"/>
        <c:title>
          <c:tx>
            <c:rich>
              <a:bodyPr/>
              <a:lstStyle/>
              <a:p>
                <a:pPr>
                  <a:defRPr/>
                </a:pPr>
                <a:r>
                  <a:rPr lang="en-US"/>
                  <a:t>NPV ($ M)</a:t>
                </a:r>
              </a:p>
            </c:rich>
          </c:tx>
          <c:overlay val="0"/>
        </c:title>
        <c:numFmt formatCode="&quot;$&quot;#,##0.00" sourceLinked="1"/>
        <c:majorTickMark val="in"/>
        <c:minorTickMark val="none"/>
        <c:tickLblPos val="nextTo"/>
        <c:spPr>
          <a:ln>
            <a:solidFill>
              <a:schemeClr val="tx1"/>
            </a:solidFill>
          </a:ln>
        </c:spPr>
        <c:crossAx val="47593472"/>
        <c:crosses val="autoZero"/>
        <c:crossBetween val="between"/>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r"/>
      <c:legendEntry>
        <c:idx val="1"/>
        <c:delete val="1"/>
      </c:legendEntry>
      <c:layout>
        <c:manualLayout>
          <c:xMode val="edge"/>
          <c:yMode val="edge"/>
          <c:x val="0.87557696192978807"/>
          <c:y val="0.76152951911054034"/>
          <c:w val="7.2982717186300311E-2"/>
          <c:h val="0.10347876043391571"/>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Tornado Diagram - Strategy 4</a:t>
            </a:r>
          </a:p>
        </c:rich>
      </c:tx>
      <c:overlay val="0"/>
    </c:title>
    <c:autoTitleDeleted val="0"/>
    <c:plotArea>
      <c:layout>
        <c:manualLayout>
          <c:layoutTarget val="inner"/>
          <c:xMode val="edge"/>
          <c:yMode val="edge"/>
          <c:x val="6.3497580043873833E-2"/>
          <c:y val="0.23297656797425209"/>
          <c:w val="0.77980390382236708"/>
          <c:h val="0.66144273820975996"/>
        </c:manualLayout>
      </c:layout>
      <c:barChart>
        <c:barDir val="bar"/>
        <c:grouping val="clustered"/>
        <c:varyColors val="0"/>
        <c:ser>
          <c:idx val="0"/>
          <c:order val="0"/>
          <c:tx>
            <c:strRef>
              <c:f>'Sensitivity to Range'!$B$30</c:f>
              <c:strCache>
                <c:ptCount val="1"/>
                <c:pt idx="0">
                  <c:v>Low</c:v>
                </c:pt>
              </c:strCache>
            </c:strRef>
          </c:tx>
          <c:invertIfNegative val="0"/>
          <c:cat>
            <c:strRef>
              <c:f>'Sensitivity to Range'!$A$103:$A$108</c:f>
              <c:strCache>
                <c:ptCount val="6"/>
                <c:pt idx="0">
                  <c:v>DA Corp. markets</c:v>
                </c:pt>
                <c:pt idx="1">
                  <c:v>Demand Growth Rate</c:v>
                </c:pt>
                <c:pt idx="2">
                  <c:v>EnzyTech Multiple</c:v>
                </c:pt>
                <c:pt idx="3">
                  <c:v>Unit Revenue</c:v>
                </c:pt>
                <c:pt idx="4">
                  <c:v>Production cost</c:v>
                </c:pt>
                <c:pt idx="5">
                  <c:v>Plant construction cost</c:v>
                </c:pt>
              </c:strCache>
            </c:strRef>
          </c:cat>
          <c:val>
            <c:numRef>
              <c:f>'Sensitivity to Range'!$B$103:$B$108</c:f>
              <c:numCache>
                <c:formatCode>"$"#,##0.00</c:formatCode>
                <c:ptCount val="6"/>
                <c:pt idx="0">
                  <c:v>2.0460924092440669</c:v>
                </c:pt>
                <c:pt idx="1">
                  <c:v>3.2011788469596323</c:v>
                </c:pt>
                <c:pt idx="2">
                  <c:v>4.1561252062770171</c:v>
                </c:pt>
                <c:pt idx="3">
                  <c:v>4.6393955790999248</c:v>
                </c:pt>
                <c:pt idx="4">
                  <c:v>5.1152310231101721</c:v>
                </c:pt>
                <c:pt idx="5">
                  <c:v>5.1152310231101721</c:v>
                </c:pt>
              </c:numCache>
            </c:numRef>
          </c:val>
        </c:ser>
        <c:ser>
          <c:idx val="1"/>
          <c:order val="1"/>
          <c:tx>
            <c:strRef>
              <c:f>'Sensitivity to Range'!$C$78</c:f>
              <c:strCache>
                <c:ptCount val="1"/>
                <c:pt idx="0">
                  <c:v>Base</c:v>
                </c:pt>
              </c:strCache>
            </c:strRef>
          </c:tx>
          <c:invertIfNegative val="0"/>
          <c:cat>
            <c:strRef>
              <c:f>'Sensitivity to Range'!$A$103:$A$108</c:f>
              <c:strCache>
                <c:ptCount val="6"/>
                <c:pt idx="0">
                  <c:v>DA Corp. markets</c:v>
                </c:pt>
                <c:pt idx="1">
                  <c:v>Demand Growth Rate</c:v>
                </c:pt>
                <c:pt idx="2">
                  <c:v>EnzyTech Multiple</c:v>
                </c:pt>
                <c:pt idx="3">
                  <c:v>Unit Revenue</c:v>
                </c:pt>
                <c:pt idx="4">
                  <c:v>Production cost</c:v>
                </c:pt>
                <c:pt idx="5">
                  <c:v>Plant construction cost</c:v>
                </c:pt>
              </c:strCache>
            </c:strRef>
          </c:cat>
          <c:val>
            <c:numRef>
              <c:f>'Sensitivity to Range'!$C$103:$C$108</c:f>
              <c:numCache>
                <c:formatCode>"$"#,##0.00</c:formatCode>
                <c:ptCount val="6"/>
                <c:pt idx="0">
                  <c:v>5.1152310231101721</c:v>
                </c:pt>
                <c:pt idx="1">
                  <c:v>5.1152310231101721</c:v>
                </c:pt>
                <c:pt idx="2">
                  <c:v>5.1152310231101721</c:v>
                </c:pt>
                <c:pt idx="3">
                  <c:v>5.1152310231101721</c:v>
                </c:pt>
                <c:pt idx="4">
                  <c:v>5.1152310231101721</c:v>
                </c:pt>
                <c:pt idx="5">
                  <c:v>5.1152310231101721</c:v>
                </c:pt>
              </c:numCache>
            </c:numRef>
          </c:val>
        </c:ser>
        <c:ser>
          <c:idx val="2"/>
          <c:order val="2"/>
          <c:tx>
            <c:strRef>
              <c:f>'Sensitivity to Range'!$D$30</c:f>
              <c:strCache>
                <c:ptCount val="1"/>
                <c:pt idx="0">
                  <c:v>High</c:v>
                </c:pt>
              </c:strCache>
            </c:strRef>
          </c:tx>
          <c:invertIfNegative val="0"/>
          <c:cat>
            <c:strRef>
              <c:f>'Sensitivity to Range'!$A$103:$A$108</c:f>
              <c:strCache>
                <c:ptCount val="6"/>
                <c:pt idx="0">
                  <c:v>DA Corp. markets</c:v>
                </c:pt>
                <c:pt idx="1">
                  <c:v>Demand Growth Rate</c:v>
                </c:pt>
                <c:pt idx="2">
                  <c:v>EnzyTech Multiple</c:v>
                </c:pt>
                <c:pt idx="3">
                  <c:v>Unit Revenue</c:v>
                </c:pt>
                <c:pt idx="4">
                  <c:v>Production cost</c:v>
                </c:pt>
                <c:pt idx="5">
                  <c:v>Plant construction cost</c:v>
                </c:pt>
              </c:strCache>
            </c:strRef>
          </c:cat>
          <c:val>
            <c:numRef>
              <c:f>'Sensitivity to Range'!$D$103:$D$108</c:f>
              <c:numCache>
                <c:formatCode>"$"#,##0.00</c:formatCode>
                <c:ptCount val="6"/>
                <c:pt idx="0">
                  <c:v>11.253508250842378</c:v>
                </c:pt>
                <c:pt idx="1">
                  <c:v>5.5597421456524225</c:v>
                </c:pt>
                <c:pt idx="2">
                  <c:v>5.7546349009989415</c:v>
                </c:pt>
                <c:pt idx="3">
                  <c:v>5.4721076061178637</c:v>
                </c:pt>
                <c:pt idx="4">
                  <c:v>5.1152310231101721</c:v>
                </c:pt>
                <c:pt idx="5">
                  <c:v>5.1152310231101721</c:v>
                </c:pt>
              </c:numCache>
            </c:numRef>
          </c:val>
        </c:ser>
        <c:dLbls>
          <c:showLegendKey val="0"/>
          <c:showVal val="0"/>
          <c:showCatName val="0"/>
          <c:showSerName val="0"/>
          <c:showPercent val="0"/>
          <c:showBubbleSize val="0"/>
        </c:dLbls>
        <c:gapWidth val="40"/>
        <c:overlap val="100"/>
        <c:axId val="47593984"/>
        <c:axId val="46875776"/>
      </c:barChart>
      <c:catAx>
        <c:axId val="47593984"/>
        <c:scaling>
          <c:orientation val="maxMin"/>
        </c:scaling>
        <c:delete val="0"/>
        <c:axPos val="l"/>
        <c:numFmt formatCode="General" sourceLinked="1"/>
        <c:majorTickMark val="none"/>
        <c:minorTickMark val="none"/>
        <c:tickLblPos val="low"/>
        <c:spPr>
          <a:ln>
            <a:solidFill>
              <a:schemeClr val="tx1"/>
            </a:solidFill>
          </a:ln>
        </c:spPr>
        <c:crossAx val="46875776"/>
        <c:crossesAt val="5.1152299999999995"/>
        <c:auto val="1"/>
        <c:lblAlgn val="ctr"/>
        <c:lblOffset val="100"/>
        <c:noMultiLvlLbl val="0"/>
      </c:catAx>
      <c:valAx>
        <c:axId val="46875776"/>
        <c:scaling>
          <c:orientation val="minMax"/>
        </c:scaling>
        <c:delete val="0"/>
        <c:axPos val="t"/>
        <c:title>
          <c:tx>
            <c:rich>
              <a:bodyPr/>
              <a:lstStyle/>
              <a:p>
                <a:pPr>
                  <a:defRPr/>
                </a:pPr>
                <a:r>
                  <a:rPr lang="en-US"/>
                  <a:t>NPV ($ M)</a:t>
                </a:r>
              </a:p>
            </c:rich>
          </c:tx>
          <c:overlay val="0"/>
        </c:title>
        <c:numFmt formatCode="&quot;$&quot;#,##0.00" sourceLinked="1"/>
        <c:majorTickMark val="in"/>
        <c:minorTickMark val="none"/>
        <c:tickLblPos val="nextTo"/>
        <c:spPr>
          <a:ln>
            <a:solidFill>
              <a:schemeClr val="tx1"/>
            </a:solidFill>
          </a:ln>
        </c:spPr>
        <c:crossAx val="47593984"/>
        <c:crosses val="autoZero"/>
        <c:crossBetween val="between"/>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r"/>
      <c:legendEntry>
        <c:idx val="1"/>
        <c:delete val="1"/>
      </c:legendEntry>
      <c:layout>
        <c:manualLayout>
          <c:xMode val="edge"/>
          <c:yMode val="edge"/>
          <c:x val="0.87557696192978807"/>
          <c:y val="0.75866828878149883"/>
          <c:w val="7.2982717186300311E-2"/>
          <c:h val="0.10347876043391571"/>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Cumulative Distribution Functions</a:t>
            </a:r>
          </a:p>
        </c:rich>
      </c:tx>
      <c:overlay val="0"/>
    </c:title>
    <c:autoTitleDeleted val="0"/>
    <c:plotArea>
      <c:layout/>
      <c:scatterChart>
        <c:scatterStyle val="smoothMarker"/>
        <c:varyColors val="0"/>
        <c:ser>
          <c:idx val="0"/>
          <c:order val="0"/>
          <c:tx>
            <c:strRef>
              <c:f>'Dist &amp; Dominance'!$O$4</c:f>
              <c:strCache>
                <c:ptCount val="1"/>
                <c:pt idx="0">
                  <c:v>Strategy 1</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Dominance'!$O$5:$O$805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6.25E-2</c:v>
                </c:pt>
                <c:pt idx="224">
                  <c:v>6.25E-2</c:v>
                </c:pt>
                <c:pt idx="225">
                  <c:v>6.25E-2</c:v>
                </c:pt>
                <c:pt idx="226">
                  <c:v>6.25E-2</c:v>
                </c:pt>
                <c:pt idx="227">
                  <c:v>6.25E-2</c:v>
                </c:pt>
                <c:pt idx="228">
                  <c:v>6.25E-2</c:v>
                </c:pt>
                <c:pt idx="229">
                  <c:v>6.25E-2</c:v>
                </c:pt>
                <c:pt idx="230">
                  <c:v>6.25E-2</c:v>
                </c:pt>
                <c:pt idx="231">
                  <c:v>6.25E-2</c:v>
                </c:pt>
                <c:pt idx="232">
                  <c:v>6.25E-2</c:v>
                </c:pt>
                <c:pt idx="233">
                  <c:v>6.25E-2</c:v>
                </c:pt>
                <c:pt idx="234">
                  <c:v>6.25E-2</c:v>
                </c:pt>
                <c:pt idx="235">
                  <c:v>6.25E-2</c:v>
                </c:pt>
                <c:pt idx="236">
                  <c:v>6.25E-2</c:v>
                </c:pt>
                <c:pt idx="237">
                  <c:v>6.25E-2</c:v>
                </c:pt>
                <c:pt idx="238">
                  <c:v>6.25E-2</c:v>
                </c:pt>
                <c:pt idx="239">
                  <c:v>6.25E-2</c:v>
                </c:pt>
                <c:pt idx="240">
                  <c:v>6.25E-2</c:v>
                </c:pt>
                <c:pt idx="241">
                  <c:v>6.25E-2</c:v>
                </c:pt>
                <c:pt idx="242">
                  <c:v>6.25E-2</c:v>
                </c:pt>
                <c:pt idx="243">
                  <c:v>6.25E-2</c:v>
                </c:pt>
                <c:pt idx="244">
                  <c:v>6.25E-2</c:v>
                </c:pt>
                <c:pt idx="245">
                  <c:v>6.25E-2</c:v>
                </c:pt>
                <c:pt idx="246">
                  <c:v>6.25E-2</c:v>
                </c:pt>
                <c:pt idx="247">
                  <c:v>6.25E-2</c:v>
                </c:pt>
                <c:pt idx="248">
                  <c:v>6.25E-2</c:v>
                </c:pt>
                <c:pt idx="249">
                  <c:v>6.25E-2</c:v>
                </c:pt>
                <c:pt idx="250">
                  <c:v>6.25E-2</c:v>
                </c:pt>
                <c:pt idx="251">
                  <c:v>6.25E-2</c:v>
                </c:pt>
                <c:pt idx="252">
                  <c:v>0.25</c:v>
                </c:pt>
                <c:pt idx="253">
                  <c:v>0.25</c:v>
                </c:pt>
                <c:pt idx="254">
                  <c:v>0.25</c:v>
                </c:pt>
                <c:pt idx="255">
                  <c:v>0.25</c:v>
                </c:pt>
                <c:pt idx="256">
                  <c:v>0.25</c:v>
                </c:pt>
                <c:pt idx="257">
                  <c:v>0.25</c:v>
                </c:pt>
                <c:pt idx="258">
                  <c:v>0.25</c:v>
                </c:pt>
                <c:pt idx="259">
                  <c:v>0.25</c:v>
                </c:pt>
                <c:pt idx="260">
                  <c:v>0.375</c:v>
                </c:pt>
                <c:pt idx="261">
                  <c:v>0.375</c:v>
                </c:pt>
                <c:pt idx="262">
                  <c:v>0.375</c:v>
                </c:pt>
                <c:pt idx="263">
                  <c:v>0.375</c:v>
                </c:pt>
                <c:pt idx="264">
                  <c:v>0.375</c:v>
                </c:pt>
                <c:pt idx="265">
                  <c:v>0.375</c:v>
                </c:pt>
                <c:pt idx="266">
                  <c:v>0.375</c:v>
                </c:pt>
                <c:pt idx="267">
                  <c:v>0.375</c:v>
                </c:pt>
                <c:pt idx="268">
                  <c:v>0.375</c:v>
                </c:pt>
                <c:pt idx="269">
                  <c:v>0.375</c:v>
                </c:pt>
                <c:pt idx="270">
                  <c:v>0.375</c:v>
                </c:pt>
                <c:pt idx="271">
                  <c:v>0.375</c:v>
                </c:pt>
                <c:pt idx="272">
                  <c:v>0.375</c:v>
                </c:pt>
                <c:pt idx="273">
                  <c:v>0.375</c:v>
                </c:pt>
                <c:pt idx="274">
                  <c:v>0.375</c:v>
                </c:pt>
                <c:pt idx="275">
                  <c:v>0.375</c:v>
                </c:pt>
                <c:pt idx="276">
                  <c:v>0.375</c:v>
                </c:pt>
                <c:pt idx="277">
                  <c:v>0.375</c:v>
                </c:pt>
                <c:pt idx="278">
                  <c:v>0.375</c:v>
                </c:pt>
                <c:pt idx="279">
                  <c:v>0.375</c:v>
                </c:pt>
                <c:pt idx="280">
                  <c:v>0.375</c:v>
                </c:pt>
                <c:pt idx="281">
                  <c:v>0.375</c:v>
                </c:pt>
                <c:pt idx="282">
                  <c:v>0.375</c:v>
                </c:pt>
                <c:pt idx="283">
                  <c:v>0.375</c:v>
                </c:pt>
                <c:pt idx="284">
                  <c:v>0.375</c:v>
                </c:pt>
                <c:pt idx="285">
                  <c:v>0.375</c:v>
                </c:pt>
                <c:pt idx="286">
                  <c:v>0.375</c:v>
                </c:pt>
                <c:pt idx="287">
                  <c:v>0.375</c:v>
                </c:pt>
                <c:pt idx="288">
                  <c:v>0.375</c:v>
                </c:pt>
                <c:pt idx="289">
                  <c:v>0.375</c:v>
                </c:pt>
                <c:pt idx="290">
                  <c:v>0.375</c:v>
                </c:pt>
                <c:pt idx="291">
                  <c:v>0.375</c:v>
                </c:pt>
                <c:pt idx="292">
                  <c:v>0.375</c:v>
                </c:pt>
                <c:pt idx="293">
                  <c:v>0.4375</c:v>
                </c:pt>
                <c:pt idx="294">
                  <c:v>0.4375</c:v>
                </c:pt>
                <c:pt idx="295">
                  <c:v>0.4375</c:v>
                </c:pt>
                <c:pt idx="296">
                  <c:v>0.4375</c:v>
                </c:pt>
                <c:pt idx="297">
                  <c:v>0.4375</c:v>
                </c:pt>
                <c:pt idx="298">
                  <c:v>0.4375</c:v>
                </c:pt>
                <c:pt idx="299">
                  <c:v>0.4375</c:v>
                </c:pt>
                <c:pt idx="300">
                  <c:v>0.4375</c:v>
                </c:pt>
                <c:pt idx="301">
                  <c:v>0.4375</c:v>
                </c:pt>
                <c:pt idx="302">
                  <c:v>0.4375</c:v>
                </c:pt>
                <c:pt idx="303">
                  <c:v>0.4375</c:v>
                </c:pt>
                <c:pt idx="304">
                  <c:v>0.4375</c:v>
                </c:pt>
                <c:pt idx="305">
                  <c:v>0.4375</c:v>
                </c:pt>
                <c:pt idx="306">
                  <c:v>0.4375</c:v>
                </c:pt>
                <c:pt idx="307">
                  <c:v>0.4375</c:v>
                </c:pt>
                <c:pt idx="308">
                  <c:v>0.4375</c:v>
                </c:pt>
                <c:pt idx="309">
                  <c:v>0.4375</c:v>
                </c:pt>
                <c:pt idx="310">
                  <c:v>0.4375</c:v>
                </c:pt>
                <c:pt idx="311">
                  <c:v>0.4375</c:v>
                </c:pt>
                <c:pt idx="312">
                  <c:v>0.4375</c:v>
                </c:pt>
                <c:pt idx="313">
                  <c:v>0.4375</c:v>
                </c:pt>
                <c:pt idx="314">
                  <c:v>0.4375</c:v>
                </c:pt>
                <c:pt idx="315">
                  <c:v>0.4375</c:v>
                </c:pt>
                <c:pt idx="316">
                  <c:v>0.4375</c:v>
                </c:pt>
                <c:pt idx="317">
                  <c:v>0.4375</c:v>
                </c:pt>
                <c:pt idx="318">
                  <c:v>0.4375</c:v>
                </c:pt>
                <c:pt idx="319">
                  <c:v>0.4375</c:v>
                </c:pt>
                <c:pt idx="320">
                  <c:v>0.4375</c:v>
                </c:pt>
                <c:pt idx="321">
                  <c:v>0.4375</c:v>
                </c:pt>
                <c:pt idx="322">
                  <c:v>0.4375</c:v>
                </c:pt>
                <c:pt idx="323">
                  <c:v>0.4375</c:v>
                </c:pt>
                <c:pt idx="324">
                  <c:v>0.4375</c:v>
                </c:pt>
                <c:pt idx="325">
                  <c:v>0.4375</c:v>
                </c:pt>
                <c:pt idx="326">
                  <c:v>0.4375</c:v>
                </c:pt>
                <c:pt idx="327">
                  <c:v>0.4375</c:v>
                </c:pt>
                <c:pt idx="328">
                  <c:v>0.4375</c:v>
                </c:pt>
                <c:pt idx="329">
                  <c:v>0.4375</c:v>
                </c:pt>
                <c:pt idx="330">
                  <c:v>0.4375</c:v>
                </c:pt>
                <c:pt idx="331">
                  <c:v>0.4375</c:v>
                </c:pt>
                <c:pt idx="332">
                  <c:v>0.4375</c:v>
                </c:pt>
                <c:pt idx="333">
                  <c:v>0.4375</c:v>
                </c:pt>
                <c:pt idx="334">
                  <c:v>0.4375</c:v>
                </c:pt>
                <c:pt idx="335">
                  <c:v>0.4375</c:v>
                </c:pt>
                <c:pt idx="336">
                  <c:v>0.4375</c:v>
                </c:pt>
                <c:pt idx="337">
                  <c:v>0.8125</c:v>
                </c:pt>
                <c:pt idx="338">
                  <c:v>0.8125</c:v>
                </c:pt>
                <c:pt idx="339">
                  <c:v>0.8125</c:v>
                </c:pt>
                <c:pt idx="340">
                  <c:v>0.8125</c:v>
                </c:pt>
                <c:pt idx="341">
                  <c:v>0.8125</c:v>
                </c:pt>
                <c:pt idx="342">
                  <c:v>0.8125</c:v>
                </c:pt>
                <c:pt idx="343">
                  <c:v>0.8125</c:v>
                </c:pt>
                <c:pt idx="344">
                  <c:v>0.8125</c:v>
                </c:pt>
                <c:pt idx="345">
                  <c:v>0.8125</c:v>
                </c:pt>
                <c:pt idx="346">
                  <c:v>0.8125</c:v>
                </c:pt>
                <c:pt idx="347">
                  <c:v>0.8125</c:v>
                </c:pt>
                <c:pt idx="348">
                  <c:v>0.8125</c:v>
                </c:pt>
                <c:pt idx="349">
                  <c:v>0.8125</c:v>
                </c:pt>
                <c:pt idx="350">
                  <c:v>0.8125</c:v>
                </c:pt>
                <c:pt idx="351">
                  <c:v>0.8125</c:v>
                </c:pt>
                <c:pt idx="352">
                  <c:v>0.8125</c:v>
                </c:pt>
                <c:pt idx="353">
                  <c:v>0.8125</c:v>
                </c:pt>
                <c:pt idx="354">
                  <c:v>0.8125</c:v>
                </c:pt>
                <c:pt idx="355">
                  <c:v>0.8125</c:v>
                </c:pt>
                <c:pt idx="356">
                  <c:v>0.8125</c:v>
                </c:pt>
                <c:pt idx="357">
                  <c:v>0.8125</c:v>
                </c:pt>
                <c:pt idx="358">
                  <c:v>0.8125</c:v>
                </c:pt>
                <c:pt idx="359">
                  <c:v>0.8125</c:v>
                </c:pt>
                <c:pt idx="360">
                  <c:v>0.8125</c:v>
                </c:pt>
                <c:pt idx="361">
                  <c:v>0.8125</c:v>
                </c:pt>
                <c:pt idx="362">
                  <c:v>0.8125</c:v>
                </c:pt>
                <c:pt idx="363">
                  <c:v>0.8125</c:v>
                </c:pt>
                <c:pt idx="364">
                  <c:v>0.8125</c:v>
                </c:pt>
                <c:pt idx="365">
                  <c:v>0.8125</c:v>
                </c:pt>
                <c:pt idx="366">
                  <c:v>0.8125</c:v>
                </c:pt>
                <c:pt idx="367">
                  <c:v>0.8125</c:v>
                </c:pt>
                <c:pt idx="368">
                  <c:v>0.8125</c:v>
                </c:pt>
                <c:pt idx="369">
                  <c:v>0.8125</c:v>
                </c:pt>
                <c:pt idx="370">
                  <c:v>0.8125</c:v>
                </c:pt>
                <c:pt idx="371">
                  <c:v>0.8125</c:v>
                </c:pt>
                <c:pt idx="372">
                  <c:v>0.8125</c:v>
                </c:pt>
                <c:pt idx="373">
                  <c:v>0.8125</c:v>
                </c:pt>
                <c:pt idx="374">
                  <c:v>0.8125</c:v>
                </c:pt>
                <c:pt idx="375">
                  <c:v>0.8125</c:v>
                </c:pt>
                <c:pt idx="376">
                  <c:v>0.8125</c:v>
                </c:pt>
                <c:pt idx="377">
                  <c:v>0.8125</c:v>
                </c:pt>
                <c:pt idx="378">
                  <c:v>0.8125</c:v>
                </c:pt>
                <c:pt idx="379">
                  <c:v>0.8125</c:v>
                </c:pt>
                <c:pt idx="380">
                  <c:v>0.8125</c:v>
                </c:pt>
                <c:pt idx="381">
                  <c:v>0.8125</c:v>
                </c:pt>
                <c:pt idx="382">
                  <c:v>0.8125</c:v>
                </c:pt>
                <c:pt idx="383">
                  <c:v>0.8125</c:v>
                </c:pt>
                <c:pt idx="384">
                  <c:v>0.8125</c:v>
                </c:pt>
                <c:pt idx="385">
                  <c:v>0.8125</c:v>
                </c:pt>
                <c:pt idx="386">
                  <c:v>0.8125</c:v>
                </c:pt>
                <c:pt idx="387">
                  <c:v>0.8125</c:v>
                </c:pt>
                <c:pt idx="388">
                  <c:v>0.8125</c:v>
                </c:pt>
                <c:pt idx="389">
                  <c:v>0.8125</c:v>
                </c:pt>
                <c:pt idx="390">
                  <c:v>0.8125</c:v>
                </c:pt>
                <c:pt idx="391">
                  <c:v>0.8125</c:v>
                </c:pt>
                <c:pt idx="392">
                  <c:v>0.8125</c:v>
                </c:pt>
                <c:pt idx="393">
                  <c:v>0.8125</c:v>
                </c:pt>
                <c:pt idx="394">
                  <c:v>0.8125</c:v>
                </c:pt>
                <c:pt idx="395">
                  <c:v>0.8125</c:v>
                </c:pt>
                <c:pt idx="396">
                  <c:v>0.8125</c:v>
                </c:pt>
                <c:pt idx="397">
                  <c:v>0.8125</c:v>
                </c:pt>
                <c:pt idx="398">
                  <c:v>0.8125</c:v>
                </c:pt>
                <c:pt idx="399">
                  <c:v>0.8125</c:v>
                </c:pt>
                <c:pt idx="400">
                  <c:v>0.8125</c:v>
                </c:pt>
                <c:pt idx="401">
                  <c:v>0.8125</c:v>
                </c:pt>
                <c:pt idx="402">
                  <c:v>0.8125</c:v>
                </c:pt>
                <c:pt idx="403">
                  <c:v>0.8125</c:v>
                </c:pt>
                <c:pt idx="404">
                  <c:v>0.8125</c:v>
                </c:pt>
                <c:pt idx="405">
                  <c:v>0.8125</c:v>
                </c:pt>
                <c:pt idx="406">
                  <c:v>0.8125</c:v>
                </c:pt>
                <c:pt idx="407">
                  <c:v>0.8125</c:v>
                </c:pt>
                <c:pt idx="408">
                  <c:v>0.8125</c:v>
                </c:pt>
                <c:pt idx="409">
                  <c:v>0.8125</c:v>
                </c:pt>
                <c:pt idx="410">
                  <c:v>0.8125</c:v>
                </c:pt>
                <c:pt idx="411">
                  <c:v>0.8125</c:v>
                </c:pt>
                <c:pt idx="412">
                  <c:v>0.8125</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numCache>
            </c:numRef>
          </c:yVal>
          <c:smooth val="1"/>
        </c:ser>
        <c:ser>
          <c:idx val="1"/>
          <c:order val="1"/>
          <c:tx>
            <c:strRef>
              <c:f>'Dist &amp; Dominance'!$P$4</c:f>
              <c:strCache>
                <c:ptCount val="1"/>
                <c:pt idx="0">
                  <c:v>Strategy 2</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Dominance'!$P$5:$P$805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6.25E-2</c:v>
                </c:pt>
                <c:pt idx="90">
                  <c:v>6.25E-2</c:v>
                </c:pt>
                <c:pt idx="91">
                  <c:v>6.25E-2</c:v>
                </c:pt>
                <c:pt idx="92">
                  <c:v>6.25E-2</c:v>
                </c:pt>
                <c:pt idx="93">
                  <c:v>6.25E-2</c:v>
                </c:pt>
                <c:pt idx="94">
                  <c:v>6.25E-2</c:v>
                </c:pt>
                <c:pt idx="95">
                  <c:v>6.25E-2</c:v>
                </c:pt>
                <c:pt idx="96">
                  <c:v>6.25E-2</c:v>
                </c:pt>
                <c:pt idx="97">
                  <c:v>6.25E-2</c:v>
                </c:pt>
                <c:pt idx="98">
                  <c:v>6.25E-2</c:v>
                </c:pt>
                <c:pt idx="99">
                  <c:v>6.25E-2</c:v>
                </c:pt>
                <c:pt idx="100">
                  <c:v>6.25E-2</c:v>
                </c:pt>
                <c:pt idx="101">
                  <c:v>6.25E-2</c:v>
                </c:pt>
                <c:pt idx="102">
                  <c:v>6.25E-2</c:v>
                </c:pt>
                <c:pt idx="103">
                  <c:v>6.25E-2</c:v>
                </c:pt>
                <c:pt idx="104">
                  <c:v>6.25E-2</c:v>
                </c:pt>
                <c:pt idx="105">
                  <c:v>6.25E-2</c:v>
                </c:pt>
                <c:pt idx="106">
                  <c:v>6.25E-2</c:v>
                </c:pt>
                <c:pt idx="107">
                  <c:v>6.25E-2</c:v>
                </c:pt>
                <c:pt idx="108">
                  <c:v>6.25E-2</c:v>
                </c:pt>
                <c:pt idx="109">
                  <c:v>6.25E-2</c:v>
                </c:pt>
                <c:pt idx="110">
                  <c:v>6.25E-2</c:v>
                </c:pt>
                <c:pt idx="111">
                  <c:v>6.25E-2</c:v>
                </c:pt>
                <c:pt idx="112">
                  <c:v>6.25E-2</c:v>
                </c:pt>
                <c:pt idx="113">
                  <c:v>6.25E-2</c:v>
                </c:pt>
                <c:pt idx="114">
                  <c:v>6.25E-2</c:v>
                </c:pt>
                <c:pt idx="115">
                  <c:v>6.25E-2</c:v>
                </c:pt>
                <c:pt idx="116">
                  <c:v>6.25E-2</c:v>
                </c:pt>
                <c:pt idx="117">
                  <c:v>6.25E-2</c:v>
                </c:pt>
                <c:pt idx="118">
                  <c:v>6.25E-2</c:v>
                </c:pt>
                <c:pt idx="119">
                  <c:v>6.25E-2</c:v>
                </c:pt>
                <c:pt idx="120">
                  <c:v>6.25E-2</c:v>
                </c:pt>
                <c:pt idx="121">
                  <c:v>6.25E-2</c:v>
                </c:pt>
                <c:pt idx="122">
                  <c:v>6.25E-2</c:v>
                </c:pt>
                <c:pt idx="123">
                  <c:v>6.25E-2</c:v>
                </c:pt>
                <c:pt idx="124">
                  <c:v>6.25E-2</c:v>
                </c:pt>
                <c:pt idx="125">
                  <c:v>6.25E-2</c:v>
                </c:pt>
                <c:pt idx="126">
                  <c:v>6.25E-2</c:v>
                </c:pt>
                <c:pt idx="127">
                  <c:v>6.25E-2</c:v>
                </c:pt>
                <c:pt idx="128">
                  <c:v>6.25E-2</c:v>
                </c:pt>
                <c:pt idx="129">
                  <c:v>6.25E-2</c:v>
                </c:pt>
                <c:pt idx="130">
                  <c:v>6.25E-2</c:v>
                </c:pt>
                <c:pt idx="131">
                  <c:v>6.25E-2</c:v>
                </c:pt>
                <c:pt idx="132">
                  <c:v>6.25E-2</c:v>
                </c:pt>
                <c:pt idx="133">
                  <c:v>6.25E-2</c:v>
                </c:pt>
                <c:pt idx="134">
                  <c:v>6.25E-2</c:v>
                </c:pt>
                <c:pt idx="135">
                  <c:v>6.25E-2</c:v>
                </c:pt>
                <c:pt idx="136">
                  <c:v>6.25E-2</c:v>
                </c:pt>
                <c:pt idx="137">
                  <c:v>6.25E-2</c:v>
                </c:pt>
                <c:pt idx="138">
                  <c:v>6.25E-2</c:v>
                </c:pt>
                <c:pt idx="139">
                  <c:v>6.25E-2</c:v>
                </c:pt>
                <c:pt idx="140">
                  <c:v>6.25E-2</c:v>
                </c:pt>
                <c:pt idx="141">
                  <c:v>6.25E-2</c:v>
                </c:pt>
                <c:pt idx="142">
                  <c:v>6.25E-2</c:v>
                </c:pt>
                <c:pt idx="143">
                  <c:v>6.25E-2</c:v>
                </c:pt>
                <c:pt idx="144">
                  <c:v>6.25E-2</c:v>
                </c:pt>
                <c:pt idx="145">
                  <c:v>6.25E-2</c:v>
                </c:pt>
                <c:pt idx="146">
                  <c:v>6.25E-2</c:v>
                </c:pt>
                <c:pt idx="147">
                  <c:v>6.25E-2</c:v>
                </c:pt>
                <c:pt idx="148">
                  <c:v>0.1875</c:v>
                </c:pt>
                <c:pt idx="149">
                  <c:v>0.1875</c:v>
                </c:pt>
                <c:pt idx="150">
                  <c:v>0.1875</c:v>
                </c:pt>
                <c:pt idx="151">
                  <c:v>0.1875</c:v>
                </c:pt>
                <c:pt idx="152">
                  <c:v>0.1875</c:v>
                </c:pt>
                <c:pt idx="153">
                  <c:v>0.1875</c:v>
                </c:pt>
                <c:pt idx="154">
                  <c:v>0.1875</c:v>
                </c:pt>
                <c:pt idx="155">
                  <c:v>0.1875</c:v>
                </c:pt>
                <c:pt idx="156">
                  <c:v>0.1875</c:v>
                </c:pt>
                <c:pt idx="157">
                  <c:v>0.1875</c:v>
                </c:pt>
                <c:pt idx="158">
                  <c:v>0.3125</c:v>
                </c:pt>
                <c:pt idx="159">
                  <c:v>0.3125</c:v>
                </c:pt>
                <c:pt idx="160">
                  <c:v>0.3125</c:v>
                </c:pt>
                <c:pt idx="161">
                  <c:v>0.3125</c:v>
                </c:pt>
                <c:pt idx="162">
                  <c:v>0.3125</c:v>
                </c:pt>
                <c:pt idx="163">
                  <c:v>0.3125</c:v>
                </c:pt>
                <c:pt idx="164">
                  <c:v>0.3125</c:v>
                </c:pt>
                <c:pt idx="165">
                  <c:v>0.3125</c:v>
                </c:pt>
                <c:pt idx="166">
                  <c:v>0.3125</c:v>
                </c:pt>
                <c:pt idx="167">
                  <c:v>0.3125</c:v>
                </c:pt>
                <c:pt idx="168">
                  <c:v>0.3125</c:v>
                </c:pt>
                <c:pt idx="169">
                  <c:v>0.3125</c:v>
                </c:pt>
                <c:pt idx="170">
                  <c:v>0.3125</c:v>
                </c:pt>
                <c:pt idx="171">
                  <c:v>0.3125</c:v>
                </c:pt>
                <c:pt idx="172">
                  <c:v>0.3125</c:v>
                </c:pt>
                <c:pt idx="173">
                  <c:v>0.3125</c:v>
                </c:pt>
                <c:pt idx="174">
                  <c:v>0.3125</c:v>
                </c:pt>
                <c:pt idx="175">
                  <c:v>0.3125</c:v>
                </c:pt>
                <c:pt idx="176">
                  <c:v>0.3125</c:v>
                </c:pt>
                <c:pt idx="177">
                  <c:v>0.3125</c:v>
                </c:pt>
                <c:pt idx="178">
                  <c:v>0.3125</c:v>
                </c:pt>
                <c:pt idx="179">
                  <c:v>0.3125</c:v>
                </c:pt>
                <c:pt idx="180">
                  <c:v>0.3125</c:v>
                </c:pt>
                <c:pt idx="181">
                  <c:v>0.3125</c:v>
                </c:pt>
                <c:pt idx="182">
                  <c:v>0.3125</c:v>
                </c:pt>
                <c:pt idx="183">
                  <c:v>0.3125</c:v>
                </c:pt>
                <c:pt idx="184">
                  <c:v>0.3125</c:v>
                </c:pt>
                <c:pt idx="185">
                  <c:v>0.3125</c:v>
                </c:pt>
                <c:pt idx="186">
                  <c:v>0.3125</c:v>
                </c:pt>
                <c:pt idx="187">
                  <c:v>0.3125</c:v>
                </c:pt>
                <c:pt idx="188">
                  <c:v>0.3125</c:v>
                </c:pt>
                <c:pt idx="189">
                  <c:v>0.375</c:v>
                </c:pt>
                <c:pt idx="190">
                  <c:v>0.375</c:v>
                </c:pt>
                <c:pt idx="191">
                  <c:v>0.375</c:v>
                </c:pt>
                <c:pt idx="192">
                  <c:v>0.375</c:v>
                </c:pt>
                <c:pt idx="193">
                  <c:v>0.375</c:v>
                </c:pt>
                <c:pt idx="194">
                  <c:v>0.375</c:v>
                </c:pt>
                <c:pt idx="195">
                  <c:v>0.375</c:v>
                </c:pt>
                <c:pt idx="196">
                  <c:v>0.375</c:v>
                </c:pt>
                <c:pt idx="197">
                  <c:v>0.375</c:v>
                </c:pt>
                <c:pt idx="198">
                  <c:v>0.375</c:v>
                </c:pt>
                <c:pt idx="199">
                  <c:v>0.375</c:v>
                </c:pt>
                <c:pt idx="200">
                  <c:v>0.375</c:v>
                </c:pt>
                <c:pt idx="201">
                  <c:v>0.375</c:v>
                </c:pt>
                <c:pt idx="202">
                  <c:v>0.375</c:v>
                </c:pt>
                <c:pt idx="203">
                  <c:v>0.375</c:v>
                </c:pt>
                <c:pt idx="204">
                  <c:v>0.375</c:v>
                </c:pt>
                <c:pt idx="205">
                  <c:v>0.375</c:v>
                </c:pt>
                <c:pt idx="206">
                  <c:v>0.375</c:v>
                </c:pt>
                <c:pt idx="207">
                  <c:v>0.375</c:v>
                </c:pt>
                <c:pt idx="208">
                  <c:v>0.375</c:v>
                </c:pt>
                <c:pt idx="209">
                  <c:v>0.375</c:v>
                </c:pt>
                <c:pt idx="210">
                  <c:v>0.375</c:v>
                </c:pt>
                <c:pt idx="211">
                  <c:v>0.375</c:v>
                </c:pt>
                <c:pt idx="212">
                  <c:v>0.375</c:v>
                </c:pt>
                <c:pt idx="213">
                  <c:v>0.375</c:v>
                </c:pt>
                <c:pt idx="214">
                  <c:v>0.375</c:v>
                </c:pt>
                <c:pt idx="215">
                  <c:v>0.375</c:v>
                </c:pt>
                <c:pt idx="216">
                  <c:v>0.375</c:v>
                </c:pt>
                <c:pt idx="217">
                  <c:v>0.375</c:v>
                </c:pt>
                <c:pt idx="218">
                  <c:v>0.375</c:v>
                </c:pt>
                <c:pt idx="219">
                  <c:v>0.375</c:v>
                </c:pt>
                <c:pt idx="220">
                  <c:v>0.375</c:v>
                </c:pt>
                <c:pt idx="221">
                  <c:v>0.375</c:v>
                </c:pt>
                <c:pt idx="222">
                  <c:v>0.375</c:v>
                </c:pt>
                <c:pt idx="223">
                  <c:v>0.375</c:v>
                </c:pt>
                <c:pt idx="224">
                  <c:v>0.375</c:v>
                </c:pt>
                <c:pt idx="225">
                  <c:v>0.375</c:v>
                </c:pt>
                <c:pt idx="226">
                  <c:v>0.375</c:v>
                </c:pt>
                <c:pt idx="227">
                  <c:v>0.375</c:v>
                </c:pt>
                <c:pt idx="228">
                  <c:v>0.375</c:v>
                </c:pt>
                <c:pt idx="229">
                  <c:v>0.375</c:v>
                </c:pt>
                <c:pt idx="230">
                  <c:v>0.375</c:v>
                </c:pt>
                <c:pt idx="231">
                  <c:v>0.4375</c:v>
                </c:pt>
                <c:pt idx="232">
                  <c:v>0.4375</c:v>
                </c:pt>
                <c:pt idx="233">
                  <c:v>0.4375</c:v>
                </c:pt>
                <c:pt idx="234">
                  <c:v>0.4375</c:v>
                </c:pt>
                <c:pt idx="235">
                  <c:v>0.4375</c:v>
                </c:pt>
                <c:pt idx="236">
                  <c:v>0.4375</c:v>
                </c:pt>
                <c:pt idx="237">
                  <c:v>0.4375</c:v>
                </c:pt>
                <c:pt idx="238">
                  <c:v>0.4375</c:v>
                </c:pt>
                <c:pt idx="239">
                  <c:v>0.4375</c:v>
                </c:pt>
                <c:pt idx="240">
                  <c:v>0.4375</c:v>
                </c:pt>
                <c:pt idx="241">
                  <c:v>0.4375</c:v>
                </c:pt>
                <c:pt idx="242">
                  <c:v>0.4375</c:v>
                </c:pt>
                <c:pt idx="243">
                  <c:v>0.4375</c:v>
                </c:pt>
                <c:pt idx="244">
                  <c:v>0.4375</c:v>
                </c:pt>
                <c:pt idx="245">
                  <c:v>0.4375</c:v>
                </c:pt>
                <c:pt idx="246">
                  <c:v>0.4375</c:v>
                </c:pt>
                <c:pt idx="247">
                  <c:v>0.4375</c:v>
                </c:pt>
                <c:pt idx="248">
                  <c:v>0.4375</c:v>
                </c:pt>
                <c:pt idx="249">
                  <c:v>0.4375</c:v>
                </c:pt>
                <c:pt idx="250">
                  <c:v>0.4375</c:v>
                </c:pt>
                <c:pt idx="251">
                  <c:v>0.4375</c:v>
                </c:pt>
                <c:pt idx="252">
                  <c:v>0.4375</c:v>
                </c:pt>
                <c:pt idx="253">
                  <c:v>0.4375</c:v>
                </c:pt>
                <c:pt idx="254">
                  <c:v>0.4375</c:v>
                </c:pt>
                <c:pt idx="255">
                  <c:v>0.4375</c:v>
                </c:pt>
                <c:pt idx="256">
                  <c:v>0.4375</c:v>
                </c:pt>
                <c:pt idx="257">
                  <c:v>0.4375</c:v>
                </c:pt>
                <c:pt idx="258">
                  <c:v>0.4375</c:v>
                </c:pt>
                <c:pt idx="259">
                  <c:v>0.4375</c:v>
                </c:pt>
                <c:pt idx="260">
                  <c:v>0.4375</c:v>
                </c:pt>
                <c:pt idx="261">
                  <c:v>0.4375</c:v>
                </c:pt>
                <c:pt idx="262">
                  <c:v>0.4375</c:v>
                </c:pt>
                <c:pt idx="263">
                  <c:v>0.4375</c:v>
                </c:pt>
                <c:pt idx="264">
                  <c:v>0.4375</c:v>
                </c:pt>
                <c:pt idx="265">
                  <c:v>0.4375</c:v>
                </c:pt>
                <c:pt idx="266">
                  <c:v>0.4375</c:v>
                </c:pt>
                <c:pt idx="267">
                  <c:v>0.4375</c:v>
                </c:pt>
                <c:pt idx="268">
                  <c:v>0.4375</c:v>
                </c:pt>
                <c:pt idx="269">
                  <c:v>0.4375</c:v>
                </c:pt>
                <c:pt idx="270">
                  <c:v>0.4375</c:v>
                </c:pt>
                <c:pt idx="271">
                  <c:v>0.4375</c:v>
                </c:pt>
                <c:pt idx="272">
                  <c:v>0.4375</c:v>
                </c:pt>
                <c:pt idx="273">
                  <c:v>0.4375</c:v>
                </c:pt>
                <c:pt idx="274">
                  <c:v>0.4375</c:v>
                </c:pt>
                <c:pt idx="275">
                  <c:v>0.6875</c:v>
                </c:pt>
                <c:pt idx="276">
                  <c:v>0.6875</c:v>
                </c:pt>
                <c:pt idx="277">
                  <c:v>0.6875</c:v>
                </c:pt>
                <c:pt idx="278">
                  <c:v>0.6875</c:v>
                </c:pt>
                <c:pt idx="279">
                  <c:v>0.6875</c:v>
                </c:pt>
                <c:pt idx="280">
                  <c:v>0.6875</c:v>
                </c:pt>
                <c:pt idx="281">
                  <c:v>0.6875</c:v>
                </c:pt>
                <c:pt idx="282">
                  <c:v>0.6875</c:v>
                </c:pt>
                <c:pt idx="283">
                  <c:v>0.6875</c:v>
                </c:pt>
                <c:pt idx="284">
                  <c:v>0.6875</c:v>
                </c:pt>
                <c:pt idx="285">
                  <c:v>0.6875</c:v>
                </c:pt>
                <c:pt idx="286">
                  <c:v>0.6875</c:v>
                </c:pt>
                <c:pt idx="287">
                  <c:v>0.6875</c:v>
                </c:pt>
                <c:pt idx="288">
                  <c:v>0.6875</c:v>
                </c:pt>
                <c:pt idx="289">
                  <c:v>0.6875</c:v>
                </c:pt>
                <c:pt idx="290">
                  <c:v>0.6875</c:v>
                </c:pt>
                <c:pt idx="291">
                  <c:v>0.6875</c:v>
                </c:pt>
                <c:pt idx="292">
                  <c:v>0.6875</c:v>
                </c:pt>
                <c:pt idx="293">
                  <c:v>0.6875</c:v>
                </c:pt>
                <c:pt idx="294">
                  <c:v>0.6875</c:v>
                </c:pt>
                <c:pt idx="295">
                  <c:v>0.6875</c:v>
                </c:pt>
                <c:pt idx="296">
                  <c:v>0.6875</c:v>
                </c:pt>
                <c:pt idx="297">
                  <c:v>0.6875</c:v>
                </c:pt>
                <c:pt idx="298">
                  <c:v>0.6875</c:v>
                </c:pt>
                <c:pt idx="299">
                  <c:v>0.6875</c:v>
                </c:pt>
                <c:pt idx="300">
                  <c:v>0.6875</c:v>
                </c:pt>
                <c:pt idx="301">
                  <c:v>0.6875</c:v>
                </c:pt>
                <c:pt idx="302">
                  <c:v>0.6875</c:v>
                </c:pt>
                <c:pt idx="303">
                  <c:v>0.6875</c:v>
                </c:pt>
                <c:pt idx="304">
                  <c:v>0.6875</c:v>
                </c:pt>
                <c:pt idx="305">
                  <c:v>0.6875</c:v>
                </c:pt>
                <c:pt idx="306">
                  <c:v>0.6875</c:v>
                </c:pt>
                <c:pt idx="307">
                  <c:v>0.6875</c:v>
                </c:pt>
                <c:pt idx="308">
                  <c:v>0.6875</c:v>
                </c:pt>
                <c:pt idx="309">
                  <c:v>0.6875</c:v>
                </c:pt>
                <c:pt idx="310">
                  <c:v>0.6875</c:v>
                </c:pt>
                <c:pt idx="311">
                  <c:v>0.6875</c:v>
                </c:pt>
                <c:pt idx="312">
                  <c:v>0.6875</c:v>
                </c:pt>
                <c:pt idx="313">
                  <c:v>0.6875</c:v>
                </c:pt>
                <c:pt idx="314">
                  <c:v>0.6875</c:v>
                </c:pt>
                <c:pt idx="315">
                  <c:v>0.6875</c:v>
                </c:pt>
                <c:pt idx="316">
                  <c:v>0.6875</c:v>
                </c:pt>
                <c:pt idx="317">
                  <c:v>0.6875</c:v>
                </c:pt>
                <c:pt idx="318">
                  <c:v>0.6875</c:v>
                </c:pt>
                <c:pt idx="319">
                  <c:v>0.6875</c:v>
                </c:pt>
                <c:pt idx="320">
                  <c:v>0.6875</c:v>
                </c:pt>
                <c:pt idx="321">
                  <c:v>0.6875</c:v>
                </c:pt>
                <c:pt idx="322">
                  <c:v>0.6875</c:v>
                </c:pt>
                <c:pt idx="323">
                  <c:v>0.6875</c:v>
                </c:pt>
                <c:pt idx="324">
                  <c:v>0.6875</c:v>
                </c:pt>
                <c:pt idx="325">
                  <c:v>0.6875</c:v>
                </c:pt>
                <c:pt idx="326">
                  <c:v>0.6875</c:v>
                </c:pt>
                <c:pt idx="327">
                  <c:v>0.6875</c:v>
                </c:pt>
                <c:pt idx="328">
                  <c:v>0.6875</c:v>
                </c:pt>
                <c:pt idx="329">
                  <c:v>0.6875</c:v>
                </c:pt>
                <c:pt idx="330">
                  <c:v>0.6875</c:v>
                </c:pt>
                <c:pt idx="331">
                  <c:v>0.6875</c:v>
                </c:pt>
                <c:pt idx="332">
                  <c:v>0.6875</c:v>
                </c:pt>
                <c:pt idx="333">
                  <c:v>0.6875</c:v>
                </c:pt>
                <c:pt idx="334">
                  <c:v>0.6875</c:v>
                </c:pt>
                <c:pt idx="335">
                  <c:v>0.6875</c:v>
                </c:pt>
                <c:pt idx="336">
                  <c:v>0.6875</c:v>
                </c:pt>
                <c:pt idx="337">
                  <c:v>0.6875</c:v>
                </c:pt>
                <c:pt idx="338">
                  <c:v>0.6875</c:v>
                </c:pt>
                <c:pt idx="339">
                  <c:v>0.6875</c:v>
                </c:pt>
                <c:pt idx="340">
                  <c:v>0.6875</c:v>
                </c:pt>
                <c:pt idx="341">
                  <c:v>0.6875</c:v>
                </c:pt>
                <c:pt idx="342">
                  <c:v>0.6875</c:v>
                </c:pt>
                <c:pt idx="343">
                  <c:v>0.6875</c:v>
                </c:pt>
                <c:pt idx="344">
                  <c:v>0.6875</c:v>
                </c:pt>
                <c:pt idx="345">
                  <c:v>0.6875</c:v>
                </c:pt>
                <c:pt idx="346">
                  <c:v>0.6875</c:v>
                </c:pt>
                <c:pt idx="347">
                  <c:v>0.6875</c:v>
                </c:pt>
                <c:pt idx="348">
                  <c:v>0.6875</c:v>
                </c:pt>
                <c:pt idx="349">
                  <c:v>0.6875</c:v>
                </c:pt>
                <c:pt idx="350">
                  <c:v>0.6875</c:v>
                </c:pt>
                <c:pt idx="351">
                  <c:v>0.6875</c:v>
                </c:pt>
                <c:pt idx="352">
                  <c:v>0.6875</c:v>
                </c:pt>
                <c:pt idx="353">
                  <c:v>0.6875</c:v>
                </c:pt>
                <c:pt idx="354">
                  <c:v>0.6875</c:v>
                </c:pt>
                <c:pt idx="355">
                  <c:v>0.6875</c:v>
                </c:pt>
                <c:pt idx="356">
                  <c:v>0.6875</c:v>
                </c:pt>
                <c:pt idx="357">
                  <c:v>0.6875</c:v>
                </c:pt>
                <c:pt idx="358">
                  <c:v>0.6875</c:v>
                </c:pt>
                <c:pt idx="359">
                  <c:v>0.6875</c:v>
                </c:pt>
                <c:pt idx="360">
                  <c:v>0.6875</c:v>
                </c:pt>
                <c:pt idx="361">
                  <c:v>0.6875</c:v>
                </c:pt>
                <c:pt idx="362">
                  <c:v>0.6875</c:v>
                </c:pt>
                <c:pt idx="363">
                  <c:v>0.6875</c:v>
                </c:pt>
                <c:pt idx="364">
                  <c:v>0.6875</c:v>
                </c:pt>
                <c:pt idx="365">
                  <c:v>0.6875</c:v>
                </c:pt>
                <c:pt idx="366">
                  <c:v>0.6875</c:v>
                </c:pt>
                <c:pt idx="367">
                  <c:v>0.6875</c:v>
                </c:pt>
                <c:pt idx="368">
                  <c:v>0.6875</c:v>
                </c:pt>
                <c:pt idx="369">
                  <c:v>0.6875</c:v>
                </c:pt>
                <c:pt idx="370">
                  <c:v>0.6875</c:v>
                </c:pt>
                <c:pt idx="371">
                  <c:v>0.6875</c:v>
                </c:pt>
                <c:pt idx="372">
                  <c:v>0.6875</c:v>
                </c:pt>
                <c:pt idx="373">
                  <c:v>0.6875</c:v>
                </c:pt>
                <c:pt idx="374">
                  <c:v>0.8125</c:v>
                </c:pt>
                <c:pt idx="375">
                  <c:v>0.8125</c:v>
                </c:pt>
                <c:pt idx="376">
                  <c:v>0.8125</c:v>
                </c:pt>
                <c:pt idx="377">
                  <c:v>0.8125</c:v>
                </c:pt>
                <c:pt idx="378">
                  <c:v>0.8125</c:v>
                </c:pt>
                <c:pt idx="379">
                  <c:v>0.8125</c:v>
                </c:pt>
                <c:pt idx="380">
                  <c:v>0.8125</c:v>
                </c:pt>
                <c:pt idx="381">
                  <c:v>0.8125</c:v>
                </c:pt>
                <c:pt idx="382">
                  <c:v>0.8125</c:v>
                </c:pt>
                <c:pt idx="383">
                  <c:v>0.8125</c:v>
                </c:pt>
                <c:pt idx="384">
                  <c:v>0.8125</c:v>
                </c:pt>
                <c:pt idx="385">
                  <c:v>0.8125</c:v>
                </c:pt>
                <c:pt idx="386">
                  <c:v>0.8125</c:v>
                </c:pt>
                <c:pt idx="387">
                  <c:v>0.8125</c:v>
                </c:pt>
                <c:pt idx="388">
                  <c:v>0.8125</c:v>
                </c:pt>
                <c:pt idx="389">
                  <c:v>0.8125</c:v>
                </c:pt>
                <c:pt idx="390">
                  <c:v>0.8125</c:v>
                </c:pt>
                <c:pt idx="391">
                  <c:v>0.8125</c:v>
                </c:pt>
                <c:pt idx="392">
                  <c:v>0.8125</c:v>
                </c:pt>
                <c:pt idx="393">
                  <c:v>0.8125</c:v>
                </c:pt>
                <c:pt idx="394">
                  <c:v>0.8125</c:v>
                </c:pt>
                <c:pt idx="395">
                  <c:v>0.8125</c:v>
                </c:pt>
                <c:pt idx="396">
                  <c:v>0.8125</c:v>
                </c:pt>
                <c:pt idx="397">
                  <c:v>0.8125</c:v>
                </c:pt>
                <c:pt idx="398">
                  <c:v>0.8125</c:v>
                </c:pt>
                <c:pt idx="399">
                  <c:v>0.8125</c:v>
                </c:pt>
                <c:pt idx="400">
                  <c:v>0.8125</c:v>
                </c:pt>
                <c:pt idx="401">
                  <c:v>0.8125</c:v>
                </c:pt>
                <c:pt idx="402">
                  <c:v>0.8125</c:v>
                </c:pt>
                <c:pt idx="403">
                  <c:v>0.8125</c:v>
                </c:pt>
                <c:pt idx="404">
                  <c:v>0.8125</c:v>
                </c:pt>
                <c:pt idx="405">
                  <c:v>0.8125</c:v>
                </c:pt>
                <c:pt idx="406">
                  <c:v>0.8125</c:v>
                </c:pt>
                <c:pt idx="407">
                  <c:v>0.8125</c:v>
                </c:pt>
                <c:pt idx="408">
                  <c:v>0.8125</c:v>
                </c:pt>
                <c:pt idx="409">
                  <c:v>0.8125</c:v>
                </c:pt>
                <c:pt idx="410">
                  <c:v>0.8125</c:v>
                </c:pt>
                <c:pt idx="411">
                  <c:v>0.8125</c:v>
                </c:pt>
                <c:pt idx="412">
                  <c:v>0.8125</c:v>
                </c:pt>
                <c:pt idx="413">
                  <c:v>0.8125</c:v>
                </c:pt>
                <c:pt idx="414">
                  <c:v>0.8125</c:v>
                </c:pt>
                <c:pt idx="415">
                  <c:v>0.8125</c:v>
                </c:pt>
                <c:pt idx="416">
                  <c:v>0.8125</c:v>
                </c:pt>
                <c:pt idx="417">
                  <c:v>0.8125</c:v>
                </c:pt>
                <c:pt idx="418">
                  <c:v>0.8125</c:v>
                </c:pt>
                <c:pt idx="419">
                  <c:v>0.8125</c:v>
                </c:pt>
                <c:pt idx="420">
                  <c:v>0.8125</c:v>
                </c:pt>
                <c:pt idx="421">
                  <c:v>0.8125</c:v>
                </c:pt>
                <c:pt idx="422">
                  <c:v>0.8125</c:v>
                </c:pt>
                <c:pt idx="423">
                  <c:v>0.8125</c:v>
                </c:pt>
                <c:pt idx="424">
                  <c:v>0.8125</c:v>
                </c:pt>
                <c:pt idx="425">
                  <c:v>0.8125</c:v>
                </c:pt>
                <c:pt idx="426">
                  <c:v>0.8125</c:v>
                </c:pt>
                <c:pt idx="427">
                  <c:v>0.8125</c:v>
                </c:pt>
                <c:pt idx="428">
                  <c:v>0.8125</c:v>
                </c:pt>
                <c:pt idx="429">
                  <c:v>0.8125</c:v>
                </c:pt>
                <c:pt idx="430">
                  <c:v>0.8125</c:v>
                </c:pt>
                <c:pt idx="431">
                  <c:v>0.8125</c:v>
                </c:pt>
                <c:pt idx="432">
                  <c:v>0.8125</c:v>
                </c:pt>
                <c:pt idx="433">
                  <c:v>0.8125</c:v>
                </c:pt>
                <c:pt idx="434">
                  <c:v>0.8125</c:v>
                </c:pt>
                <c:pt idx="435">
                  <c:v>0.8125</c:v>
                </c:pt>
                <c:pt idx="436">
                  <c:v>0.8125</c:v>
                </c:pt>
                <c:pt idx="437">
                  <c:v>0.8125</c:v>
                </c:pt>
                <c:pt idx="438">
                  <c:v>0.8125</c:v>
                </c:pt>
                <c:pt idx="439">
                  <c:v>0.8125</c:v>
                </c:pt>
                <c:pt idx="440">
                  <c:v>0.8125</c:v>
                </c:pt>
                <c:pt idx="441">
                  <c:v>0.8125</c:v>
                </c:pt>
                <c:pt idx="442">
                  <c:v>0.8125</c:v>
                </c:pt>
                <c:pt idx="443">
                  <c:v>0.8125</c:v>
                </c:pt>
                <c:pt idx="444">
                  <c:v>0.8125</c:v>
                </c:pt>
                <c:pt idx="445">
                  <c:v>0.8125</c:v>
                </c:pt>
                <c:pt idx="446">
                  <c:v>0.8125</c:v>
                </c:pt>
                <c:pt idx="447">
                  <c:v>0.8125</c:v>
                </c:pt>
                <c:pt idx="448">
                  <c:v>0.9375</c:v>
                </c:pt>
                <c:pt idx="449">
                  <c:v>0.9375</c:v>
                </c:pt>
                <c:pt idx="450">
                  <c:v>0.9375</c:v>
                </c:pt>
                <c:pt idx="451">
                  <c:v>0.9375</c:v>
                </c:pt>
                <c:pt idx="452">
                  <c:v>0.9375</c:v>
                </c:pt>
                <c:pt idx="453">
                  <c:v>0.9375</c:v>
                </c:pt>
                <c:pt idx="454">
                  <c:v>0.9375</c:v>
                </c:pt>
                <c:pt idx="455">
                  <c:v>0.9375</c:v>
                </c:pt>
                <c:pt idx="456">
                  <c:v>0.9375</c:v>
                </c:pt>
                <c:pt idx="457">
                  <c:v>0.9375</c:v>
                </c:pt>
                <c:pt idx="458">
                  <c:v>0.9375</c:v>
                </c:pt>
                <c:pt idx="459">
                  <c:v>0.9375</c:v>
                </c:pt>
                <c:pt idx="460">
                  <c:v>0.9375</c:v>
                </c:pt>
                <c:pt idx="461">
                  <c:v>0.9375</c:v>
                </c:pt>
                <c:pt idx="462">
                  <c:v>0.9375</c:v>
                </c:pt>
                <c:pt idx="463">
                  <c:v>0.9375</c:v>
                </c:pt>
                <c:pt idx="464">
                  <c:v>0.9375</c:v>
                </c:pt>
                <c:pt idx="465">
                  <c:v>0.9375</c:v>
                </c:pt>
                <c:pt idx="466">
                  <c:v>0.9375</c:v>
                </c:pt>
                <c:pt idx="467">
                  <c:v>0.9375</c:v>
                </c:pt>
                <c:pt idx="468">
                  <c:v>0.9375</c:v>
                </c:pt>
                <c:pt idx="469">
                  <c:v>0.9375</c:v>
                </c:pt>
                <c:pt idx="470">
                  <c:v>0.9375</c:v>
                </c:pt>
                <c:pt idx="471">
                  <c:v>0.9375</c:v>
                </c:pt>
                <c:pt idx="472">
                  <c:v>0.9375</c:v>
                </c:pt>
                <c:pt idx="473">
                  <c:v>0.9375</c:v>
                </c:pt>
                <c:pt idx="474">
                  <c:v>0.9375</c:v>
                </c:pt>
                <c:pt idx="475">
                  <c:v>0.9375</c:v>
                </c:pt>
                <c:pt idx="476">
                  <c:v>0.9375</c:v>
                </c:pt>
                <c:pt idx="477">
                  <c:v>0.9375</c:v>
                </c:pt>
                <c:pt idx="478">
                  <c:v>0.9375</c:v>
                </c:pt>
                <c:pt idx="479">
                  <c:v>0.9375</c:v>
                </c:pt>
                <c:pt idx="480">
                  <c:v>0.9375</c:v>
                </c:pt>
                <c:pt idx="481">
                  <c:v>0.9375</c:v>
                </c:pt>
                <c:pt idx="482">
                  <c:v>0.9375</c:v>
                </c:pt>
                <c:pt idx="483">
                  <c:v>0.9375</c:v>
                </c:pt>
                <c:pt idx="484">
                  <c:v>0.9375</c:v>
                </c:pt>
                <c:pt idx="485">
                  <c:v>0.9375</c:v>
                </c:pt>
                <c:pt idx="486">
                  <c:v>0.9375</c:v>
                </c:pt>
                <c:pt idx="487">
                  <c:v>0.9375</c:v>
                </c:pt>
                <c:pt idx="488">
                  <c:v>0.9375</c:v>
                </c:pt>
                <c:pt idx="489">
                  <c:v>0.9375</c:v>
                </c:pt>
                <c:pt idx="490">
                  <c:v>0.9375</c:v>
                </c:pt>
                <c:pt idx="491">
                  <c:v>0.9375</c:v>
                </c:pt>
                <c:pt idx="492">
                  <c:v>0.9375</c:v>
                </c:pt>
                <c:pt idx="493">
                  <c:v>0.9375</c:v>
                </c:pt>
                <c:pt idx="494">
                  <c:v>0.9375</c:v>
                </c:pt>
                <c:pt idx="495">
                  <c:v>0.9375</c:v>
                </c:pt>
                <c:pt idx="496">
                  <c:v>0.9375</c:v>
                </c:pt>
                <c:pt idx="497">
                  <c:v>0.9375</c:v>
                </c:pt>
                <c:pt idx="498">
                  <c:v>0.9375</c:v>
                </c:pt>
                <c:pt idx="499">
                  <c:v>0.9375</c:v>
                </c:pt>
                <c:pt idx="500">
                  <c:v>0.9375</c:v>
                </c:pt>
                <c:pt idx="501">
                  <c:v>0.9375</c:v>
                </c:pt>
                <c:pt idx="502">
                  <c:v>0.9375</c:v>
                </c:pt>
                <c:pt idx="503">
                  <c:v>0.9375</c:v>
                </c:pt>
                <c:pt idx="504">
                  <c:v>0.9375</c:v>
                </c:pt>
                <c:pt idx="505">
                  <c:v>0.9375</c:v>
                </c:pt>
                <c:pt idx="506">
                  <c:v>0.9375</c:v>
                </c:pt>
                <c:pt idx="507">
                  <c:v>0.9375</c:v>
                </c:pt>
                <c:pt idx="508">
                  <c:v>0.9375</c:v>
                </c:pt>
                <c:pt idx="509">
                  <c:v>0.9375</c:v>
                </c:pt>
                <c:pt idx="510">
                  <c:v>0.9375</c:v>
                </c:pt>
                <c:pt idx="511">
                  <c:v>0.9375</c:v>
                </c:pt>
                <c:pt idx="512">
                  <c:v>0.9375</c:v>
                </c:pt>
                <c:pt idx="513">
                  <c:v>0.9375</c:v>
                </c:pt>
                <c:pt idx="514">
                  <c:v>0.9375</c:v>
                </c:pt>
                <c:pt idx="515">
                  <c:v>0.9375</c:v>
                </c:pt>
                <c:pt idx="516">
                  <c:v>0.9375</c:v>
                </c:pt>
                <c:pt idx="517">
                  <c:v>0.9375</c:v>
                </c:pt>
                <c:pt idx="518">
                  <c:v>0.9375</c:v>
                </c:pt>
                <c:pt idx="519">
                  <c:v>0.9375</c:v>
                </c:pt>
                <c:pt idx="520">
                  <c:v>0.9375</c:v>
                </c:pt>
                <c:pt idx="521">
                  <c:v>0.9375</c:v>
                </c:pt>
                <c:pt idx="522">
                  <c:v>0.9375</c:v>
                </c:pt>
                <c:pt idx="523">
                  <c:v>0.9375</c:v>
                </c:pt>
                <c:pt idx="524">
                  <c:v>0.9375</c:v>
                </c:pt>
                <c:pt idx="525">
                  <c:v>0.9375</c:v>
                </c:pt>
                <c:pt idx="526">
                  <c:v>0.9375</c:v>
                </c:pt>
                <c:pt idx="527">
                  <c:v>0.9375</c:v>
                </c:pt>
                <c:pt idx="528">
                  <c:v>0.9375</c:v>
                </c:pt>
                <c:pt idx="529">
                  <c:v>0.9375</c:v>
                </c:pt>
                <c:pt idx="530">
                  <c:v>0.9375</c:v>
                </c:pt>
                <c:pt idx="531">
                  <c:v>0.9375</c:v>
                </c:pt>
                <c:pt idx="532">
                  <c:v>0.9375</c:v>
                </c:pt>
                <c:pt idx="533">
                  <c:v>0.9375</c:v>
                </c:pt>
                <c:pt idx="534">
                  <c:v>0.9375</c:v>
                </c:pt>
                <c:pt idx="535">
                  <c:v>0.9375</c:v>
                </c:pt>
                <c:pt idx="536">
                  <c:v>0.9375</c:v>
                </c:pt>
                <c:pt idx="537">
                  <c:v>0.9375</c:v>
                </c:pt>
                <c:pt idx="538">
                  <c:v>0.9375</c:v>
                </c:pt>
                <c:pt idx="539">
                  <c:v>0.9375</c:v>
                </c:pt>
                <c:pt idx="540">
                  <c:v>0.9375</c:v>
                </c:pt>
                <c:pt idx="541">
                  <c:v>0.9375</c:v>
                </c:pt>
                <c:pt idx="542">
                  <c:v>0.9375</c:v>
                </c:pt>
                <c:pt idx="543">
                  <c:v>0.9375</c:v>
                </c:pt>
                <c:pt idx="544">
                  <c:v>0.9375</c:v>
                </c:pt>
                <c:pt idx="545">
                  <c:v>0.9375</c:v>
                </c:pt>
                <c:pt idx="546">
                  <c:v>0.9375</c:v>
                </c:pt>
                <c:pt idx="547">
                  <c:v>0.9375</c:v>
                </c:pt>
                <c:pt idx="548">
                  <c:v>0.9375</c:v>
                </c:pt>
                <c:pt idx="549">
                  <c:v>0.9375</c:v>
                </c:pt>
                <c:pt idx="550">
                  <c:v>0.9375</c:v>
                </c:pt>
                <c:pt idx="551">
                  <c:v>0.9375</c:v>
                </c:pt>
                <c:pt idx="552">
                  <c:v>0.9375</c:v>
                </c:pt>
                <c:pt idx="553">
                  <c:v>0.9375</c:v>
                </c:pt>
                <c:pt idx="554">
                  <c:v>0.9375</c:v>
                </c:pt>
                <c:pt idx="555">
                  <c:v>0.9375</c:v>
                </c:pt>
                <c:pt idx="556">
                  <c:v>0.9375</c:v>
                </c:pt>
                <c:pt idx="557">
                  <c:v>0.9375</c:v>
                </c:pt>
                <c:pt idx="558">
                  <c:v>0.9375</c:v>
                </c:pt>
                <c:pt idx="559">
                  <c:v>0.9375</c:v>
                </c:pt>
                <c:pt idx="560">
                  <c:v>0.9375</c:v>
                </c:pt>
                <c:pt idx="561">
                  <c:v>0.9375</c:v>
                </c:pt>
                <c:pt idx="562">
                  <c:v>0.9375</c:v>
                </c:pt>
                <c:pt idx="563">
                  <c:v>0.9375</c:v>
                </c:pt>
                <c:pt idx="564">
                  <c:v>0.9375</c:v>
                </c:pt>
                <c:pt idx="565">
                  <c:v>0.9375</c:v>
                </c:pt>
                <c:pt idx="566">
                  <c:v>0.9375</c:v>
                </c:pt>
                <c:pt idx="567">
                  <c:v>0.9375</c:v>
                </c:pt>
                <c:pt idx="568">
                  <c:v>0.9375</c:v>
                </c:pt>
                <c:pt idx="569">
                  <c:v>0.9375</c:v>
                </c:pt>
                <c:pt idx="570">
                  <c:v>0.9375</c:v>
                </c:pt>
                <c:pt idx="571">
                  <c:v>0.9375</c:v>
                </c:pt>
                <c:pt idx="572">
                  <c:v>0.9375</c:v>
                </c:pt>
                <c:pt idx="573">
                  <c:v>0.9375</c:v>
                </c:pt>
                <c:pt idx="574">
                  <c:v>0.9375</c:v>
                </c:pt>
                <c:pt idx="575">
                  <c:v>0.9375</c:v>
                </c:pt>
                <c:pt idx="576">
                  <c:v>0.9375</c:v>
                </c:pt>
                <c:pt idx="577">
                  <c:v>0.9375</c:v>
                </c:pt>
                <c:pt idx="578">
                  <c:v>0.9375</c:v>
                </c:pt>
                <c:pt idx="579">
                  <c:v>0.9375</c:v>
                </c:pt>
                <c:pt idx="580">
                  <c:v>0.9375</c:v>
                </c:pt>
                <c:pt idx="581">
                  <c:v>0.9375</c:v>
                </c:pt>
                <c:pt idx="582">
                  <c:v>0.9375</c:v>
                </c:pt>
                <c:pt idx="583">
                  <c:v>0.9375</c:v>
                </c:pt>
                <c:pt idx="584">
                  <c:v>0.9375</c:v>
                </c:pt>
                <c:pt idx="585">
                  <c:v>0.9375</c:v>
                </c:pt>
                <c:pt idx="586">
                  <c:v>0.9375</c:v>
                </c:pt>
                <c:pt idx="587">
                  <c:v>0.9375</c:v>
                </c:pt>
                <c:pt idx="588">
                  <c:v>0.9375</c:v>
                </c:pt>
                <c:pt idx="589">
                  <c:v>0.9375</c:v>
                </c:pt>
                <c:pt idx="590">
                  <c:v>0.9375</c:v>
                </c:pt>
                <c:pt idx="591">
                  <c:v>0.9375</c:v>
                </c:pt>
                <c:pt idx="592">
                  <c:v>0.9375</c:v>
                </c:pt>
                <c:pt idx="593">
                  <c:v>0.9375</c:v>
                </c:pt>
                <c:pt idx="594">
                  <c:v>0.9375</c:v>
                </c:pt>
                <c:pt idx="595">
                  <c:v>0.9375</c:v>
                </c:pt>
                <c:pt idx="596">
                  <c:v>0.9375</c:v>
                </c:pt>
                <c:pt idx="597">
                  <c:v>0.9375</c:v>
                </c:pt>
                <c:pt idx="598">
                  <c:v>0.9375</c:v>
                </c:pt>
                <c:pt idx="599">
                  <c:v>0.9375</c:v>
                </c:pt>
                <c:pt idx="600">
                  <c:v>0.9375</c:v>
                </c:pt>
                <c:pt idx="601">
                  <c:v>0.9375</c:v>
                </c:pt>
                <c:pt idx="602">
                  <c:v>0.9375</c:v>
                </c:pt>
                <c:pt idx="603">
                  <c:v>0.9375</c:v>
                </c:pt>
                <c:pt idx="604">
                  <c:v>0.9375</c:v>
                </c:pt>
                <c:pt idx="605">
                  <c:v>0.9375</c:v>
                </c:pt>
                <c:pt idx="606">
                  <c:v>0.9375</c:v>
                </c:pt>
                <c:pt idx="607">
                  <c:v>0.9375</c:v>
                </c:pt>
                <c:pt idx="608">
                  <c:v>0.9375</c:v>
                </c:pt>
                <c:pt idx="609">
                  <c:v>0.9375</c:v>
                </c:pt>
                <c:pt idx="610">
                  <c:v>0.9375</c:v>
                </c:pt>
                <c:pt idx="611">
                  <c:v>0.9375</c:v>
                </c:pt>
                <c:pt idx="612">
                  <c:v>0.9375</c:v>
                </c:pt>
                <c:pt idx="613">
                  <c:v>0.9375</c:v>
                </c:pt>
                <c:pt idx="614">
                  <c:v>0.9375</c:v>
                </c:pt>
                <c:pt idx="615">
                  <c:v>0.9375</c:v>
                </c:pt>
                <c:pt idx="616">
                  <c:v>0.9375</c:v>
                </c:pt>
                <c:pt idx="617">
                  <c:v>0.9375</c:v>
                </c:pt>
                <c:pt idx="618">
                  <c:v>0.9375</c:v>
                </c:pt>
                <c:pt idx="619">
                  <c:v>0.9375</c:v>
                </c:pt>
                <c:pt idx="620">
                  <c:v>0.9375</c:v>
                </c:pt>
                <c:pt idx="621">
                  <c:v>0.9375</c:v>
                </c:pt>
                <c:pt idx="622">
                  <c:v>0.9375</c:v>
                </c:pt>
                <c:pt idx="623">
                  <c:v>0.9375</c:v>
                </c:pt>
                <c:pt idx="624">
                  <c:v>0.9375</c:v>
                </c:pt>
                <c:pt idx="625">
                  <c:v>0.9375</c:v>
                </c:pt>
                <c:pt idx="626">
                  <c:v>0.9375</c:v>
                </c:pt>
                <c:pt idx="627">
                  <c:v>0.9375</c:v>
                </c:pt>
                <c:pt idx="628">
                  <c:v>0.9375</c:v>
                </c:pt>
                <c:pt idx="629">
                  <c:v>0.9375</c:v>
                </c:pt>
                <c:pt idx="630">
                  <c:v>0.9375</c:v>
                </c:pt>
                <c:pt idx="631">
                  <c:v>0.9375</c:v>
                </c:pt>
                <c:pt idx="632">
                  <c:v>0.9375</c:v>
                </c:pt>
                <c:pt idx="633">
                  <c:v>0.9375</c:v>
                </c:pt>
                <c:pt idx="634">
                  <c:v>0.9375</c:v>
                </c:pt>
                <c:pt idx="635">
                  <c:v>0.9375</c:v>
                </c:pt>
                <c:pt idx="636">
                  <c:v>0.9375</c:v>
                </c:pt>
                <c:pt idx="637">
                  <c:v>0.9375</c:v>
                </c:pt>
                <c:pt idx="638">
                  <c:v>0.9375</c:v>
                </c:pt>
                <c:pt idx="639">
                  <c:v>0.9375</c:v>
                </c:pt>
                <c:pt idx="640">
                  <c:v>0.9375</c:v>
                </c:pt>
                <c:pt idx="641">
                  <c:v>0.9375</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numCache>
            </c:numRef>
          </c:yVal>
          <c:smooth val="1"/>
        </c:ser>
        <c:ser>
          <c:idx val="2"/>
          <c:order val="2"/>
          <c:tx>
            <c:strRef>
              <c:f>'Dist &amp; Dominance'!$Q$4</c:f>
              <c:strCache>
                <c:ptCount val="1"/>
                <c:pt idx="0">
                  <c:v>Strategy 3</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Dominance'!$Q$5:$Q$805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6.25E-2</c:v>
                </c:pt>
                <c:pt idx="216">
                  <c:v>6.25E-2</c:v>
                </c:pt>
                <c:pt idx="217">
                  <c:v>6.25E-2</c:v>
                </c:pt>
                <c:pt idx="218">
                  <c:v>6.25E-2</c:v>
                </c:pt>
                <c:pt idx="219">
                  <c:v>6.25E-2</c:v>
                </c:pt>
                <c:pt idx="220">
                  <c:v>6.25E-2</c:v>
                </c:pt>
                <c:pt idx="221">
                  <c:v>6.25E-2</c:v>
                </c:pt>
                <c:pt idx="222">
                  <c:v>6.25E-2</c:v>
                </c:pt>
                <c:pt idx="223">
                  <c:v>6.25E-2</c:v>
                </c:pt>
                <c:pt idx="224">
                  <c:v>6.25E-2</c:v>
                </c:pt>
                <c:pt idx="225">
                  <c:v>6.25E-2</c:v>
                </c:pt>
                <c:pt idx="226">
                  <c:v>6.25E-2</c:v>
                </c:pt>
                <c:pt idx="227">
                  <c:v>6.25E-2</c:v>
                </c:pt>
                <c:pt idx="228">
                  <c:v>6.25E-2</c:v>
                </c:pt>
                <c:pt idx="229">
                  <c:v>6.25E-2</c:v>
                </c:pt>
                <c:pt idx="230">
                  <c:v>6.25E-2</c:v>
                </c:pt>
                <c:pt idx="231">
                  <c:v>6.25E-2</c:v>
                </c:pt>
                <c:pt idx="232">
                  <c:v>6.25E-2</c:v>
                </c:pt>
                <c:pt idx="233">
                  <c:v>6.25E-2</c:v>
                </c:pt>
                <c:pt idx="234">
                  <c:v>6.25E-2</c:v>
                </c:pt>
                <c:pt idx="235">
                  <c:v>6.25E-2</c:v>
                </c:pt>
                <c:pt idx="236">
                  <c:v>6.25E-2</c:v>
                </c:pt>
                <c:pt idx="237">
                  <c:v>6.25E-2</c:v>
                </c:pt>
                <c:pt idx="238">
                  <c:v>6.25E-2</c:v>
                </c:pt>
                <c:pt idx="239">
                  <c:v>0.1875</c:v>
                </c:pt>
                <c:pt idx="240">
                  <c:v>0.1875</c:v>
                </c:pt>
                <c:pt idx="241">
                  <c:v>0.1875</c:v>
                </c:pt>
                <c:pt idx="242">
                  <c:v>0.1875</c:v>
                </c:pt>
                <c:pt idx="243">
                  <c:v>0.3125</c:v>
                </c:pt>
                <c:pt idx="244">
                  <c:v>0.3125</c:v>
                </c:pt>
                <c:pt idx="245">
                  <c:v>0.3125</c:v>
                </c:pt>
                <c:pt idx="246">
                  <c:v>0.3125</c:v>
                </c:pt>
                <c:pt idx="247">
                  <c:v>0.3125</c:v>
                </c:pt>
                <c:pt idx="248">
                  <c:v>0.3125</c:v>
                </c:pt>
                <c:pt idx="249">
                  <c:v>0.3125</c:v>
                </c:pt>
                <c:pt idx="250">
                  <c:v>0.3125</c:v>
                </c:pt>
                <c:pt idx="251">
                  <c:v>0.3125</c:v>
                </c:pt>
                <c:pt idx="252">
                  <c:v>0.3125</c:v>
                </c:pt>
                <c:pt idx="253">
                  <c:v>0.3125</c:v>
                </c:pt>
                <c:pt idx="254">
                  <c:v>0.3125</c:v>
                </c:pt>
                <c:pt idx="255">
                  <c:v>0.3125</c:v>
                </c:pt>
                <c:pt idx="256">
                  <c:v>0.3125</c:v>
                </c:pt>
                <c:pt idx="257">
                  <c:v>0.3125</c:v>
                </c:pt>
                <c:pt idx="258">
                  <c:v>0.3125</c:v>
                </c:pt>
                <c:pt idx="259">
                  <c:v>0.3125</c:v>
                </c:pt>
                <c:pt idx="260">
                  <c:v>0.375</c:v>
                </c:pt>
                <c:pt idx="261">
                  <c:v>0.375</c:v>
                </c:pt>
                <c:pt idx="262">
                  <c:v>0.375</c:v>
                </c:pt>
                <c:pt idx="263">
                  <c:v>0.375</c:v>
                </c:pt>
                <c:pt idx="264">
                  <c:v>0.375</c:v>
                </c:pt>
                <c:pt idx="265">
                  <c:v>0.375</c:v>
                </c:pt>
                <c:pt idx="266">
                  <c:v>0.375</c:v>
                </c:pt>
                <c:pt idx="267">
                  <c:v>0.375</c:v>
                </c:pt>
                <c:pt idx="268">
                  <c:v>0.375</c:v>
                </c:pt>
                <c:pt idx="269">
                  <c:v>0.375</c:v>
                </c:pt>
                <c:pt idx="270">
                  <c:v>0.375</c:v>
                </c:pt>
                <c:pt idx="271">
                  <c:v>0.4375</c:v>
                </c:pt>
                <c:pt idx="272">
                  <c:v>0.4375</c:v>
                </c:pt>
                <c:pt idx="273">
                  <c:v>0.4375</c:v>
                </c:pt>
                <c:pt idx="274">
                  <c:v>0.4375</c:v>
                </c:pt>
                <c:pt idx="275">
                  <c:v>0.4375</c:v>
                </c:pt>
                <c:pt idx="276">
                  <c:v>0.4375</c:v>
                </c:pt>
                <c:pt idx="277">
                  <c:v>0.4375</c:v>
                </c:pt>
                <c:pt idx="278">
                  <c:v>0.4375</c:v>
                </c:pt>
                <c:pt idx="279">
                  <c:v>0.4375</c:v>
                </c:pt>
                <c:pt idx="280">
                  <c:v>0.4375</c:v>
                </c:pt>
                <c:pt idx="281">
                  <c:v>0.4375</c:v>
                </c:pt>
                <c:pt idx="282">
                  <c:v>0.4375</c:v>
                </c:pt>
                <c:pt idx="283">
                  <c:v>0.4375</c:v>
                </c:pt>
                <c:pt idx="284">
                  <c:v>0.4375</c:v>
                </c:pt>
                <c:pt idx="285">
                  <c:v>0.4375</c:v>
                </c:pt>
                <c:pt idx="286">
                  <c:v>0.4375</c:v>
                </c:pt>
                <c:pt idx="287">
                  <c:v>0.4375</c:v>
                </c:pt>
                <c:pt idx="288">
                  <c:v>0.4375</c:v>
                </c:pt>
                <c:pt idx="289">
                  <c:v>0.4375</c:v>
                </c:pt>
                <c:pt idx="290">
                  <c:v>0.4375</c:v>
                </c:pt>
                <c:pt idx="291">
                  <c:v>0.4375</c:v>
                </c:pt>
                <c:pt idx="292">
                  <c:v>0.4375</c:v>
                </c:pt>
                <c:pt idx="293">
                  <c:v>0.4375</c:v>
                </c:pt>
                <c:pt idx="294">
                  <c:v>0.4375</c:v>
                </c:pt>
                <c:pt idx="295">
                  <c:v>0.4375</c:v>
                </c:pt>
                <c:pt idx="296">
                  <c:v>0.4375</c:v>
                </c:pt>
                <c:pt idx="297">
                  <c:v>0.4375</c:v>
                </c:pt>
                <c:pt idx="298">
                  <c:v>0.4375</c:v>
                </c:pt>
                <c:pt idx="299">
                  <c:v>0.4375</c:v>
                </c:pt>
                <c:pt idx="300">
                  <c:v>0.4375</c:v>
                </c:pt>
                <c:pt idx="301">
                  <c:v>0.4375</c:v>
                </c:pt>
                <c:pt idx="302">
                  <c:v>0.4375</c:v>
                </c:pt>
                <c:pt idx="303">
                  <c:v>0.4375</c:v>
                </c:pt>
                <c:pt idx="304">
                  <c:v>0.4375</c:v>
                </c:pt>
                <c:pt idx="305">
                  <c:v>0.4375</c:v>
                </c:pt>
                <c:pt idx="306">
                  <c:v>0.4375</c:v>
                </c:pt>
                <c:pt idx="307">
                  <c:v>0.4375</c:v>
                </c:pt>
                <c:pt idx="308">
                  <c:v>0.4375</c:v>
                </c:pt>
                <c:pt idx="309">
                  <c:v>0.4375</c:v>
                </c:pt>
                <c:pt idx="310">
                  <c:v>0.4375</c:v>
                </c:pt>
                <c:pt idx="311">
                  <c:v>0.6875</c:v>
                </c:pt>
                <c:pt idx="312">
                  <c:v>0.6875</c:v>
                </c:pt>
                <c:pt idx="313">
                  <c:v>0.6875</c:v>
                </c:pt>
                <c:pt idx="314">
                  <c:v>0.6875</c:v>
                </c:pt>
                <c:pt idx="315">
                  <c:v>0.6875</c:v>
                </c:pt>
                <c:pt idx="316">
                  <c:v>0.6875</c:v>
                </c:pt>
                <c:pt idx="317">
                  <c:v>0.6875</c:v>
                </c:pt>
                <c:pt idx="318">
                  <c:v>0.6875</c:v>
                </c:pt>
                <c:pt idx="319">
                  <c:v>0.6875</c:v>
                </c:pt>
                <c:pt idx="320">
                  <c:v>0.6875</c:v>
                </c:pt>
                <c:pt idx="321">
                  <c:v>0.6875</c:v>
                </c:pt>
                <c:pt idx="322">
                  <c:v>0.6875</c:v>
                </c:pt>
                <c:pt idx="323">
                  <c:v>0.6875</c:v>
                </c:pt>
                <c:pt idx="324">
                  <c:v>0.6875</c:v>
                </c:pt>
                <c:pt idx="325">
                  <c:v>0.6875</c:v>
                </c:pt>
                <c:pt idx="326">
                  <c:v>0.6875</c:v>
                </c:pt>
                <c:pt idx="327">
                  <c:v>0.6875</c:v>
                </c:pt>
                <c:pt idx="328">
                  <c:v>0.6875</c:v>
                </c:pt>
                <c:pt idx="329">
                  <c:v>0.6875</c:v>
                </c:pt>
                <c:pt idx="330">
                  <c:v>0.6875</c:v>
                </c:pt>
                <c:pt idx="331">
                  <c:v>0.6875</c:v>
                </c:pt>
                <c:pt idx="332">
                  <c:v>0.6875</c:v>
                </c:pt>
                <c:pt idx="333">
                  <c:v>0.6875</c:v>
                </c:pt>
                <c:pt idx="334">
                  <c:v>0.6875</c:v>
                </c:pt>
                <c:pt idx="335">
                  <c:v>0.6875</c:v>
                </c:pt>
                <c:pt idx="336">
                  <c:v>0.6875</c:v>
                </c:pt>
                <c:pt idx="337">
                  <c:v>0.6875</c:v>
                </c:pt>
                <c:pt idx="338">
                  <c:v>0.6875</c:v>
                </c:pt>
                <c:pt idx="339">
                  <c:v>0.6875</c:v>
                </c:pt>
                <c:pt idx="340">
                  <c:v>0.6875</c:v>
                </c:pt>
                <c:pt idx="341">
                  <c:v>0.6875</c:v>
                </c:pt>
                <c:pt idx="342">
                  <c:v>0.6875</c:v>
                </c:pt>
                <c:pt idx="343">
                  <c:v>0.6875</c:v>
                </c:pt>
                <c:pt idx="344">
                  <c:v>0.6875</c:v>
                </c:pt>
                <c:pt idx="345">
                  <c:v>0.6875</c:v>
                </c:pt>
                <c:pt idx="346">
                  <c:v>0.6875</c:v>
                </c:pt>
                <c:pt idx="347">
                  <c:v>0.6875</c:v>
                </c:pt>
                <c:pt idx="348">
                  <c:v>0.6875</c:v>
                </c:pt>
                <c:pt idx="349">
                  <c:v>0.6875</c:v>
                </c:pt>
                <c:pt idx="350">
                  <c:v>0.6875</c:v>
                </c:pt>
                <c:pt idx="351">
                  <c:v>0.6875</c:v>
                </c:pt>
                <c:pt idx="352">
                  <c:v>0.6875</c:v>
                </c:pt>
                <c:pt idx="353">
                  <c:v>0.6875</c:v>
                </c:pt>
                <c:pt idx="354">
                  <c:v>0.6875</c:v>
                </c:pt>
                <c:pt idx="355">
                  <c:v>0.6875</c:v>
                </c:pt>
                <c:pt idx="356">
                  <c:v>0.6875</c:v>
                </c:pt>
                <c:pt idx="357">
                  <c:v>0.6875</c:v>
                </c:pt>
                <c:pt idx="358">
                  <c:v>0.6875</c:v>
                </c:pt>
                <c:pt idx="359">
                  <c:v>0.6875</c:v>
                </c:pt>
                <c:pt idx="360">
                  <c:v>0.6875</c:v>
                </c:pt>
                <c:pt idx="361">
                  <c:v>0.6875</c:v>
                </c:pt>
                <c:pt idx="362">
                  <c:v>0.6875</c:v>
                </c:pt>
                <c:pt idx="363">
                  <c:v>0.6875</c:v>
                </c:pt>
                <c:pt idx="364">
                  <c:v>0.6875</c:v>
                </c:pt>
                <c:pt idx="365">
                  <c:v>0.6875</c:v>
                </c:pt>
                <c:pt idx="366">
                  <c:v>0.6875</c:v>
                </c:pt>
                <c:pt idx="367">
                  <c:v>0.6875</c:v>
                </c:pt>
                <c:pt idx="368">
                  <c:v>0.6875</c:v>
                </c:pt>
                <c:pt idx="369">
                  <c:v>0.6875</c:v>
                </c:pt>
                <c:pt idx="370">
                  <c:v>0.6875</c:v>
                </c:pt>
                <c:pt idx="371">
                  <c:v>0.6875</c:v>
                </c:pt>
                <c:pt idx="372">
                  <c:v>0.6875</c:v>
                </c:pt>
                <c:pt idx="373">
                  <c:v>0.6875</c:v>
                </c:pt>
                <c:pt idx="374">
                  <c:v>0.8125</c:v>
                </c:pt>
                <c:pt idx="375">
                  <c:v>0.8125</c:v>
                </c:pt>
                <c:pt idx="376">
                  <c:v>0.8125</c:v>
                </c:pt>
                <c:pt idx="377">
                  <c:v>0.8125</c:v>
                </c:pt>
                <c:pt idx="378">
                  <c:v>0.8125</c:v>
                </c:pt>
                <c:pt idx="379">
                  <c:v>0.8125</c:v>
                </c:pt>
                <c:pt idx="380">
                  <c:v>0.8125</c:v>
                </c:pt>
                <c:pt idx="381">
                  <c:v>0.8125</c:v>
                </c:pt>
                <c:pt idx="382">
                  <c:v>0.8125</c:v>
                </c:pt>
                <c:pt idx="383">
                  <c:v>0.8125</c:v>
                </c:pt>
                <c:pt idx="384">
                  <c:v>0.8125</c:v>
                </c:pt>
                <c:pt idx="385">
                  <c:v>0.9375</c:v>
                </c:pt>
                <c:pt idx="386">
                  <c:v>0.9375</c:v>
                </c:pt>
                <c:pt idx="387">
                  <c:v>0.9375</c:v>
                </c:pt>
                <c:pt idx="388">
                  <c:v>0.9375</c:v>
                </c:pt>
                <c:pt idx="389">
                  <c:v>0.9375</c:v>
                </c:pt>
                <c:pt idx="390">
                  <c:v>0.9375</c:v>
                </c:pt>
                <c:pt idx="391">
                  <c:v>0.9375</c:v>
                </c:pt>
                <c:pt idx="392">
                  <c:v>0.9375</c:v>
                </c:pt>
                <c:pt idx="393">
                  <c:v>0.9375</c:v>
                </c:pt>
                <c:pt idx="394">
                  <c:v>0.9375</c:v>
                </c:pt>
                <c:pt idx="395">
                  <c:v>0.9375</c:v>
                </c:pt>
                <c:pt idx="396">
                  <c:v>0.9375</c:v>
                </c:pt>
                <c:pt idx="397">
                  <c:v>0.9375</c:v>
                </c:pt>
                <c:pt idx="398">
                  <c:v>0.9375</c:v>
                </c:pt>
                <c:pt idx="399">
                  <c:v>0.9375</c:v>
                </c:pt>
                <c:pt idx="400">
                  <c:v>0.9375</c:v>
                </c:pt>
                <c:pt idx="401">
                  <c:v>0.9375</c:v>
                </c:pt>
                <c:pt idx="402">
                  <c:v>0.9375</c:v>
                </c:pt>
                <c:pt idx="403">
                  <c:v>0.9375</c:v>
                </c:pt>
                <c:pt idx="404">
                  <c:v>0.9375</c:v>
                </c:pt>
                <c:pt idx="405">
                  <c:v>0.9375</c:v>
                </c:pt>
                <c:pt idx="406">
                  <c:v>0.9375</c:v>
                </c:pt>
                <c:pt idx="407">
                  <c:v>0.9375</c:v>
                </c:pt>
                <c:pt idx="408">
                  <c:v>0.9375</c:v>
                </c:pt>
                <c:pt idx="409">
                  <c:v>0.9375</c:v>
                </c:pt>
                <c:pt idx="410">
                  <c:v>0.9375</c:v>
                </c:pt>
                <c:pt idx="411">
                  <c:v>0.9375</c:v>
                </c:pt>
                <c:pt idx="412">
                  <c:v>0.9375</c:v>
                </c:pt>
                <c:pt idx="413">
                  <c:v>0.9375</c:v>
                </c:pt>
                <c:pt idx="414">
                  <c:v>0.9375</c:v>
                </c:pt>
                <c:pt idx="415">
                  <c:v>0.9375</c:v>
                </c:pt>
                <c:pt idx="416">
                  <c:v>0.9375</c:v>
                </c:pt>
                <c:pt idx="417">
                  <c:v>0.9375</c:v>
                </c:pt>
                <c:pt idx="418">
                  <c:v>0.9375</c:v>
                </c:pt>
                <c:pt idx="419">
                  <c:v>0.9375</c:v>
                </c:pt>
                <c:pt idx="420">
                  <c:v>0.9375</c:v>
                </c:pt>
                <c:pt idx="421">
                  <c:v>0.9375</c:v>
                </c:pt>
                <c:pt idx="422">
                  <c:v>0.9375</c:v>
                </c:pt>
                <c:pt idx="423">
                  <c:v>0.9375</c:v>
                </c:pt>
                <c:pt idx="424">
                  <c:v>0.9375</c:v>
                </c:pt>
                <c:pt idx="425">
                  <c:v>0.9375</c:v>
                </c:pt>
                <c:pt idx="426">
                  <c:v>0.9375</c:v>
                </c:pt>
                <c:pt idx="427">
                  <c:v>0.9375</c:v>
                </c:pt>
                <c:pt idx="428">
                  <c:v>0.9375</c:v>
                </c:pt>
                <c:pt idx="429">
                  <c:v>0.9375</c:v>
                </c:pt>
                <c:pt idx="430">
                  <c:v>0.9375</c:v>
                </c:pt>
                <c:pt idx="431">
                  <c:v>0.9375</c:v>
                </c:pt>
                <c:pt idx="432">
                  <c:v>0.9375</c:v>
                </c:pt>
                <c:pt idx="433">
                  <c:v>0.9375</c:v>
                </c:pt>
                <c:pt idx="434">
                  <c:v>0.9375</c:v>
                </c:pt>
                <c:pt idx="435">
                  <c:v>0.9375</c:v>
                </c:pt>
                <c:pt idx="436">
                  <c:v>0.9375</c:v>
                </c:pt>
                <c:pt idx="437">
                  <c:v>0.9375</c:v>
                </c:pt>
                <c:pt idx="438">
                  <c:v>0.9375</c:v>
                </c:pt>
                <c:pt idx="439">
                  <c:v>0.9375</c:v>
                </c:pt>
                <c:pt idx="440">
                  <c:v>0.9375</c:v>
                </c:pt>
                <c:pt idx="441">
                  <c:v>0.9375</c:v>
                </c:pt>
                <c:pt idx="442">
                  <c:v>0.9375</c:v>
                </c:pt>
                <c:pt idx="443">
                  <c:v>0.9375</c:v>
                </c:pt>
                <c:pt idx="444">
                  <c:v>0.9375</c:v>
                </c:pt>
                <c:pt idx="445">
                  <c:v>0.9375</c:v>
                </c:pt>
                <c:pt idx="446">
                  <c:v>0.9375</c:v>
                </c:pt>
                <c:pt idx="447">
                  <c:v>0.9375</c:v>
                </c:pt>
                <c:pt idx="448">
                  <c:v>0.9375</c:v>
                </c:pt>
                <c:pt idx="449">
                  <c:v>0.9375</c:v>
                </c:pt>
                <c:pt idx="450">
                  <c:v>0.9375</c:v>
                </c:pt>
                <c:pt idx="451">
                  <c:v>0.9375</c:v>
                </c:pt>
                <c:pt idx="452">
                  <c:v>0.9375</c:v>
                </c:pt>
                <c:pt idx="453">
                  <c:v>0.9375</c:v>
                </c:pt>
                <c:pt idx="454">
                  <c:v>0.9375</c:v>
                </c:pt>
                <c:pt idx="455">
                  <c:v>0.9375</c:v>
                </c:pt>
                <c:pt idx="456">
                  <c:v>0.9375</c:v>
                </c:pt>
                <c:pt idx="457">
                  <c:v>0.9375</c:v>
                </c:pt>
                <c:pt idx="458">
                  <c:v>0.9375</c:v>
                </c:pt>
                <c:pt idx="459">
                  <c:v>0.9375</c:v>
                </c:pt>
                <c:pt idx="460">
                  <c:v>0.9375</c:v>
                </c:pt>
                <c:pt idx="461">
                  <c:v>0.9375</c:v>
                </c:pt>
                <c:pt idx="462">
                  <c:v>0.9375</c:v>
                </c:pt>
                <c:pt idx="463">
                  <c:v>0.9375</c:v>
                </c:pt>
                <c:pt idx="464">
                  <c:v>0.9375</c:v>
                </c:pt>
                <c:pt idx="465">
                  <c:v>0.9375</c:v>
                </c:pt>
                <c:pt idx="466">
                  <c:v>0.9375</c:v>
                </c:pt>
                <c:pt idx="467">
                  <c:v>0.9375</c:v>
                </c:pt>
                <c:pt idx="468">
                  <c:v>0.9375</c:v>
                </c:pt>
                <c:pt idx="469">
                  <c:v>0.9375</c:v>
                </c:pt>
                <c:pt idx="470">
                  <c:v>0.9375</c:v>
                </c:pt>
                <c:pt idx="471">
                  <c:v>0.9375</c:v>
                </c:pt>
                <c:pt idx="472">
                  <c:v>0.9375</c:v>
                </c:pt>
                <c:pt idx="473">
                  <c:v>0.9375</c:v>
                </c:pt>
                <c:pt idx="474">
                  <c:v>0.9375</c:v>
                </c:pt>
                <c:pt idx="475">
                  <c:v>0.9375</c:v>
                </c:pt>
                <c:pt idx="476">
                  <c:v>0.9375</c:v>
                </c:pt>
                <c:pt idx="477">
                  <c:v>0.9375</c:v>
                </c:pt>
                <c:pt idx="478">
                  <c:v>0.9375</c:v>
                </c:pt>
                <c:pt idx="479">
                  <c:v>0.9375</c:v>
                </c:pt>
                <c:pt idx="480">
                  <c:v>0.9375</c:v>
                </c:pt>
                <c:pt idx="481">
                  <c:v>0.9375</c:v>
                </c:pt>
                <c:pt idx="482">
                  <c:v>0.9375</c:v>
                </c:pt>
                <c:pt idx="483">
                  <c:v>0.9375</c:v>
                </c:pt>
                <c:pt idx="484">
                  <c:v>0.9375</c:v>
                </c:pt>
                <c:pt idx="485">
                  <c:v>0.9375</c:v>
                </c:pt>
                <c:pt idx="486">
                  <c:v>0.9375</c:v>
                </c:pt>
                <c:pt idx="487">
                  <c:v>0.9375</c:v>
                </c:pt>
                <c:pt idx="488">
                  <c:v>0.9375</c:v>
                </c:pt>
                <c:pt idx="489">
                  <c:v>0.9375</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numCache>
            </c:numRef>
          </c:yVal>
          <c:smooth val="1"/>
        </c:ser>
        <c:ser>
          <c:idx val="3"/>
          <c:order val="3"/>
          <c:tx>
            <c:strRef>
              <c:f>'Dist &amp; Dominance'!$R$4</c:f>
              <c:strCache>
                <c:ptCount val="1"/>
                <c:pt idx="0">
                  <c:v>Strategy 4</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Dominance'!$R$5:$R$805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0.25</c:v>
                </c:pt>
                <c:pt idx="218">
                  <c:v>0.25</c:v>
                </c:pt>
                <c:pt idx="219">
                  <c:v>0.25</c:v>
                </c:pt>
                <c:pt idx="220">
                  <c:v>0.25</c:v>
                </c:pt>
                <c:pt idx="221">
                  <c:v>0.25</c:v>
                </c:pt>
                <c:pt idx="222">
                  <c:v>0.25</c:v>
                </c:pt>
                <c:pt idx="223">
                  <c:v>0.25</c:v>
                </c:pt>
                <c:pt idx="224">
                  <c:v>0.25</c:v>
                </c:pt>
                <c:pt idx="225">
                  <c:v>0.25</c:v>
                </c:pt>
                <c:pt idx="226">
                  <c:v>0.25</c:v>
                </c:pt>
                <c:pt idx="227">
                  <c:v>0.25</c:v>
                </c:pt>
                <c:pt idx="228">
                  <c:v>0.25</c:v>
                </c:pt>
                <c:pt idx="229">
                  <c:v>0.25</c:v>
                </c:pt>
                <c:pt idx="230">
                  <c:v>0.25</c:v>
                </c:pt>
                <c:pt idx="231">
                  <c:v>0.25</c:v>
                </c:pt>
                <c:pt idx="232">
                  <c:v>0.25</c:v>
                </c:pt>
                <c:pt idx="233">
                  <c:v>0.25</c:v>
                </c:pt>
                <c:pt idx="234">
                  <c:v>0.25</c:v>
                </c:pt>
                <c:pt idx="235">
                  <c:v>0.25</c:v>
                </c:pt>
                <c:pt idx="236">
                  <c:v>0.25</c:v>
                </c:pt>
                <c:pt idx="237">
                  <c:v>0.25</c:v>
                </c:pt>
                <c:pt idx="238">
                  <c:v>0.25</c:v>
                </c:pt>
                <c:pt idx="239">
                  <c:v>0.25</c:v>
                </c:pt>
                <c:pt idx="240">
                  <c:v>0.25</c:v>
                </c:pt>
                <c:pt idx="241">
                  <c:v>0.25</c:v>
                </c:pt>
                <c:pt idx="242">
                  <c:v>0.25</c:v>
                </c:pt>
                <c:pt idx="243">
                  <c:v>0.25</c:v>
                </c:pt>
                <c:pt idx="244">
                  <c:v>0.25</c:v>
                </c:pt>
                <c:pt idx="245">
                  <c:v>0.25</c:v>
                </c:pt>
                <c:pt idx="246">
                  <c:v>0.25</c:v>
                </c:pt>
                <c:pt idx="247">
                  <c:v>0.25</c:v>
                </c:pt>
                <c:pt idx="248">
                  <c:v>0.25</c:v>
                </c:pt>
                <c:pt idx="249">
                  <c:v>0.75</c:v>
                </c:pt>
                <c:pt idx="250">
                  <c:v>0.75</c:v>
                </c:pt>
                <c:pt idx="251">
                  <c:v>0.75</c:v>
                </c:pt>
                <c:pt idx="252">
                  <c:v>0.75</c:v>
                </c:pt>
                <c:pt idx="253">
                  <c:v>0.75</c:v>
                </c:pt>
                <c:pt idx="254">
                  <c:v>0.75</c:v>
                </c:pt>
                <c:pt idx="255">
                  <c:v>0.75</c:v>
                </c:pt>
                <c:pt idx="256">
                  <c:v>0.75</c:v>
                </c:pt>
                <c:pt idx="257">
                  <c:v>0.75</c:v>
                </c:pt>
                <c:pt idx="258">
                  <c:v>0.75</c:v>
                </c:pt>
                <c:pt idx="259">
                  <c:v>0.75</c:v>
                </c:pt>
                <c:pt idx="260">
                  <c:v>0.75</c:v>
                </c:pt>
                <c:pt idx="261">
                  <c:v>0.75</c:v>
                </c:pt>
                <c:pt idx="262">
                  <c:v>0.75</c:v>
                </c:pt>
                <c:pt idx="263">
                  <c:v>0.75</c:v>
                </c:pt>
                <c:pt idx="264">
                  <c:v>0.75</c:v>
                </c:pt>
                <c:pt idx="265">
                  <c:v>0.75</c:v>
                </c:pt>
                <c:pt idx="266">
                  <c:v>0.75</c:v>
                </c:pt>
                <c:pt idx="267">
                  <c:v>0.75</c:v>
                </c:pt>
                <c:pt idx="268">
                  <c:v>0.75</c:v>
                </c:pt>
                <c:pt idx="269">
                  <c:v>0.75</c:v>
                </c:pt>
                <c:pt idx="270">
                  <c:v>0.75</c:v>
                </c:pt>
                <c:pt idx="271">
                  <c:v>0.75</c:v>
                </c:pt>
                <c:pt idx="272">
                  <c:v>0.75</c:v>
                </c:pt>
                <c:pt idx="273">
                  <c:v>0.75</c:v>
                </c:pt>
                <c:pt idx="274">
                  <c:v>0.75</c:v>
                </c:pt>
                <c:pt idx="275">
                  <c:v>0.75</c:v>
                </c:pt>
                <c:pt idx="276">
                  <c:v>0.75</c:v>
                </c:pt>
                <c:pt idx="277">
                  <c:v>0.75</c:v>
                </c:pt>
                <c:pt idx="278">
                  <c:v>0.75</c:v>
                </c:pt>
                <c:pt idx="279">
                  <c:v>0.75</c:v>
                </c:pt>
                <c:pt idx="280">
                  <c:v>0.75</c:v>
                </c:pt>
                <c:pt idx="281">
                  <c:v>0.75</c:v>
                </c:pt>
                <c:pt idx="282">
                  <c:v>0.75</c:v>
                </c:pt>
                <c:pt idx="283">
                  <c:v>0.75</c:v>
                </c:pt>
                <c:pt idx="284">
                  <c:v>0.75</c:v>
                </c:pt>
                <c:pt idx="285">
                  <c:v>0.75</c:v>
                </c:pt>
                <c:pt idx="286">
                  <c:v>0.75</c:v>
                </c:pt>
                <c:pt idx="287">
                  <c:v>0.75</c:v>
                </c:pt>
                <c:pt idx="288">
                  <c:v>0.75</c:v>
                </c:pt>
                <c:pt idx="289">
                  <c:v>0.75</c:v>
                </c:pt>
                <c:pt idx="290">
                  <c:v>0.75</c:v>
                </c:pt>
                <c:pt idx="291">
                  <c:v>0.75</c:v>
                </c:pt>
                <c:pt idx="292">
                  <c:v>0.75</c:v>
                </c:pt>
                <c:pt idx="293">
                  <c:v>0.75</c:v>
                </c:pt>
                <c:pt idx="294">
                  <c:v>0.75</c:v>
                </c:pt>
                <c:pt idx="295">
                  <c:v>0.75</c:v>
                </c:pt>
                <c:pt idx="296">
                  <c:v>0.75</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numCache>
            </c:numRef>
          </c:yVal>
          <c:smooth val="1"/>
        </c:ser>
        <c:dLbls>
          <c:showLegendKey val="0"/>
          <c:showVal val="0"/>
          <c:showCatName val="0"/>
          <c:showSerName val="0"/>
          <c:showPercent val="0"/>
          <c:showBubbleSize val="0"/>
        </c:dLbls>
        <c:axId val="47342720"/>
        <c:axId val="47343296"/>
      </c:scatterChart>
      <c:valAx>
        <c:axId val="47342720"/>
        <c:scaling>
          <c:orientation val="minMax"/>
          <c:max val="60"/>
          <c:min val="-20"/>
        </c:scaling>
        <c:delete val="0"/>
        <c:axPos val="b"/>
        <c:title>
          <c:tx>
            <c:rich>
              <a:bodyPr/>
              <a:lstStyle/>
              <a:p>
                <a:pPr>
                  <a:defRPr/>
                </a:pPr>
                <a:r>
                  <a:rPr lang="en-US"/>
                  <a:t>NPV ( MM 2020 $)</a:t>
                </a:r>
              </a:p>
            </c:rich>
          </c:tx>
          <c:overlay val="0"/>
        </c:title>
        <c:numFmt formatCode="&quot;$&quot;#,##0.00" sourceLinked="1"/>
        <c:majorTickMark val="in"/>
        <c:minorTickMark val="none"/>
        <c:tickLblPos val="nextTo"/>
        <c:spPr>
          <a:ln>
            <a:solidFill>
              <a:schemeClr val="tx1"/>
            </a:solidFill>
          </a:ln>
        </c:spPr>
        <c:crossAx val="47343296"/>
        <c:crosses val="autoZero"/>
        <c:crossBetween val="midCat"/>
      </c:valAx>
      <c:valAx>
        <c:axId val="47343296"/>
        <c:scaling>
          <c:orientation val="minMax"/>
          <c:max val="1"/>
          <c:min val="0"/>
        </c:scaling>
        <c:delete val="0"/>
        <c:axPos val="l"/>
        <c:majorGridlines>
          <c:spPr>
            <a:ln>
              <a:solidFill>
                <a:schemeClr val="tx1">
                  <a:alpha val="16000"/>
                </a:schemeClr>
              </a:solidFill>
            </a:ln>
          </c:spPr>
        </c:majorGridlines>
        <c:title>
          <c:tx>
            <c:rich>
              <a:bodyPr rot="-5400000" vert="horz"/>
              <a:lstStyle/>
              <a:p>
                <a:pPr>
                  <a:defRPr/>
                </a:pPr>
                <a:r>
                  <a:rPr lang="en-US"/>
                  <a:t>Cumulative Probability</a:t>
                </a:r>
              </a:p>
            </c:rich>
          </c:tx>
          <c:overlay val="0"/>
        </c:title>
        <c:numFmt formatCode="General" sourceLinked="1"/>
        <c:majorTickMark val="in"/>
        <c:minorTickMark val="none"/>
        <c:tickLblPos val="low"/>
        <c:spPr>
          <a:ln>
            <a:solidFill>
              <a:schemeClr val="tx1"/>
            </a:solidFill>
          </a:ln>
        </c:spPr>
        <c:crossAx val="47342720"/>
        <c:crossesAt val="-20"/>
        <c:crossBetween val="midCat"/>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overlay val="0"/>
      <c:spPr>
        <a:solidFill>
          <a:schemeClr val="bg1">
            <a:lumMod val="95000"/>
            <a:alpha val="82000"/>
          </a:schemeClr>
        </a:solidFill>
        <a:ln>
          <a:solidFill>
            <a:schemeClr val="tx1"/>
          </a:solidFill>
        </a:ln>
      </c:spPr>
    </c:legend>
    <c:plotVisOnly val="1"/>
    <c:dispBlanksAs val="gap"/>
    <c:showDLblsOverMax val="0"/>
  </c:chart>
  <c:spPr>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CDF</a:t>
            </a:r>
          </a:p>
        </c:rich>
      </c:tx>
      <c:overlay val="0"/>
    </c:title>
    <c:autoTitleDeleted val="0"/>
    <c:plotArea>
      <c:layout/>
      <c:scatterChart>
        <c:scatterStyle val="smoothMarker"/>
        <c:varyColors val="0"/>
        <c:ser>
          <c:idx val="0"/>
          <c:order val="0"/>
          <c:tx>
            <c:strRef>
              <c:f>'Dist &amp; Dominance'!$S$4</c:f>
              <c:strCache>
                <c:ptCount val="1"/>
                <c:pt idx="0">
                  <c:v>∆ CDF (1-2)</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Dominance'!$S$5:$S$805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-6.25E-2</c:v>
                </c:pt>
                <c:pt idx="90">
                  <c:v>-6.25E-2</c:v>
                </c:pt>
                <c:pt idx="91">
                  <c:v>-6.25E-2</c:v>
                </c:pt>
                <c:pt idx="92">
                  <c:v>-6.25E-2</c:v>
                </c:pt>
                <c:pt idx="93">
                  <c:v>-6.25E-2</c:v>
                </c:pt>
                <c:pt idx="94">
                  <c:v>-6.25E-2</c:v>
                </c:pt>
                <c:pt idx="95">
                  <c:v>-6.25E-2</c:v>
                </c:pt>
                <c:pt idx="96">
                  <c:v>-6.25E-2</c:v>
                </c:pt>
                <c:pt idx="97">
                  <c:v>-6.25E-2</c:v>
                </c:pt>
                <c:pt idx="98">
                  <c:v>-6.25E-2</c:v>
                </c:pt>
                <c:pt idx="99">
                  <c:v>-6.25E-2</c:v>
                </c:pt>
                <c:pt idx="100">
                  <c:v>-6.25E-2</c:v>
                </c:pt>
                <c:pt idx="101">
                  <c:v>-6.25E-2</c:v>
                </c:pt>
                <c:pt idx="102">
                  <c:v>-6.25E-2</c:v>
                </c:pt>
                <c:pt idx="103">
                  <c:v>-6.25E-2</c:v>
                </c:pt>
                <c:pt idx="104">
                  <c:v>-6.25E-2</c:v>
                </c:pt>
                <c:pt idx="105">
                  <c:v>-6.25E-2</c:v>
                </c:pt>
                <c:pt idx="106">
                  <c:v>-6.25E-2</c:v>
                </c:pt>
                <c:pt idx="107">
                  <c:v>-6.25E-2</c:v>
                </c:pt>
                <c:pt idx="108">
                  <c:v>-6.25E-2</c:v>
                </c:pt>
                <c:pt idx="109">
                  <c:v>-6.25E-2</c:v>
                </c:pt>
                <c:pt idx="110">
                  <c:v>-6.25E-2</c:v>
                </c:pt>
                <c:pt idx="111">
                  <c:v>-6.25E-2</c:v>
                </c:pt>
                <c:pt idx="112">
                  <c:v>-6.25E-2</c:v>
                </c:pt>
                <c:pt idx="113">
                  <c:v>-6.25E-2</c:v>
                </c:pt>
                <c:pt idx="114">
                  <c:v>-6.25E-2</c:v>
                </c:pt>
                <c:pt idx="115">
                  <c:v>-6.25E-2</c:v>
                </c:pt>
                <c:pt idx="116">
                  <c:v>-6.25E-2</c:v>
                </c:pt>
                <c:pt idx="117">
                  <c:v>-6.25E-2</c:v>
                </c:pt>
                <c:pt idx="118">
                  <c:v>-6.25E-2</c:v>
                </c:pt>
                <c:pt idx="119">
                  <c:v>-6.25E-2</c:v>
                </c:pt>
                <c:pt idx="120">
                  <c:v>-6.25E-2</c:v>
                </c:pt>
                <c:pt idx="121">
                  <c:v>-6.25E-2</c:v>
                </c:pt>
                <c:pt idx="122">
                  <c:v>-6.25E-2</c:v>
                </c:pt>
                <c:pt idx="123">
                  <c:v>-6.25E-2</c:v>
                </c:pt>
                <c:pt idx="124">
                  <c:v>-6.25E-2</c:v>
                </c:pt>
                <c:pt idx="125">
                  <c:v>-6.25E-2</c:v>
                </c:pt>
                <c:pt idx="126">
                  <c:v>-6.25E-2</c:v>
                </c:pt>
                <c:pt idx="127">
                  <c:v>-6.25E-2</c:v>
                </c:pt>
                <c:pt idx="128">
                  <c:v>-6.25E-2</c:v>
                </c:pt>
                <c:pt idx="129">
                  <c:v>-6.25E-2</c:v>
                </c:pt>
                <c:pt idx="130">
                  <c:v>-6.25E-2</c:v>
                </c:pt>
                <c:pt idx="131">
                  <c:v>-6.25E-2</c:v>
                </c:pt>
                <c:pt idx="132">
                  <c:v>-6.25E-2</c:v>
                </c:pt>
                <c:pt idx="133">
                  <c:v>-6.25E-2</c:v>
                </c:pt>
                <c:pt idx="134">
                  <c:v>-6.25E-2</c:v>
                </c:pt>
                <c:pt idx="135">
                  <c:v>-6.25E-2</c:v>
                </c:pt>
                <c:pt idx="136">
                  <c:v>-6.25E-2</c:v>
                </c:pt>
                <c:pt idx="137">
                  <c:v>-6.25E-2</c:v>
                </c:pt>
                <c:pt idx="138">
                  <c:v>-6.25E-2</c:v>
                </c:pt>
                <c:pt idx="139">
                  <c:v>-6.25E-2</c:v>
                </c:pt>
                <c:pt idx="140">
                  <c:v>-6.25E-2</c:v>
                </c:pt>
                <c:pt idx="141">
                  <c:v>-6.25E-2</c:v>
                </c:pt>
                <c:pt idx="142">
                  <c:v>-6.25E-2</c:v>
                </c:pt>
                <c:pt idx="143">
                  <c:v>-6.25E-2</c:v>
                </c:pt>
                <c:pt idx="144">
                  <c:v>-6.25E-2</c:v>
                </c:pt>
                <c:pt idx="145">
                  <c:v>-6.25E-2</c:v>
                </c:pt>
                <c:pt idx="146">
                  <c:v>-6.25E-2</c:v>
                </c:pt>
                <c:pt idx="147">
                  <c:v>-6.25E-2</c:v>
                </c:pt>
                <c:pt idx="148">
                  <c:v>-0.1875</c:v>
                </c:pt>
                <c:pt idx="149">
                  <c:v>-0.1875</c:v>
                </c:pt>
                <c:pt idx="150">
                  <c:v>-0.1875</c:v>
                </c:pt>
                <c:pt idx="151">
                  <c:v>-0.1875</c:v>
                </c:pt>
                <c:pt idx="152">
                  <c:v>-0.1875</c:v>
                </c:pt>
                <c:pt idx="153">
                  <c:v>-0.1875</c:v>
                </c:pt>
                <c:pt idx="154">
                  <c:v>-0.1875</c:v>
                </c:pt>
                <c:pt idx="155">
                  <c:v>-0.1875</c:v>
                </c:pt>
                <c:pt idx="156">
                  <c:v>-0.1875</c:v>
                </c:pt>
                <c:pt idx="157">
                  <c:v>-0.1875</c:v>
                </c:pt>
                <c:pt idx="158">
                  <c:v>-0.3125</c:v>
                </c:pt>
                <c:pt idx="159">
                  <c:v>-0.3125</c:v>
                </c:pt>
                <c:pt idx="160">
                  <c:v>-0.3125</c:v>
                </c:pt>
                <c:pt idx="161">
                  <c:v>-0.3125</c:v>
                </c:pt>
                <c:pt idx="162">
                  <c:v>-0.3125</c:v>
                </c:pt>
                <c:pt idx="163">
                  <c:v>-0.3125</c:v>
                </c:pt>
                <c:pt idx="164">
                  <c:v>-0.3125</c:v>
                </c:pt>
                <c:pt idx="165">
                  <c:v>-0.3125</c:v>
                </c:pt>
                <c:pt idx="166">
                  <c:v>-0.3125</c:v>
                </c:pt>
                <c:pt idx="167">
                  <c:v>-0.3125</c:v>
                </c:pt>
                <c:pt idx="168">
                  <c:v>-0.3125</c:v>
                </c:pt>
                <c:pt idx="169">
                  <c:v>-0.3125</c:v>
                </c:pt>
                <c:pt idx="170">
                  <c:v>-0.3125</c:v>
                </c:pt>
                <c:pt idx="171">
                  <c:v>-0.3125</c:v>
                </c:pt>
                <c:pt idx="172">
                  <c:v>-0.3125</c:v>
                </c:pt>
                <c:pt idx="173">
                  <c:v>-0.3125</c:v>
                </c:pt>
                <c:pt idx="174">
                  <c:v>-0.3125</c:v>
                </c:pt>
                <c:pt idx="175">
                  <c:v>-0.3125</c:v>
                </c:pt>
                <c:pt idx="176">
                  <c:v>-0.3125</c:v>
                </c:pt>
                <c:pt idx="177">
                  <c:v>-0.3125</c:v>
                </c:pt>
                <c:pt idx="178">
                  <c:v>-0.3125</c:v>
                </c:pt>
                <c:pt idx="179">
                  <c:v>-0.3125</c:v>
                </c:pt>
                <c:pt idx="180">
                  <c:v>-0.3125</c:v>
                </c:pt>
                <c:pt idx="181">
                  <c:v>-0.3125</c:v>
                </c:pt>
                <c:pt idx="182">
                  <c:v>-0.3125</c:v>
                </c:pt>
                <c:pt idx="183">
                  <c:v>-0.3125</c:v>
                </c:pt>
                <c:pt idx="184">
                  <c:v>-0.3125</c:v>
                </c:pt>
                <c:pt idx="185">
                  <c:v>-0.3125</c:v>
                </c:pt>
                <c:pt idx="186">
                  <c:v>-0.3125</c:v>
                </c:pt>
                <c:pt idx="187">
                  <c:v>-0.3125</c:v>
                </c:pt>
                <c:pt idx="188">
                  <c:v>-0.3125</c:v>
                </c:pt>
                <c:pt idx="189">
                  <c:v>-0.375</c:v>
                </c:pt>
                <c:pt idx="190">
                  <c:v>-0.375</c:v>
                </c:pt>
                <c:pt idx="191">
                  <c:v>-0.375</c:v>
                </c:pt>
                <c:pt idx="192">
                  <c:v>-0.375</c:v>
                </c:pt>
                <c:pt idx="193">
                  <c:v>-0.375</c:v>
                </c:pt>
                <c:pt idx="194">
                  <c:v>-0.375</c:v>
                </c:pt>
                <c:pt idx="195">
                  <c:v>-0.375</c:v>
                </c:pt>
                <c:pt idx="196">
                  <c:v>-0.375</c:v>
                </c:pt>
                <c:pt idx="197">
                  <c:v>-0.375</c:v>
                </c:pt>
                <c:pt idx="198">
                  <c:v>-0.375</c:v>
                </c:pt>
                <c:pt idx="199">
                  <c:v>-0.375</c:v>
                </c:pt>
                <c:pt idx="200">
                  <c:v>-0.375</c:v>
                </c:pt>
                <c:pt idx="201">
                  <c:v>-0.375</c:v>
                </c:pt>
                <c:pt idx="202">
                  <c:v>-0.375</c:v>
                </c:pt>
                <c:pt idx="203">
                  <c:v>-0.375</c:v>
                </c:pt>
                <c:pt idx="204">
                  <c:v>-0.375</c:v>
                </c:pt>
                <c:pt idx="205">
                  <c:v>-0.375</c:v>
                </c:pt>
                <c:pt idx="206">
                  <c:v>-0.375</c:v>
                </c:pt>
                <c:pt idx="207">
                  <c:v>-0.375</c:v>
                </c:pt>
                <c:pt idx="208">
                  <c:v>-0.375</c:v>
                </c:pt>
                <c:pt idx="209">
                  <c:v>-0.375</c:v>
                </c:pt>
                <c:pt idx="210">
                  <c:v>-0.375</c:v>
                </c:pt>
                <c:pt idx="211">
                  <c:v>-0.375</c:v>
                </c:pt>
                <c:pt idx="212">
                  <c:v>-0.375</c:v>
                </c:pt>
                <c:pt idx="213">
                  <c:v>-0.375</c:v>
                </c:pt>
                <c:pt idx="214">
                  <c:v>-0.375</c:v>
                </c:pt>
                <c:pt idx="215">
                  <c:v>-0.375</c:v>
                </c:pt>
                <c:pt idx="216">
                  <c:v>-0.375</c:v>
                </c:pt>
                <c:pt idx="217">
                  <c:v>-0.375</c:v>
                </c:pt>
                <c:pt idx="218">
                  <c:v>-0.375</c:v>
                </c:pt>
                <c:pt idx="219">
                  <c:v>-0.375</c:v>
                </c:pt>
                <c:pt idx="220">
                  <c:v>-0.375</c:v>
                </c:pt>
                <c:pt idx="221">
                  <c:v>-0.375</c:v>
                </c:pt>
                <c:pt idx="222">
                  <c:v>-0.375</c:v>
                </c:pt>
                <c:pt idx="223">
                  <c:v>-0.3125</c:v>
                </c:pt>
                <c:pt idx="224">
                  <c:v>-0.3125</c:v>
                </c:pt>
                <c:pt idx="225">
                  <c:v>-0.3125</c:v>
                </c:pt>
                <c:pt idx="226">
                  <c:v>-0.3125</c:v>
                </c:pt>
                <c:pt idx="227">
                  <c:v>-0.3125</c:v>
                </c:pt>
                <c:pt idx="228">
                  <c:v>-0.3125</c:v>
                </c:pt>
                <c:pt idx="229">
                  <c:v>-0.3125</c:v>
                </c:pt>
                <c:pt idx="230">
                  <c:v>-0.3125</c:v>
                </c:pt>
                <c:pt idx="231">
                  <c:v>-0.375</c:v>
                </c:pt>
                <c:pt idx="232">
                  <c:v>-0.375</c:v>
                </c:pt>
                <c:pt idx="233">
                  <c:v>-0.375</c:v>
                </c:pt>
                <c:pt idx="234">
                  <c:v>-0.375</c:v>
                </c:pt>
                <c:pt idx="235">
                  <c:v>-0.375</c:v>
                </c:pt>
                <c:pt idx="236">
                  <c:v>-0.375</c:v>
                </c:pt>
                <c:pt idx="237">
                  <c:v>-0.375</c:v>
                </c:pt>
                <c:pt idx="238">
                  <c:v>-0.375</c:v>
                </c:pt>
                <c:pt idx="239">
                  <c:v>-0.375</c:v>
                </c:pt>
                <c:pt idx="240">
                  <c:v>-0.375</c:v>
                </c:pt>
                <c:pt idx="241">
                  <c:v>-0.375</c:v>
                </c:pt>
                <c:pt idx="242">
                  <c:v>-0.375</c:v>
                </c:pt>
                <c:pt idx="243">
                  <c:v>-0.375</c:v>
                </c:pt>
                <c:pt idx="244">
                  <c:v>-0.375</c:v>
                </c:pt>
                <c:pt idx="245">
                  <c:v>-0.375</c:v>
                </c:pt>
                <c:pt idx="246">
                  <c:v>-0.375</c:v>
                </c:pt>
                <c:pt idx="247">
                  <c:v>-0.375</c:v>
                </c:pt>
                <c:pt idx="248">
                  <c:v>-0.375</c:v>
                </c:pt>
                <c:pt idx="249">
                  <c:v>-0.375</c:v>
                </c:pt>
                <c:pt idx="250">
                  <c:v>-0.375</c:v>
                </c:pt>
                <c:pt idx="251">
                  <c:v>-0.375</c:v>
                </c:pt>
                <c:pt idx="252">
                  <c:v>-0.1875</c:v>
                </c:pt>
                <c:pt idx="253">
                  <c:v>-0.1875</c:v>
                </c:pt>
                <c:pt idx="254">
                  <c:v>-0.1875</c:v>
                </c:pt>
                <c:pt idx="255">
                  <c:v>-0.1875</c:v>
                </c:pt>
                <c:pt idx="256">
                  <c:v>-0.1875</c:v>
                </c:pt>
                <c:pt idx="257">
                  <c:v>-0.1875</c:v>
                </c:pt>
                <c:pt idx="258">
                  <c:v>-0.1875</c:v>
                </c:pt>
                <c:pt idx="259">
                  <c:v>-0.1875</c:v>
                </c:pt>
                <c:pt idx="260">
                  <c:v>-6.25E-2</c:v>
                </c:pt>
                <c:pt idx="261">
                  <c:v>-6.25E-2</c:v>
                </c:pt>
                <c:pt idx="262">
                  <c:v>-6.25E-2</c:v>
                </c:pt>
                <c:pt idx="263">
                  <c:v>-6.25E-2</c:v>
                </c:pt>
                <c:pt idx="264">
                  <c:v>-6.25E-2</c:v>
                </c:pt>
                <c:pt idx="265">
                  <c:v>-6.25E-2</c:v>
                </c:pt>
                <c:pt idx="266">
                  <c:v>-6.25E-2</c:v>
                </c:pt>
                <c:pt idx="267">
                  <c:v>-6.25E-2</c:v>
                </c:pt>
                <c:pt idx="268">
                  <c:v>-6.25E-2</c:v>
                </c:pt>
                <c:pt idx="269">
                  <c:v>-6.25E-2</c:v>
                </c:pt>
                <c:pt idx="270">
                  <c:v>-6.25E-2</c:v>
                </c:pt>
                <c:pt idx="271">
                  <c:v>-6.25E-2</c:v>
                </c:pt>
                <c:pt idx="272">
                  <c:v>-6.25E-2</c:v>
                </c:pt>
                <c:pt idx="273">
                  <c:v>-6.25E-2</c:v>
                </c:pt>
                <c:pt idx="274">
                  <c:v>-6.25E-2</c:v>
                </c:pt>
                <c:pt idx="275">
                  <c:v>-0.3125</c:v>
                </c:pt>
                <c:pt idx="276">
                  <c:v>-0.3125</c:v>
                </c:pt>
                <c:pt idx="277">
                  <c:v>-0.3125</c:v>
                </c:pt>
                <c:pt idx="278">
                  <c:v>-0.3125</c:v>
                </c:pt>
                <c:pt idx="279">
                  <c:v>-0.3125</c:v>
                </c:pt>
                <c:pt idx="280">
                  <c:v>-0.3125</c:v>
                </c:pt>
                <c:pt idx="281">
                  <c:v>-0.3125</c:v>
                </c:pt>
                <c:pt idx="282">
                  <c:v>-0.3125</c:v>
                </c:pt>
                <c:pt idx="283">
                  <c:v>-0.3125</c:v>
                </c:pt>
                <c:pt idx="284">
                  <c:v>-0.3125</c:v>
                </c:pt>
                <c:pt idx="285">
                  <c:v>-0.3125</c:v>
                </c:pt>
                <c:pt idx="286">
                  <c:v>-0.3125</c:v>
                </c:pt>
                <c:pt idx="287">
                  <c:v>-0.3125</c:v>
                </c:pt>
                <c:pt idx="288">
                  <c:v>-0.3125</c:v>
                </c:pt>
                <c:pt idx="289">
                  <c:v>-0.3125</c:v>
                </c:pt>
                <c:pt idx="290">
                  <c:v>-0.3125</c:v>
                </c:pt>
                <c:pt idx="291">
                  <c:v>-0.3125</c:v>
                </c:pt>
                <c:pt idx="292">
                  <c:v>-0.3125</c:v>
                </c:pt>
                <c:pt idx="293">
                  <c:v>-0.25</c:v>
                </c:pt>
                <c:pt idx="294">
                  <c:v>-0.25</c:v>
                </c:pt>
                <c:pt idx="295">
                  <c:v>-0.25</c:v>
                </c:pt>
                <c:pt idx="296">
                  <c:v>-0.25</c:v>
                </c:pt>
                <c:pt idx="297">
                  <c:v>-0.25</c:v>
                </c:pt>
                <c:pt idx="298">
                  <c:v>-0.25</c:v>
                </c:pt>
                <c:pt idx="299">
                  <c:v>-0.25</c:v>
                </c:pt>
                <c:pt idx="300">
                  <c:v>-0.25</c:v>
                </c:pt>
                <c:pt idx="301">
                  <c:v>-0.25</c:v>
                </c:pt>
                <c:pt idx="302">
                  <c:v>-0.25</c:v>
                </c:pt>
                <c:pt idx="303">
                  <c:v>-0.25</c:v>
                </c:pt>
                <c:pt idx="304">
                  <c:v>-0.25</c:v>
                </c:pt>
                <c:pt idx="305">
                  <c:v>-0.25</c:v>
                </c:pt>
                <c:pt idx="306">
                  <c:v>-0.25</c:v>
                </c:pt>
                <c:pt idx="307">
                  <c:v>-0.25</c:v>
                </c:pt>
                <c:pt idx="308">
                  <c:v>-0.25</c:v>
                </c:pt>
                <c:pt idx="309">
                  <c:v>-0.25</c:v>
                </c:pt>
                <c:pt idx="310">
                  <c:v>-0.25</c:v>
                </c:pt>
                <c:pt idx="311">
                  <c:v>-0.25</c:v>
                </c:pt>
                <c:pt idx="312">
                  <c:v>-0.25</c:v>
                </c:pt>
                <c:pt idx="313">
                  <c:v>-0.25</c:v>
                </c:pt>
                <c:pt idx="314">
                  <c:v>-0.25</c:v>
                </c:pt>
                <c:pt idx="315">
                  <c:v>-0.25</c:v>
                </c:pt>
                <c:pt idx="316">
                  <c:v>-0.25</c:v>
                </c:pt>
                <c:pt idx="317">
                  <c:v>-0.25</c:v>
                </c:pt>
                <c:pt idx="318">
                  <c:v>-0.25</c:v>
                </c:pt>
                <c:pt idx="319">
                  <c:v>-0.25</c:v>
                </c:pt>
                <c:pt idx="320">
                  <c:v>-0.25</c:v>
                </c:pt>
                <c:pt idx="321">
                  <c:v>-0.25</c:v>
                </c:pt>
                <c:pt idx="322">
                  <c:v>-0.25</c:v>
                </c:pt>
                <c:pt idx="323">
                  <c:v>-0.25</c:v>
                </c:pt>
                <c:pt idx="324">
                  <c:v>-0.25</c:v>
                </c:pt>
                <c:pt idx="325">
                  <c:v>-0.25</c:v>
                </c:pt>
                <c:pt idx="326">
                  <c:v>-0.25</c:v>
                </c:pt>
                <c:pt idx="327">
                  <c:v>-0.25</c:v>
                </c:pt>
                <c:pt idx="328">
                  <c:v>-0.25</c:v>
                </c:pt>
                <c:pt idx="329">
                  <c:v>-0.25</c:v>
                </c:pt>
                <c:pt idx="330">
                  <c:v>-0.25</c:v>
                </c:pt>
                <c:pt idx="331">
                  <c:v>-0.25</c:v>
                </c:pt>
                <c:pt idx="332">
                  <c:v>-0.25</c:v>
                </c:pt>
                <c:pt idx="333">
                  <c:v>-0.25</c:v>
                </c:pt>
                <c:pt idx="334">
                  <c:v>-0.25</c:v>
                </c:pt>
                <c:pt idx="335">
                  <c:v>-0.25</c:v>
                </c:pt>
                <c:pt idx="336">
                  <c:v>-0.25</c:v>
                </c:pt>
                <c:pt idx="337">
                  <c:v>0.125</c:v>
                </c:pt>
                <c:pt idx="338">
                  <c:v>0.125</c:v>
                </c:pt>
                <c:pt idx="339">
                  <c:v>0.125</c:v>
                </c:pt>
                <c:pt idx="340">
                  <c:v>0.125</c:v>
                </c:pt>
                <c:pt idx="341">
                  <c:v>0.125</c:v>
                </c:pt>
                <c:pt idx="342">
                  <c:v>0.125</c:v>
                </c:pt>
                <c:pt idx="343">
                  <c:v>0.125</c:v>
                </c:pt>
                <c:pt idx="344">
                  <c:v>0.125</c:v>
                </c:pt>
                <c:pt idx="345">
                  <c:v>0.125</c:v>
                </c:pt>
                <c:pt idx="346">
                  <c:v>0.125</c:v>
                </c:pt>
                <c:pt idx="347">
                  <c:v>0.125</c:v>
                </c:pt>
                <c:pt idx="348">
                  <c:v>0.125</c:v>
                </c:pt>
                <c:pt idx="349">
                  <c:v>0.125</c:v>
                </c:pt>
                <c:pt idx="350">
                  <c:v>0.125</c:v>
                </c:pt>
                <c:pt idx="351">
                  <c:v>0.125</c:v>
                </c:pt>
                <c:pt idx="352">
                  <c:v>0.125</c:v>
                </c:pt>
                <c:pt idx="353">
                  <c:v>0.125</c:v>
                </c:pt>
                <c:pt idx="354">
                  <c:v>0.125</c:v>
                </c:pt>
                <c:pt idx="355">
                  <c:v>0.125</c:v>
                </c:pt>
                <c:pt idx="356">
                  <c:v>0.125</c:v>
                </c:pt>
                <c:pt idx="357">
                  <c:v>0.125</c:v>
                </c:pt>
                <c:pt idx="358">
                  <c:v>0.125</c:v>
                </c:pt>
                <c:pt idx="359">
                  <c:v>0.125</c:v>
                </c:pt>
                <c:pt idx="360">
                  <c:v>0.125</c:v>
                </c:pt>
                <c:pt idx="361">
                  <c:v>0.125</c:v>
                </c:pt>
                <c:pt idx="362">
                  <c:v>0.125</c:v>
                </c:pt>
                <c:pt idx="363">
                  <c:v>0.125</c:v>
                </c:pt>
                <c:pt idx="364">
                  <c:v>0.125</c:v>
                </c:pt>
                <c:pt idx="365">
                  <c:v>0.125</c:v>
                </c:pt>
                <c:pt idx="366">
                  <c:v>0.125</c:v>
                </c:pt>
                <c:pt idx="367">
                  <c:v>0.125</c:v>
                </c:pt>
                <c:pt idx="368">
                  <c:v>0.125</c:v>
                </c:pt>
                <c:pt idx="369">
                  <c:v>0.125</c:v>
                </c:pt>
                <c:pt idx="370">
                  <c:v>0.125</c:v>
                </c:pt>
                <c:pt idx="371">
                  <c:v>0.125</c:v>
                </c:pt>
                <c:pt idx="372">
                  <c:v>0.125</c:v>
                </c:pt>
                <c:pt idx="373">
                  <c:v>0.125</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0.1875</c:v>
                </c:pt>
                <c:pt idx="414">
                  <c:v>0.1875</c:v>
                </c:pt>
                <c:pt idx="415">
                  <c:v>0.1875</c:v>
                </c:pt>
                <c:pt idx="416">
                  <c:v>0.1875</c:v>
                </c:pt>
                <c:pt idx="417">
                  <c:v>0.1875</c:v>
                </c:pt>
                <c:pt idx="418">
                  <c:v>0.1875</c:v>
                </c:pt>
                <c:pt idx="419">
                  <c:v>0.1875</c:v>
                </c:pt>
                <c:pt idx="420">
                  <c:v>0.1875</c:v>
                </c:pt>
                <c:pt idx="421">
                  <c:v>0.1875</c:v>
                </c:pt>
                <c:pt idx="422">
                  <c:v>0.1875</c:v>
                </c:pt>
                <c:pt idx="423">
                  <c:v>0.1875</c:v>
                </c:pt>
                <c:pt idx="424">
                  <c:v>0.1875</c:v>
                </c:pt>
                <c:pt idx="425">
                  <c:v>0.1875</c:v>
                </c:pt>
                <c:pt idx="426">
                  <c:v>0.1875</c:v>
                </c:pt>
                <c:pt idx="427">
                  <c:v>0.1875</c:v>
                </c:pt>
                <c:pt idx="428">
                  <c:v>0.1875</c:v>
                </c:pt>
                <c:pt idx="429">
                  <c:v>0.1875</c:v>
                </c:pt>
                <c:pt idx="430">
                  <c:v>0.1875</c:v>
                </c:pt>
                <c:pt idx="431">
                  <c:v>0.1875</c:v>
                </c:pt>
                <c:pt idx="432">
                  <c:v>0.1875</c:v>
                </c:pt>
                <c:pt idx="433">
                  <c:v>0.1875</c:v>
                </c:pt>
                <c:pt idx="434">
                  <c:v>0.1875</c:v>
                </c:pt>
                <c:pt idx="435">
                  <c:v>0.1875</c:v>
                </c:pt>
                <c:pt idx="436">
                  <c:v>0.1875</c:v>
                </c:pt>
                <c:pt idx="437">
                  <c:v>0.1875</c:v>
                </c:pt>
                <c:pt idx="438">
                  <c:v>0.1875</c:v>
                </c:pt>
                <c:pt idx="439">
                  <c:v>0.1875</c:v>
                </c:pt>
                <c:pt idx="440">
                  <c:v>0.1875</c:v>
                </c:pt>
                <c:pt idx="441">
                  <c:v>0.1875</c:v>
                </c:pt>
                <c:pt idx="442">
                  <c:v>0.1875</c:v>
                </c:pt>
                <c:pt idx="443">
                  <c:v>0.1875</c:v>
                </c:pt>
                <c:pt idx="444">
                  <c:v>0.1875</c:v>
                </c:pt>
                <c:pt idx="445">
                  <c:v>0.1875</c:v>
                </c:pt>
                <c:pt idx="446">
                  <c:v>0.1875</c:v>
                </c:pt>
                <c:pt idx="447">
                  <c:v>0.1875</c:v>
                </c:pt>
                <c:pt idx="448">
                  <c:v>6.25E-2</c:v>
                </c:pt>
                <c:pt idx="449">
                  <c:v>6.25E-2</c:v>
                </c:pt>
                <c:pt idx="450">
                  <c:v>6.25E-2</c:v>
                </c:pt>
                <c:pt idx="451">
                  <c:v>6.25E-2</c:v>
                </c:pt>
                <c:pt idx="452">
                  <c:v>6.25E-2</c:v>
                </c:pt>
                <c:pt idx="453">
                  <c:v>6.25E-2</c:v>
                </c:pt>
                <c:pt idx="454">
                  <c:v>6.25E-2</c:v>
                </c:pt>
                <c:pt idx="455">
                  <c:v>6.25E-2</c:v>
                </c:pt>
                <c:pt idx="456">
                  <c:v>6.25E-2</c:v>
                </c:pt>
                <c:pt idx="457">
                  <c:v>6.25E-2</c:v>
                </c:pt>
                <c:pt idx="458">
                  <c:v>6.25E-2</c:v>
                </c:pt>
                <c:pt idx="459">
                  <c:v>6.25E-2</c:v>
                </c:pt>
                <c:pt idx="460">
                  <c:v>6.25E-2</c:v>
                </c:pt>
                <c:pt idx="461">
                  <c:v>6.25E-2</c:v>
                </c:pt>
                <c:pt idx="462">
                  <c:v>6.25E-2</c:v>
                </c:pt>
                <c:pt idx="463">
                  <c:v>6.25E-2</c:v>
                </c:pt>
                <c:pt idx="464">
                  <c:v>6.25E-2</c:v>
                </c:pt>
                <c:pt idx="465">
                  <c:v>6.25E-2</c:v>
                </c:pt>
                <c:pt idx="466">
                  <c:v>6.25E-2</c:v>
                </c:pt>
                <c:pt idx="467">
                  <c:v>6.25E-2</c:v>
                </c:pt>
                <c:pt idx="468">
                  <c:v>6.25E-2</c:v>
                </c:pt>
                <c:pt idx="469">
                  <c:v>6.25E-2</c:v>
                </c:pt>
                <c:pt idx="470">
                  <c:v>6.25E-2</c:v>
                </c:pt>
                <c:pt idx="471">
                  <c:v>6.25E-2</c:v>
                </c:pt>
                <c:pt idx="472">
                  <c:v>6.25E-2</c:v>
                </c:pt>
                <c:pt idx="473">
                  <c:v>6.25E-2</c:v>
                </c:pt>
                <c:pt idx="474">
                  <c:v>6.25E-2</c:v>
                </c:pt>
                <c:pt idx="475">
                  <c:v>6.25E-2</c:v>
                </c:pt>
                <c:pt idx="476">
                  <c:v>6.25E-2</c:v>
                </c:pt>
                <c:pt idx="477">
                  <c:v>6.25E-2</c:v>
                </c:pt>
                <c:pt idx="478">
                  <c:v>6.25E-2</c:v>
                </c:pt>
                <c:pt idx="479">
                  <c:v>6.25E-2</c:v>
                </c:pt>
                <c:pt idx="480">
                  <c:v>6.25E-2</c:v>
                </c:pt>
                <c:pt idx="481">
                  <c:v>6.25E-2</c:v>
                </c:pt>
                <c:pt idx="482">
                  <c:v>6.25E-2</c:v>
                </c:pt>
                <c:pt idx="483">
                  <c:v>6.25E-2</c:v>
                </c:pt>
                <c:pt idx="484">
                  <c:v>6.25E-2</c:v>
                </c:pt>
                <c:pt idx="485">
                  <c:v>6.25E-2</c:v>
                </c:pt>
                <c:pt idx="486">
                  <c:v>6.25E-2</c:v>
                </c:pt>
                <c:pt idx="487">
                  <c:v>6.25E-2</c:v>
                </c:pt>
                <c:pt idx="488">
                  <c:v>6.25E-2</c:v>
                </c:pt>
                <c:pt idx="489">
                  <c:v>6.25E-2</c:v>
                </c:pt>
                <c:pt idx="490">
                  <c:v>6.25E-2</c:v>
                </c:pt>
                <c:pt idx="491">
                  <c:v>6.25E-2</c:v>
                </c:pt>
                <c:pt idx="492">
                  <c:v>6.25E-2</c:v>
                </c:pt>
                <c:pt idx="493">
                  <c:v>6.25E-2</c:v>
                </c:pt>
                <c:pt idx="494">
                  <c:v>6.25E-2</c:v>
                </c:pt>
                <c:pt idx="495">
                  <c:v>6.25E-2</c:v>
                </c:pt>
                <c:pt idx="496">
                  <c:v>6.25E-2</c:v>
                </c:pt>
                <c:pt idx="497">
                  <c:v>6.25E-2</c:v>
                </c:pt>
                <c:pt idx="498">
                  <c:v>6.25E-2</c:v>
                </c:pt>
                <c:pt idx="499">
                  <c:v>6.25E-2</c:v>
                </c:pt>
                <c:pt idx="500">
                  <c:v>6.25E-2</c:v>
                </c:pt>
                <c:pt idx="501">
                  <c:v>6.25E-2</c:v>
                </c:pt>
                <c:pt idx="502">
                  <c:v>6.25E-2</c:v>
                </c:pt>
                <c:pt idx="503">
                  <c:v>6.25E-2</c:v>
                </c:pt>
                <c:pt idx="504">
                  <c:v>6.25E-2</c:v>
                </c:pt>
                <c:pt idx="505">
                  <c:v>6.25E-2</c:v>
                </c:pt>
                <c:pt idx="506">
                  <c:v>6.25E-2</c:v>
                </c:pt>
                <c:pt idx="507">
                  <c:v>6.25E-2</c:v>
                </c:pt>
                <c:pt idx="508">
                  <c:v>6.25E-2</c:v>
                </c:pt>
                <c:pt idx="509">
                  <c:v>6.25E-2</c:v>
                </c:pt>
                <c:pt idx="510">
                  <c:v>6.25E-2</c:v>
                </c:pt>
                <c:pt idx="511">
                  <c:v>6.25E-2</c:v>
                </c:pt>
                <c:pt idx="512">
                  <c:v>6.25E-2</c:v>
                </c:pt>
                <c:pt idx="513">
                  <c:v>6.25E-2</c:v>
                </c:pt>
                <c:pt idx="514">
                  <c:v>6.25E-2</c:v>
                </c:pt>
                <c:pt idx="515">
                  <c:v>6.25E-2</c:v>
                </c:pt>
                <c:pt idx="516">
                  <c:v>6.25E-2</c:v>
                </c:pt>
                <c:pt idx="517">
                  <c:v>6.25E-2</c:v>
                </c:pt>
                <c:pt idx="518">
                  <c:v>6.25E-2</c:v>
                </c:pt>
                <c:pt idx="519">
                  <c:v>6.25E-2</c:v>
                </c:pt>
                <c:pt idx="520">
                  <c:v>6.25E-2</c:v>
                </c:pt>
                <c:pt idx="521">
                  <c:v>6.25E-2</c:v>
                </c:pt>
                <c:pt idx="522">
                  <c:v>6.25E-2</c:v>
                </c:pt>
                <c:pt idx="523">
                  <c:v>6.25E-2</c:v>
                </c:pt>
                <c:pt idx="524">
                  <c:v>6.25E-2</c:v>
                </c:pt>
                <c:pt idx="525">
                  <c:v>6.25E-2</c:v>
                </c:pt>
                <c:pt idx="526">
                  <c:v>6.25E-2</c:v>
                </c:pt>
                <c:pt idx="527">
                  <c:v>6.25E-2</c:v>
                </c:pt>
                <c:pt idx="528">
                  <c:v>6.25E-2</c:v>
                </c:pt>
                <c:pt idx="529">
                  <c:v>6.25E-2</c:v>
                </c:pt>
                <c:pt idx="530">
                  <c:v>6.25E-2</c:v>
                </c:pt>
                <c:pt idx="531">
                  <c:v>6.25E-2</c:v>
                </c:pt>
                <c:pt idx="532">
                  <c:v>6.25E-2</c:v>
                </c:pt>
                <c:pt idx="533">
                  <c:v>6.25E-2</c:v>
                </c:pt>
                <c:pt idx="534">
                  <c:v>6.25E-2</c:v>
                </c:pt>
                <c:pt idx="535">
                  <c:v>6.25E-2</c:v>
                </c:pt>
                <c:pt idx="536">
                  <c:v>6.25E-2</c:v>
                </c:pt>
                <c:pt idx="537">
                  <c:v>6.25E-2</c:v>
                </c:pt>
                <c:pt idx="538">
                  <c:v>6.25E-2</c:v>
                </c:pt>
                <c:pt idx="539">
                  <c:v>6.25E-2</c:v>
                </c:pt>
                <c:pt idx="540">
                  <c:v>6.25E-2</c:v>
                </c:pt>
                <c:pt idx="541">
                  <c:v>6.25E-2</c:v>
                </c:pt>
                <c:pt idx="542">
                  <c:v>6.25E-2</c:v>
                </c:pt>
                <c:pt idx="543">
                  <c:v>6.25E-2</c:v>
                </c:pt>
                <c:pt idx="544">
                  <c:v>6.25E-2</c:v>
                </c:pt>
                <c:pt idx="545">
                  <c:v>6.25E-2</c:v>
                </c:pt>
                <c:pt idx="546">
                  <c:v>6.25E-2</c:v>
                </c:pt>
                <c:pt idx="547">
                  <c:v>6.25E-2</c:v>
                </c:pt>
                <c:pt idx="548">
                  <c:v>6.25E-2</c:v>
                </c:pt>
                <c:pt idx="549">
                  <c:v>6.25E-2</c:v>
                </c:pt>
                <c:pt idx="550">
                  <c:v>6.25E-2</c:v>
                </c:pt>
                <c:pt idx="551">
                  <c:v>6.25E-2</c:v>
                </c:pt>
                <c:pt idx="552">
                  <c:v>6.25E-2</c:v>
                </c:pt>
                <c:pt idx="553">
                  <c:v>6.25E-2</c:v>
                </c:pt>
                <c:pt idx="554">
                  <c:v>6.25E-2</c:v>
                </c:pt>
                <c:pt idx="555">
                  <c:v>6.25E-2</c:v>
                </c:pt>
                <c:pt idx="556">
                  <c:v>6.25E-2</c:v>
                </c:pt>
                <c:pt idx="557">
                  <c:v>6.25E-2</c:v>
                </c:pt>
                <c:pt idx="558">
                  <c:v>6.25E-2</c:v>
                </c:pt>
                <c:pt idx="559">
                  <c:v>6.25E-2</c:v>
                </c:pt>
                <c:pt idx="560">
                  <c:v>6.25E-2</c:v>
                </c:pt>
                <c:pt idx="561">
                  <c:v>6.25E-2</c:v>
                </c:pt>
                <c:pt idx="562">
                  <c:v>6.25E-2</c:v>
                </c:pt>
                <c:pt idx="563">
                  <c:v>6.25E-2</c:v>
                </c:pt>
                <c:pt idx="564">
                  <c:v>6.25E-2</c:v>
                </c:pt>
                <c:pt idx="565">
                  <c:v>6.25E-2</c:v>
                </c:pt>
                <c:pt idx="566">
                  <c:v>6.25E-2</c:v>
                </c:pt>
                <c:pt idx="567">
                  <c:v>6.25E-2</c:v>
                </c:pt>
                <c:pt idx="568">
                  <c:v>6.25E-2</c:v>
                </c:pt>
                <c:pt idx="569">
                  <c:v>6.25E-2</c:v>
                </c:pt>
                <c:pt idx="570">
                  <c:v>6.25E-2</c:v>
                </c:pt>
                <c:pt idx="571">
                  <c:v>6.25E-2</c:v>
                </c:pt>
                <c:pt idx="572">
                  <c:v>6.25E-2</c:v>
                </c:pt>
                <c:pt idx="573">
                  <c:v>6.25E-2</c:v>
                </c:pt>
                <c:pt idx="574">
                  <c:v>6.25E-2</c:v>
                </c:pt>
                <c:pt idx="575">
                  <c:v>6.25E-2</c:v>
                </c:pt>
                <c:pt idx="576">
                  <c:v>6.25E-2</c:v>
                </c:pt>
                <c:pt idx="577">
                  <c:v>6.25E-2</c:v>
                </c:pt>
                <c:pt idx="578">
                  <c:v>6.25E-2</c:v>
                </c:pt>
                <c:pt idx="579">
                  <c:v>6.25E-2</c:v>
                </c:pt>
                <c:pt idx="580">
                  <c:v>6.25E-2</c:v>
                </c:pt>
                <c:pt idx="581">
                  <c:v>6.25E-2</c:v>
                </c:pt>
                <c:pt idx="582">
                  <c:v>6.25E-2</c:v>
                </c:pt>
                <c:pt idx="583">
                  <c:v>6.25E-2</c:v>
                </c:pt>
                <c:pt idx="584">
                  <c:v>6.25E-2</c:v>
                </c:pt>
                <c:pt idx="585">
                  <c:v>6.25E-2</c:v>
                </c:pt>
                <c:pt idx="586">
                  <c:v>6.25E-2</c:v>
                </c:pt>
                <c:pt idx="587">
                  <c:v>6.25E-2</c:v>
                </c:pt>
                <c:pt idx="588">
                  <c:v>6.25E-2</c:v>
                </c:pt>
                <c:pt idx="589">
                  <c:v>6.25E-2</c:v>
                </c:pt>
                <c:pt idx="590">
                  <c:v>6.25E-2</c:v>
                </c:pt>
                <c:pt idx="591">
                  <c:v>6.25E-2</c:v>
                </c:pt>
                <c:pt idx="592">
                  <c:v>6.25E-2</c:v>
                </c:pt>
                <c:pt idx="593">
                  <c:v>6.25E-2</c:v>
                </c:pt>
                <c:pt idx="594">
                  <c:v>6.25E-2</c:v>
                </c:pt>
                <c:pt idx="595">
                  <c:v>6.25E-2</c:v>
                </c:pt>
                <c:pt idx="596">
                  <c:v>6.25E-2</c:v>
                </c:pt>
                <c:pt idx="597">
                  <c:v>6.25E-2</c:v>
                </c:pt>
                <c:pt idx="598">
                  <c:v>6.25E-2</c:v>
                </c:pt>
                <c:pt idx="599">
                  <c:v>6.25E-2</c:v>
                </c:pt>
                <c:pt idx="600">
                  <c:v>6.25E-2</c:v>
                </c:pt>
                <c:pt idx="601">
                  <c:v>6.25E-2</c:v>
                </c:pt>
                <c:pt idx="602">
                  <c:v>6.25E-2</c:v>
                </c:pt>
                <c:pt idx="603">
                  <c:v>6.25E-2</c:v>
                </c:pt>
                <c:pt idx="604">
                  <c:v>6.25E-2</c:v>
                </c:pt>
                <c:pt idx="605">
                  <c:v>6.25E-2</c:v>
                </c:pt>
                <c:pt idx="606">
                  <c:v>6.25E-2</c:v>
                </c:pt>
                <c:pt idx="607">
                  <c:v>6.25E-2</c:v>
                </c:pt>
                <c:pt idx="608">
                  <c:v>6.25E-2</c:v>
                </c:pt>
                <c:pt idx="609">
                  <c:v>6.25E-2</c:v>
                </c:pt>
                <c:pt idx="610">
                  <c:v>6.25E-2</c:v>
                </c:pt>
                <c:pt idx="611">
                  <c:v>6.25E-2</c:v>
                </c:pt>
                <c:pt idx="612">
                  <c:v>6.25E-2</c:v>
                </c:pt>
                <c:pt idx="613">
                  <c:v>6.25E-2</c:v>
                </c:pt>
                <c:pt idx="614">
                  <c:v>6.25E-2</c:v>
                </c:pt>
                <c:pt idx="615">
                  <c:v>6.25E-2</c:v>
                </c:pt>
                <c:pt idx="616">
                  <c:v>6.25E-2</c:v>
                </c:pt>
                <c:pt idx="617">
                  <c:v>6.25E-2</c:v>
                </c:pt>
                <c:pt idx="618">
                  <c:v>6.25E-2</c:v>
                </c:pt>
                <c:pt idx="619">
                  <c:v>6.25E-2</c:v>
                </c:pt>
                <c:pt idx="620">
                  <c:v>6.25E-2</c:v>
                </c:pt>
                <c:pt idx="621">
                  <c:v>6.25E-2</c:v>
                </c:pt>
                <c:pt idx="622">
                  <c:v>6.25E-2</c:v>
                </c:pt>
                <c:pt idx="623">
                  <c:v>6.25E-2</c:v>
                </c:pt>
                <c:pt idx="624">
                  <c:v>6.25E-2</c:v>
                </c:pt>
                <c:pt idx="625">
                  <c:v>6.25E-2</c:v>
                </c:pt>
                <c:pt idx="626">
                  <c:v>6.25E-2</c:v>
                </c:pt>
                <c:pt idx="627">
                  <c:v>6.25E-2</c:v>
                </c:pt>
                <c:pt idx="628">
                  <c:v>6.25E-2</c:v>
                </c:pt>
                <c:pt idx="629">
                  <c:v>6.25E-2</c:v>
                </c:pt>
                <c:pt idx="630">
                  <c:v>6.25E-2</c:v>
                </c:pt>
                <c:pt idx="631">
                  <c:v>6.25E-2</c:v>
                </c:pt>
                <c:pt idx="632">
                  <c:v>6.25E-2</c:v>
                </c:pt>
                <c:pt idx="633">
                  <c:v>6.25E-2</c:v>
                </c:pt>
                <c:pt idx="634">
                  <c:v>6.25E-2</c:v>
                </c:pt>
                <c:pt idx="635">
                  <c:v>6.25E-2</c:v>
                </c:pt>
                <c:pt idx="636">
                  <c:v>6.25E-2</c:v>
                </c:pt>
                <c:pt idx="637">
                  <c:v>6.25E-2</c:v>
                </c:pt>
                <c:pt idx="638">
                  <c:v>6.25E-2</c:v>
                </c:pt>
                <c:pt idx="639">
                  <c:v>6.25E-2</c:v>
                </c:pt>
                <c:pt idx="640">
                  <c:v>6.25E-2</c:v>
                </c:pt>
                <c:pt idx="641">
                  <c:v>6.25E-2</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numCache>
            </c:numRef>
          </c:yVal>
          <c:smooth val="1"/>
        </c:ser>
        <c:ser>
          <c:idx val="1"/>
          <c:order val="1"/>
          <c:tx>
            <c:strRef>
              <c:f>'Dist &amp; Dominance'!$T$4</c:f>
              <c:strCache>
                <c:ptCount val="1"/>
                <c:pt idx="0">
                  <c:v>∆ CDF (1-3)</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Dominance'!$T$5:$T$805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-6.25E-2</c:v>
                </c:pt>
                <c:pt idx="216">
                  <c:v>-6.25E-2</c:v>
                </c:pt>
                <c:pt idx="217">
                  <c:v>-6.25E-2</c:v>
                </c:pt>
                <c:pt idx="218">
                  <c:v>-6.25E-2</c:v>
                </c:pt>
                <c:pt idx="219">
                  <c:v>-6.25E-2</c:v>
                </c:pt>
                <c:pt idx="220">
                  <c:v>-6.25E-2</c:v>
                </c:pt>
                <c:pt idx="221">
                  <c:v>-6.25E-2</c:v>
                </c:pt>
                <c:pt idx="222">
                  <c:v>-6.25E-2</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-0.125</c:v>
                </c:pt>
                <c:pt idx="240">
                  <c:v>-0.125</c:v>
                </c:pt>
                <c:pt idx="241">
                  <c:v>-0.125</c:v>
                </c:pt>
                <c:pt idx="242">
                  <c:v>-0.125</c:v>
                </c:pt>
                <c:pt idx="243">
                  <c:v>-0.25</c:v>
                </c:pt>
                <c:pt idx="244">
                  <c:v>-0.25</c:v>
                </c:pt>
                <c:pt idx="245">
                  <c:v>-0.25</c:v>
                </c:pt>
                <c:pt idx="246">
                  <c:v>-0.25</c:v>
                </c:pt>
                <c:pt idx="247">
                  <c:v>-0.25</c:v>
                </c:pt>
                <c:pt idx="248">
                  <c:v>-0.25</c:v>
                </c:pt>
                <c:pt idx="249">
                  <c:v>-0.25</c:v>
                </c:pt>
                <c:pt idx="250">
                  <c:v>-0.25</c:v>
                </c:pt>
                <c:pt idx="251">
                  <c:v>-0.25</c:v>
                </c:pt>
                <c:pt idx="252">
                  <c:v>-6.25E-2</c:v>
                </c:pt>
                <c:pt idx="253">
                  <c:v>-6.25E-2</c:v>
                </c:pt>
                <c:pt idx="254">
                  <c:v>-6.25E-2</c:v>
                </c:pt>
                <c:pt idx="255">
                  <c:v>-6.25E-2</c:v>
                </c:pt>
                <c:pt idx="256">
                  <c:v>-6.25E-2</c:v>
                </c:pt>
                <c:pt idx="257">
                  <c:v>-6.25E-2</c:v>
                </c:pt>
                <c:pt idx="258">
                  <c:v>-6.25E-2</c:v>
                </c:pt>
                <c:pt idx="259">
                  <c:v>-6.25E-2</c:v>
                </c:pt>
                <c:pt idx="260">
                  <c:v>0</c:v>
                </c:pt>
                <c:pt idx="261">
                  <c:v>0</c:v>
                </c:pt>
                <c:pt idx="262">
                  <c:v>0</c:v>
                </c:pt>
                <c:pt idx="263">
                  <c:v>0</c:v>
                </c:pt>
                <c:pt idx="264">
                  <c:v>0</c:v>
                </c:pt>
                <c:pt idx="265">
                  <c:v>0</c:v>
                </c:pt>
                <c:pt idx="266">
                  <c:v>0</c:v>
                </c:pt>
                <c:pt idx="267">
                  <c:v>0</c:v>
                </c:pt>
                <c:pt idx="268">
                  <c:v>0</c:v>
                </c:pt>
                <c:pt idx="269">
                  <c:v>0</c:v>
                </c:pt>
                <c:pt idx="270">
                  <c:v>0</c:v>
                </c:pt>
                <c:pt idx="271">
                  <c:v>-6.25E-2</c:v>
                </c:pt>
                <c:pt idx="272">
                  <c:v>-6.25E-2</c:v>
                </c:pt>
                <c:pt idx="273">
                  <c:v>-6.25E-2</c:v>
                </c:pt>
                <c:pt idx="274">
                  <c:v>-6.25E-2</c:v>
                </c:pt>
                <c:pt idx="275">
                  <c:v>-6.25E-2</c:v>
                </c:pt>
                <c:pt idx="276">
                  <c:v>-6.25E-2</c:v>
                </c:pt>
                <c:pt idx="277">
                  <c:v>-6.25E-2</c:v>
                </c:pt>
                <c:pt idx="278">
                  <c:v>-6.25E-2</c:v>
                </c:pt>
                <c:pt idx="279">
                  <c:v>-6.25E-2</c:v>
                </c:pt>
                <c:pt idx="280">
                  <c:v>-6.25E-2</c:v>
                </c:pt>
                <c:pt idx="281">
                  <c:v>-6.25E-2</c:v>
                </c:pt>
                <c:pt idx="282">
                  <c:v>-6.25E-2</c:v>
                </c:pt>
                <c:pt idx="283">
                  <c:v>-6.25E-2</c:v>
                </c:pt>
                <c:pt idx="284">
                  <c:v>-6.25E-2</c:v>
                </c:pt>
                <c:pt idx="285">
                  <c:v>-6.25E-2</c:v>
                </c:pt>
                <c:pt idx="286">
                  <c:v>-6.25E-2</c:v>
                </c:pt>
                <c:pt idx="287">
                  <c:v>-6.25E-2</c:v>
                </c:pt>
                <c:pt idx="288">
                  <c:v>-6.25E-2</c:v>
                </c:pt>
                <c:pt idx="289">
                  <c:v>-6.25E-2</c:v>
                </c:pt>
                <c:pt idx="290">
                  <c:v>-6.25E-2</c:v>
                </c:pt>
                <c:pt idx="291">
                  <c:v>-6.25E-2</c:v>
                </c:pt>
                <c:pt idx="292">
                  <c:v>-6.25E-2</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-0.25</c:v>
                </c:pt>
                <c:pt idx="312">
                  <c:v>-0.25</c:v>
                </c:pt>
                <c:pt idx="313">
                  <c:v>-0.25</c:v>
                </c:pt>
                <c:pt idx="314">
                  <c:v>-0.25</c:v>
                </c:pt>
                <c:pt idx="315">
                  <c:v>-0.25</c:v>
                </c:pt>
                <c:pt idx="316">
                  <c:v>-0.25</c:v>
                </c:pt>
                <c:pt idx="317">
                  <c:v>-0.25</c:v>
                </c:pt>
                <c:pt idx="318">
                  <c:v>-0.25</c:v>
                </c:pt>
                <c:pt idx="319">
                  <c:v>-0.25</c:v>
                </c:pt>
                <c:pt idx="320">
                  <c:v>-0.25</c:v>
                </c:pt>
                <c:pt idx="321">
                  <c:v>-0.25</c:v>
                </c:pt>
                <c:pt idx="322">
                  <c:v>-0.25</c:v>
                </c:pt>
                <c:pt idx="323">
                  <c:v>-0.25</c:v>
                </c:pt>
                <c:pt idx="324">
                  <c:v>-0.25</c:v>
                </c:pt>
                <c:pt idx="325">
                  <c:v>-0.25</c:v>
                </c:pt>
                <c:pt idx="326">
                  <c:v>-0.25</c:v>
                </c:pt>
                <c:pt idx="327">
                  <c:v>-0.25</c:v>
                </c:pt>
                <c:pt idx="328">
                  <c:v>-0.25</c:v>
                </c:pt>
                <c:pt idx="329">
                  <c:v>-0.25</c:v>
                </c:pt>
                <c:pt idx="330">
                  <c:v>-0.25</c:v>
                </c:pt>
                <c:pt idx="331">
                  <c:v>-0.25</c:v>
                </c:pt>
                <c:pt idx="332">
                  <c:v>-0.25</c:v>
                </c:pt>
                <c:pt idx="333">
                  <c:v>-0.25</c:v>
                </c:pt>
                <c:pt idx="334">
                  <c:v>-0.25</c:v>
                </c:pt>
                <c:pt idx="335">
                  <c:v>-0.25</c:v>
                </c:pt>
                <c:pt idx="336">
                  <c:v>-0.25</c:v>
                </c:pt>
                <c:pt idx="337">
                  <c:v>0.125</c:v>
                </c:pt>
                <c:pt idx="338">
                  <c:v>0.125</c:v>
                </c:pt>
                <c:pt idx="339">
                  <c:v>0.125</c:v>
                </c:pt>
                <c:pt idx="340">
                  <c:v>0.125</c:v>
                </c:pt>
                <c:pt idx="341">
                  <c:v>0.125</c:v>
                </c:pt>
                <c:pt idx="342">
                  <c:v>0.125</c:v>
                </c:pt>
                <c:pt idx="343">
                  <c:v>0.125</c:v>
                </c:pt>
                <c:pt idx="344">
                  <c:v>0.125</c:v>
                </c:pt>
                <c:pt idx="345">
                  <c:v>0.125</c:v>
                </c:pt>
                <c:pt idx="346">
                  <c:v>0.125</c:v>
                </c:pt>
                <c:pt idx="347">
                  <c:v>0.125</c:v>
                </c:pt>
                <c:pt idx="348">
                  <c:v>0.125</c:v>
                </c:pt>
                <c:pt idx="349">
                  <c:v>0.125</c:v>
                </c:pt>
                <c:pt idx="350">
                  <c:v>0.125</c:v>
                </c:pt>
                <c:pt idx="351">
                  <c:v>0.125</c:v>
                </c:pt>
                <c:pt idx="352">
                  <c:v>0.125</c:v>
                </c:pt>
                <c:pt idx="353">
                  <c:v>0.125</c:v>
                </c:pt>
                <c:pt idx="354">
                  <c:v>0.125</c:v>
                </c:pt>
                <c:pt idx="355">
                  <c:v>0.125</c:v>
                </c:pt>
                <c:pt idx="356">
                  <c:v>0.125</c:v>
                </c:pt>
                <c:pt idx="357">
                  <c:v>0.125</c:v>
                </c:pt>
                <c:pt idx="358">
                  <c:v>0.125</c:v>
                </c:pt>
                <c:pt idx="359">
                  <c:v>0.125</c:v>
                </c:pt>
                <c:pt idx="360">
                  <c:v>0.125</c:v>
                </c:pt>
                <c:pt idx="361">
                  <c:v>0.125</c:v>
                </c:pt>
                <c:pt idx="362">
                  <c:v>0.125</c:v>
                </c:pt>
                <c:pt idx="363">
                  <c:v>0.125</c:v>
                </c:pt>
                <c:pt idx="364">
                  <c:v>0.125</c:v>
                </c:pt>
                <c:pt idx="365">
                  <c:v>0.125</c:v>
                </c:pt>
                <c:pt idx="366">
                  <c:v>0.125</c:v>
                </c:pt>
                <c:pt idx="367">
                  <c:v>0.125</c:v>
                </c:pt>
                <c:pt idx="368">
                  <c:v>0.125</c:v>
                </c:pt>
                <c:pt idx="369">
                  <c:v>0.125</c:v>
                </c:pt>
                <c:pt idx="370">
                  <c:v>0.125</c:v>
                </c:pt>
                <c:pt idx="371">
                  <c:v>0.125</c:v>
                </c:pt>
                <c:pt idx="372">
                  <c:v>0.125</c:v>
                </c:pt>
                <c:pt idx="373">
                  <c:v>0.125</c:v>
                </c:pt>
                <c:pt idx="374">
                  <c:v>0</c:v>
                </c:pt>
                <c:pt idx="375">
                  <c:v>0</c:v>
                </c:pt>
                <c:pt idx="376">
                  <c:v>0</c:v>
                </c:pt>
                <c:pt idx="377">
                  <c:v>0</c:v>
                </c:pt>
                <c:pt idx="378">
                  <c:v>0</c:v>
                </c:pt>
                <c:pt idx="379">
                  <c:v>0</c:v>
                </c:pt>
                <c:pt idx="380">
                  <c:v>0</c:v>
                </c:pt>
                <c:pt idx="381">
                  <c:v>0</c:v>
                </c:pt>
                <c:pt idx="382">
                  <c:v>0</c:v>
                </c:pt>
                <c:pt idx="383">
                  <c:v>0</c:v>
                </c:pt>
                <c:pt idx="384">
                  <c:v>0</c:v>
                </c:pt>
                <c:pt idx="385">
                  <c:v>-0.125</c:v>
                </c:pt>
                <c:pt idx="386">
                  <c:v>-0.125</c:v>
                </c:pt>
                <c:pt idx="387">
                  <c:v>-0.125</c:v>
                </c:pt>
                <c:pt idx="388">
                  <c:v>-0.125</c:v>
                </c:pt>
                <c:pt idx="389">
                  <c:v>-0.125</c:v>
                </c:pt>
                <c:pt idx="390">
                  <c:v>-0.125</c:v>
                </c:pt>
                <c:pt idx="391">
                  <c:v>-0.125</c:v>
                </c:pt>
                <c:pt idx="392">
                  <c:v>-0.125</c:v>
                </c:pt>
                <c:pt idx="393">
                  <c:v>-0.125</c:v>
                </c:pt>
                <c:pt idx="394">
                  <c:v>-0.125</c:v>
                </c:pt>
                <c:pt idx="395">
                  <c:v>-0.125</c:v>
                </c:pt>
                <c:pt idx="396">
                  <c:v>-0.125</c:v>
                </c:pt>
                <c:pt idx="397">
                  <c:v>-0.125</c:v>
                </c:pt>
                <c:pt idx="398">
                  <c:v>-0.125</c:v>
                </c:pt>
                <c:pt idx="399">
                  <c:v>-0.125</c:v>
                </c:pt>
                <c:pt idx="400">
                  <c:v>-0.125</c:v>
                </c:pt>
                <c:pt idx="401">
                  <c:v>-0.125</c:v>
                </c:pt>
                <c:pt idx="402">
                  <c:v>-0.125</c:v>
                </c:pt>
                <c:pt idx="403">
                  <c:v>-0.125</c:v>
                </c:pt>
                <c:pt idx="404">
                  <c:v>-0.125</c:v>
                </c:pt>
                <c:pt idx="405">
                  <c:v>-0.125</c:v>
                </c:pt>
                <c:pt idx="406">
                  <c:v>-0.125</c:v>
                </c:pt>
                <c:pt idx="407">
                  <c:v>-0.125</c:v>
                </c:pt>
                <c:pt idx="408">
                  <c:v>-0.125</c:v>
                </c:pt>
                <c:pt idx="409">
                  <c:v>-0.125</c:v>
                </c:pt>
                <c:pt idx="410">
                  <c:v>-0.125</c:v>
                </c:pt>
                <c:pt idx="411">
                  <c:v>-0.125</c:v>
                </c:pt>
                <c:pt idx="412">
                  <c:v>-0.125</c:v>
                </c:pt>
                <c:pt idx="413">
                  <c:v>6.25E-2</c:v>
                </c:pt>
                <c:pt idx="414">
                  <c:v>6.25E-2</c:v>
                </c:pt>
                <c:pt idx="415">
                  <c:v>6.25E-2</c:v>
                </c:pt>
                <c:pt idx="416">
                  <c:v>6.25E-2</c:v>
                </c:pt>
                <c:pt idx="417">
                  <c:v>6.25E-2</c:v>
                </c:pt>
                <c:pt idx="418">
                  <c:v>6.25E-2</c:v>
                </c:pt>
                <c:pt idx="419">
                  <c:v>6.25E-2</c:v>
                </c:pt>
                <c:pt idx="420">
                  <c:v>6.25E-2</c:v>
                </c:pt>
                <c:pt idx="421">
                  <c:v>6.25E-2</c:v>
                </c:pt>
                <c:pt idx="422">
                  <c:v>6.25E-2</c:v>
                </c:pt>
                <c:pt idx="423">
                  <c:v>6.25E-2</c:v>
                </c:pt>
                <c:pt idx="424">
                  <c:v>6.25E-2</c:v>
                </c:pt>
                <c:pt idx="425">
                  <c:v>6.25E-2</c:v>
                </c:pt>
                <c:pt idx="426">
                  <c:v>6.25E-2</c:v>
                </c:pt>
                <c:pt idx="427">
                  <c:v>6.25E-2</c:v>
                </c:pt>
                <c:pt idx="428">
                  <c:v>6.25E-2</c:v>
                </c:pt>
                <c:pt idx="429">
                  <c:v>6.25E-2</c:v>
                </c:pt>
                <c:pt idx="430">
                  <c:v>6.25E-2</c:v>
                </c:pt>
                <c:pt idx="431">
                  <c:v>6.25E-2</c:v>
                </c:pt>
                <c:pt idx="432">
                  <c:v>6.25E-2</c:v>
                </c:pt>
                <c:pt idx="433">
                  <c:v>6.25E-2</c:v>
                </c:pt>
                <c:pt idx="434">
                  <c:v>6.25E-2</c:v>
                </c:pt>
                <c:pt idx="435">
                  <c:v>6.25E-2</c:v>
                </c:pt>
                <c:pt idx="436">
                  <c:v>6.25E-2</c:v>
                </c:pt>
                <c:pt idx="437">
                  <c:v>6.25E-2</c:v>
                </c:pt>
                <c:pt idx="438">
                  <c:v>6.25E-2</c:v>
                </c:pt>
                <c:pt idx="439">
                  <c:v>6.25E-2</c:v>
                </c:pt>
                <c:pt idx="440">
                  <c:v>6.25E-2</c:v>
                </c:pt>
                <c:pt idx="441">
                  <c:v>6.25E-2</c:v>
                </c:pt>
                <c:pt idx="442">
                  <c:v>6.25E-2</c:v>
                </c:pt>
                <c:pt idx="443">
                  <c:v>6.25E-2</c:v>
                </c:pt>
                <c:pt idx="444">
                  <c:v>6.25E-2</c:v>
                </c:pt>
                <c:pt idx="445">
                  <c:v>6.25E-2</c:v>
                </c:pt>
                <c:pt idx="446">
                  <c:v>6.25E-2</c:v>
                </c:pt>
                <c:pt idx="447">
                  <c:v>6.25E-2</c:v>
                </c:pt>
                <c:pt idx="448">
                  <c:v>6.25E-2</c:v>
                </c:pt>
                <c:pt idx="449">
                  <c:v>6.25E-2</c:v>
                </c:pt>
                <c:pt idx="450">
                  <c:v>6.25E-2</c:v>
                </c:pt>
                <c:pt idx="451">
                  <c:v>6.25E-2</c:v>
                </c:pt>
                <c:pt idx="452">
                  <c:v>6.25E-2</c:v>
                </c:pt>
                <c:pt idx="453">
                  <c:v>6.25E-2</c:v>
                </c:pt>
                <c:pt idx="454">
                  <c:v>6.25E-2</c:v>
                </c:pt>
                <c:pt idx="455">
                  <c:v>6.25E-2</c:v>
                </c:pt>
                <c:pt idx="456">
                  <c:v>6.25E-2</c:v>
                </c:pt>
                <c:pt idx="457">
                  <c:v>6.25E-2</c:v>
                </c:pt>
                <c:pt idx="458">
                  <c:v>6.25E-2</c:v>
                </c:pt>
                <c:pt idx="459">
                  <c:v>6.25E-2</c:v>
                </c:pt>
                <c:pt idx="460">
                  <c:v>6.25E-2</c:v>
                </c:pt>
                <c:pt idx="461">
                  <c:v>6.25E-2</c:v>
                </c:pt>
                <c:pt idx="462">
                  <c:v>6.25E-2</c:v>
                </c:pt>
                <c:pt idx="463">
                  <c:v>6.25E-2</c:v>
                </c:pt>
                <c:pt idx="464">
                  <c:v>6.25E-2</c:v>
                </c:pt>
                <c:pt idx="465">
                  <c:v>6.25E-2</c:v>
                </c:pt>
                <c:pt idx="466">
                  <c:v>6.25E-2</c:v>
                </c:pt>
                <c:pt idx="467">
                  <c:v>6.25E-2</c:v>
                </c:pt>
                <c:pt idx="468">
                  <c:v>6.25E-2</c:v>
                </c:pt>
                <c:pt idx="469">
                  <c:v>6.25E-2</c:v>
                </c:pt>
                <c:pt idx="470">
                  <c:v>6.25E-2</c:v>
                </c:pt>
                <c:pt idx="471">
                  <c:v>6.25E-2</c:v>
                </c:pt>
                <c:pt idx="472">
                  <c:v>6.25E-2</c:v>
                </c:pt>
                <c:pt idx="473">
                  <c:v>6.25E-2</c:v>
                </c:pt>
                <c:pt idx="474">
                  <c:v>6.25E-2</c:v>
                </c:pt>
                <c:pt idx="475">
                  <c:v>6.25E-2</c:v>
                </c:pt>
                <c:pt idx="476">
                  <c:v>6.25E-2</c:v>
                </c:pt>
                <c:pt idx="477">
                  <c:v>6.25E-2</c:v>
                </c:pt>
                <c:pt idx="478">
                  <c:v>6.25E-2</c:v>
                </c:pt>
                <c:pt idx="479">
                  <c:v>6.25E-2</c:v>
                </c:pt>
                <c:pt idx="480">
                  <c:v>6.25E-2</c:v>
                </c:pt>
                <c:pt idx="481">
                  <c:v>6.25E-2</c:v>
                </c:pt>
                <c:pt idx="482">
                  <c:v>6.25E-2</c:v>
                </c:pt>
                <c:pt idx="483">
                  <c:v>6.25E-2</c:v>
                </c:pt>
                <c:pt idx="484">
                  <c:v>6.25E-2</c:v>
                </c:pt>
                <c:pt idx="485">
                  <c:v>6.25E-2</c:v>
                </c:pt>
                <c:pt idx="486">
                  <c:v>6.25E-2</c:v>
                </c:pt>
                <c:pt idx="487">
                  <c:v>6.25E-2</c:v>
                </c:pt>
                <c:pt idx="488">
                  <c:v>6.25E-2</c:v>
                </c:pt>
                <c:pt idx="489">
                  <c:v>6.25E-2</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numCache>
            </c:numRef>
          </c:yVal>
          <c:smooth val="1"/>
        </c:ser>
        <c:ser>
          <c:idx val="2"/>
          <c:order val="2"/>
          <c:tx>
            <c:strRef>
              <c:f>'Dist &amp; Dominance'!$U$4</c:f>
              <c:strCache>
                <c:ptCount val="1"/>
                <c:pt idx="0">
                  <c:v>∆ CDF (1-4)</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Dominance'!$U$5:$U$805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-0.25</c:v>
                </c:pt>
                <c:pt idx="218">
                  <c:v>-0.25</c:v>
                </c:pt>
                <c:pt idx="219">
                  <c:v>-0.25</c:v>
                </c:pt>
                <c:pt idx="220">
                  <c:v>-0.25</c:v>
                </c:pt>
                <c:pt idx="221">
                  <c:v>-0.25</c:v>
                </c:pt>
                <c:pt idx="222">
                  <c:v>-0.25</c:v>
                </c:pt>
                <c:pt idx="223">
                  <c:v>-0.1875</c:v>
                </c:pt>
                <c:pt idx="224">
                  <c:v>-0.1875</c:v>
                </c:pt>
                <c:pt idx="225">
                  <c:v>-0.1875</c:v>
                </c:pt>
                <c:pt idx="226">
                  <c:v>-0.1875</c:v>
                </c:pt>
                <c:pt idx="227">
                  <c:v>-0.1875</c:v>
                </c:pt>
                <c:pt idx="228">
                  <c:v>-0.1875</c:v>
                </c:pt>
                <c:pt idx="229">
                  <c:v>-0.1875</c:v>
                </c:pt>
                <c:pt idx="230">
                  <c:v>-0.1875</c:v>
                </c:pt>
                <c:pt idx="231">
                  <c:v>-0.1875</c:v>
                </c:pt>
                <c:pt idx="232">
                  <c:v>-0.1875</c:v>
                </c:pt>
                <c:pt idx="233">
                  <c:v>-0.1875</c:v>
                </c:pt>
                <c:pt idx="234">
                  <c:v>-0.1875</c:v>
                </c:pt>
                <c:pt idx="235">
                  <c:v>-0.1875</c:v>
                </c:pt>
                <c:pt idx="236">
                  <c:v>-0.1875</c:v>
                </c:pt>
                <c:pt idx="237">
                  <c:v>-0.1875</c:v>
                </c:pt>
                <c:pt idx="238">
                  <c:v>-0.1875</c:v>
                </c:pt>
                <c:pt idx="239">
                  <c:v>-0.1875</c:v>
                </c:pt>
                <c:pt idx="240">
                  <c:v>-0.1875</c:v>
                </c:pt>
                <c:pt idx="241">
                  <c:v>-0.1875</c:v>
                </c:pt>
                <c:pt idx="242">
                  <c:v>-0.1875</c:v>
                </c:pt>
                <c:pt idx="243">
                  <c:v>-0.1875</c:v>
                </c:pt>
                <c:pt idx="244">
                  <c:v>-0.1875</c:v>
                </c:pt>
                <c:pt idx="245">
                  <c:v>-0.1875</c:v>
                </c:pt>
                <c:pt idx="246">
                  <c:v>-0.1875</c:v>
                </c:pt>
                <c:pt idx="247">
                  <c:v>-0.1875</c:v>
                </c:pt>
                <c:pt idx="248">
                  <c:v>-0.1875</c:v>
                </c:pt>
                <c:pt idx="249">
                  <c:v>-0.6875</c:v>
                </c:pt>
                <c:pt idx="250">
                  <c:v>-0.6875</c:v>
                </c:pt>
                <c:pt idx="251">
                  <c:v>-0.6875</c:v>
                </c:pt>
                <c:pt idx="252">
                  <c:v>-0.5</c:v>
                </c:pt>
                <c:pt idx="253">
                  <c:v>-0.5</c:v>
                </c:pt>
                <c:pt idx="254">
                  <c:v>-0.5</c:v>
                </c:pt>
                <c:pt idx="255">
                  <c:v>-0.5</c:v>
                </c:pt>
                <c:pt idx="256">
                  <c:v>-0.5</c:v>
                </c:pt>
                <c:pt idx="257">
                  <c:v>-0.5</c:v>
                </c:pt>
                <c:pt idx="258">
                  <c:v>-0.5</c:v>
                </c:pt>
                <c:pt idx="259">
                  <c:v>-0.5</c:v>
                </c:pt>
                <c:pt idx="260">
                  <c:v>-0.375</c:v>
                </c:pt>
                <c:pt idx="261">
                  <c:v>-0.375</c:v>
                </c:pt>
                <c:pt idx="262">
                  <c:v>-0.375</c:v>
                </c:pt>
                <c:pt idx="263">
                  <c:v>-0.375</c:v>
                </c:pt>
                <c:pt idx="264">
                  <c:v>-0.375</c:v>
                </c:pt>
                <c:pt idx="265">
                  <c:v>-0.375</c:v>
                </c:pt>
                <c:pt idx="266">
                  <c:v>-0.375</c:v>
                </c:pt>
                <c:pt idx="267">
                  <c:v>-0.375</c:v>
                </c:pt>
                <c:pt idx="268">
                  <c:v>-0.375</c:v>
                </c:pt>
                <c:pt idx="269">
                  <c:v>-0.375</c:v>
                </c:pt>
                <c:pt idx="270">
                  <c:v>-0.375</c:v>
                </c:pt>
                <c:pt idx="271">
                  <c:v>-0.375</c:v>
                </c:pt>
                <c:pt idx="272">
                  <c:v>-0.375</c:v>
                </c:pt>
                <c:pt idx="273">
                  <c:v>-0.375</c:v>
                </c:pt>
                <c:pt idx="274">
                  <c:v>-0.375</c:v>
                </c:pt>
                <c:pt idx="275">
                  <c:v>-0.375</c:v>
                </c:pt>
                <c:pt idx="276">
                  <c:v>-0.375</c:v>
                </c:pt>
                <c:pt idx="277">
                  <c:v>-0.375</c:v>
                </c:pt>
                <c:pt idx="278">
                  <c:v>-0.375</c:v>
                </c:pt>
                <c:pt idx="279">
                  <c:v>-0.375</c:v>
                </c:pt>
                <c:pt idx="280">
                  <c:v>-0.375</c:v>
                </c:pt>
                <c:pt idx="281">
                  <c:v>-0.375</c:v>
                </c:pt>
                <c:pt idx="282">
                  <c:v>-0.375</c:v>
                </c:pt>
                <c:pt idx="283">
                  <c:v>-0.375</c:v>
                </c:pt>
                <c:pt idx="284">
                  <c:v>-0.375</c:v>
                </c:pt>
                <c:pt idx="285">
                  <c:v>-0.375</c:v>
                </c:pt>
                <c:pt idx="286">
                  <c:v>-0.375</c:v>
                </c:pt>
                <c:pt idx="287">
                  <c:v>-0.375</c:v>
                </c:pt>
                <c:pt idx="288">
                  <c:v>-0.375</c:v>
                </c:pt>
                <c:pt idx="289">
                  <c:v>-0.375</c:v>
                </c:pt>
                <c:pt idx="290">
                  <c:v>-0.375</c:v>
                </c:pt>
                <c:pt idx="291">
                  <c:v>-0.375</c:v>
                </c:pt>
                <c:pt idx="292">
                  <c:v>-0.375</c:v>
                </c:pt>
                <c:pt idx="293">
                  <c:v>-0.3125</c:v>
                </c:pt>
                <c:pt idx="294">
                  <c:v>-0.3125</c:v>
                </c:pt>
                <c:pt idx="295">
                  <c:v>-0.3125</c:v>
                </c:pt>
                <c:pt idx="296">
                  <c:v>-0.3125</c:v>
                </c:pt>
                <c:pt idx="297">
                  <c:v>-0.5625</c:v>
                </c:pt>
                <c:pt idx="298">
                  <c:v>-0.5625</c:v>
                </c:pt>
                <c:pt idx="299">
                  <c:v>-0.5625</c:v>
                </c:pt>
                <c:pt idx="300">
                  <c:v>-0.5625</c:v>
                </c:pt>
                <c:pt idx="301">
                  <c:v>-0.5625</c:v>
                </c:pt>
                <c:pt idx="302">
                  <c:v>-0.5625</c:v>
                </c:pt>
                <c:pt idx="303">
                  <c:v>-0.5625</c:v>
                </c:pt>
                <c:pt idx="304">
                  <c:v>-0.5625</c:v>
                </c:pt>
                <c:pt idx="305">
                  <c:v>-0.5625</c:v>
                </c:pt>
                <c:pt idx="306">
                  <c:v>-0.5625</c:v>
                </c:pt>
                <c:pt idx="307">
                  <c:v>-0.5625</c:v>
                </c:pt>
                <c:pt idx="308">
                  <c:v>-0.5625</c:v>
                </c:pt>
                <c:pt idx="309">
                  <c:v>-0.5625</c:v>
                </c:pt>
                <c:pt idx="310">
                  <c:v>-0.5625</c:v>
                </c:pt>
                <c:pt idx="311">
                  <c:v>-0.5625</c:v>
                </c:pt>
                <c:pt idx="312">
                  <c:v>-0.5625</c:v>
                </c:pt>
                <c:pt idx="313">
                  <c:v>-0.5625</c:v>
                </c:pt>
                <c:pt idx="314">
                  <c:v>-0.5625</c:v>
                </c:pt>
                <c:pt idx="315">
                  <c:v>-0.5625</c:v>
                </c:pt>
                <c:pt idx="316">
                  <c:v>-0.5625</c:v>
                </c:pt>
                <c:pt idx="317">
                  <c:v>-0.5625</c:v>
                </c:pt>
                <c:pt idx="318">
                  <c:v>-0.5625</c:v>
                </c:pt>
                <c:pt idx="319">
                  <c:v>-0.5625</c:v>
                </c:pt>
                <c:pt idx="320">
                  <c:v>-0.5625</c:v>
                </c:pt>
                <c:pt idx="321">
                  <c:v>-0.5625</c:v>
                </c:pt>
                <c:pt idx="322">
                  <c:v>-0.5625</c:v>
                </c:pt>
                <c:pt idx="323">
                  <c:v>-0.5625</c:v>
                </c:pt>
                <c:pt idx="324">
                  <c:v>-0.5625</c:v>
                </c:pt>
                <c:pt idx="325">
                  <c:v>-0.5625</c:v>
                </c:pt>
                <c:pt idx="326">
                  <c:v>-0.5625</c:v>
                </c:pt>
                <c:pt idx="327">
                  <c:v>-0.5625</c:v>
                </c:pt>
                <c:pt idx="328">
                  <c:v>-0.5625</c:v>
                </c:pt>
                <c:pt idx="329">
                  <c:v>-0.5625</c:v>
                </c:pt>
                <c:pt idx="330">
                  <c:v>-0.5625</c:v>
                </c:pt>
                <c:pt idx="331">
                  <c:v>-0.5625</c:v>
                </c:pt>
                <c:pt idx="332">
                  <c:v>-0.5625</c:v>
                </c:pt>
                <c:pt idx="333">
                  <c:v>-0.5625</c:v>
                </c:pt>
                <c:pt idx="334">
                  <c:v>-0.5625</c:v>
                </c:pt>
                <c:pt idx="335">
                  <c:v>-0.5625</c:v>
                </c:pt>
                <c:pt idx="336">
                  <c:v>-0.5625</c:v>
                </c:pt>
                <c:pt idx="337">
                  <c:v>-0.1875</c:v>
                </c:pt>
                <c:pt idx="338">
                  <c:v>-0.1875</c:v>
                </c:pt>
                <c:pt idx="339">
                  <c:v>-0.1875</c:v>
                </c:pt>
                <c:pt idx="340">
                  <c:v>-0.1875</c:v>
                </c:pt>
                <c:pt idx="341">
                  <c:v>-0.1875</c:v>
                </c:pt>
                <c:pt idx="342">
                  <c:v>-0.1875</c:v>
                </c:pt>
                <c:pt idx="343">
                  <c:v>-0.1875</c:v>
                </c:pt>
                <c:pt idx="344">
                  <c:v>-0.1875</c:v>
                </c:pt>
                <c:pt idx="345">
                  <c:v>-0.1875</c:v>
                </c:pt>
                <c:pt idx="346">
                  <c:v>-0.1875</c:v>
                </c:pt>
                <c:pt idx="347">
                  <c:v>-0.1875</c:v>
                </c:pt>
                <c:pt idx="348">
                  <c:v>-0.1875</c:v>
                </c:pt>
                <c:pt idx="349">
                  <c:v>-0.1875</c:v>
                </c:pt>
                <c:pt idx="350">
                  <c:v>-0.1875</c:v>
                </c:pt>
                <c:pt idx="351">
                  <c:v>-0.1875</c:v>
                </c:pt>
                <c:pt idx="352">
                  <c:v>-0.1875</c:v>
                </c:pt>
                <c:pt idx="353">
                  <c:v>-0.1875</c:v>
                </c:pt>
                <c:pt idx="354">
                  <c:v>-0.1875</c:v>
                </c:pt>
                <c:pt idx="355">
                  <c:v>-0.1875</c:v>
                </c:pt>
                <c:pt idx="356">
                  <c:v>-0.1875</c:v>
                </c:pt>
                <c:pt idx="357">
                  <c:v>-0.1875</c:v>
                </c:pt>
                <c:pt idx="358">
                  <c:v>-0.1875</c:v>
                </c:pt>
                <c:pt idx="359">
                  <c:v>-0.1875</c:v>
                </c:pt>
                <c:pt idx="360">
                  <c:v>-0.1875</c:v>
                </c:pt>
                <c:pt idx="361">
                  <c:v>-0.1875</c:v>
                </c:pt>
                <c:pt idx="362">
                  <c:v>-0.1875</c:v>
                </c:pt>
                <c:pt idx="363">
                  <c:v>-0.1875</c:v>
                </c:pt>
                <c:pt idx="364">
                  <c:v>-0.1875</c:v>
                </c:pt>
                <c:pt idx="365">
                  <c:v>-0.1875</c:v>
                </c:pt>
                <c:pt idx="366">
                  <c:v>-0.1875</c:v>
                </c:pt>
                <c:pt idx="367">
                  <c:v>-0.1875</c:v>
                </c:pt>
                <c:pt idx="368">
                  <c:v>-0.1875</c:v>
                </c:pt>
                <c:pt idx="369">
                  <c:v>-0.1875</c:v>
                </c:pt>
                <c:pt idx="370">
                  <c:v>-0.1875</c:v>
                </c:pt>
                <c:pt idx="371">
                  <c:v>-0.1875</c:v>
                </c:pt>
                <c:pt idx="372">
                  <c:v>-0.1875</c:v>
                </c:pt>
                <c:pt idx="373">
                  <c:v>-0.1875</c:v>
                </c:pt>
                <c:pt idx="374">
                  <c:v>-0.1875</c:v>
                </c:pt>
                <c:pt idx="375">
                  <c:v>-0.1875</c:v>
                </c:pt>
                <c:pt idx="376">
                  <c:v>-0.1875</c:v>
                </c:pt>
                <c:pt idx="377">
                  <c:v>-0.1875</c:v>
                </c:pt>
                <c:pt idx="378">
                  <c:v>-0.1875</c:v>
                </c:pt>
                <c:pt idx="379">
                  <c:v>-0.1875</c:v>
                </c:pt>
                <c:pt idx="380">
                  <c:v>-0.1875</c:v>
                </c:pt>
                <c:pt idx="381">
                  <c:v>-0.1875</c:v>
                </c:pt>
                <c:pt idx="382">
                  <c:v>-0.1875</c:v>
                </c:pt>
                <c:pt idx="383">
                  <c:v>-0.1875</c:v>
                </c:pt>
                <c:pt idx="384">
                  <c:v>-0.1875</c:v>
                </c:pt>
                <c:pt idx="385">
                  <c:v>-0.1875</c:v>
                </c:pt>
                <c:pt idx="386">
                  <c:v>-0.1875</c:v>
                </c:pt>
                <c:pt idx="387">
                  <c:v>-0.1875</c:v>
                </c:pt>
                <c:pt idx="388">
                  <c:v>-0.1875</c:v>
                </c:pt>
                <c:pt idx="389">
                  <c:v>-0.1875</c:v>
                </c:pt>
                <c:pt idx="390">
                  <c:v>-0.1875</c:v>
                </c:pt>
                <c:pt idx="391">
                  <c:v>-0.1875</c:v>
                </c:pt>
                <c:pt idx="392">
                  <c:v>-0.1875</c:v>
                </c:pt>
                <c:pt idx="393">
                  <c:v>-0.1875</c:v>
                </c:pt>
                <c:pt idx="394">
                  <c:v>-0.1875</c:v>
                </c:pt>
                <c:pt idx="395">
                  <c:v>-0.1875</c:v>
                </c:pt>
                <c:pt idx="396">
                  <c:v>-0.1875</c:v>
                </c:pt>
                <c:pt idx="397">
                  <c:v>-0.1875</c:v>
                </c:pt>
                <c:pt idx="398">
                  <c:v>-0.1875</c:v>
                </c:pt>
                <c:pt idx="399">
                  <c:v>-0.1875</c:v>
                </c:pt>
                <c:pt idx="400">
                  <c:v>-0.1875</c:v>
                </c:pt>
                <c:pt idx="401">
                  <c:v>-0.1875</c:v>
                </c:pt>
                <c:pt idx="402">
                  <c:v>-0.1875</c:v>
                </c:pt>
                <c:pt idx="403">
                  <c:v>-0.1875</c:v>
                </c:pt>
                <c:pt idx="404">
                  <c:v>-0.1875</c:v>
                </c:pt>
                <c:pt idx="405">
                  <c:v>-0.1875</c:v>
                </c:pt>
                <c:pt idx="406">
                  <c:v>-0.1875</c:v>
                </c:pt>
                <c:pt idx="407">
                  <c:v>-0.1875</c:v>
                </c:pt>
                <c:pt idx="408">
                  <c:v>-0.1875</c:v>
                </c:pt>
                <c:pt idx="409">
                  <c:v>-0.1875</c:v>
                </c:pt>
                <c:pt idx="410">
                  <c:v>-0.1875</c:v>
                </c:pt>
                <c:pt idx="411">
                  <c:v>-0.1875</c:v>
                </c:pt>
                <c:pt idx="412">
                  <c:v>-0.1875</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numCache>
            </c:numRef>
          </c:yVal>
          <c:smooth val="1"/>
        </c:ser>
        <c:ser>
          <c:idx val="3"/>
          <c:order val="3"/>
          <c:tx>
            <c:strRef>
              <c:f>'Dist &amp; Dominance'!$V$4</c:f>
              <c:strCache>
                <c:ptCount val="1"/>
                <c:pt idx="0">
                  <c:v>∆ CDF (2-3)</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Dominance'!$V$5:$V$805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6.25E-2</c:v>
                </c:pt>
                <c:pt idx="90">
                  <c:v>6.25E-2</c:v>
                </c:pt>
                <c:pt idx="91">
                  <c:v>6.25E-2</c:v>
                </c:pt>
                <c:pt idx="92">
                  <c:v>6.25E-2</c:v>
                </c:pt>
                <c:pt idx="93">
                  <c:v>6.25E-2</c:v>
                </c:pt>
                <c:pt idx="94">
                  <c:v>6.25E-2</c:v>
                </c:pt>
                <c:pt idx="95">
                  <c:v>6.25E-2</c:v>
                </c:pt>
                <c:pt idx="96">
                  <c:v>6.25E-2</c:v>
                </c:pt>
                <c:pt idx="97">
                  <c:v>6.25E-2</c:v>
                </c:pt>
                <c:pt idx="98">
                  <c:v>6.25E-2</c:v>
                </c:pt>
                <c:pt idx="99">
                  <c:v>6.25E-2</c:v>
                </c:pt>
                <c:pt idx="100">
                  <c:v>6.25E-2</c:v>
                </c:pt>
                <c:pt idx="101">
                  <c:v>6.25E-2</c:v>
                </c:pt>
                <c:pt idx="102">
                  <c:v>6.25E-2</c:v>
                </c:pt>
                <c:pt idx="103">
                  <c:v>6.25E-2</c:v>
                </c:pt>
                <c:pt idx="104">
                  <c:v>6.25E-2</c:v>
                </c:pt>
                <c:pt idx="105">
                  <c:v>6.25E-2</c:v>
                </c:pt>
                <c:pt idx="106">
                  <c:v>6.25E-2</c:v>
                </c:pt>
                <c:pt idx="107">
                  <c:v>6.25E-2</c:v>
                </c:pt>
                <c:pt idx="108">
                  <c:v>6.25E-2</c:v>
                </c:pt>
                <c:pt idx="109">
                  <c:v>6.25E-2</c:v>
                </c:pt>
                <c:pt idx="110">
                  <c:v>6.25E-2</c:v>
                </c:pt>
                <c:pt idx="111">
                  <c:v>6.25E-2</c:v>
                </c:pt>
                <c:pt idx="112">
                  <c:v>6.25E-2</c:v>
                </c:pt>
                <c:pt idx="113">
                  <c:v>6.25E-2</c:v>
                </c:pt>
                <c:pt idx="114">
                  <c:v>6.25E-2</c:v>
                </c:pt>
                <c:pt idx="115">
                  <c:v>6.25E-2</c:v>
                </c:pt>
                <c:pt idx="116">
                  <c:v>6.25E-2</c:v>
                </c:pt>
                <c:pt idx="117">
                  <c:v>6.25E-2</c:v>
                </c:pt>
                <c:pt idx="118">
                  <c:v>6.25E-2</c:v>
                </c:pt>
                <c:pt idx="119">
                  <c:v>6.25E-2</c:v>
                </c:pt>
                <c:pt idx="120">
                  <c:v>6.25E-2</c:v>
                </c:pt>
                <c:pt idx="121">
                  <c:v>6.25E-2</c:v>
                </c:pt>
                <c:pt idx="122">
                  <c:v>6.25E-2</c:v>
                </c:pt>
                <c:pt idx="123">
                  <c:v>6.25E-2</c:v>
                </c:pt>
                <c:pt idx="124">
                  <c:v>6.25E-2</c:v>
                </c:pt>
                <c:pt idx="125">
                  <c:v>6.25E-2</c:v>
                </c:pt>
                <c:pt idx="126">
                  <c:v>6.25E-2</c:v>
                </c:pt>
                <c:pt idx="127">
                  <c:v>6.25E-2</c:v>
                </c:pt>
                <c:pt idx="128">
                  <c:v>6.25E-2</c:v>
                </c:pt>
                <c:pt idx="129">
                  <c:v>6.25E-2</c:v>
                </c:pt>
                <c:pt idx="130">
                  <c:v>6.25E-2</c:v>
                </c:pt>
                <c:pt idx="131">
                  <c:v>6.25E-2</c:v>
                </c:pt>
                <c:pt idx="132">
                  <c:v>6.25E-2</c:v>
                </c:pt>
                <c:pt idx="133">
                  <c:v>6.25E-2</c:v>
                </c:pt>
                <c:pt idx="134">
                  <c:v>6.25E-2</c:v>
                </c:pt>
                <c:pt idx="135">
                  <c:v>6.25E-2</c:v>
                </c:pt>
                <c:pt idx="136">
                  <c:v>6.25E-2</c:v>
                </c:pt>
                <c:pt idx="137">
                  <c:v>6.25E-2</c:v>
                </c:pt>
                <c:pt idx="138">
                  <c:v>6.25E-2</c:v>
                </c:pt>
                <c:pt idx="139">
                  <c:v>6.25E-2</c:v>
                </c:pt>
                <c:pt idx="140">
                  <c:v>6.25E-2</c:v>
                </c:pt>
                <c:pt idx="141">
                  <c:v>6.25E-2</c:v>
                </c:pt>
                <c:pt idx="142">
                  <c:v>6.25E-2</c:v>
                </c:pt>
                <c:pt idx="143">
                  <c:v>6.25E-2</c:v>
                </c:pt>
                <c:pt idx="144">
                  <c:v>6.25E-2</c:v>
                </c:pt>
                <c:pt idx="145">
                  <c:v>6.25E-2</c:v>
                </c:pt>
                <c:pt idx="146">
                  <c:v>6.25E-2</c:v>
                </c:pt>
                <c:pt idx="147">
                  <c:v>6.25E-2</c:v>
                </c:pt>
                <c:pt idx="148">
                  <c:v>0.1875</c:v>
                </c:pt>
                <c:pt idx="149">
                  <c:v>0.1875</c:v>
                </c:pt>
                <c:pt idx="150">
                  <c:v>0.1875</c:v>
                </c:pt>
                <c:pt idx="151">
                  <c:v>0.1875</c:v>
                </c:pt>
                <c:pt idx="152">
                  <c:v>0.1875</c:v>
                </c:pt>
                <c:pt idx="153">
                  <c:v>0.1875</c:v>
                </c:pt>
                <c:pt idx="154">
                  <c:v>0.1875</c:v>
                </c:pt>
                <c:pt idx="155">
                  <c:v>0.1875</c:v>
                </c:pt>
                <c:pt idx="156">
                  <c:v>0.1875</c:v>
                </c:pt>
                <c:pt idx="157">
                  <c:v>0.1875</c:v>
                </c:pt>
                <c:pt idx="158">
                  <c:v>0.3125</c:v>
                </c:pt>
                <c:pt idx="159">
                  <c:v>0.3125</c:v>
                </c:pt>
                <c:pt idx="160">
                  <c:v>0.3125</c:v>
                </c:pt>
                <c:pt idx="161">
                  <c:v>0.3125</c:v>
                </c:pt>
                <c:pt idx="162">
                  <c:v>0.3125</c:v>
                </c:pt>
                <c:pt idx="163">
                  <c:v>0.3125</c:v>
                </c:pt>
                <c:pt idx="164">
                  <c:v>0.3125</c:v>
                </c:pt>
                <c:pt idx="165">
                  <c:v>0.3125</c:v>
                </c:pt>
                <c:pt idx="166">
                  <c:v>0.3125</c:v>
                </c:pt>
                <c:pt idx="167">
                  <c:v>0.3125</c:v>
                </c:pt>
                <c:pt idx="168">
                  <c:v>0.3125</c:v>
                </c:pt>
                <c:pt idx="169">
                  <c:v>0.3125</c:v>
                </c:pt>
                <c:pt idx="170">
                  <c:v>0.3125</c:v>
                </c:pt>
                <c:pt idx="171">
                  <c:v>0.3125</c:v>
                </c:pt>
                <c:pt idx="172">
                  <c:v>0.3125</c:v>
                </c:pt>
                <c:pt idx="173">
                  <c:v>0.3125</c:v>
                </c:pt>
                <c:pt idx="174">
                  <c:v>0.3125</c:v>
                </c:pt>
                <c:pt idx="175">
                  <c:v>0.3125</c:v>
                </c:pt>
                <c:pt idx="176">
                  <c:v>0.3125</c:v>
                </c:pt>
                <c:pt idx="177">
                  <c:v>0.3125</c:v>
                </c:pt>
                <c:pt idx="178">
                  <c:v>0.3125</c:v>
                </c:pt>
                <c:pt idx="179">
                  <c:v>0.3125</c:v>
                </c:pt>
                <c:pt idx="180">
                  <c:v>0.3125</c:v>
                </c:pt>
                <c:pt idx="181">
                  <c:v>0.3125</c:v>
                </c:pt>
                <c:pt idx="182">
                  <c:v>0.3125</c:v>
                </c:pt>
                <c:pt idx="183">
                  <c:v>0.3125</c:v>
                </c:pt>
                <c:pt idx="184">
                  <c:v>0.3125</c:v>
                </c:pt>
                <c:pt idx="185">
                  <c:v>0.3125</c:v>
                </c:pt>
                <c:pt idx="186">
                  <c:v>0.3125</c:v>
                </c:pt>
                <c:pt idx="187">
                  <c:v>0.3125</c:v>
                </c:pt>
                <c:pt idx="188">
                  <c:v>0.3125</c:v>
                </c:pt>
                <c:pt idx="189">
                  <c:v>0.375</c:v>
                </c:pt>
                <c:pt idx="190">
                  <c:v>0.375</c:v>
                </c:pt>
                <c:pt idx="191">
                  <c:v>0.375</c:v>
                </c:pt>
                <c:pt idx="192">
                  <c:v>0.375</c:v>
                </c:pt>
                <c:pt idx="193">
                  <c:v>0.375</c:v>
                </c:pt>
                <c:pt idx="194">
                  <c:v>0.375</c:v>
                </c:pt>
                <c:pt idx="195">
                  <c:v>0.375</c:v>
                </c:pt>
                <c:pt idx="196">
                  <c:v>0.375</c:v>
                </c:pt>
                <c:pt idx="197">
                  <c:v>0.375</c:v>
                </c:pt>
                <c:pt idx="198">
                  <c:v>0.375</c:v>
                </c:pt>
                <c:pt idx="199">
                  <c:v>0.375</c:v>
                </c:pt>
                <c:pt idx="200">
                  <c:v>0.375</c:v>
                </c:pt>
                <c:pt idx="201">
                  <c:v>0.375</c:v>
                </c:pt>
                <c:pt idx="202">
                  <c:v>0.375</c:v>
                </c:pt>
                <c:pt idx="203">
                  <c:v>0.375</c:v>
                </c:pt>
                <c:pt idx="204">
                  <c:v>0.375</c:v>
                </c:pt>
                <c:pt idx="205">
                  <c:v>0.375</c:v>
                </c:pt>
                <c:pt idx="206">
                  <c:v>0.375</c:v>
                </c:pt>
                <c:pt idx="207">
                  <c:v>0.375</c:v>
                </c:pt>
                <c:pt idx="208">
                  <c:v>0.375</c:v>
                </c:pt>
                <c:pt idx="209">
                  <c:v>0.375</c:v>
                </c:pt>
                <c:pt idx="210">
                  <c:v>0.375</c:v>
                </c:pt>
                <c:pt idx="211">
                  <c:v>0.375</c:v>
                </c:pt>
                <c:pt idx="212">
                  <c:v>0.375</c:v>
                </c:pt>
                <c:pt idx="213">
                  <c:v>0.375</c:v>
                </c:pt>
                <c:pt idx="214">
                  <c:v>0.375</c:v>
                </c:pt>
                <c:pt idx="215">
                  <c:v>0.3125</c:v>
                </c:pt>
                <c:pt idx="216">
                  <c:v>0.3125</c:v>
                </c:pt>
                <c:pt idx="217">
                  <c:v>0.3125</c:v>
                </c:pt>
                <c:pt idx="218">
                  <c:v>0.3125</c:v>
                </c:pt>
                <c:pt idx="219">
                  <c:v>0.3125</c:v>
                </c:pt>
                <c:pt idx="220">
                  <c:v>0.3125</c:v>
                </c:pt>
                <c:pt idx="221">
                  <c:v>0.3125</c:v>
                </c:pt>
                <c:pt idx="222">
                  <c:v>0.3125</c:v>
                </c:pt>
                <c:pt idx="223">
                  <c:v>0.3125</c:v>
                </c:pt>
                <c:pt idx="224">
                  <c:v>0.3125</c:v>
                </c:pt>
                <c:pt idx="225">
                  <c:v>0.3125</c:v>
                </c:pt>
                <c:pt idx="226">
                  <c:v>0.3125</c:v>
                </c:pt>
                <c:pt idx="227">
                  <c:v>0.3125</c:v>
                </c:pt>
                <c:pt idx="228">
                  <c:v>0.3125</c:v>
                </c:pt>
                <c:pt idx="229">
                  <c:v>0.3125</c:v>
                </c:pt>
                <c:pt idx="230">
                  <c:v>0.3125</c:v>
                </c:pt>
                <c:pt idx="231">
                  <c:v>0.375</c:v>
                </c:pt>
                <c:pt idx="232">
                  <c:v>0.375</c:v>
                </c:pt>
                <c:pt idx="233">
                  <c:v>0.375</c:v>
                </c:pt>
                <c:pt idx="234">
                  <c:v>0.375</c:v>
                </c:pt>
                <c:pt idx="235">
                  <c:v>0.375</c:v>
                </c:pt>
                <c:pt idx="236">
                  <c:v>0.375</c:v>
                </c:pt>
                <c:pt idx="237">
                  <c:v>0.375</c:v>
                </c:pt>
                <c:pt idx="238">
                  <c:v>0.375</c:v>
                </c:pt>
                <c:pt idx="239">
                  <c:v>0.25</c:v>
                </c:pt>
                <c:pt idx="240">
                  <c:v>0.25</c:v>
                </c:pt>
                <c:pt idx="241">
                  <c:v>0.25</c:v>
                </c:pt>
                <c:pt idx="242">
                  <c:v>0.25</c:v>
                </c:pt>
                <c:pt idx="243">
                  <c:v>0.125</c:v>
                </c:pt>
                <c:pt idx="244">
                  <c:v>0.125</c:v>
                </c:pt>
                <c:pt idx="245">
                  <c:v>0.125</c:v>
                </c:pt>
                <c:pt idx="246">
                  <c:v>0.125</c:v>
                </c:pt>
                <c:pt idx="247">
                  <c:v>0.125</c:v>
                </c:pt>
                <c:pt idx="248">
                  <c:v>0.125</c:v>
                </c:pt>
                <c:pt idx="249">
                  <c:v>0.125</c:v>
                </c:pt>
                <c:pt idx="250">
                  <c:v>0.125</c:v>
                </c:pt>
                <c:pt idx="251">
                  <c:v>0.125</c:v>
                </c:pt>
                <c:pt idx="252">
                  <c:v>0.125</c:v>
                </c:pt>
                <c:pt idx="253">
                  <c:v>0.125</c:v>
                </c:pt>
                <c:pt idx="254">
                  <c:v>0.125</c:v>
                </c:pt>
                <c:pt idx="255">
                  <c:v>0.125</c:v>
                </c:pt>
                <c:pt idx="256">
                  <c:v>0.125</c:v>
                </c:pt>
                <c:pt idx="257">
                  <c:v>0.125</c:v>
                </c:pt>
                <c:pt idx="258">
                  <c:v>0.125</c:v>
                </c:pt>
                <c:pt idx="259">
                  <c:v>0.125</c:v>
                </c:pt>
                <c:pt idx="260">
                  <c:v>6.25E-2</c:v>
                </c:pt>
                <c:pt idx="261">
                  <c:v>6.25E-2</c:v>
                </c:pt>
                <c:pt idx="262">
                  <c:v>6.25E-2</c:v>
                </c:pt>
                <c:pt idx="263">
                  <c:v>6.25E-2</c:v>
                </c:pt>
                <c:pt idx="264">
                  <c:v>6.25E-2</c:v>
                </c:pt>
                <c:pt idx="265">
                  <c:v>6.25E-2</c:v>
                </c:pt>
                <c:pt idx="266">
                  <c:v>6.25E-2</c:v>
                </c:pt>
                <c:pt idx="267">
                  <c:v>6.25E-2</c:v>
                </c:pt>
                <c:pt idx="268">
                  <c:v>6.25E-2</c:v>
                </c:pt>
                <c:pt idx="269">
                  <c:v>6.25E-2</c:v>
                </c:pt>
                <c:pt idx="270">
                  <c:v>6.25E-2</c:v>
                </c:pt>
                <c:pt idx="271">
                  <c:v>0</c:v>
                </c:pt>
                <c:pt idx="272">
                  <c:v>0</c:v>
                </c:pt>
                <c:pt idx="273">
                  <c:v>0</c:v>
                </c:pt>
                <c:pt idx="274">
                  <c:v>0</c:v>
                </c:pt>
                <c:pt idx="275">
                  <c:v>0.25</c:v>
                </c:pt>
                <c:pt idx="276">
                  <c:v>0.25</c:v>
                </c:pt>
                <c:pt idx="277">
                  <c:v>0.25</c:v>
                </c:pt>
                <c:pt idx="278">
                  <c:v>0.25</c:v>
                </c:pt>
                <c:pt idx="279">
                  <c:v>0.25</c:v>
                </c:pt>
                <c:pt idx="280">
                  <c:v>0.25</c:v>
                </c:pt>
                <c:pt idx="281">
                  <c:v>0.25</c:v>
                </c:pt>
                <c:pt idx="282">
                  <c:v>0.25</c:v>
                </c:pt>
                <c:pt idx="283">
                  <c:v>0.25</c:v>
                </c:pt>
                <c:pt idx="284">
                  <c:v>0.25</c:v>
                </c:pt>
                <c:pt idx="285">
                  <c:v>0.25</c:v>
                </c:pt>
                <c:pt idx="286">
                  <c:v>0.25</c:v>
                </c:pt>
                <c:pt idx="287">
                  <c:v>0.25</c:v>
                </c:pt>
                <c:pt idx="288">
                  <c:v>0.25</c:v>
                </c:pt>
                <c:pt idx="289">
                  <c:v>0.25</c:v>
                </c:pt>
                <c:pt idx="290">
                  <c:v>0.25</c:v>
                </c:pt>
                <c:pt idx="291">
                  <c:v>0.25</c:v>
                </c:pt>
                <c:pt idx="292">
                  <c:v>0.25</c:v>
                </c:pt>
                <c:pt idx="293">
                  <c:v>0.25</c:v>
                </c:pt>
                <c:pt idx="294">
                  <c:v>0.25</c:v>
                </c:pt>
                <c:pt idx="295">
                  <c:v>0.25</c:v>
                </c:pt>
                <c:pt idx="296">
                  <c:v>0.25</c:v>
                </c:pt>
                <c:pt idx="297">
                  <c:v>0.25</c:v>
                </c:pt>
                <c:pt idx="298">
                  <c:v>0.25</c:v>
                </c:pt>
                <c:pt idx="299">
                  <c:v>0.25</c:v>
                </c:pt>
                <c:pt idx="300">
                  <c:v>0.25</c:v>
                </c:pt>
                <c:pt idx="301">
                  <c:v>0.25</c:v>
                </c:pt>
                <c:pt idx="302">
                  <c:v>0.25</c:v>
                </c:pt>
                <c:pt idx="303">
                  <c:v>0.25</c:v>
                </c:pt>
                <c:pt idx="304">
                  <c:v>0.25</c:v>
                </c:pt>
                <c:pt idx="305">
                  <c:v>0.25</c:v>
                </c:pt>
                <c:pt idx="306">
                  <c:v>0.25</c:v>
                </c:pt>
                <c:pt idx="307">
                  <c:v>0.25</c:v>
                </c:pt>
                <c:pt idx="308">
                  <c:v>0.25</c:v>
                </c:pt>
                <c:pt idx="309">
                  <c:v>0.25</c:v>
                </c:pt>
                <c:pt idx="310">
                  <c:v>0.25</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-0.125</c:v>
                </c:pt>
                <c:pt idx="386">
                  <c:v>-0.125</c:v>
                </c:pt>
                <c:pt idx="387">
                  <c:v>-0.125</c:v>
                </c:pt>
                <c:pt idx="388">
                  <c:v>-0.125</c:v>
                </c:pt>
                <c:pt idx="389">
                  <c:v>-0.125</c:v>
                </c:pt>
                <c:pt idx="390">
                  <c:v>-0.125</c:v>
                </c:pt>
                <c:pt idx="391">
                  <c:v>-0.125</c:v>
                </c:pt>
                <c:pt idx="392">
                  <c:v>-0.125</c:v>
                </c:pt>
                <c:pt idx="393">
                  <c:v>-0.125</c:v>
                </c:pt>
                <c:pt idx="394">
                  <c:v>-0.125</c:v>
                </c:pt>
                <c:pt idx="395">
                  <c:v>-0.125</c:v>
                </c:pt>
                <c:pt idx="396">
                  <c:v>-0.125</c:v>
                </c:pt>
                <c:pt idx="397">
                  <c:v>-0.125</c:v>
                </c:pt>
                <c:pt idx="398">
                  <c:v>-0.125</c:v>
                </c:pt>
                <c:pt idx="399">
                  <c:v>-0.125</c:v>
                </c:pt>
                <c:pt idx="400">
                  <c:v>-0.125</c:v>
                </c:pt>
                <c:pt idx="401">
                  <c:v>-0.125</c:v>
                </c:pt>
                <c:pt idx="402">
                  <c:v>-0.125</c:v>
                </c:pt>
                <c:pt idx="403">
                  <c:v>-0.125</c:v>
                </c:pt>
                <c:pt idx="404">
                  <c:v>-0.125</c:v>
                </c:pt>
                <c:pt idx="405">
                  <c:v>-0.125</c:v>
                </c:pt>
                <c:pt idx="406">
                  <c:v>-0.125</c:v>
                </c:pt>
                <c:pt idx="407">
                  <c:v>-0.125</c:v>
                </c:pt>
                <c:pt idx="408">
                  <c:v>-0.125</c:v>
                </c:pt>
                <c:pt idx="409">
                  <c:v>-0.125</c:v>
                </c:pt>
                <c:pt idx="410">
                  <c:v>-0.125</c:v>
                </c:pt>
                <c:pt idx="411">
                  <c:v>-0.125</c:v>
                </c:pt>
                <c:pt idx="412">
                  <c:v>-0.125</c:v>
                </c:pt>
                <c:pt idx="413">
                  <c:v>-0.125</c:v>
                </c:pt>
                <c:pt idx="414">
                  <c:v>-0.125</c:v>
                </c:pt>
                <c:pt idx="415">
                  <c:v>-0.125</c:v>
                </c:pt>
                <c:pt idx="416">
                  <c:v>-0.125</c:v>
                </c:pt>
                <c:pt idx="417">
                  <c:v>-0.125</c:v>
                </c:pt>
                <c:pt idx="418">
                  <c:v>-0.125</c:v>
                </c:pt>
                <c:pt idx="419">
                  <c:v>-0.125</c:v>
                </c:pt>
                <c:pt idx="420">
                  <c:v>-0.125</c:v>
                </c:pt>
                <c:pt idx="421">
                  <c:v>-0.125</c:v>
                </c:pt>
                <c:pt idx="422">
                  <c:v>-0.125</c:v>
                </c:pt>
                <c:pt idx="423">
                  <c:v>-0.125</c:v>
                </c:pt>
                <c:pt idx="424">
                  <c:v>-0.125</c:v>
                </c:pt>
                <c:pt idx="425">
                  <c:v>-0.125</c:v>
                </c:pt>
                <c:pt idx="426">
                  <c:v>-0.125</c:v>
                </c:pt>
                <c:pt idx="427">
                  <c:v>-0.125</c:v>
                </c:pt>
                <c:pt idx="428">
                  <c:v>-0.125</c:v>
                </c:pt>
                <c:pt idx="429">
                  <c:v>-0.125</c:v>
                </c:pt>
                <c:pt idx="430">
                  <c:v>-0.125</c:v>
                </c:pt>
                <c:pt idx="431">
                  <c:v>-0.125</c:v>
                </c:pt>
                <c:pt idx="432">
                  <c:v>-0.125</c:v>
                </c:pt>
                <c:pt idx="433">
                  <c:v>-0.125</c:v>
                </c:pt>
                <c:pt idx="434">
                  <c:v>-0.125</c:v>
                </c:pt>
                <c:pt idx="435">
                  <c:v>-0.125</c:v>
                </c:pt>
                <c:pt idx="436">
                  <c:v>-0.125</c:v>
                </c:pt>
                <c:pt idx="437">
                  <c:v>-0.125</c:v>
                </c:pt>
                <c:pt idx="438">
                  <c:v>-0.125</c:v>
                </c:pt>
                <c:pt idx="439">
                  <c:v>-0.125</c:v>
                </c:pt>
                <c:pt idx="440">
                  <c:v>-0.125</c:v>
                </c:pt>
                <c:pt idx="441">
                  <c:v>-0.125</c:v>
                </c:pt>
                <c:pt idx="442">
                  <c:v>-0.125</c:v>
                </c:pt>
                <c:pt idx="443">
                  <c:v>-0.125</c:v>
                </c:pt>
                <c:pt idx="444">
                  <c:v>-0.125</c:v>
                </c:pt>
                <c:pt idx="445">
                  <c:v>-0.125</c:v>
                </c:pt>
                <c:pt idx="446">
                  <c:v>-0.125</c:v>
                </c:pt>
                <c:pt idx="447">
                  <c:v>-0.125</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-6.25E-2</c:v>
                </c:pt>
                <c:pt idx="491">
                  <c:v>-6.25E-2</c:v>
                </c:pt>
                <c:pt idx="492">
                  <c:v>-6.25E-2</c:v>
                </c:pt>
                <c:pt idx="493">
                  <c:v>-6.25E-2</c:v>
                </c:pt>
                <c:pt idx="494">
                  <c:v>-6.25E-2</c:v>
                </c:pt>
                <c:pt idx="495">
                  <c:v>-6.25E-2</c:v>
                </c:pt>
                <c:pt idx="496">
                  <c:v>-6.25E-2</c:v>
                </c:pt>
                <c:pt idx="497">
                  <c:v>-6.25E-2</c:v>
                </c:pt>
                <c:pt idx="498">
                  <c:v>-6.25E-2</c:v>
                </c:pt>
                <c:pt idx="499">
                  <c:v>-6.25E-2</c:v>
                </c:pt>
                <c:pt idx="500">
                  <c:v>-6.25E-2</c:v>
                </c:pt>
                <c:pt idx="501">
                  <c:v>-6.25E-2</c:v>
                </c:pt>
                <c:pt idx="502">
                  <c:v>-6.25E-2</c:v>
                </c:pt>
                <c:pt idx="503">
                  <c:v>-6.25E-2</c:v>
                </c:pt>
                <c:pt idx="504">
                  <c:v>-6.25E-2</c:v>
                </c:pt>
                <c:pt idx="505">
                  <c:v>-6.25E-2</c:v>
                </c:pt>
                <c:pt idx="506">
                  <c:v>-6.25E-2</c:v>
                </c:pt>
                <c:pt idx="507">
                  <c:v>-6.25E-2</c:v>
                </c:pt>
                <c:pt idx="508">
                  <c:v>-6.25E-2</c:v>
                </c:pt>
                <c:pt idx="509">
                  <c:v>-6.25E-2</c:v>
                </c:pt>
                <c:pt idx="510">
                  <c:v>-6.25E-2</c:v>
                </c:pt>
                <c:pt idx="511">
                  <c:v>-6.25E-2</c:v>
                </c:pt>
                <c:pt idx="512">
                  <c:v>-6.25E-2</c:v>
                </c:pt>
                <c:pt idx="513">
                  <c:v>-6.25E-2</c:v>
                </c:pt>
                <c:pt idx="514">
                  <c:v>-6.25E-2</c:v>
                </c:pt>
                <c:pt idx="515">
                  <c:v>-6.25E-2</c:v>
                </c:pt>
                <c:pt idx="516">
                  <c:v>-6.25E-2</c:v>
                </c:pt>
                <c:pt idx="517">
                  <c:v>-6.25E-2</c:v>
                </c:pt>
                <c:pt idx="518">
                  <c:v>-6.25E-2</c:v>
                </c:pt>
                <c:pt idx="519">
                  <c:v>-6.25E-2</c:v>
                </c:pt>
                <c:pt idx="520">
                  <c:v>-6.25E-2</c:v>
                </c:pt>
                <c:pt idx="521">
                  <c:v>-6.25E-2</c:v>
                </c:pt>
                <c:pt idx="522">
                  <c:v>-6.25E-2</c:v>
                </c:pt>
                <c:pt idx="523">
                  <c:v>-6.25E-2</c:v>
                </c:pt>
                <c:pt idx="524">
                  <c:v>-6.25E-2</c:v>
                </c:pt>
                <c:pt idx="525">
                  <c:v>-6.25E-2</c:v>
                </c:pt>
                <c:pt idx="526">
                  <c:v>-6.25E-2</c:v>
                </c:pt>
                <c:pt idx="527">
                  <c:v>-6.25E-2</c:v>
                </c:pt>
                <c:pt idx="528">
                  <c:v>-6.25E-2</c:v>
                </c:pt>
                <c:pt idx="529">
                  <c:v>-6.25E-2</c:v>
                </c:pt>
                <c:pt idx="530">
                  <c:v>-6.25E-2</c:v>
                </c:pt>
                <c:pt idx="531">
                  <c:v>-6.25E-2</c:v>
                </c:pt>
                <c:pt idx="532">
                  <c:v>-6.25E-2</c:v>
                </c:pt>
                <c:pt idx="533">
                  <c:v>-6.25E-2</c:v>
                </c:pt>
                <c:pt idx="534">
                  <c:v>-6.25E-2</c:v>
                </c:pt>
                <c:pt idx="535">
                  <c:v>-6.25E-2</c:v>
                </c:pt>
                <c:pt idx="536">
                  <c:v>-6.25E-2</c:v>
                </c:pt>
                <c:pt idx="537">
                  <c:v>-6.25E-2</c:v>
                </c:pt>
                <c:pt idx="538">
                  <c:v>-6.25E-2</c:v>
                </c:pt>
                <c:pt idx="539">
                  <c:v>-6.25E-2</c:v>
                </c:pt>
                <c:pt idx="540">
                  <c:v>-6.25E-2</c:v>
                </c:pt>
                <c:pt idx="541">
                  <c:v>-6.25E-2</c:v>
                </c:pt>
                <c:pt idx="542">
                  <c:v>-6.25E-2</c:v>
                </c:pt>
                <c:pt idx="543">
                  <c:v>-6.25E-2</c:v>
                </c:pt>
                <c:pt idx="544">
                  <c:v>-6.25E-2</c:v>
                </c:pt>
                <c:pt idx="545">
                  <c:v>-6.25E-2</c:v>
                </c:pt>
                <c:pt idx="546">
                  <c:v>-6.25E-2</c:v>
                </c:pt>
                <c:pt idx="547">
                  <c:v>-6.25E-2</c:v>
                </c:pt>
                <c:pt idx="548">
                  <c:v>-6.25E-2</c:v>
                </c:pt>
                <c:pt idx="549">
                  <c:v>-6.25E-2</c:v>
                </c:pt>
                <c:pt idx="550">
                  <c:v>-6.25E-2</c:v>
                </c:pt>
                <c:pt idx="551">
                  <c:v>-6.25E-2</c:v>
                </c:pt>
                <c:pt idx="552">
                  <c:v>-6.25E-2</c:v>
                </c:pt>
                <c:pt idx="553">
                  <c:v>-6.25E-2</c:v>
                </c:pt>
                <c:pt idx="554">
                  <c:v>-6.25E-2</c:v>
                </c:pt>
                <c:pt idx="555">
                  <c:v>-6.25E-2</c:v>
                </c:pt>
                <c:pt idx="556">
                  <c:v>-6.25E-2</c:v>
                </c:pt>
                <c:pt idx="557">
                  <c:v>-6.25E-2</c:v>
                </c:pt>
                <c:pt idx="558">
                  <c:v>-6.25E-2</c:v>
                </c:pt>
                <c:pt idx="559">
                  <c:v>-6.25E-2</c:v>
                </c:pt>
                <c:pt idx="560">
                  <c:v>-6.25E-2</c:v>
                </c:pt>
                <c:pt idx="561">
                  <c:v>-6.25E-2</c:v>
                </c:pt>
                <c:pt idx="562">
                  <c:v>-6.25E-2</c:v>
                </c:pt>
                <c:pt idx="563">
                  <c:v>-6.25E-2</c:v>
                </c:pt>
                <c:pt idx="564">
                  <c:v>-6.25E-2</c:v>
                </c:pt>
                <c:pt idx="565">
                  <c:v>-6.25E-2</c:v>
                </c:pt>
                <c:pt idx="566">
                  <c:v>-6.25E-2</c:v>
                </c:pt>
                <c:pt idx="567">
                  <c:v>-6.25E-2</c:v>
                </c:pt>
                <c:pt idx="568">
                  <c:v>-6.25E-2</c:v>
                </c:pt>
                <c:pt idx="569">
                  <c:v>-6.25E-2</c:v>
                </c:pt>
                <c:pt idx="570">
                  <c:v>-6.25E-2</c:v>
                </c:pt>
                <c:pt idx="571">
                  <c:v>-6.25E-2</c:v>
                </c:pt>
                <c:pt idx="572">
                  <c:v>-6.25E-2</c:v>
                </c:pt>
                <c:pt idx="573">
                  <c:v>-6.25E-2</c:v>
                </c:pt>
                <c:pt idx="574">
                  <c:v>-6.25E-2</c:v>
                </c:pt>
                <c:pt idx="575">
                  <c:v>-6.25E-2</c:v>
                </c:pt>
                <c:pt idx="576">
                  <c:v>-6.25E-2</c:v>
                </c:pt>
                <c:pt idx="577">
                  <c:v>-6.25E-2</c:v>
                </c:pt>
                <c:pt idx="578">
                  <c:v>-6.25E-2</c:v>
                </c:pt>
                <c:pt idx="579">
                  <c:v>-6.25E-2</c:v>
                </c:pt>
                <c:pt idx="580">
                  <c:v>-6.25E-2</c:v>
                </c:pt>
                <c:pt idx="581">
                  <c:v>-6.25E-2</c:v>
                </c:pt>
                <c:pt idx="582">
                  <c:v>-6.25E-2</c:v>
                </c:pt>
                <c:pt idx="583">
                  <c:v>-6.25E-2</c:v>
                </c:pt>
                <c:pt idx="584">
                  <c:v>-6.25E-2</c:v>
                </c:pt>
                <c:pt idx="585">
                  <c:v>-6.25E-2</c:v>
                </c:pt>
                <c:pt idx="586">
                  <c:v>-6.25E-2</c:v>
                </c:pt>
                <c:pt idx="587">
                  <c:v>-6.25E-2</c:v>
                </c:pt>
                <c:pt idx="588">
                  <c:v>-6.25E-2</c:v>
                </c:pt>
                <c:pt idx="589">
                  <c:v>-6.25E-2</c:v>
                </c:pt>
                <c:pt idx="590">
                  <c:v>-6.25E-2</c:v>
                </c:pt>
                <c:pt idx="591">
                  <c:v>-6.25E-2</c:v>
                </c:pt>
                <c:pt idx="592">
                  <c:v>-6.25E-2</c:v>
                </c:pt>
                <c:pt idx="593">
                  <c:v>-6.25E-2</c:v>
                </c:pt>
                <c:pt idx="594">
                  <c:v>-6.25E-2</c:v>
                </c:pt>
                <c:pt idx="595">
                  <c:v>-6.25E-2</c:v>
                </c:pt>
                <c:pt idx="596">
                  <c:v>-6.25E-2</c:v>
                </c:pt>
                <c:pt idx="597">
                  <c:v>-6.25E-2</c:v>
                </c:pt>
                <c:pt idx="598">
                  <c:v>-6.25E-2</c:v>
                </c:pt>
                <c:pt idx="599">
                  <c:v>-6.25E-2</c:v>
                </c:pt>
                <c:pt idx="600">
                  <c:v>-6.25E-2</c:v>
                </c:pt>
                <c:pt idx="601">
                  <c:v>-6.25E-2</c:v>
                </c:pt>
                <c:pt idx="602">
                  <c:v>-6.25E-2</c:v>
                </c:pt>
                <c:pt idx="603">
                  <c:v>-6.25E-2</c:v>
                </c:pt>
                <c:pt idx="604">
                  <c:v>-6.25E-2</c:v>
                </c:pt>
                <c:pt idx="605">
                  <c:v>-6.25E-2</c:v>
                </c:pt>
                <c:pt idx="606">
                  <c:v>-6.25E-2</c:v>
                </c:pt>
                <c:pt idx="607">
                  <c:v>-6.25E-2</c:v>
                </c:pt>
                <c:pt idx="608">
                  <c:v>-6.25E-2</c:v>
                </c:pt>
                <c:pt idx="609">
                  <c:v>-6.25E-2</c:v>
                </c:pt>
                <c:pt idx="610">
                  <c:v>-6.25E-2</c:v>
                </c:pt>
                <c:pt idx="611">
                  <c:v>-6.25E-2</c:v>
                </c:pt>
                <c:pt idx="612">
                  <c:v>-6.25E-2</c:v>
                </c:pt>
                <c:pt idx="613">
                  <c:v>-6.25E-2</c:v>
                </c:pt>
                <c:pt idx="614">
                  <c:v>-6.25E-2</c:v>
                </c:pt>
                <c:pt idx="615">
                  <c:v>-6.25E-2</c:v>
                </c:pt>
                <c:pt idx="616">
                  <c:v>-6.25E-2</c:v>
                </c:pt>
                <c:pt idx="617">
                  <c:v>-6.25E-2</c:v>
                </c:pt>
                <c:pt idx="618">
                  <c:v>-6.25E-2</c:v>
                </c:pt>
                <c:pt idx="619">
                  <c:v>-6.25E-2</c:v>
                </c:pt>
                <c:pt idx="620">
                  <c:v>-6.25E-2</c:v>
                </c:pt>
                <c:pt idx="621">
                  <c:v>-6.25E-2</c:v>
                </c:pt>
                <c:pt idx="622">
                  <c:v>-6.25E-2</c:v>
                </c:pt>
                <c:pt idx="623">
                  <c:v>-6.25E-2</c:v>
                </c:pt>
                <c:pt idx="624">
                  <c:v>-6.25E-2</c:v>
                </c:pt>
                <c:pt idx="625">
                  <c:v>-6.25E-2</c:v>
                </c:pt>
                <c:pt idx="626">
                  <c:v>-6.25E-2</c:v>
                </c:pt>
                <c:pt idx="627">
                  <c:v>-6.25E-2</c:v>
                </c:pt>
                <c:pt idx="628">
                  <c:v>-6.25E-2</c:v>
                </c:pt>
                <c:pt idx="629">
                  <c:v>-6.25E-2</c:v>
                </c:pt>
                <c:pt idx="630">
                  <c:v>-6.25E-2</c:v>
                </c:pt>
                <c:pt idx="631">
                  <c:v>-6.25E-2</c:v>
                </c:pt>
                <c:pt idx="632">
                  <c:v>-6.25E-2</c:v>
                </c:pt>
                <c:pt idx="633">
                  <c:v>-6.25E-2</c:v>
                </c:pt>
                <c:pt idx="634">
                  <c:v>-6.25E-2</c:v>
                </c:pt>
                <c:pt idx="635">
                  <c:v>-6.25E-2</c:v>
                </c:pt>
                <c:pt idx="636">
                  <c:v>-6.25E-2</c:v>
                </c:pt>
                <c:pt idx="637">
                  <c:v>-6.25E-2</c:v>
                </c:pt>
                <c:pt idx="638">
                  <c:v>-6.25E-2</c:v>
                </c:pt>
                <c:pt idx="639">
                  <c:v>-6.25E-2</c:v>
                </c:pt>
                <c:pt idx="640">
                  <c:v>-6.25E-2</c:v>
                </c:pt>
                <c:pt idx="641">
                  <c:v>-6.25E-2</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numCache>
            </c:numRef>
          </c:yVal>
          <c:smooth val="1"/>
        </c:ser>
        <c:ser>
          <c:idx val="4"/>
          <c:order val="4"/>
          <c:tx>
            <c:strRef>
              <c:f>'Dist &amp; Dominance'!$W$4</c:f>
              <c:strCache>
                <c:ptCount val="1"/>
                <c:pt idx="0">
                  <c:v>∆ CDF (2-4)</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Dominance'!$W$5:$W$805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6.25E-2</c:v>
                </c:pt>
                <c:pt idx="90">
                  <c:v>6.25E-2</c:v>
                </c:pt>
                <c:pt idx="91">
                  <c:v>6.25E-2</c:v>
                </c:pt>
                <c:pt idx="92">
                  <c:v>6.25E-2</c:v>
                </c:pt>
                <c:pt idx="93">
                  <c:v>6.25E-2</c:v>
                </c:pt>
                <c:pt idx="94">
                  <c:v>6.25E-2</c:v>
                </c:pt>
                <c:pt idx="95">
                  <c:v>6.25E-2</c:v>
                </c:pt>
                <c:pt idx="96">
                  <c:v>6.25E-2</c:v>
                </c:pt>
                <c:pt idx="97">
                  <c:v>6.25E-2</c:v>
                </c:pt>
                <c:pt idx="98">
                  <c:v>6.25E-2</c:v>
                </c:pt>
                <c:pt idx="99">
                  <c:v>6.25E-2</c:v>
                </c:pt>
                <c:pt idx="100">
                  <c:v>6.25E-2</c:v>
                </c:pt>
                <c:pt idx="101">
                  <c:v>6.25E-2</c:v>
                </c:pt>
                <c:pt idx="102">
                  <c:v>6.25E-2</c:v>
                </c:pt>
                <c:pt idx="103">
                  <c:v>6.25E-2</c:v>
                </c:pt>
                <c:pt idx="104">
                  <c:v>6.25E-2</c:v>
                </c:pt>
                <c:pt idx="105">
                  <c:v>6.25E-2</c:v>
                </c:pt>
                <c:pt idx="106">
                  <c:v>6.25E-2</c:v>
                </c:pt>
                <c:pt idx="107">
                  <c:v>6.25E-2</c:v>
                </c:pt>
                <c:pt idx="108">
                  <c:v>6.25E-2</c:v>
                </c:pt>
                <c:pt idx="109">
                  <c:v>6.25E-2</c:v>
                </c:pt>
                <c:pt idx="110">
                  <c:v>6.25E-2</c:v>
                </c:pt>
                <c:pt idx="111">
                  <c:v>6.25E-2</c:v>
                </c:pt>
                <c:pt idx="112">
                  <c:v>6.25E-2</c:v>
                </c:pt>
                <c:pt idx="113">
                  <c:v>6.25E-2</c:v>
                </c:pt>
                <c:pt idx="114">
                  <c:v>6.25E-2</c:v>
                </c:pt>
                <c:pt idx="115">
                  <c:v>6.25E-2</c:v>
                </c:pt>
                <c:pt idx="116">
                  <c:v>6.25E-2</c:v>
                </c:pt>
                <c:pt idx="117">
                  <c:v>6.25E-2</c:v>
                </c:pt>
                <c:pt idx="118">
                  <c:v>6.25E-2</c:v>
                </c:pt>
                <c:pt idx="119">
                  <c:v>6.25E-2</c:v>
                </c:pt>
                <c:pt idx="120">
                  <c:v>6.25E-2</c:v>
                </c:pt>
                <c:pt idx="121">
                  <c:v>6.25E-2</c:v>
                </c:pt>
                <c:pt idx="122">
                  <c:v>6.25E-2</c:v>
                </c:pt>
                <c:pt idx="123">
                  <c:v>6.25E-2</c:v>
                </c:pt>
                <c:pt idx="124">
                  <c:v>6.25E-2</c:v>
                </c:pt>
                <c:pt idx="125">
                  <c:v>6.25E-2</c:v>
                </c:pt>
                <c:pt idx="126">
                  <c:v>6.25E-2</c:v>
                </c:pt>
                <c:pt idx="127">
                  <c:v>6.25E-2</c:v>
                </c:pt>
                <c:pt idx="128">
                  <c:v>6.25E-2</c:v>
                </c:pt>
                <c:pt idx="129">
                  <c:v>6.25E-2</c:v>
                </c:pt>
                <c:pt idx="130">
                  <c:v>6.25E-2</c:v>
                </c:pt>
                <c:pt idx="131">
                  <c:v>6.25E-2</c:v>
                </c:pt>
                <c:pt idx="132">
                  <c:v>6.25E-2</c:v>
                </c:pt>
                <c:pt idx="133">
                  <c:v>6.25E-2</c:v>
                </c:pt>
                <c:pt idx="134">
                  <c:v>6.25E-2</c:v>
                </c:pt>
                <c:pt idx="135">
                  <c:v>6.25E-2</c:v>
                </c:pt>
                <c:pt idx="136">
                  <c:v>6.25E-2</c:v>
                </c:pt>
                <c:pt idx="137">
                  <c:v>6.25E-2</c:v>
                </c:pt>
                <c:pt idx="138">
                  <c:v>6.25E-2</c:v>
                </c:pt>
                <c:pt idx="139">
                  <c:v>6.25E-2</c:v>
                </c:pt>
                <c:pt idx="140">
                  <c:v>6.25E-2</c:v>
                </c:pt>
                <c:pt idx="141">
                  <c:v>6.25E-2</c:v>
                </c:pt>
                <c:pt idx="142">
                  <c:v>6.25E-2</c:v>
                </c:pt>
                <c:pt idx="143">
                  <c:v>6.25E-2</c:v>
                </c:pt>
                <c:pt idx="144">
                  <c:v>6.25E-2</c:v>
                </c:pt>
                <c:pt idx="145">
                  <c:v>6.25E-2</c:v>
                </c:pt>
                <c:pt idx="146">
                  <c:v>6.25E-2</c:v>
                </c:pt>
                <c:pt idx="147">
                  <c:v>6.25E-2</c:v>
                </c:pt>
                <c:pt idx="148">
                  <c:v>0.1875</c:v>
                </c:pt>
                <c:pt idx="149">
                  <c:v>0.1875</c:v>
                </c:pt>
                <c:pt idx="150">
                  <c:v>0.1875</c:v>
                </c:pt>
                <c:pt idx="151">
                  <c:v>0.1875</c:v>
                </c:pt>
                <c:pt idx="152">
                  <c:v>0.1875</c:v>
                </c:pt>
                <c:pt idx="153">
                  <c:v>0.1875</c:v>
                </c:pt>
                <c:pt idx="154">
                  <c:v>0.1875</c:v>
                </c:pt>
                <c:pt idx="155">
                  <c:v>0.1875</c:v>
                </c:pt>
                <c:pt idx="156">
                  <c:v>0.1875</c:v>
                </c:pt>
                <c:pt idx="157">
                  <c:v>0.1875</c:v>
                </c:pt>
                <c:pt idx="158">
                  <c:v>0.3125</c:v>
                </c:pt>
                <c:pt idx="159">
                  <c:v>0.3125</c:v>
                </c:pt>
                <c:pt idx="160">
                  <c:v>0.3125</c:v>
                </c:pt>
                <c:pt idx="161">
                  <c:v>0.3125</c:v>
                </c:pt>
                <c:pt idx="162">
                  <c:v>0.3125</c:v>
                </c:pt>
                <c:pt idx="163">
                  <c:v>0.3125</c:v>
                </c:pt>
                <c:pt idx="164">
                  <c:v>0.3125</c:v>
                </c:pt>
                <c:pt idx="165">
                  <c:v>0.3125</c:v>
                </c:pt>
                <c:pt idx="166">
                  <c:v>0.3125</c:v>
                </c:pt>
                <c:pt idx="167">
                  <c:v>0.3125</c:v>
                </c:pt>
                <c:pt idx="168">
                  <c:v>0.3125</c:v>
                </c:pt>
                <c:pt idx="169">
                  <c:v>0.3125</c:v>
                </c:pt>
                <c:pt idx="170">
                  <c:v>0.3125</c:v>
                </c:pt>
                <c:pt idx="171">
                  <c:v>0.3125</c:v>
                </c:pt>
                <c:pt idx="172">
                  <c:v>0.3125</c:v>
                </c:pt>
                <c:pt idx="173">
                  <c:v>0.3125</c:v>
                </c:pt>
                <c:pt idx="174">
                  <c:v>0.3125</c:v>
                </c:pt>
                <c:pt idx="175">
                  <c:v>0.3125</c:v>
                </c:pt>
                <c:pt idx="176">
                  <c:v>0.3125</c:v>
                </c:pt>
                <c:pt idx="177">
                  <c:v>0.3125</c:v>
                </c:pt>
                <c:pt idx="178">
                  <c:v>0.3125</c:v>
                </c:pt>
                <c:pt idx="179">
                  <c:v>0.3125</c:v>
                </c:pt>
                <c:pt idx="180">
                  <c:v>0.3125</c:v>
                </c:pt>
                <c:pt idx="181">
                  <c:v>0.3125</c:v>
                </c:pt>
                <c:pt idx="182">
                  <c:v>0.3125</c:v>
                </c:pt>
                <c:pt idx="183">
                  <c:v>0.3125</c:v>
                </c:pt>
                <c:pt idx="184">
                  <c:v>0.3125</c:v>
                </c:pt>
                <c:pt idx="185">
                  <c:v>0.3125</c:v>
                </c:pt>
                <c:pt idx="186">
                  <c:v>0.3125</c:v>
                </c:pt>
                <c:pt idx="187">
                  <c:v>0.3125</c:v>
                </c:pt>
                <c:pt idx="188">
                  <c:v>0.3125</c:v>
                </c:pt>
                <c:pt idx="189">
                  <c:v>0.375</c:v>
                </c:pt>
                <c:pt idx="190">
                  <c:v>0.375</c:v>
                </c:pt>
                <c:pt idx="191">
                  <c:v>0.375</c:v>
                </c:pt>
                <c:pt idx="192">
                  <c:v>0.375</c:v>
                </c:pt>
                <c:pt idx="193">
                  <c:v>0.375</c:v>
                </c:pt>
                <c:pt idx="194">
                  <c:v>0.375</c:v>
                </c:pt>
                <c:pt idx="195">
                  <c:v>0.375</c:v>
                </c:pt>
                <c:pt idx="196">
                  <c:v>0.375</c:v>
                </c:pt>
                <c:pt idx="197">
                  <c:v>0.375</c:v>
                </c:pt>
                <c:pt idx="198">
                  <c:v>0.375</c:v>
                </c:pt>
                <c:pt idx="199">
                  <c:v>0.375</c:v>
                </c:pt>
                <c:pt idx="200">
                  <c:v>0.375</c:v>
                </c:pt>
                <c:pt idx="201">
                  <c:v>0.375</c:v>
                </c:pt>
                <c:pt idx="202">
                  <c:v>0.375</c:v>
                </c:pt>
                <c:pt idx="203">
                  <c:v>0.375</c:v>
                </c:pt>
                <c:pt idx="204">
                  <c:v>0.375</c:v>
                </c:pt>
                <c:pt idx="205">
                  <c:v>0.375</c:v>
                </c:pt>
                <c:pt idx="206">
                  <c:v>0.375</c:v>
                </c:pt>
                <c:pt idx="207">
                  <c:v>0.375</c:v>
                </c:pt>
                <c:pt idx="208">
                  <c:v>0.375</c:v>
                </c:pt>
                <c:pt idx="209">
                  <c:v>0.375</c:v>
                </c:pt>
                <c:pt idx="210">
                  <c:v>0.375</c:v>
                </c:pt>
                <c:pt idx="211">
                  <c:v>0.375</c:v>
                </c:pt>
                <c:pt idx="212">
                  <c:v>0.375</c:v>
                </c:pt>
                <c:pt idx="213">
                  <c:v>0.375</c:v>
                </c:pt>
                <c:pt idx="214">
                  <c:v>0.375</c:v>
                </c:pt>
                <c:pt idx="215">
                  <c:v>0.375</c:v>
                </c:pt>
                <c:pt idx="216">
                  <c:v>0.375</c:v>
                </c:pt>
                <c:pt idx="217">
                  <c:v>0.125</c:v>
                </c:pt>
                <c:pt idx="218">
                  <c:v>0.125</c:v>
                </c:pt>
                <c:pt idx="219">
                  <c:v>0.125</c:v>
                </c:pt>
                <c:pt idx="220">
                  <c:v>0.125</c:v>
                </c:pt>
                <c:pt idx="221">
                  <c:v>0.125</c:v>
                </c:pt>
                <c:pt idx="222">
                  <c:v>0.125</c:v>
                </c:pt>
                <c:pt idx="223">
                  <c:v>0.125</c:v>
                </c:pt>
                <c:pt idx="224">
                  <c:v>0.125</c:v>
                </c:pt>
                <c:pt idx="225">
                  <c:v>0.125</c:v>
                </c:pt>
                <c:pt idx="226">
                  <c:v>0.125</c:v>
                </c:pt>
                <c:pt idx="227">
                  <c:v>0.125</c:v>
                </c:pt>
                <c:pt idx="228">
                  <c:v>0.125</c:v>
                </c:pt>
                <c:pt idx="229">
                  <c:v>0.125</c:v>
                </c:pt>
                <c:pt idx="230">
                  <c:v>0.125</c:v>
                </c:pt>
                <c:pt idx="231">
                  <c:v>0.1875</c:v>
                </c:pt>
                <c:pt idx="232">
                  <c:v>0.1875</c:v>
                </c:pt>
                <c:pt idx="233">
                  <c:v>0.1875</c:v>
                </c:pt>
                <c:pt idx="234">
                  <c:v>0.1875</c:v>
                </c:pt>
                <c:pt idx="235">
                  <c:v>0.1875</c:v>
                </c:pt>
                <c:pt idx="236">
                  <c:v>0.1875</c:v>
                </c:pt>
                <c:pt idx="237">
                  <c:v>0.1875</c:v>
                </c:pt>
                <c:pt idx="238">
                  <c:v>0.1875</c:v>
                </c:pt>
                <c:pt idx="239">
                  <c:v>0.1875</c:v>
                </c:pt>
                <c:pt idx="240">
                  <c:v>0.1875</c:v>
                </c:pt>
                <c:pt idx="241">
                  <c:v>0.1875</c:v>
                </c:pt>
                <c:pt idx="242">
                  <c:v>0.1875</c:v>
                </c:pt>
                <c:pt idx="243">
                  <c:v>0.1875</c:v>
                </c:pt>
                <c:pt idx="244">
                  <c:v>0.1875</c:v>
                </c:pt>
                <c:pt idx="245">
                  <c:v>0.1875</c:v>
                </c:pt>
                <c:pt idx="246">
                  <c:v>0.1875</c:v>
                </c:pt>
                <c:pt idx="247">
                  <c:v>0.1875</c:v>
                </c:pt>
                <c:pt idx="248">
                  <c:v>0.1875</c:v>
                </c:pt>
                <c:pt idx="249">
                  <c:v>-0.3125</c:v>
                </c:pt>
                <c:pt idx="250">
                  <c:v>-0.3125</c:v>
                </c:pt>
                <c:pt idx="251">
                  <c:v>-0.3125</c:v>
                </c:pt>
                <c:pt idx="252">
                  <c:v>-0.3125</c:v>
                </c:pt>
                <c:pt idx="253">
                  <c:v>-0.3125</c:v>
                </c:pt>
                <c:pt idx="254">
                  <c:v>-0.3125</c:v>
                </c:pt>
                <c:pt idx="255">
                  <c:v>-0.3125</c:v>
                </c:pt>
                <c:pt idx="256">
                  <c:v>-0.3125</c:v>
                </c:pt>
                <c:pt idx="257">
                  <c:v>-0.3125</c:v>
                </c:pt>
                <c:pt idx="258">
                  <c:v>-0.3125</c:v>
                </c:pt>
                <c:pt idx="259">
                  <c:v>-0.3125</c:v>
                </c:pt>
                <c:pt idx="260">
                  <c:v>-0.3125</c:v>
                </c:pt>
                <c:pt idx="261">
                  <c:v>-0.3125</c:v>
                </c:pt>
                <c:pt idx="262">
                  <c:v>-0.3125</c:v>
                </c:pt>
                <c:pt idx="263">
                  <c:v>-0.3125</c:v>
                </c:pt>
                <c:pt idx="264">
                  <c:v>-0.3125</c:v>
                </c:pt>
                <c:pt idx="265">
                  <c:v>-0.3125</c:v>
                </c:pt>
                <c:pt idx="266">
                  <c:v>-0.3125</c:v>
                </c:pt>
                <c:pt idx="267">
                  <c:v>-0.3125</c:v>
                </c:pt>
                <c:pt idx="268">
                  <c:v>-0.3125</c:v>
                </c:pt>
                <c:pt idx="269">
                  <c:v>-0.3125</c:v>
                </c:pt>
                <c:pt idx="270">
                  <c:v>-0.3125</c:v>
                </c:pt>
                <c:pt idx="271">
                  <c:v>-0.3125</c:v>
                </c:pt>
                <c:pt idx="272">
                  <c:v>-0.3125</c:v>
                </c:pt>
                <c:pt idx="273">
                  <c:v>-0.3125</c:v>
                </c:pt>
                <c:pt idx="274">
                  <c:v>-0.3125</c:v>
                </c:pt>
                <c:pt idx="275">
                  <c:v>-6.25E-2</c:v>
                </c:pt>
                <c:pt idx="276">
                  <c:v>-6.25E-2</c:v>
                </c:pt>
                <c:pt idx="277">
                  <c:v>-6.25E-2</c:v>
                </c:pt>
                <c:pt idx="278">
                  <c:v>-6.25E-2</c:v>
                </c:pt>
                <c:pt idx="279">
                  <c:v>-6.25E-2</c:v>
                </c:pt>
                <c:pt idx="280">
                  <c:v>-6.25E-2</c:v>
                </c:pt>
                <c:pt idx="281">
                  <c:v>-6.25E-2</c:v>
                </c:pt>
                <c:pt idx="282">
                  <c:v>-6.25E-2</c:v>
                </c:pt>
                <c:pt idx="283">
                  <c:v>-6.25E-2</c:v>
                </c:pt>
                <c:pt idx="284">
                  <c:v>-6.25E-2</c:v>
                </c:pt>
                <c:pt idx="285">
                  <c:v>-6.25E-2</c:v>
                </c:pt>
                <c:pt idx="286">
                  <c:v>-6.25E-2</c:v>
                </c:pt>
                <c:pt idx="287">
                  <c:v>-6.25E-2</c:v>
                </c:pt>
                <c:pt idx="288">
                  <c:v>-6.25E-2</c:v>
                </c:pt>
                <c:pt idx="289">
                  <c:v>-6.25E-2</c:v>
                </c:pt>
                <c:pt idx="290">
                  <c:v>-6.25E-2</c:v>
                </c:pt>
                <c:pt idx="291">
                  <c:v>-6.25E-2</c:v>
                </c:pt>
                <c:pt idx="292">
                  <c:v>-6.25E-2</c:v>
                </c:pt>
                <c:pt idx="293">
                  <c:v>-6.25E-2</c:v>
                </c:pt>
                <c:pt idx="294">
                  <c:v>-6.25E-2</c:v>
                </c:pt>
                <c:pt idx="295">
                  <c:v>-6.25E-2</c:v>
                </c:pt>
                <c:pt idx="296">
                  <c:v>-6.25E-2</c:v>
                </c:pt>
                <c:pt idx="297">
                  <c:v>-0.3125</c:v>
                </c:pt>
                <c:pt idx="298">
                  <c:v>-0.3125</c:v>
                </c:pt>
                <c:pt idx="299">
                  <c:v>-0.3125</c:v>
                </c:pt>
                <c:pt idx="300">
                  <c:v>-0.3125</c:v>
                </c:pt>
                <c:pt idx="301">
                  <c:v>-0.3125</c:v>
                </c:pt>
                <c:pt idx="302">
                  <c:v>-0.3125</c:v>
                </c:pt>
                <c:pt idx="303">
                  <c:v>-0.3125</c:v>
                </c:pt>
                <c:pt idx="304">
                  <c:v>-0.3125</c:v>
                </c:pt>
                <c:pt idx="305">
                  <c:v>-0.3125</c:v>
                </c:pt>
                <c:pt idx="306">
                  <c:v>-0.3125</c:v>
                </c:pt>
                <c:pt idx="307">
                  <c:v>-0.3125</c:v>
                </c:pt>
                <c:pt idx="308">
                  <c:v>-0.3125</c:v>
                </c:pt>
                <c:pt idx="309">
                  <c:v>-0.3125</c:v>
                </c:pt>
                <c:pt idx="310">
                  <c:v>-0.3125</c:v>
                </c:pt>
                <c:pt idx="311">
                  <c:v>-0.3125</c:v>
                </c:pt>
                <c:pt idx="312">
                  <c:v>-0.3125</c:v>
                </c:pt>
                <c:pt idx="313">
                  <c:v>-0.3125</c:v>
                </c:pt>
                <c:pt idx="314">
                  <c:v>-0.3125</c:v>
                </c:pt>
                <c:pt idx="315">
                  <c:v>-0.3125</c:v>
                </c:pt>
                <c:pt idx="316">
                  <c:v>-0.3125</c:v>
                </c:pt>
                <c:pt idx="317">
                  <c:v>-0.3125</c:v>
                </c:pt>
                <c:pt idx="318">
                  <c:v>-0.3125</c:v>
                </c:pt>
                <c:pt idx="319">
                  <c:v>-0.3125</c:v>
                </c:pt>
                <c:pt idx="320">
                  <c:v>-0.3125</c:v>
                </c:pt>
                <c:pt idx="321">
                  <c:v>-0.3125</c:v>
                </c:pt>
                <c:pt idx="322">
                  <c:v>-0.3125</c:v>
                </c:pt>
                <c:pt idx="323">
                  <c:v>-0.3125</c:v>
                </c:pt>
                <c:pt idx="324">
                  <c:v>-0.3125</c:v>
                </c:pt>
                <c:pt idx="325">
                  <c:v>-0.3125</c:v>
                </c:pt>
                <c:pt idx="326">
                  <c:v>-0.3125</c:v>
                </c:pt>
                <c:pt idx="327">
                  <c:v>-0.3125</c:v>
                </c:pt>
                <c:pt idx="328">
                  <c:v>-0.3125</c:v>
                </c:pt>
                <c:pt idx="329">
                  <c:v>-0.3125</c:v>
                </c:pt>
                <c:pt idx="330">
                  <c:v>-0.3125</c:v>
                </c:pt>
                <c:pt idx="331">
                  <c:v>-0.3125</c:v>
                </c:pt>
                <c:pt idx="332">
                  <c:v>-0.3125</c:v>
                </c:pt>
                <c:pt idx="333">
                  <c:v>-0.3125</c:v>
                </c:pt>
                <c:pt idx="334">
                  <c:v>-0.3125</c:v>
                </c:pt>
                <c:pt idx="335">
                  <c:v>-0.3125</c:v>
                </c:pt>
                <c:pt idx="336">
                  <c:v>-0.3125</c:v>
                </c:pt>
                <c:pt idx="337">
                  <c:v>-0.3125</c:v>
                </c:pt>
                <c:pt idx="338">
                  <c:v>-0.3125</c:v>
                </c:pt>
                <c:pt idx="339">
                  <c:v>-0.3125</c:v>
                </c:pt>
                <c:pt idx="340">
                  <c:v>-0.3125</c:v>
                </c:pt>
                <c:pt idx="341">
                  <c:v>-0.3125</c:v>
                </c:pt>
                <c:pt idx="342">
                  <c:v>-0.3125</c:v>
                </c:pt>
                <c:pt idx="343">
                  <c:v>-0.3125</c:v>
                </c:pt>
                <c:pt idx="344">
                  <c:v>-0.3125</c:v>
                </c:pt>
                <c:pt idx="345">
                  <c:v>-0.3125</c:v>
                </c:pt>
                <c:pt idx="346">
                  <c:v>-0.3125</c:v>
                </c:pt>
                <c:pt idx="347">
                  <c:v>-0.3125</c:v>
                </c:pt>
                <c:pt idx="348">
                  <c:v>-0.3125</c:v>
                </c:pt>
                <c:pt idx="349">
                  <c:v>-0.3125</c:v>
                </c:pt>
                <c:pt idx="350">
                  <c:v>-0.3125</c:v>
                </c:pt>
                <c:pt idx="351">
                  <c:v>-0.3125</c:v>
                </c:pt>
                <c:pt idx="352">
                  <c:v>-0.3125</c:v>
                </c:pt>
                <c:pt idx="353">
                  <c:v>-0.3125</c:v>
                </c:pt>
                <c:pt idx="354">
                  <c:v>-0.3125</c:v>
                </c:pt>
                <c:pt idx="355">
                  <c:v>-0.3125</c:v>
                </c:pt>
                <c:pt idx="356">
                  <c:v>-0.3125</c:v>
                </c:pt>
                <c:pt idx="357">
                  <c:v>-0.3125</c:v>
                </c:pt>
                <c:pt idx="358">
                  <c:v>-0.3125</c:v>
                </c:pt>
                <c:pt idx="359">
                  <c:v>-0.3125</c:v>
                </c:pt>
                <c:pt idx="360">
                  <c:v>-0.3125</c:v>
                </c:pt>
                <c:pt idx="361">
                  <c:v>-0.3125</c:v>
                </c:pt>
                <c:pt idx="362">
                  <c:v>-0.3125</c:v>
                </c:pt>
                <c:pt idx="363">
                  <c:v>-0.3125</c:v>
                </c:pt>
                <c:pt idx="364">
                  <c:v>-0.3125</c:v>
                </c:pt>
                <c:pt idx="365">
                  <c:v>-0.3125</c:v>
                </c:pt>
                <c:pt idx="366">
                  <c:v>-0.3125</c:v>
                </c:pt>
                <c:pt idx="367">
                  <c:v>-0.3125</c:v>
                </c:pt>
                <c:pt idx="368">
                  <c:v>-0.3125</c:v>
                </c:pt>
                <c:pt idx="369">
                  <c:v>-0.3125</c:v>
                </c:pt>
                <c:pt idx="370">
                  <c:v>-0.3125</c:v>
                </c:pt>
                <c:pt idx="371">
                  <c:v>-0.3125</c:v>
                </c:pt>
                <c:pt idx="372">
                  <c:v>-0.3125</c:v>
                </c:pt>
                <c:pt idx="373">
                  <c:v>-0.3125</c:v>
                </c:pt>
                <c:pt idx="374">
                  <c:v>-0.1875</c:v>
                </c:pt>
                <c:pt idx="375">
                  <c:v>-0.1875</c:v>
                </c:pt>
                <c:pt idx="376">
                  <c:v>-0.1875</c:v>
                </c:pt>
                <c:pt idx="377">
                  <c:v>-0.1875</c:v>
                </c:pt>
                <c:pt idx="378">
                  <c:v>-0.1875</c:v>
                </c:pt>
                <c:pt idx="379">
                  <c:v>-0.1875</c:v>
                </c:pt>
                <c:pt idx="380">
                  <c:v>-0.1875</c:v>
                </c:pt>
                <c:pt idx="381">
                  <c:v>-0.1875</c:v>
                </c:pt>
                <c:pt idx="382">
                  <c:v>-0.1875</c:v>
                </c:pt>
                <c:pt idx="383">
                  <c:v>-0.1875</c:v>
                </c:pt>
                <c:pt idx="384">
                  <c:v>-0.1875</c:v>
                </c:pt>
                <c:pt idx="385">
                  <c:v>-0.1875</c:v>
                </c:pt>
                <c:pt idx="386">
                  <c:v>-0.1875</c:v>
                </c:pt>
                <c:pt idx="387">
                  <c:v>-0.1875</c:v>
                </c:pt>
                <c:pt idx="388">
                  <c:v>-0.1875</c:v>
                </c:pt>
                <c:pt idx="389">
                  <c:v>-0.1875</c:v>
                </c:pt>
                <c:pt idx="390">
                  <c:v>-0.1875</c:v>
                </c:pt>
                <c:pt idx="391">
                  <c:v>-0.1875</c:v>
                </c:pt>
                <c:pt idx="392">
                  <c:v>-0.1875</c:v>
                </c:pt>
                <c:pt idx="393">
                  <c:v>-0.1875</c:v>
                </c:pt>
                <c:pt idx="394">
                  <c:v>-0.1875</c:v>
                </c:pt>
                <c:pt idx="395">
                  <c:v>-0.1875</c:v>
                </c:pt>
                <c:pt idx="396">
                  <c:v>-0.1875</c:v>
                </c:pt>
                <c:pt idx="397">
                  <c:v>-0.1875</c:v>
                </c:pt>
                <c:pt idx="398">
                  <c:v>-0.1875</c:v>
                </c:pt>
                <c:pt idx="399">
                  <c:v>-0.1875</c:v>
                </c:pt>
                <c:pt idx="400">
                  <c:v>-0.1875</c:v>
                </c:pt>
                <c:pt idx="401">
                  <c:v>-0.1875</c:v>
                </c:pt>
                <c:pt idx="402">
                  <c:v>-0.1875</c:v>
                </c:pt>
                <c:pt idx="403">
                  <c:v>-0.1875</c:v>
                </c:pt>
                <c:pt idx="404">
                  <c:v>-0.1875</c:v>
                </c:pt>
                <c:pt idx="405">
                  <c:v>-0.1875</c:v>
                </c:pt>
                <c:pt idx="406">
                  <c:v>-0.1875</c:v>
                </c:pt>
                <c:pt idx="407">
                  <c:v>-0.1875</c:v>
                </c:pt>
                <c:pt idx="408">
                  <c:v>-0.1875</c:v>
                </c:pt>
                <c:pt idx="409">
                  <c:v>-0.1875</c:v>
                </c:pt>
                <c:pt idx="410">
                  <c:v>-0.1875</c:v>
                </c:pt>
                <c:pt idx="411">
                  <c:v>-0.1875</c:v>
                </c:pt>
                <c:pt idx="412">
                  <c:v>-0.1875</c:v>
                </c:pt>
                <c:pt idx="413">
                  <c:v>-0.1875</c:v>
                </c:pt>
                <c:pt idx="414">
                  <c:v>-0.1875</c:v>
                </c:pt>
                <c:pt idx="415">
                  <c:v>-0.1875</c:v>
                </c:pt>
                <c:pt idx="416">
                  <c:v>-0.1875</c:v>
                </c:pt>
                <c:pt idx="417">
                  <c:v>-0.1875</c:v>
                </c:pt>
                <c:pt idx="418">
                  <c:v>-0.1875</c:v>
                </c:pt>
                <c:pt idx="419">
                  <c:v>-0.1875</c:v>
                </c:pt>
                <c:pt idx="420">
                  <c:v>-0.1875</c:v>
                </c:pt>
                <c:pt idx="421">
                  <c:v>-0.1875</c:v>
                </c:pt>
                <c:pt idx="422">
                  <c:v>-0.1875</c:v>
                </c:pt>
                <c:pt idx="423">
                  <c:v>-0.1875</c:v>
                </c:pt>
                <c:pt idx="424">
                  <c:v>-0.1875</c:v>
                </c:pt>
                <c:pt idx="425">
                  <c:v>-0.1875</c:v>
                </c:pt>
                <c:pt idx="426">
                  <c:v>-0.1875</c:v>
                </c:pt>
                <c:pt idx="427">
                  <c:v>-0.1875</c:v>
                </c:pt>
                <c:pt idx="428">
                  <c:v>-0.1875</c:v>
                </c:pt>
                <c:pt idx="429">
                  <c:v>-0.1875</c:v>
                </c:pt>
                <c:pt idx="430">
                  <c:v>-0.1875</c:v>
                </c:pt>
                <c:pt idx="431">
                  <c:v>-0.1875</c:v>
                </c:pt>
                <c:pt idx="432">
                  <c:v>-0.1875</c:v>
                </c:pt>
                <c:pt idx="433">
                  <c:v>-0.1875</c:v>
                </c:pt>
                <c:pt idx="434">
                  <c:v>-0.1875</c:v>
                </c:pt>
                <c:pt idx="435">
                  <c:v>-0.1875</c:v>
                </c:pt>
                <c:pt idx="436">
                  <c:v>-0.1875</c:v>
                </c:pt>
                <c:pt idx="437">
                  <c:v>-0.1875</c:v>
                </c:pt>
                <c:pt idx="438">
                  <c:v>-0.1875</c:v>
                </c:pt>
                <c:pt idx="439">
                  <c:v>-0.1875</c:v>
                </c:pt>
                <c:pt idx="440">
                  <c:v>-0.1875</c:v>
                </c:pt>
                <c:pt idx="441">
                  <c:v>-0.1875</c:v>
                </c:pt>
                <c:pt idx="442">
                  <c:v>-0.1875</c:v>
                </c:pt>
                <c:pt idx="443">
                  <c:v>-0.1875</c:v>
                </c:pt>
                <c:pt idx="444">
                  <c:v>-0.1875</c:v>
                </c:pt>
                <c:pt idx="445">
                  <c:v>-0.1875</c:v>
                </c:pt>
                <c:pt idx="446">
                  <c:v>-0.1875</c:v>
                </c:pt>
                <c:pt idx="447">
                  <c:v>-0.1875</c:v>
                </c:pt>
                <c:pt idx="448">
                  <c:v>-6.25E-2</c:v>
                </c:pt>
                <c:pt idx="449">
                  <c:v>-6.25E-2</c:v>
                </c:pt>
                <c:pt idx="450">
                  <c:v>-6.25E-2</c:v>
                </c:pt>
                <c:pt idx="451">
                  <c:v>-6.25E-2</c:v>
                </c:pt>
                <c:pt idx="452">
                  <c:v>-6.25E-2</c:v>
                </c:pt>
                <c:pt idx="453">
                  <c:v>-6.25E-2</c:v>
                </c:pt>
                <c:pt idx="454">
                  <c:v>-6.25E-2</c:v>
                </c:pt>
                <c:pt idx="455">
                  <c:v>-6.25E-2</c:v>
                </c:pt>
                <c:pt idx="456">
                  <c:v>-6.25E-2</c:v>
                </c:pt>
                <c:pt idx="457">
                  <c:v>-6.25E-2</c:v>
                </c:pt>
                <c:pt idx="458">
                  <c:v>-6.25E-2</c:v>
                </c:pt>
                <c:pt idx="459">
                  <c:v>-6.25E-2</c:v>
                </c:pt>
                <c:pt idx="460">
                  <c:v>-6.25E-2</c:v>
                </c:pt>
                <c:pt idx="461">
                  <c:v>-6.25E-2</c:v>
                </c:pt>
                <c:pt idx="462">
                  <c:v>-6.25E-2</c:v>
                </c:pt>
                <c:pt idx="463">
                  <c:v>-6.25E-2</c:v>
                </c:pt>
                <c:pt idx="464">
                  <c:v>-6.25E-2</c:v>
                </c:pt>
                <c:pt idx="465">
                  <c:v>-6.25E-2</c:v>
                </c:pt>
                <c:pt idx="466">
                  <c:v>-6.25E-2</c:v>
                </c:pt>
                <c:pt idx="467">
                  <c:v>-6.25E-2</c:v>
                </c:pt>
                <c:pt idx="468">
                  <c:v>-6.25E-2</c:v>
                </c:pt>
                <c:pt idx="469">
                  <c:v>-6.25E-2</c:v>
                </c:pt>
                <c:pt idx="470">
                  <c:v>-6.25E-2</c:v>
                </c:pt>
                <c:pt idx="471">
                  <c:v>-6.25E-2</c:v>
                </c:pt>
                <c:pt idx="472">
                  <c:v>-6.25E-2</c:v>
                </c:pt>
                <c:pt idx="473">
                  <c:v>-6.25E-2</c:v>
                </c:pt>
                <c:pt idx="474">
                  <c:v>-6.25E-2</c:v>
                </c:pt>
                <c:pt idx="475">
                  <c:v>-6.25E-2</c:v>
                </c:pt>
                <c:pt idx="476">
                  <c:v>-6.25E-2</c:v>
                </c:pt>
                <c:pt idx="477">
                  <c:v>-6.25E-2</c:v>
                </c:pt>
                <c:pt idx="478">
                  <c:v>-6.25E-2</c:v>
                </c:pt>
                <c:pt idx="479">
                  <c:v>-6.25E-2</c:v>
                </c:pt>
                <c:pt idx="480">
                  <c:v>-6.25E-2</c:v>
                </c:pt>
                <c:pt idx="481">
                  <c:v>-6.25E-2</c:v>
                </c:pt>
                <c:pt idx="482">
                  <c:v>-6.25E-2</c:v>
                </c:pt>
                <c:pt idx="483">
                  <c:v>-6.25E-2</c:v>
                </c:pt>
                <c:pt idx="484">
                  <c:v>-6.25E-2</c:v>
                </c:pt>
                <c:pt idx="485">
                  <c:v>-6.25E-2</c:v>
                </c:pt>
                <c:pt idx="486">
                  <c:v>-6.25E-2</c:v>
                </c:pt>
                <c:pt idx="487">
                  <c:v>-6.25E-2</c:v>
                </c:pt>
                <c:pt idx="488">
                  <c:v>-6.25E-2</c:v>
                </c:pt>
                <c:pt idx="489">
                  <c:v>-6.25E-2</c:v>
                </c:pt>
                <c:pt idx="490">
                  <c:v>-6.25E-2</c:v>
                </c:pt>
                <c:pt idx="491">
                  <c:v>-6.25E-2</c:v>
                </c:pt>
                <c:pt idx="492">
                  <c:v>-6.25E-2</c:v>
                </c:pt>
                <c:pt idx="493">
                  <c:v>-6.25E-2</c:v>
                </c:pt>
                <c:pt idx="494">
                  <c:v>-6.25E-2</c:v>
                </c:pt>
                <c:pt idx="495">
                  <c:v>-6.25E-2</c:v>
                </c:pt>
                <c:pt idx="496">
                  <c:v>-6.25E-2</c:v>
                </c:pt>
                <c:pt idx="497">
                  <c:v>-6.25E-2</c:v>
                </c:pt>
                <c:pt idx="498">
                  <c:v>-6.25E-2</c:v>
                </c:pt>
                <c:pt idx="499">
                  <c:v>-6.25E-2</c:v>
                </c:pt>
                <c:pt idx="500">
                  <c:v>-6.25E-2</c:v>
                </c:pt>
                <c:pt idx="501">
                  <c:v>-6.25E-2</c:v>
                </c:pt>
                <c:pt idx="502">
                  <c:v>-6.25E-2</c:v>
                </c:pt>
                <c:pt idx="503">
                  <c:v>-6.25E-2</c:v>
                </c:pt>
                <c:pt idx="504">
                  <c:v>-6.25E-2</c:v>
                </c:pt>
                <c:pt idx="505">
                  <c:v>-6.25E-2</c:v>
                </c:pt>
                <c:pt idx="506">
                  <c:v>-6.25E-2</c:v>
                </c:pt>
                <c:pt idx="507">
                  <c:v>-6.25E-2</c:v>
                </c:pt>
                <c:pt idx="508">
                  <c:v>-6.25E-2</c:v>
                </c:pt>
                <c:pt idx="509">
                  <c:v>-6.25E-2</c:v>
                </c:pt>
                <c:pt idx="510">
                  <c:v>-6.25E-2</c:v>
                </c:pt>
                <c:pt idx="511">
                  <c:v>-6.25E-2</c:v>
                </c:pt>
                <c:pt idx="512">
                  <c:v>-6.25E-2</c:v>
                </c:pt>
                <c:pt idx="513">
                  <c:v>-6.25E-2</c:v>
                </c:pt>
                <c:pt idx="514">
                  <c:v>-6.25E-2</c:v>
                </c:pt>
                <c:pt idx="515">
                  <c:v>-6.25E-2</c:v>
                </c:pt>
                <c:pt idx="516">
                  <c:v>-6.25E-2</c:v>
                </c:pt>
                <c:pt idx="517">
                  <c:v>-6.25E-2</c:v>
                </c:pt>
                <c:pt idx="518">
                  <c:v>-6.25E-2</c:v>
                </c:pt>
                <c:pt idx="519">
                  <c:v>-6.25E-2</c:v>
                </c:pt>
                <c:pt idx="520">
                  <c:v>-6.25E-2</c:v>
                </c:pt>
                <c:pt idx="521">
                  <c:v>-6.25E-2</c:v>
                </c:pt>
                <c:pt idx="522">
                  <c:v>-6.25E-2</c:v>
                </c:pt>
                <c:pt idx="523">
                  <c:v>-6.25E-2</c:v>
                </c:pt>
                <c:pt idx="524">
                  <c:v>-6.25E-2</c:v>
                </c:pt>
                <c:pt idx="525">
                  <c:v>-6.25E-2</c:v>
                </c:pt>
                <c:pt idx="526">
                  <c:v>-6.25E-2</c:v>
                </c:pt>
                <c:pt idx="527">
                  <c:v>-6.25E-2</c:v>
                </c:pt>
                <c:pt idx="528">
                  <c:v>-6.25E-2</c:v>
                </c:pt>
                <c:pt idx="529">
                  <c:v>-6.25E-2</c:v>
                </c:pt>
                <c:pt idx="530">
                  <c:v>-6.25E-2</c:v>
                </c:pt>
                <c:pt idx="531">
                  <c:v>-6.25E-2</c:v>
                </c:pt>
                <c:pt idx="532">
                  <c:v>-6.25E-2</c:v>
                </c:pt>
                <c:pt idx="533">
                  <c:v>-6.25E-2</c:v>
                </c:pt>
                <c:pt idx="534">
                  <c:v>-6.25E-2</c:v>
                </c:pt>
                <c:pt idx="535">
                  <c:v>-6.25E-2</c:v>
                </c:pt>
                <c:pt idx="536">
                  <c:v>-6.25E-2</c:v>
                </c:pt>
                <c:pt idx="537">
                  <c:v>-6.25E-2</c:v>
                </c:pt>
                <c:pt idx="538">
                  <c:v>-6.25E-2</c:v>
                </c:pt>
                <c:pt idx="539">
                  <c:v>-6.25E-2</c:v>
                </c:pt>
                <c:pt idx="540">
                  <c:v>-6.25E-2</c:v>
                </c:pt>
                <c:pt idx="541">
                  <c:v>-6.25E-2</c:v>
                </c:pt>
                <c:pt idx="542">
                  <c:v>-6.25E-2</c:v>
                </c:pt>
                <c:pt idx="543">
                  <c:v>-6.25E-2</c:v>
                </c:pt>
                <c:pt idx="544">
                  <c:v>-6.25E-2</c:v>
                </c:pt>
                <c:pt idx="545">
                  <c:v>-6.25E-2</c:v>
                </c:pt>
                <c:pt idx="546">
                  <c:v>-6.25E-2</c:v>
                </c:pt>
                <c:pt idx="547">
                  <c:v>-6.25E-2</c:v>
                </c:pt>
                <c:pt idx="548">
                  <c:v>-6.25E-2</c:v>
                </c:pt>
                <c:pt idx="549">
                  <c:v>-6.25E-2</c:v>
                </c:pt>
                <c:pt idx="550">
                  <c:v>-6.25E-2</c:v>
                </c:pt>
                <c:pt idx="551">
                  <c:v>-6.25E-2</c:v>
                </c:pt>
                <c:pt idx="552">
                  <c:v>-6.25E-2</c:v>
                </c:pt>
                <c:pt idx="553">
                  <c:v>-6.25E-2</c:v>
                </c:pt>
                <c:pt idx="554">
                  <c:v>-6.25E-2</c:v>
                </c:pt>
                <c:pt idx="555">
                  <c:v>-6.25E-2</c:v>
                </c:pt>
                <c:pt idx="556">
                  <c:v>-6.25E-2</c:v>
                </c:pt>
                <c:pt idx="557">
                  <c:v>-6.25E-2</c:v>
                </c:pt>
                <c:pt idx="558">
                  <c:v>-6.25E-2</c:v>
                </c:pt>
                <c:pt idx="559">
                  <c:v>-6.25E-2</c:v>
                </c:pt>
                <c:pt idx="560">
                  <c:v>-6.25E-2</c:v>
                </c:pt>
                <c:pt idx="561">
                  <c:v>-6.25E-2</c:v>
                </c:pt>
                <c:pt idx="562">
                  <c:v>-6.25E-2</c:v>
                </c:pt>
                <c:pt idx="563">
                  <c:v>-6.25E-2</c:v>
                </c:pt>
                <c:pt idx="564">
                  <c:v>-6.25E-2</c:v>
                </c:pt>
                <c:pt idx="565">
                  <c:v>-6.25E-2</c:v>
                </c:pt>
                <c:pt idx="566">
                  <c:v>-6.25E-2</c:v>
                </c:pt>
                <c:pt idx="567">
                  <c:v>-6.25E-2</c:v>
                </c:pt>
                <c:pt idx="568">
                  <c:v>-6.25E-2</c:v>
                </c:pt>
                <c:pt idx="569">
                  <c:v>-6.25E-2</c:v>
                </c:pt>
                <c:pt idx="570">
                  <c:v>-6.25E-2</c:v>
                </c:pt>
                <c:pt idx="571">
                  <c:v>-6.25E-2</c:v>
                </c:pt>
                <c:pt idx="572">
                  <c:v>-6.25E-2</c:v>
                </c:pt>
                <c:pt idx="573">
                  <c:v>-6.25E-2</c:v>
                </c:pt>
                <c:pt idx="574">
                  <c:v>-6.25E-2</c:v>
                </c:pt>
                <c:pt idx="575">
                  <c:v>-6.25E-2</c:v>
                </c:pt>
                <c:pt idx="576">
                  <c:v>-6.25E-2</c:v>
                </c:pt>
                <c:pt idx="577">
                  <c:v>-6.25E-2</c:v>
                </c:pt>
                <c:pt idx="578">
                  <c:v>-6.25E-2</c:v>
                </c:pt>
                <c:pt idx="579">
                  <c:v>-6.25E-2</c:v>
                </c:pt>
                <c:pt idx="580">
                  <c:v>-6.25E-2</c:v>
                </c:pt>
                <c:pt idx="581">
                  <c:v>-6.25E-2</c:v>
                </c:pt>
                <c:pt idx="582">
                  <c:v>-6.25E-2</c:v>
                </c:pt>
                <c:pt idx="583">
                  <c:v>-6.25E-2</c:v>
                </c:pt>
                <c:pt idx="584">
                  <c:v>-6.25E-2</c:v>
                </c:pt>
                <c:pt idx="585">
                  <c:v>-6.25E-2</c:v>
                </c:pt>
                <c:pt idx="586">
                  <c:v>-6.25E-2</c:v>
                </c:pt>
                <c:pt idx="587">
                  <c:v>-6.25E-2</c:v>
                </c:pt>
                <c:pt idx="588">
                  <c:v>-6.25E-2</c:v>
                </c:pt>
                <c:pt idx="589">
                  <c:v>-6.25E-2</c:v>
                </c:pt>
                <c:pt idx="590">
                  <c:v>-6.25E-2</c:v>
                </c:pt>
                <c:pt idx="591">
                  <c:v>-6.25E-2</c:v>
                </c:pt>
                <c:pt idx="592">
                  <c:v>-6.25E-2</c:v>
                </c:pt>
                <c:pt idx="593">
                  <c:v>-6.25E-2</c:v>
                </c:pt>
                <c:pt idx="594">
                  <c:v>-6.25E-2</c:v>
                </c:pt>
                <c:pt idx="595">
                  <c:v>-6.25E-2</c:v>
                </c:pt>
                <c:pt idx="596">
                  <c:v>-6.25E-2</c:v>
                </c:pt>
                <c:pt idx="597">
                  <c:v>-6.25E-2</c:v>
                </c:pt>
                <c:pt idx="598">
                  <c:v>-6.25E-2</c:v>
                </c:pt>
                <c:pt idx="599">
                  <c:v>-6.25E-2</c:v>
                </c:pt>
                <c:pt idx="600">
                  <c:v>-6.25E-2</c:v>
                </c:pt>
                <c:pt idx="601">
                  <c:v>-6.25E-2</c:v>
                </c:pt>
                <c:pt idx="602">
                  <c:v>-6.25E-2</c:v>
                </c:pt>
                <c:pt idx="603">
                  <c:v>-6.25E-2</c:v>
                </c:pt>
                <c:pt idx="604">
                  <c:v>-6.25E-2</c:v>
                </c:pt>
                <c:pt idx="605">
                  <c:v>-6.25E-2</c:v>
                </c:pt>
                <c:pt idx="606">
                  <c:v>-6.25E-2</c:v>
                </c:pt>
                <c:pt idx="607">
                  <c:v>-6.25E-2</c:v>
                </c:pt>
                <c:pt idx="608">
                  <c:v>-6.25E-2</c:v>
                </c:pt>
                <c:pt idx="609">
                  <c:v>-6.25E-2</c:v>
                </c:pt>
                <c:pt idx="610">
                  <c:v>-6.25E-2</c:v>
                </c:pt>
                <c:pt idx="611">
                  <c:v>-6.25E-2</c:v>
                </c:pt>
                <c:pt idx="612">
                  <c:v>-6.25E-2</c:v>
                </c:pt>
                <c:pt idx="613">
                  <c:v>-6.25E-2</c:v>
                </c:pt>
                <c:pt idx="614">
                  <c:v>-6.25E-2</c:v>
                </c:pt>
                <c:pt idx="615">
                  <c:v>-6.25E-2</c:v>
                </c:pt>
                <c:pt idx="616">
                  <c:v>-6.25E-2</c:v>
                </c:pt>
                <c:pt idx="617">
                  <c:v>-6.25E-2</c:v>
                </c:pt>
                <c:pt idx="618">
                  <c:v>-6.25E-2</c:v>
                </c:pt>
                <c:pt idx="619">
                  <c:v>-6.25E-2</c:v>
                </c:pt>
                <c:pt idx="620">
                  <c:v>-6.25E-2</c:v>
                </c:pt>
                <c:pt idx="621">
                  <c:v>-6.25E-2</c:v>
                </c:pt>
                <c:pt idx="622">
                  <c:v>-6.25E-2</c:v>
                </c:pt>
                <c:pt idx="623">
                  <c:v>-6.25E-2</c:v>
                </c:pt>
                <c:pt idx="624">
                  <c:v>-6.25E-2</c:v>
                </c:pt>
                <c:pt idx="625">
                  <c:v>-6.25E-2</c:v>
                </c:pt>
                <c:pt idx="626">
                  <c:v>-6.25E-2</c:v>
                </c:pt>
                <c:pt idx="627">
                  <c:v>-6.25E-2</c:v>
                </c:pt>
                <c:pt idx="628">
                  <c:v>-6.25E-2</c:v>
                </c:pt>
                <c:pt idx="629">
                  <c:v>-6.25E-2</c:v>
                </c:pt>
                <c:pt idx="630">
                  <c:v>-6.25E-2</c:v>
                </c:pt>
                <c:pt idx="631">
                  <c:v>-6.25E-2</c:v>
                </c:pt>
                <c:pt idx="632">
                  <c:v>-6.25E-2</c:v>
                </c:pt>
                <c:pt idx="633">
                  <c:v>-6.25E-2</c:v>
                </c:pt>
                <c:pt idx="634">
                  <c:v>-6.25E-2</c:v>
                </c:pt>
                <c:pt idx="635">
                  <c:v>-6.25E-2</c:v>
                </c:pt>
                <c:pt idx="636">
                  <c:v>-6.25E-2</c:v>
                </c:pt>
                <c:pt idx="637">
                  <c:v>-6.25E-2</c:v>
                </c:pt>
                <c:pt idx="638">
                  <c:v>-6.25E-2</c:v>
                </c:pt>
                <c:pt idx="639">
                  <c:v>-6.25E-2</c:v>
                </c:pt>
                <c:pt idx="640">
                  <c:v>-6.25E-2</c:v>
                </c:pt>
                <c:pt idx="641">
                  <c:v>-6.25E-2</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numCache>
            </c:numRef>
          </c:yVal>
          <c:smooth val="1"/>
        </c:ser>
        <c:ser>
          <c:idx val="5"/>
          <c:order val="5"/>
          <c:tx>
            <c:strRef>
              <c:f>'Dist &amp; Dominance'!$X$4</c:f>
              <c:strCache>
                <c:ptCount val="1"/>
                <c:pt idx="0">
                  <c:v>∆ CDF (3-4)</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Dominance'!$X$5:$X$805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6.25E-2</c:v>
                </c:pt>
                <c:pt idx="216">
                  <c:v>6.25E-2</c:v>
                </c:pt>
                <c:pt idx="217">
                  <c:v>-0.1875</c:v>
                </c:pt>
                <c:pt idx="218">
                  <c:v>-0.1875</c:v>
                </c:pt>
                <c:pt idx="219">
                  <c:v>-0.1875</c:v>
                </c:pt>
                <c:pt idx="220">
                  <c:v>-0.1875</c:v>
                </c:pt>
                <c:pt idx="221">
                  <c:v>-0.1875</c:v>
                </c:pt>
                <c:pt idx="222">
                  <c:v>-0.1875</c:v>
                </c:pt>
                <c:pt idx="223">
                  <c:v>-0.1875</c:v>
                </c:pt>
                <c:pt idx="224">
                  <c:v>-0.1875</c:v>
                </c:pt>
                <c:pt idx="225">
                  <c:v>-0.1875</c:v>
                </c:pt>
                <c:pt idx="226">
                  <c:v>-0.1875</c:v>
                </c:pt>
                <c:pt idx="227">
                  <c:v>-0.1875</c:v>
                </c:pt>
                <c:pt idx="228">
                  <c:v>-0.1875</c:v>
                </c:pt>
                <c:pt idx="229">
                  <c:v>-0.1875</c:v>
                </c:pt>
                <c:pt idx="230">
                  <c:v>-0.1875</c:v>
                </c:pt>
                <c:pt idx="231">
                  <c:v>-0.1875</c:v>
                </c:pt>
                <c:pt idx="232">
                  <c:v>-0.1875</c:v>
                </c:pt>
                <c:pt idx="233">
                  <c:v>-0.1875</c:v>
                </c:pt>
                <c:pt idx="234">
                  <c:v>-0.1875</c:v>
                </c:pt>
                <c:pt idx="235">
                  <c:v>-0.1875</c:v>
                </c:pt>
                <c:pt idx="236">
                  <c:v>-0.1875</c:v>
                </c:pt>
                <c:pt idx="237">
                  <c:v>-0.1875</c:v>
                </c:pt>
                <c:pt idx="238">
                  <c:v>-0.1875</c:v>
                </c:pt>
                <c:pt idx="239">
                  <c:v>-6.25E-2</c:v>
                </c:pt>
                <c:pt idx="240">
                  <c:v>-6.25E-2</c:v>
                </c:pt>
                <c:pt idx="241">
                  <c:v>-6.25E-2</c:v>
                </c:pt>
                <c:pt idx="242">
                  <c:v>-6.25E-2</c:v>
                </c:pt>
                <c:pt idx="243">
                  <c:v>6.25E-2</c:v>
                </c:pt>
                <c:pt idx="244">
                  <c:v>6.25E-2</c:v>
                </c:pt>
                <c:pt idx="245">
                  <c:v>6.25E-2</c:v>
                </c:pt>
                <c:pt idx="246">
                  <c:v>6.25E-2</c:v>
                </c:pt>
                <c:pt idx="247">
                  <c:v>6.25E-2</c:v>
                </c:pt>
                <c:pt idx="248">
                  <c:v>6.25E-2</c:v>
                </c:pt>
                <c:pt idx="249">
                  <c:v>-0.4375</c:v>
                </c:pt>
                <c:pt idx="250">
                  <c:v>-0.4375</c:v>
                </c:pt>
                <c:pt idx="251">
                  <c:v>-0.4375</c:v>
                </c:pt>
                <c:pt idx="252">
                  <c:v>-0.4375</c:v>
                </c:pt>
                <c:pt idx="253">
                  <c:v>-0.4375</c:v>
                </c:pt>
                <c:pt idx="254">
                  <c:v>-0.4375</c:v>
                </c:pt>
                <c:pt idx="255">
                  <c:v>-0.4375</c:v>
                </c:pt>
                <c:pt idx="256">
                  <c:v>-0.4375</c:v>
                </c:pt>
                <c:pt idx="257">
                  <c:v>-0.4375</c:v>
                </c:pt>
                <c:pt idx="258">
                  <c:v>-0.4375</c:v>
                </c:pt>
                <c:pt idx="259">
                  <c:v>-0.4375</c:v>
                </c:pt>
                <c:pt idx="260">
                  <c:v>-0.375</c:v>
                </c:pt>
                <c:pt idx="261">
                  <c:v>-0.375</c:v>
                </c:pt>
                <c:pt idx="262">
                  <c:v>-0.375</c:v>
                </c:pt>
                <c:pt idx="263">
                  <c:v>-0.375</c:v>
                </c:pt>
                <c:pt idx="264">
                  <c:v>-0.375</c:v>
                </c:pt>
                <c:pt idx="265">
                  <c:v>-0.375</c:v>
                </c:pt>
                <c:pt idx="266">
                  <c:v>-0.375</c:v>
                </c:pt>
                <c:pt idx="267">
                  <c:v>-0.375</c:v>
                </c:pt>
                <c:pt idx="268">
                  <c:v>-0.375</c:v>
                </c:pt>
                <c:pt idx="269">
                  <c:v>-0.375</c:v>
                </c:pt>
                <c:pt idx="270">
                  <c:v>-0.375</c:v>
                </c:pt>
                <c:pt idx="271">
                  <c:v>-0.3125</c:v>
                </c:pt>
                <c:pt idx="272">
                  <c:v>-0.3125</c:v>
                </c:pt>
                <c:pt idx="273">
                  <c:v>-0.3125</c:v>
                </c:pt>
                <c:pt idx="274">
                  <c:v>-0.3125</c:v>
                </c:pt>
                <c:pt idx="275">
                  <c:v>-0.3125</c:v>
                </c:pt>
                <c:pt idx="276">
                  <c:v>-0.3125</c:v>
                </c:pt>
                <c:pt idx="277">
                  <c:v>-0.3125</c:v>
                </c:pt>
                <c:pt idx="278">
                  <c:v>-0.3125</c:v>
                </c:pt>
                <c:pt idx="279">
                  <c:v>-0.3125</c:v>
                </c:pt>
                <c:pt idx="280">
                  <c:v>-0.3125</c:v>
                </c:pt>
                <c:pt idx="281">
                  <c:v>-0.3125</c:v>
                </c:pt>
                <c:pt idx="282">
                  <c:v>-0.3125</c:v>
                </c:pt>
                <c:pt idx="283">
                  <c:v>-0.3125</c:v>
                </c:pt>
                <c:pt idx="284">
                  <c:v>-0.3125</c:v>
                </c:pt>
                <c:pt idx="285">
                  <c:v>-0.3125</c:v>
                </c:pt>
                <c:pt idx="286">
                  <c:v>-0.3125</c:v>
                </c:pt>
                <c:pt idx="287">
                  <c:v>-0.3125</c:v>
                </c:pt>
                <c:pt idx="288">
                  <c:v>-0.3125</c:v>
                </c:pt>
                <c:pt idx="289">
                  <c:v>-0.3125</c:v>
                </c:pt>
                <c:pt idx="290">
                  <c:v>-0.3125</c:v>
                </c:pt>
                <c:pt idx="291">
                  <c:v>-0.3125</c:v>
                </c:pt>
                <c:pt idx="292">
                  <c:v>-0.3125</c:v>
                </c:pt>
                <c:pt idx="293">
                  <c:v>-0.3125</c:v>
                </c:pt>
                <c:pt idx="294">
                  <c:v>-0.3125</c:v>
                </c:pt>
                <c:pt idx="295">
                  <c:v>-0.3125</c:v>
                </c:pt>
                <c:pt idx="296">
                  <c:v>-0.3125</c:v>
                </c:pt>
                <c:pt idx="297">
                  <c:v>-0.5625</c:v>
                </c:pt>
                <c:pt idx="298">
                  <c:v>-0.5625</c:v>
                </c:pt>
                <c:pt idx="299">
                  <c:v>-0.5625</c:v>
                </c:pt>
                <c:pt idx="300">
                  <c:v>-0.5625</c:v>
                </c:pt>
                <c:pt idx="301">
                  <c:v>-0.5625</c:v>
                </c:pt>
                <c:pt idx="302">
                  <c:v>-0.5625</c:v>
                </c:pt>
                <c:pt idx="303">
                  <c:v>-0.5625</c:v>
                </c:pt>
                <c:pt idx="304">
                  <c:v>-0.5625</c:v>
                </c:pt>
                <c:pt idx="305">
                  <c:v>-0.5625</c:v>
                </c:pt>
                <c:pt idx="306">
                  <c:v>-0.5625</c:v>
                </c:pt>
                <c:pt idx="307">
                  <c:v>-0.5625</c:v>
                </c:pt>
                <c:pt idx="308">
                  <c:v>-0.5625</c:v>
                </c:pt>
                <c:pt idx="309">
                  <c:v>-0.5625</c:v>
                </c:pt>
                <c:pt idx="310">
                  <c:v>-0.5625</c:v>
                </c:pt>
                <c:pt idx="311">
                  <c:v>-0.3125</c:v>
                </c:pt>
                <c:pt idx="312">
                  <c:v>-0.3125</c:v>
                </c:pt>
                <c:pt idx="313">
                  <c:v>-0.3125</c:v>
                </c:pt>
                <c:pt idx="314">
                  <c:v>-0.3125</c:v>
                </c:pt>
                <c:pt idx="315">
                  <c:v>-0.3125</c:v>
                </c:pt>
                <c:pt idx="316">
                  <c:v>-0.3125</c:v>
                </c:pt>
                <c:pt idx="317">
                  <c:v>-0.3125</c:v>
                </c:pt>
                <c:pt idx="318">
                  <c:v>-0.3125</c:v>
                </c:pt>
                <c:pt idx="319">
                  <c:v>-0.3125</c:v>
                </c:pt>
                <c:pt idx="320">
                  <c:v>-0.3125</c:v>
                </c:pt>
                <c:pt idx="321">
                  <c:v>-0.3125</c:v>
                </c:pt>
                <c:pt idx="322">
                  <c:v>-0.3125</c:v>
                </c:pt>
                <c:pt idx="323">
                  <c:v>-0.3125</c:v>
                </c:pt>
                <c:pt idx="324">
                  <c:v>-0.3125</c:v>
                </c:pt>
                <c:pt idx="325">
                  <c:v>-0.3125</c:v>
                </c:pt>
                <c:pt idx="326">
                  <c:v>-0.3125</c:v>
                </c:pt>
                <c:pt idx="327">
                  <c:v>-0.3125</c:v>
                </c:pt>
                <c:pt idx="328">
                  <c:v>-0.3125</c:v>
                </c:pt>
                <c:pt idx="329">
                  <c:v>-0.3125</c:v>
                </c:pt>
                <c:pt idx="330">
                  <c:v>-0.3125</c:v>
                </c:pt>
                <c:pt idx="331">
                  <c:v>-0.3125</c:v>
                </c:pt>
                <c:pt idx="332">
                  <c:v>-0.3125</c:v>
                </c:pt>
                <c:pt idx="333">
                  <c:v>-0.3125</c:v>
                </c:pt>
                <c:pt idx="334">
                  <c:v>-0.3125</c:v>
                </c:pt>
                <c:pt idx="335">
                  <c:v>-0.3125</c:v>
                </c:pt>
                <c:pt idx="336">
                  <c:v>-0.3125</c:v>
                </c:pt>
                <c:pt idx="337">
                  <c:v>-0.3125</c:v>
                </c:pt>
                <c:pt idx="338">
                  <c:v>-0.3125</c:v>
                </c:pt>
                <c:pt idx="339">
                  <c:v>-0.3125</c:v>
                </c:pt>
                <c:pt idx="340">
                  <c:v>-0.3125</c:v>
                </c:pt>
                <c:pt idx="341">
                  <c:v>-0.3125</c:v>
                </c:pt>
                <c:pt idx="342">
                  <c:v>-0.3125</c:v>
                </c:pt>
                <c:pt idx="343">
                  <c:v>-0.3125</c:v>
                </c:pt>
                <c:pt idx="344">
                  <c:v>-0.3125</c:v>
                </c:pt>
                <c:pt idx="345">
                  <c:v>-0.3125</c:v>
                </c:pt>
                <c:pt idx="346">
                  <c:v>-0.3125</c:v>
                </c:pt>
                <c:pt idx="347">
                  <c:v>-0.3125</c:v>
                </c:pt>
                <c:pt idx="348">
                  <c:v>-0.3125</c:v>
                </c:pt>
                <c:pt idx="349">
                  <c:v>-0.3125</c:v>
                </c:pt>
                <c:pt idx="350">
                  <c:v>-0.3125</c:v>
                </c:pt>
                <c:pt idx="351">
                  <c:v>-0.3125</c:v>
                </c:pt>
                <c:pt idx="352">
                  <c:v>-0.3125</c:v>
                </c:pt>
                <c:pt idx="353">
                  <c:v>-0.3125</c:v>
                </c:pt>
                <c:pt idx="354">
                  <c:v>-0.3125</c:v>
                </c:pt>
                <c:pt idx="355">
                  <c:v>-0.3125</c:v>
                </c:pt>
                <c:pt idx="356">
                  <c:v>-0.3125</c:v>
                </c:pt>
                <c:pt idx="357">
                  <c:v>-0.3125</c:v>
                </c:pt>
                <c:pt idx="358">
                  <c:v>-0.3125</c:v>
                </c:pt>
                <c:pt idx="359">
                  <c:v>-0.3125</c:v>
                </c:pt>
                <c:pt idx="360">
                  <c:v>-0.3125</c:v>
                </c:pt>
                <c:pt idx="361">
                  <c:v>-0.3125</c:v>
                </c:pt>
                <c:pt idx="362">
                  <c:v>-0.3125</c:v>
                </c:pt>
                <c:pt idx="363">
                  <c:v>-0.3125</c:v>
                </c:pt>
                <c:pt idx="364">
                  <c:v>-0.3125</c:v>
                </c:pt>
                <c:pt idx="365">
                  <c:v>-0.3125</c:v>
                </c:pt>
                <c:pt idx="366">
                  <c:v>-0.3125</c:v>
                </c:pt>
                <c:pt idx="367">
                  <c:v>-0.3125</c:v>
                </c:pt>
                <c:pt idx="368">
                  <c:v>-0.3125</c:v>
                </c:pt>
                <c:pt idx="369">
                  <c:v>-0.3125</c:v>
                </c:pt>
                <c:pt idx="370">
                  <c:v>-0.3125</c:v>
                </c:pt>
                <c:pt idx="371">
                  <c:v>-0.3125</c:v>
                </c:pt>
                <c:pt idx="372">
                  <c:v>-0.3125</c:v>
                </c:pt>
                <c:pt idx="373">
                  <c:v>-0.3125</c:v>
                </c:pt>
                <c:pt idx="374">
                  <c:v>-0.1875</c:v>
                </c:pt>
                <c:pt idx="375">
                  <c:v>-0.1875</c:v>
                </c:pt>
                <c:pt idx="376">
                  <c:v>-0.1875</c:v>
                </c:pt>
                <c:pt idx="377">
                  <c:v>-0.1875</c:v>
                </c:pt>
                <c:pt idx="378">
                  <c:v>-0.1875</c:v>
                </c:pt>
                <c:pt idx="379">
                  <c:v>-0.1875</c:v>
                </c:pt>
                <c:pt idx="380">
                  <c:v>-0.1875</c:v>
                </c:pt>
                <c:pt idx="381">
                  <c:v>-0.1875</c:v>
                </c:pt>
                <c:pt idx="382">
                  <c:v>-0.1875</c:v>
                </c:pt>
                <c:pt idx="383">
                  <c:v>-0.1875</c:v>
                </c:pt>
                <c:pt idx="384">
                  <c:v>-0.1875</c:v>
                </c:pt>
                <c:pt idx="385">
                  <c:v>-6.25E-2</c:v>
                </c:pt>
                <c:pt idx="386">
                  <c:v>-6.25E-2</c:v>
                </c:pt>
                <c:pt idx="387">
                  <c:v>-6.25E-2</c:v>
                </c:pt>
                <c:pt idx="388">
                  <c:v>-6.25E-2</c:v>
                </c:pt>
                <c:pt idx="389">
                  <c:v>-6.25E-2</c:v>
                </c:pt>
                <c:pt idx="390">
                  <c:v>-6.25E-2</c:v>
                </c:pt>
                <c:pt idx="391">
                  <c:v>-6.25E-2</c:v>
                </c:pt>
                <c:pt idx="392">
                  <c:v>-6.25E-2</c:v>
                </c:pt>
                <c:pt idx="393">
                  <c:v>-6.25E-2</c:v>
                </c:pt>
                <c:pt idx="394">
                  <c:v>-6.25E-2</c:v>
                </c:pt>
                <c:pt idx="395">
                  <c:v>-6.25E-2</c:v>
                </c:pt>
                <c:pt idx="396">
                  <c:v>-6.25E-2</c:v>
                </c:pt>
                <c:pt idx="397">
                  <c:v>-6.25E-2</c:v>
                </c:pt>
                <c:pt idx="398">
                  <c:v>-6.25E-2</c:v>
                </c:pt>
                <c:pt idx="399">
                  <c:v>-6.25E-2</c:v>
                </c:pt>
                <c:pt idx="400">
                  <c:v>-6.25E-2</c:v>
                </c:pt>
                <c:pt idx="401">
                  <c:v>-6.25E-2</c:v>
                </c:pt>
                <c:pt idx="402">
                  <c:v>-6.25E-2</c:v>
                </c:pt>
                <c:pt idx="403">
                  <c:v>-6.25E-2</c:v>
                </c:pt>
                <c:pt idx="404">
                  <c:v>-6.25E-2</c:v>
                </c:pt>
                <c:pt idx="405">
                  <c:v>-6.25E-2</c:v>
                </c:pt>
                <c:pt idx="406">
                  <c:v>-6.25E-2</c:v>
                </c:pt>
                <c:pt idx="407">
                  <c:v>-6.25E-2</c:v>
                </c:pt>
                <c:pt idx="408">
                  <c:v>-6.25E-2</c:v>
                </c:pt>
                <c:pt idx="409">
                  <c:v>-6.25E-2</c:v>
                </c:pt>
                <c:pt idx="410">
                  <c:v>-6.25E-2</c:v>
                </c:pt>
                <c:pt idx="411">
                  <c:v>-6.25E-2</c:v>
                </c:pt>
                <c:pt idx="412">
                  <c:v>-6.25E-2</c:v>
                </c:pt>
                <c:pt idx="413">
                  <c:v>-6.25E-2</c:v>
                </c:pt>
                <c:pt idx="414">
                  <c:v>-6.25E-2</c:v>
                </c:pt>
                <c:pt idx="415">
                  <c:v>-6.25E-2</c:v>
                </c:pt>
                <c:pt idx="416">
                  <c:v>-6.25E-2</c:v>
                </c:pt>
                <c:pt idx="417">
                  <c:v>-6.25E-2</c:v>
                </c:pt>
                <c:pt idx="418">
                  <c:v>-6.25E-2</c:v>
                </c:pt>
                <c:pt idx="419">
                  <c:v>-6.25E-2</c:v>
                </c:pt>
                <c:pt idx="420">
                  <c:v>-6.25E-2</c:v>
                </c:pt>
                <c:pt idx="421">
                  <c:v>-6.25E-2</c:v>
                </c:pt>
                <c:pt idx="422">
                  <c:v>-6.25E-2</c:v>
                </c:pt>
                <c:pt idx="423">
                  <c:v>-6.25E-2</c:v>
                </c:pt>
                <c:pt idx="424">
                  <c:v>-6.25E-2</c:v>
                </c:pt>
                <c:pt idx="425">
                  <c:v>-6.25E-2</c:v>
                </c:pt>
                <c:pt idx="426">
                  <c:v>-6.25E-2</c:v>
                </c:pt>
                <c:pt idx="427">
                  <c:v>-6.25E-2</c:v>
                </c:pt>
                <c:pt idx="428">
                  <c:v>-6.25E-2</c:v>
                </c:pt>
                <c:pt idx="429">
                  <c:v>-6.25E-2</c:v>
                </c:pt>
                <c:pt idx="430">
                  <c:v>-6.25E-2</c:v>
                </c:pt>
                <c:pt idx="431">
                  <c:v>-6.25E-2</c:v>
                </c:pt>
                <c:pt idx="432">
                  <c:v>-6.25E-2</c:v>
                </c:pt>
                <c:pt idx="433">
                  <c:v>-6.25E-2</c:v>
                </c:pt>
                <c:pt idx="434">
                  <c:v>-6.25E-2</c:v>
                </c:pt>
                <c:pt idx="435">
                  <c:v>-6.25E-2</c:v>
                </c:pt>
                <c:pt idx="436">
                  <c:v>-6.25E-2</c:v>
                </c:pt>
                <c:pt idx="437">
                  <c:v>-6.25E-2</c:v>
                </c:pt>
                <c:pt idx="438">
                  <c:v>-6.25E-2</c:v>
                </c:pt>
                <c:pt idx="439">
                  <c:v>-6.25E-2</c:v>
                </c:pt>
                <c:pt idx="440">
                  <c:v>-6.25E-2</c:v>
                </c:pt>
                <c:pt idx="441">
                  <c:v>-6.25E-2</c:v>
                </c:pt>
                <c:pt idx="442">
                  <c:v>-6.25E-2</c:v>
                </c:pt>
                <c:pt idx="443">
                  <c:v>-6.25E-2</c:v>
                </c:pt>
                <c:pt idx="444">
                  <c:v>-6.25E-2</c:v>
                </c:pt>
                <c:pt idx="445">
                  <c:v>-6.25E-2</c:v>
                </c:pt>
                <c:pt idx="446">
                  <c:v>-6.25E-2</c:v>
                </c:pt>
                <c:pt idx="447">
                  <c:v>-6.25E-2</c:v>
                </c:pt>
                <c:pt idx="448">
                  <c:v>-6.25E-2</c:v>
                </c:pt>
                <c:pt idx="449">
                  <c:v>-6.25E-2</c:v>
                </c:pt>
                <c:pt idx="450">
                  <c:v>-6.25E-2</c:v>
                </c:pt>
                <c:pt idx="451">
                  <c:v>-6.25E-2</c:v>
                </c:pt>
                <c:pt idx="452">
                  <c:v>-6.25E-2</c:v>
                </c:pt>
                <c:pt idx="453">
                  <c:v>-6.25E-2</c:v>
                </c:pt>
                <c:pt idx="454">
                  <c:v>-6.25E-2</c:v>
                </c:pt>
                <c:pt idx="455">
                  <c:v>-6.25E-2</c:v>
                </c:pt>
                <c:pt idx="456">
                  <c:v>-6.25E-2</c:v>
                </c:pt>
                <c:pt idx="457">
                  <c:v>-6.25E-2</c:v>
                </c:pt>
                <c:pt idx="458">
                  <c:v>-6.25E-2</c:v>
                </c:pt>
                <c:pt idx="459">
                  <c:v>-6.25E-2</c:v>
                </c:pt>
                <c:pt idx="460">
                  <c:v>-6.25E-2</c:v>
                </c:pt>
                <c:pt idx="461">
                  <c:v>-6.25E-2</c:v>
                </c:pt>
                <c:pt idx="462">
                  <c:v>-6.25E-2</c:v>
                </c:pt>
                <c:pt idx="463">
                  <c:v>-6.25E-2</c:v>
                </c:pt>
                <c:pt idx="464">
                  <c:v>-6.25E-2</c:v>
                </c:pt>
                <c:pt idx="465">
                  <c:v>-6.25E-2</c:v>
                </c:pt>
                <c:pt idx="466">
                  <c:v>-6.25E-2</c:v>
                </c:pt>
                <c:pt idx="467">
                  <c:v>-6.25E-2</c:v>
                </c:pt>
                <c:pt idx="468">
                  <c:v>-6.25E-2</c:v>
                </c:pt>
                <c:pt idx="469">
                  <c:v>-6.25E-2</c:v>
                </c:pt>
                <c:pt idx="470">
                  <c:v>-6.25E-2</c:v>
                </c:pt>
                <c:pt idx="471">
                  <c:v>-6.25E-2</c:v>
                </c:pt>
                <c:pt idx="472">
                  <c:v>-6.25E-2</c:v>
                </c:pt>
                <c:pt idx="473">
                  <c:v>-6.25E-2</c:v>
                </c:pt>
                <c:pt idx="474">
                  <c:v>-6.25E-2</c:v>
                </c:pt>
                <c:pt idx="475">
                  <c:v>-6.25E-2</c:v>
                </c:pt>
                <c:pt idx="476">
                  <c:v>-6.25E-2</c:v>
                </c:pt>
                <c:pt idx="477">
                  <c:v>-6.25E-2</c:v>
                </c:pt>
                <c:pt idx="478">
                  <c:v>-6.25E-2</c:v>
                </c:pt>
                <c:pt idx="479">
                  <c:v>-6.25E-2</c:v>
                </c:pt>
                <c:pt idx="480">
                  <c:v>-6.25E-2</c:v>
                </c:pt>
                <c:pt idx="481">
                  <c:v>-6.25E-2</c:v>
                </c:pt>
                <c:pt idx="482">
                  <c:v>-6.25E-2</c:v>
                </c:pt>
                <c:pt idx="483">
                  <c:v>-6.25E-2</c:v>
                </c:pt>
                <c:pt idx="484">
                  <c:v>-6.25E-2</c:v>
                </c:pt>
                <c:pt idx="485">
                  <c:v>-6.25E-2</c:v>
                </c:pt>
                <c:pt idx="486">
                  <c:v>-6.25E-2</c:v>
                </c:pt>
                <c:pt idx="487">
                  <c:v>-6.25E-2</c:v>
                </c:pt>
                <c:pt idx="488">
                  <c:v>-6.25E-2</c:v>
                </c:pt>
                <c:pt idx="489">
                  <c:v>-6.25E-2</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numCache>
            </c:numRef>
          </c:yVal>
          <c:smooth val="1"/>
        </c:ser>
        <c:ser>
          <c:idx val="6"/>
          <c:order val="6"/>
          <c:tx>
            <c:strRef>
              <c:f>'Dist &amp; Dominance'!$AF$2</c:f>
              <c:strCache>
                <c:ptCount val="1"/>
                <c:pt idx="0">
                  <c:v>Reference Line</c:v>
                </c:pt>
              </c:strCache>
            </c:strRef>
          </c:tx>
          <c:spPr>
            <a:ln>
              <a:solidFill>
                <a:schemeClr val="tx1"/>
              </a:solidFill>
              <a:prstDash val="dash"/>
            </a:ln>
          </c:spPr>
          <c:marker>
            <c:symbol val="none"/>
          </c:marker>
          <c:xVal>
            <c:numRef>
              <c:f>'Dist &amp; Dominance'!$AF$3:$AF$4</c:f>
              <c:numCache>
                <c:formatCode>General</c:formatCode>
                <c:ptCount val="2"/>
                <c:pt idx="0">
                  <c:v>-20</c:v>
                </c:pt>
                <c:pt idx="1">
                  <c:v>60</c:v>
                </c:pt>
              </c:numCache>
            </c:numRef>
          </c:xVal>
          <c:yVal>
            <c:numRef>
              <c:f>'Dist &amp; Dominance'!$AG$3:$AG$4</c:f>
              <c:numCache>
                <c:formatCode>General</c:formatCode>
                <c:ptCount val="2"/>
                <c:pt idx="0">
                  <c:v>0</c:v>
                </c:pt>
                <c:pt idx="1">
                  <c:v>0</c:v>
                </c:pt>
              </c:numCache>
            </c:numRef>
          </c:yVal>
          <c:smooth val="1"/>
        </c:ser>
        <c:dLbls>
          <c:showLegendKey val="0"/>
          <c:showVal val="0"/>
          <c:showCatName val="0"/>
          <c:showSerName val="0"/>
          <c:showPercent val="0"/>
          <c:showBubbleSize val="0"/>
        </c:dLbls>
        <c:axId val="47345600"/>
        <c:axId val="47346176"/>
      </c:scatterChart>
      <c:valAx>
        <c:axId val="47345600"/>
        <c:scaling>
          <c:orientation val="minMax"/>
          <c:max val="60"/>
          <c:min val="-20"/>
        </c:scaling>
        <c:delete val="0"/>
        <c:axPos val="b"/>
        <c:title>
          <c:tx>
            <c:rich>
              <a:bodyPr/>
              <a:lstStyle/>
              <a:p>
                <a:pPr>
                  <a:defRPr/>
                </a:pPr>
                <a:r>
                  <a:rPr lang="en-US" sz="1000" b="1" i="0" baseline="0">
                    <a:effectLst/>
                  </a:rPr>
                  <a:t>NPV ( MM 2020 $)</a:t>
                </a:r>
                <a:endParaRPr lang="en-US" sz="1000">
                  <a:effectLst/>
                </a:endParaRPr>
              </a:p>
            </c:rich>
          </c:tx>
          <c:overlay val="0"/>
        </c:title>
        <c:numFmt formatCode="&quot;$&quot;#,##0.00" sourceLinked="1"/>
        <c:majorTickMark val="in"/>
        <c:minorTickMark val="none"/>
        <c:tickLblPos val="low"/>
        <c:spPr>
          <a:ln>
            <a:solidFill>
              <a:schemeClr val="tx1"/>
            </a:solidFill>
          </a:ln>
        </c:spPr>
        <c:crossAx val="47346176"/>
        <c:crossesAt val="-0.60000000000000009"/>
        <c:crossBetween val="midCat"/>
      </c:valAx>
      <c:valAx>
        <c:axId val="47346176"/>
        <c:scaling>
          <c:orientation val="minMax"/>
          <c:max val="0.60000000000000009"/>
          <c:min val="-0.60000000000000009"/>
        </c:scaling>
        <c:delete val="0"/>
        <c:axPos val="l"/>
        <c:majorGridlines>
          <c:spPr>
            <a:ln>
              <a:solidFill>
                <a:schemeClr val="bg1">
                  <a:lumMod val="85000"/>
                  <a:alpha val="80000"/>
                </a:schemeClr>
              </a:solidFill>
            </a:ln>
          </c:spPr>
        </c:majorGridlines>
        <c:title>
          <c:tx>
            <c:rich>
              <a:bodyPr rot="-5400000" vert="horz"/>
              <a:lstStyle/>
              <a:p>
                <a:pPr>
                  <a:defRPr/>
                </a:pPr>
                <a:r>
                  <a:rPr lang="en-US" sz="1000" b="1" i="0" baseline="0">
                    <a:effectLst/>
                  </a:rPr>
                  <a:t>∆ CDF</a:t>
                </a:r>
                <a:endParaRPr lang="en-US" sz="1000">
                  <a:effectLst/>
                </a:endParaRPr>
              </a:p>
            </c:rich>
          </c:tx>
          <c:overlay val="0"/>
        </c:title>
        <c:numFmt formatCode="General" sourceLinked="1"/>
        <c:majorTickMark val="in"/>
        <c:minorTickMark val="none"/>
        <c:tickLblPos val="low"/>
        <c:spPr>
          <a:ln>
            <a:solidFill>
              <a:schemeClr val="tx1"/>
            </a:solidFill>
          </a:ln>
        </c:spPr>
        <c:crossAx val="47345600"/>
        <c:crossesAt val="-20"/>
        <c:crossBetween val="midCat"/>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legendEntry>
        <c:idx val="6"/>
        <c:delete val="1"/>
      </c:legendEntry>
      <c:overlay val="0"/>
      <c:spPr>
        <a:solidFill>
          <a:schemeClr val="bg1">
            <a:lumMod val="95000"/>
          </a:schemeClr>
        </a:solidFill>
        <a:ln>
          <a:solidFill>
            <a:schemeClr val="tx1"/>
          </a:solidFill>
        </a:ln>
      </c:spPr>
    </c:legend>
    <c:plotVisOnly val="1"/>
    <c:dispBlanksAs val="gap"/>
    <c:showDLblsOverMax val="0"/>
  </c:chart>
  <c:spPr>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  CDF</a:t>
            </a:r>
          </a:p>
        </c:rich>
      </c:tx>
      <c:overlay val="0"/>
    </c:title>
    <c:autoTitleDeleted val="0"/>
    <c:plotArea>
      <c:layout/>
      <c:scatterChart>
        <c:scatterStyle val="smoothMarker"/>
        <c:varyColors val="0"/>
        <c:ser>
          <c:idx val="0"/>
          <c:order val="0"/>
          <c:tx>
            <c:strRef>
              <c:f>'Dist &amp; Dominance'!$Y$4</c:f>
              <c:strCache>
                <c:ptCount val="1"/>
                <c:pt idx="0">
                  <c:v>∫ ∆ CDF (1-2)</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Dominance'!$Y$5:$Y$805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-6.25E-2</c:v>
                </c:pt>
                <c:pt idx="90">
                  <c:v>-0.125</c:v>
                </c:pt>
                <c:pt idx="91">
                  <c:v>-0.1875</c:v>
                </c:pt>
                <c:pt idx="92">
                  <c:v>-0.25</c:v>
                </c:pt>
                <c:pt idx="93">
                  <c:v>-0.3125</c:v>
                </c:pt>
                <c:pt idx="94">
                  <c:v>-0.375</c:v>
                </c:pt>
                <c:pt idx="95">
                  <c:v>-0.4375</c:v>
                </c:pt>
                <c:pt idx="96">
                  <c:v>-0.5</c:v>
                </c:pt>
                <c:pt idx="97">
                  <c:v>-0.5625</c:v>
                </c:pt>
                <c:pt idx="98">
                  <c:v>-0.625</c:v>
                </c:pt>
                <c:pt idx="99">
                  <c:v>-0.6875</c:v>
                </c:pt>
                <c:pt idx="100">
                  <c:v>-0.75</c:v>
                </c:pt>
                <c:pt idx="101">
                  <c:v>-0.8125</c:v>
                </c:pt>
                <c:pt idx="102">
                  <c:v>-0.875</c:v>
                </c:pt>
                <c:pt idx="103">
                  <c:v>-0.9375</c:v>
                </c:pt>
                <c:pt idx="104">
                  <c:v>-1</c:v>
                </c:pt>
                <c:pt idx="105">
                  <c:v>-1.0625</c:v>
                </c:pt>
                <c:pt idx="106">
                  <c:v>-1.125</c:v>
                </c:pt>
                <c:pt idx="107">
                  <c:v>-1.1875</c:v>
                </c:pt>
                <c:pt idx="108">
                  <c:v>-1.25</c:v>
                </c:pt>
                <c:pt idx="109">
                  <c:v>-1.3125</c:v>
                </c:pt>
                <c:pt idx="110">
                  <c:v>-1.375</c:v>
                </c:pt>
                <c:pt idx="111">
                  <c:v>-1.4375</c:v>
                </c:pt>
                <c:pt idx="112">
                  <c:v>-1.5</c:v>
                </c:pt>
                <c:pt idx="113">
                  <c:v>-1.5625</c:v>
                </c:pt>
                <c:pt idx="114">
                  <c:v>-1.625</c:v>
                </c:pt>
                <c:pt idx="115">
                  <c:v>-1.6875</c:v>
                </c:pt>
                <c:pt idx="116">
                  <c:v>-1.75</c:v>
                </c:pt>
                <c:pt idx="117">
                  <c:v>-1.8125</c:v>
                </c:pt>
                <c:pt idx="118">
                  <c:v>-1.875</c:v>
                </c:pt>
                <c:pt idx="119">
                  <c:v>-1.9375</c:v>
                </c:pt>
                <c:pt idx="120">
                  <c:v>-2</c:v>
                </c:pt>
                <c:pt idx="121">
                  <c:v>-2.0625</c:v>
                </c:pt>
                <c:pt idx="122">
                  <c:v>-2.125</c:v>
                </c:pt>
                <c:pt idx="123">
                  <c:v>-2.1875</c:v>
                </c:pt>
                <c:pt idx="124">
                  <c:v>-2.25</c:v>
                </c:pt>
                <c:pt idx="125">
                  <c:v>-2.3125</c:v>
                </c:pt>
                <c:pt idx="126">
                  <c:v>-2.375</c:v>
                </c:pt>
                <c:pt idx="127">
                  <c:v>-2.4375</c:v>
                </c:pt>
                <c:pt idx="128">
                  <c:v>-2.5</c:v>
                </c:pt>
                <c:pt idx="129">
                  <c:v>-2.5625</c:v>
                </c:pt>
                <c:pt idx="130">
                  <c:v>-2.625</c:v>
                </c:pt>
                <c:pt idx="131">
                  <c:v>-2.6875</c:v>
                </c:pt>
                <c:pt idx="132">
                  <c:v>-2.75</c:v>
                </c:pt>
                <c:pt idx="133">
                  <c:v>-2.8125</c:v>
                </c:pt>
                <c:pt idx="134">
                  <c:v>-2.875</c:v>
                </c:pt>
                <c:pt idx="135">
                  <c:v>-2.9375</c:v>
                </c:pt>
                <c:pt idx="136">
                  <c:v>-3</c:v>
                </c:pt>
                <c:pt idx="137">
                  <c:v>-3.0625</c:v>
                </c:pt>
                <c:pt idx="138">
                  <c:v>-3.125</c:v>
                </c:pt>
                <c:pt idx="139">
                  <c:v>-3.1875</c:v>
                </c:pt>
                <c:pt idx="140">
                  <c:v>-3.25</c:v>
                </c:pt>
                <c:pt idx="141">
                  <c:v>-3.3125</c:v>
                </c:pt>
                <c:pt idx="142">
                  <c:v>-3.375</c:v>
                </c:pt>
                <c:pt idx="143">
                  <c:v>-3.4375</c:v>
                </c:pt>
                <c:pt idx="144">
                  <c:v>-3.5</c:v>
                </c:pt>
                <c:pt idx="145">
                  <c:v>-3.5625</c:v>
                </c:pt>
                <c:pt idx="146">
                  <c:v>-3.625</c:v>
                </c:pt>
                <c:pt idx="147">
                  <c:v>-3.6875</c:v>
                </c:pt>
                <c:pt idx="148">
                  <c:v>-3.875</c:v>
                </c:pt>
                <c:pt idx="149">
                  <c:v>-4.0625</c:v>
                </c:pt>
                <c:pt idx="150">
                  <c:v>-4.25</c:v>
                </c:pt>
                <c:pt idx="151">
                  <c:v>-4.4375</c:v>
                </c:pt>
                <c:pt idx="152">
                  <c:v>-4.625</c:v>
                </c:pt>
                <c:pt idx="153">
                  <c:v>-4.8125</c:v>
                </c:pt>
                <c:pt idx="154">
                  <c:v>-5</c:v>
                </c:pt>
                <c:pt idx="155">
                  <c:v>-5.1875</c:v>
                </c:pt>
                <c:pt idx="156">
                  <c:v>-5.375</c:v>
                </c:pt>
                <c:pt idx="157">
                  <c:v>-5.5625</c:v>
                </c:pt>
                <c:pt idx="158">
                  <c:v>-5.875</c:v>
                </c:pt>
                <c:pt idx="159">
                  <c:v>-6.1875</c:v>
                </c:pt>
                <c:pt idx="160">
                  <c:v>-6.5</c:v>
                </c:pt>
                <c:pt idx="161">
                  <c:v>-6.8125</c:v>
                </c:pt>
                <c:pt idx="162">
                  <c:v>-7.125</c:v>
                </c:pt>
                <c:pt idx="163">
                  <c:v>-7.4375</c:v>
                </c:pt>
                <c:pt idx="164">
                  <c:v>-7.75</c:v>
                </c:pt>
                <c:pt idx="165">
                  <c:v>-8.0625</c:v>
                </c:pt>
                <c:pt idx="166">
                  <c:v>-8.375</c:v>
                </c:pt>
                <c:pt idx="167">
                  <c:v>-8.6875</c:v>
                </c:pt>
                <c:pt idx="168">
                  <c:v>-9</c:v>
                </c:pt>
                <c:pt idx="169">
                  <c:v>-9.3125</c:v>
                </c:pt>
                <c:pt idx="170">
                  <c:v>-9.625</c:v>
                </c:pt>
                <c:pt idx="171">
                  <c:v>-9.9375</c:v>
                </c:pt>
                <c:pt idx="172">
                  <c:v>-10.25</c:v>
                </c:pt>
                <c:pt idx="173">
                  <c:v>-10.5625</c:v>
                </c:pt>
                <c:pt idx="174">
                  <c:v>-10.875</c:v>
                </c:pt>
                <c:pt idx="175">
                  <c:v>-11.1875</c:v>
                </c:pt>
                <c:pt idx="176">
                  <c:v>-11.5</c:v>
                </c:pt>
                <c:pt idx="177">
                  <c:v>-11.8125</c:v>
                </c:pt>
                <c:pt idx="178">
                  <c:v>-12.125</c:v>
                </c:pt>
                <c:pt idx="179">
                  <c:v>-12.4375</c:v>
                </c:pt>
                <c:pt idx="180">
                  <c:v>-12.75</c:v>
                </c:pt>
                <c:pt idx="181">
                  <c:v>-13.0625</c:v>
                </c:pt>
                <c:pt idx="182">
                  <c:v>-13.375</c:v>
                </c:pt>
                <c:pt idx="183">
                  <c:v>-13.6875</c:v>
                </c:pt>
                <c:pt idx="184">
                  <c:v>-14</c:v>
                </c:pt>
                <c:pt idx="185">
                  <c:v>-14.3125</c:v>
                </c:pt>
                <c:pt idx="186">
                  <c:v>-14.625</c:v>
                </c:pt>
                <c:pt idx="187">
                  <c:v>-14.9375</c:v>
                </c:pt>
                <c:pt idx="188">
                  <c:v>-15.25</c:v>
                </c:pt>
                <c:pt idx="189">
                  <c:v>-15.625</c:v>
                </c:pt>
                <c:pt idx="190">
                  <c:v>-16</c:v>
                </c:pt>
                <c:pt idx="191">
                  <c:v>-16.375</c:v>
                </c:pt>
                <c:pt idx="192">
                  <c:v>-16.75</c:v>
                </c:pt>
                <c:pt idx="193">
                  <c:v>-17.125</c:v>
                </c:pt>
                <c:pt idx="194">
                  <c:v>-17.5</c:v>
                </c:pt>
                <c:pt idx="195">
                  <c:v>-17.875</c:v>
                </c:pt>
                <c:pt idx="196">
                  <c:v>-18.25</c:v>
                </c:pt>
                <c:pt idx="197">
                  <c:v>-18.625</c:v>
                </c:pt>
                <c:pt idx="198">
                  <c:v>-19</c:v>
                </c:pt>
                <c:pt idx="199">
                  <c:v>-19.375</c:v>
                </c:pt>
                <c:pt idx="200">
                  <c:v>-19.75</c:v>
                </c:pt>
                <c:pt idx="201">
                  <c:v>-20.125</c:v>
                </c:pt>
                <c:pt idx="202">
                  <c:v>-20.5</c:v>
                </c:pt>
                <c:pt idx="203">
                  <c:v>-20.875</c:v>
                </c:pt>
                <c:pt idx="204">
                  <c:v>-21.25</c:v>
                </c:pt>
                <c:pt idx="205">
                  <c:v>-21.625</c:v>
                </c:pt>
                <c:pt idx="206">
                  <c:v>-22</c:v>
                </c:pt>
                <c:pt idx="207">
                  <c:v>-22.375</c:v>
                </c:pt>
                <c:pt idx="208">
                  <c:v>-22.75</c:v>
                </c:pt>
                <c:pt idx="209">
                  <c:v>-23.125</c:v>
                </c:pt>
                <c:pt idx="210">
                  <c:v>-23.5</c:v>
                </c:pt>
                <c:pt idx="211">
                  <c:v>-23.875</c:v>
                </c:pt>
                <c:pt idx="212">
                  <c:v>-24.25</c:v>
                </c:pt>
                <c:pt idx="213">
                  <c:v>-24.625</c:v>
                </c:pt>
                <c:pt idx="214">
                  <c:v>-25</c:v>
                </c:pt>
                <c:pt idx="215">
                  <c:v>-25.375</c:v>
                </c:pt>
                <c:pt idx="216">
                  <c:v>-25.75</c:v>
                </c:pt>
                <c:pt idx="217">
                  <c:v>-26.125</c:v>
                </c:pt>
                <c:pt idx="218">
                  <c:v>-26.5</c:v>
                </c:pt>
                <c:pt idx="219">
                  <c:v>-26.875</c:v>
                </c:pt>
                <c:pt idx="220">
                  <c:v>-27.25</c:v>
                </c:pt>
                <c:pt idx="221">
                  <c:v>-27.625</c:v>
                </c:pt>
                <c:pt idx="222">
                  <c:v>-28</c:v>
                </c:pt>
                <c:pt idx="223">
                  <c:v>-28.3125</c:v>
                </c:pt>
                <c:pt idx="224">
                  <c:v>-28.625</c:v>
                </c:pt>
                <c:pt idx="225">
                  <c:v>-28.9375</c:v>
                </c:pt>
                <c:pt idx="226">
                  <c:v>-29.25</c:v>
                </c:pt>
                <c:pt idx="227">
                  <c:v>-29.5625</c:v>
                </c:pt>
                <c:pt idx="228">
                  <c:v>-29.875</c:v>
                </c:pt>
                <c:pt idx="229">
                  <c:v>-30.1875</c:v>
                </c:pt>
                <c:pt idx="230">
                  <c:v>-30.5</c:v>
                </c:pt>
                <c:pt idx="231">
                  <c:v>-30.875</c:v>
                </c:pt>
                <c:pt idx="232">
                  <c:v>-31.25</c:v>
                </c:pt>
                <c:pt idx="233">
                  <c:v>-31.625</c:v>
                </c:pt>
                <c:pt idx="234">
                  <c:v>-32</c:v>
                </c:pt>
                <c:pt idx="235">
                  <c:v>-32.375</c:v>
                </c:pt>
                <c:pt idx="236">
                  <c:v>-32.75</c:v>
                </c:pt>
                <c:pt idx="237">
                  <c:v>-33.125</c:v>
                </c:pt>
                <c:pt idx="238">
                  <c:v>-33.5</c:v>
                </c:pt>
                <c:pt idx="239">
                  <c:v>-33.875</c:v>
                </c:pt>
                <c:pt idx="240">
                  <c:v>-34.25</c:v>
                </c:pt>
                <c:pt idx="241">
                  <c:v>-34.625</c:v>
                </c:pt>
                <c:pt idx="242">
                  <c:v>-35</c:v>
                </c:pt>
                <c:pt idx="243">
                  <c:v>-35.375</c:v>
                </c:pt>
                <c:pt idx="244">
                  <c:v>-35.75</c:v>
                </c:pt>
                <c:pt idx="245">
                  <c:v>-36.125</c:v>
                </c:pt>
                <c:pt idx="246">
                  <c:v>-36.5</c:v>
                </c:pt>
                <c:pt idx="247">
                  <c:v>-36.875</c:v>
                </c:pt>
                <c:pt idx="248">
                  <c:v>-37.25</c:v>
                </c:pt>
                <c:pt idx="249">
                  <c:v>-37.625</c:v>
                </c:pt>
                <c:pt idx="250">
                  <c:v>-38</c:v>
                </c:pt>
                <c:pt idx="251">
                  <c:v>-38.375</c:v>
                </c:pt>
                <c:pt idx="252">
                  <c:v>-38.5625</c:v>
                </c:pt>
                <c:pt idx="253">
                  <c:v>-38.75</c:v>
                </c:pt>
                <c:pt idx="254">
                  <c:v>-38.9375</c:v>
                </c:pt>
                <c:pt idx="255">
                  <c:v>-39.125</c:v>
                </c:pt>
                <c:pt idx="256">
                  <c:v>-39.3125</c:v>
                </c:pt>
                <c:pt idx="257">
                  <c:v>-39.5</c:v>
                </c:pt>
                <c:pt idx="258">
                  <c:v>-39.6875</c:v>
                </c:pt>
                <c:pt idx="259">
                  <c:v>-39.875</c:v>
                </c:pt>
                <c:pt idx="260">
                  <c:v>-39.9375</c:v>
                </c:pt>
                <c:pt idx="261">
                  <c:v>-40</c:v>
                </c:pt>
                <c:pt idx="262">
                  <c:v>-40.0625</c:v>
                </c:pt>
                <c:pt idx="263">
                  <c:v>-40.125</c:v>
                </c:pt>
                <c:pt idx="264">
                  <c:v>-40.1875</c:v>
                </c:pt>
                <c:pt idx="265">
                  <c:v>-40.25</c:v>
                </c:pt>
                <c:pt idx="266">
                  <c:v>-40.3125</c:v>
                </c:pt>
                <c:pt idx="267">
                  <c:v>-40.375</c:v>
                </c:pt>
                <c:pt idx="268">
                  <c:v>-40.4375</c:v>
                </c:pt>
                <c:pt idx="269">
                  <c:v>-40.5</c:v>
                </c:pt>
                <c:pt idx="270">
                  <c:v>-40.5625</c:v>
                </c:pt>
                <c:pt idx="271">
                  <c:v>-40.625</c:v>
                </c:pt>
                <c:pt idx="272">
                  <c:v>-40.6875</c:v>
                </c:pt>
                <c:pt idx="273">
                  <c:v>-40.75</c:v>
                </c:pt>
                <c:pt idx="274">
                  <c:v>-40.8125</c:v>
                </c:pt>
                <c:pt idx="275">
                  <c:v>-41.125</c:v>
                </c:pt>
                <c:pt idx="276">
                  <c:v>-41.4375</c:v>
                </c:pt>
                <c:pt idx="277">
                  <c:v>-41.75</c:v>
                </c:pt>
                <c:pt idx="278">
                  <c:v>-42.0625</c:v>
                </c:pt>
                <c:pt idx="279">
                  <c:v>-42.375</c:v>
                </c:pt>
                <c:pt idx="280">
                  <c:v>-42.6875</c:v>
                </c:pt>
                <c:pt idx="281">
                  <c:v>-43</c:v>
                </c:pt>
                <c:pt idx="282">
                  <c:v>-43.3125</c:v>
                </c:pt>
                <c:pt idx="283">
                  <c:v>-43.625</c:v>
                </c:pt>
                <c:pt idx="284">
                  <c:v>-43.9375</c:v>
                </c:pt>
                <c:pt idx="285">
                  <c:v>-44.25</c:v>
                </c:pt>
                <c:pt idx="286">
                  <c:v>-44.5625</c:v>
                </c:pt>
                <c:pt idx="287">
                  <c:v>-44.875</c:v>
                </c:pt>
                <c:pt idx="288">
                  <c:v>-45.1875</c:v>
                </c:pt>
                <c:pt idx="289">
                  <c:v>-45.5</c:v>
                </c:pt>
                <c:pt idx="290">
                  <c:v>-45.8125</c:v>
                </c:pt>
                <c:pt idx="291">
                  <c:v>-46.125</c:v>
                </c:pt>
                <c:pt idx="292">
                  <c:v>-46.4375</c:v>
                </c:pt>
                <c:pt idx="293">
                  <c:v>-46.6875</c:v>
                </c:pt>
                <c:pt idx="294">
                  <c:v>-46.9375</c:v>
                </c:pt>
                <c:pt idx="295">
                  <c:v>-47.1875</c:v>
                </c:pt>
                <c:pt idx="296">
                  <c:v>-47.4375</c:v>
                </c:pt>
                <c:pt idx="297">
                  <c:v>-47.6875</c:v>
                </c:pt>
                <c:pt idx="298">
                  <c:v>-47.9375</c:v>
                </c:pt>
                <c:pt idx="299">
                  <c:v>-48.1875</c:v>
                </c:pt>
                <c:pt idx="300">
                  <c:v>-48.4375</c:v>
                </c:pt>
                <c:pt idx="301">
                  <c:v>-48.6875</c:v>
                </c:pt>
                <c:pt idx="302">
                  <c:v>-48.9375</c:v>
                </c:pt>
                <c:pt idx="303">
                  <c:v>-49.1875</c:v>
                </c:pt>
                <c:pt idx="304">
                  <c:v>-49.4375</c:v>
                </c:pt>
                <c:pt idx="305">
                  <c:v>-49.6875</c:v>
                </c:pt>
                <c:pt idx="306">
                  <c:v>-49.9375</c:v>
                </c:pt>
                <c:pt idx="307">
                  <c:v>-50.1875</c:v>
                </c:pt>
                <c:pt idx="308">
                  <c:v>-50.4375</c:v>
                </c:pt>
                <c:pt idx="309">
                  <c:v>-50.6875</c:v>
                </c:pt>
                <c:pt idx="310">
                  <c:v>-50.9375</c:v>
                </c:pt>
                <c:pt idx="311">
                  <c:v>-51.1875</c:v>
                </c:pt>
                <c:pt idx="312">
                  <c:v>-51.4375</c:v>
                </c:pt>
                <c:pt idx="313">
                  <c:v>-51.6875</c:v>
                </c:pt>
                <c:pt idx="314">
                  <c:v>-51.9375</c:v>
                </c:pt>
                <c:pt idx="315">
                  <c:v>-52.1875</c:v>
                </c:pt>
                <c:pt idx="316">
                  <c:v>-52.4375</c:v>
                </c:pt>
                <c:pt idx="317">
                  <c:v>-52.6875</c:v>
                </c:pt>
                <c:pt idx="318">
                  <c:v>-52.9375</c:v>
                </c:pt>
                <c:pt idx="319">
                  <c:v>-53.1875</c:v>
                </c:pt>
                <c:pt idx="320">
                  <c:v>-53.4375</c:v>
                </c:pt>
                <c:pt idx="321">
                  <c:v>-53.6875</c:v>
                </c:pt>
                <c:pt idx="322">
                  <c:v>-53.9375</c:v>
                </c:pt>
                <c:pt idx="323">
                  <c:v>-54.1875</c:v>
                </c:pt>
                <c:pt idx="324">
                  <c:v>-54.4375</c:v>
                </c:pt>
                <c:pt idx="325">
                  <c:v>-54.6875</c:v>
                </c:pt>
                <c:pt idx="326">
                  <c:v>-54.9375</c:v>
                </c:pt>
                <c:pt idx="327">
                  <c:v>-55.1875</c:v>
                </c:pt>
                <c:pt idx="328">
                  <c:v>-55.4375</c:v>
                </c:pt>
                <c:pt idx="329">
                  <c:v>-55.6875</c:v>
                </c:pt>
                <c:pt idx="330">
                  <c:v>-55.9375</c:v>
                </c:pt>
                <c:pt idx="331">
                  <c:v>-56.1875</c:v>
                </c:pt>
                <c:pt idx="332">
                  <c:v>-56.4375</c:v>
                </c:pt>
                <c:pt idx="333">
                  <c:v>-56.6875</c:v>
                </c:pt>
                <c:pt idx="334">
                  <c:v>-56.9375</c:v>
                </c:pt>
                <c:pt idx="335">
                  <c:v>-57.1875</c:v>
                </c:pt>
                <c:pt idx="336">
                  <c:v>-57.4375</c:v>
                </c:pt>
                <c:pt idx="337">
                  <c:v>-57.3125</c:v>
                </c:pt>
                <c:pt idx="338">
                  <c:v>-57.1875</c:v>
                </c:pt>
                <c:pt idx="339">
                  <c:v>-57.0625</c:v>
                </c:pt>
                <c:pt idx="340">
                  <c:v>-56.9375</c:v>
                </c:pt>
                <c:pt idx="341">
                  <c:v>-56.8125</c:v>
                </c:pt>
                <c:pt idx="342">
                  <c:v>-56.6875</c:v>
                </c:pt>
                <c:pt idx="343">
                  <c:v>-56.5625</c:v>
                </c:pt>
                <c:pt idx="344">
                  <c:v>-56.4375</c:v>
                </c:pt>
                <c:pt idx="345">
                  <c:v>-56.3125</c:v>
                </c:pt>
                <c:pt idx="346">
                  <c:v>-56.1875</c:v>
                </c:pt>
                <c:pt idx="347">
                  <c:v>-56.0625</c:v>
                </c:pt>
                <c:pt idx="348">
                  <c:v>-55.9375</c:v>
                </c:pt>
                <c:pt idx="349">
                  <c:v>-55.8125</c:v>
                </c:pt>
                <c:pt idx="350">
                  <c:v>-55.6875</c:v>
                </c:pt>
                <c:pt idx="351">
                  <c:v>-55.5625</c:v>
                </c:pt>
                <c:pt idx="352">
                  <c:v>-55.4375</c:v>
                </c:pt>
                <c:pt idx="353">
                  <c:v>-55.3125</c:v>
                </c:pt>
                <c:pt idx="354">
                  <c:v>-55.1875</c:v>
                </c:pt>
                <c:pt idx="355">
                  <c:v>-55.0625</c:v>
                </c:pt>
                <c:pt idx="356">
                  <c:v>-54.9375</c:v>
                </c:pt>
                <c:pt idx="357">
                  <c:v>-54.8125</c:v>
                </c:pt>
                <c:pt idx="358">
                  <c:v>-54.6875</c:v>
                </c:pt>
                <c:pt idx="359">
                  <c:v>-54.5625</c:v>
                </c:pt>
                <c:pt idx="360">
                  <c:v>-54.4375</c:v>
                </c:pt>
                <c:pt idx="361">
                  <c:v>-54.3125</c:v>
                </c:pt>
                <c:pt idx="362">
                  <c:v>-54.1875</c:v>
                </c:pt>
                <c:pt idx="363">
                  <c:v>-54.0625</c:v>
                </c:pt>
                <c:pt idx="364">
                  <c:v>-53.9375</c:v>
                </c:pt>
                <c:pt idx="365">
                  <c:v>-53.8125</c:v>
                </c:pt>
                <c:pt idx="366">
                  <c:v>-53.6875</c:v>
                </c:pt>
                <c:pt idx="367">
                  <c:v>-53.5625</c:v>
                </c:pt>
                <c:pt idx="368">
                  <c:v>-53.4375</c:v>
                </c:pt>
                <c:pt idx="369">
                  <c:v>-53.3125</c:v>
                </c:pt>
                <c:pt idx="370">
                  <c:v>-53.1875</c:v>
                </c:pt>
                <c:pt idx="371">
                  <c:v>-53.0625</c:v>
                </c:pt>
                <c:pt idx="372">
                  <c:v>-52.9375</c:v>
                </c:pt>
                <c:pt idx="373">
                  <c:v>-52.8125</c:v>
                </c:pt>
                <c:pt idx="374">
                  <c:v>-52.8125</c:v>
                </c:pt>
                <c:pt idx="375">
                  <c:v>-52.8125</c:v>
                </c:pt>
                <c:pt idx="376">
                  <c:v>-52.8125</c:v>
                </c:pt>
                <c:pt idx="377">
                  <c:v>-52.8125</c:v>
                </c:pt>
                <c:pt idx="378">
                  <c:v>-52.8125</c:v>
                </c:pt>
                <c:pt idx="379">
                  <c:v>-52.8125</c:v>
                </c:pt>
                <c:pt idx="380">
                  <c:v>-52.8125</c:v>
                </c:pt>
                <c:pt idx="381">
                  <c:v>-52.8125</c:v>
                </c:pt>
                <c:pt idx="382">
                  <c:v>-52.8125</c:v>
                </c:pt>
                <c:pt idx="383">
                  <c:v>-52.8125</c:v>
                </c:pt>
                <c:pt idx="384">
                  <c:v>-52.8125</c:v>
                </c:pt>
                <c:pt idx="385">
                  <c:v>-52.8125</c:v>
                </c:pt>
                <c:pt idx="386">
                  <c:v>-52.8125</c:v>
                </c:pt>
                <c:pt idx="387">
                  <c:v>-52.8125</c:v>
                </c:pt>
                <c:pt idx="388">
                  <c:v>-52.8125</c:v>
                </c:pt>
                <c:pt idx="389">
                  <c:v>-52.8125</c:v>
                </c:pt>
                <c:pt idx="390">
                  <c:v>-52.8125</c:v>
                </c:pt>
                <c:pt idx="391">
                  <c:v>-52.8125</c:v>
                </c:pt>
                <c:pt idx="392">
                  <c:v>-52.8125</c:v>
                </c:pt>
                <c:pt idx="393">
                  <c:v>-52.8125</c:v>
                </c:pt>
                <c:pt idx="394">
                  <c:v>-52.8125</c:v>
                </c:pt>
                <c:pt idx="395">
                  <c:v>-52.8125</c:v>
                </c:pt>
                <c:pt idx="396">
                  <c:v>-52.8125</c:v>
                </c:pt>
                <c:pt idx="397">
                  <c:v>-52.8125</c:v>
                </c:pt>
                <c:pt idx="398">
                  <c:v>-52.8125</c:v>
                </c:pt>
                <c:pt idx="399">
                  <c:v>-52.8125</c:v>
                </c:pt>
                <c:pt idx="400">
                  <c:v>-52.8125</c:v>
                </c:pt>
                <c:pt idx="401">
                  <c:v>-52.8125</c:v>
                </c:pt>
                <c:pt idx="402">
                  <c:v>-52.8125</c:v>
                </c:pt>
                <c:pt idx="403">
                  <c:v>-52.8125</c:v>
                </c:pt>
                <c:pt idx="404">
                  <c:v>-52.8125</c:v>
                </c:pt>
                <c:pt idx="405">
                  <c:v>-52.8125</c:v>
                </c:pt>
                <c:pt idx="406">
                  <c:v>-52.8125</c:v>
                </c:pt>
                <c:pt idx="407">
                  <c:v>-52.8125</c:v>
                </c:pt>
                <c:pt idx="408">
                  <c:v>-52.8125</c:v>
                </c:pt>
                <c:pt idx="409">
                  <c:v>-52.8125</c:v>
                </c:pt>
                <c:pt idx="410">
                  <c:v>-52.8125</c:v>
                </c:pt>
                <c:pt idx="411">
                  <c:v>-52.8125</c:v>
                </c:pt>
                <c:pt idx="412">
                  <c:v>-52.8125</c:v>
                </c:pt>
                <c:pt idx="413">
                  <c:v>-52.625</c:v>
                </c:pt>
                <c:pt idx="414">
                  <c:v>-52.4375</c:v>
                </c:pt>
                <c:pt idx="415">
                  <c:v>-52.25</c:v>
                </c:pt>
                <c:pt idx="416">
                  <c:v>-52.0625</c:v>
                </c:pt>
                <c:pt idx="417">
                  <c:v>-51.875</c:v>
                </c:pt>
                <c:pt idx="418">
                  <c:v>-51.6875</c:v>
                </c:pt>
                <c:pt idx="419">
                  <c:v>-51.5</c:v>
                </c:pt>
                <c:pt idx="420">
                  <c:v>-51.3125</c:v>
                </c:pt>
                <c:pt idx="421">
                  <c:v>-51.125</c:v>
                </c:pt>
                <c:pt idx="422">
                  <c:v>-50.9375</c:v>
                </c:pt>
                <c:pt idx="423">
                  <c:v>-50.75</c:v>
                </c:pt>
                <c:pt idx="424">
                  <c:v>-50.5625</c:v>
                </c:pt>
                <c:pt idx="425">
                  <c:v>-50.375</c:v>
                </c:pt>
                <c:pt idx="426">
                  <c:v>-50.1875</c:v>
                </c:pt>
                <c:pt idx="427">
                  <c:v>-50</c:v>
                </c:pt>
                <c:pt idx="428">
                  <c:v>-49.8125</c:v>
                </c:pt>
                <c:pt idx="429">
                  <c:v>-49.625</c:v>
                </c:pt>
                <c:pt idx="430">
                  <c:v>-49.4375</c:v>
                </c:pt>
                <c:pt idx="431">
                  <c:v>-49.25</c:v>
                </c:pt>
                <c:pt idx="432">
                  <c:v>-49.0625</c:v>
                </c:pt>
                <c:pt idx="433">
                  <c:v>-48.875</c:v>
                </c:pt>
                <c:pt idx="434">
                  <c:v>-48.6875</c:v>
                </c:pt>
                <c:pt idx="435">
                  <c:v>-48.5</c:v>
                </c:pt>
                <c:pt idx="436">
                  <c:v>-48.3125</c:v>
                </c:pt>
                <c:pt idx="437">
                  <c:v>-48.125</c:v>
                </c:pt>
                <c:pt idx="438">
                  <c:v>-47.9375</c:v>
                </c:pt>
                <c:pt idx="439">
                  <c:v>-47.75</c:v>
                </c:pt>
                <c:pt idx="440">
                  <c:v>-47.5625</c:v>
                </c:pt>
                <c:pt idx="441">
                  <c:v>-47.375</c:v>
                </c:pt>
                <c:pt idx="442">
                  <c:v>-47.1875</c:v>
                </c:pt>
                <c:pt idx="443">
                  <c:v>-47</c:v>
                </c:pt>
                <c:pt idx="444">
                  <c:v>-46.8125</c:v>
                </c:pt>
                <c:pt idx="445">
                  <c:v>-46.625</c:v>
                </c:pt>
                <c:pt idx="446">
                  <c:v>-46.4375</c:v>
                </c:pt>
                <c:pt idx="447">
                  <c:v>-46.25</c:v>
                </c:pt>
                <c:pt idx="448">
                  <c:v>-46.1875</c:v>
                </c:pt>
                <c:pt idx="449">
                  <c:v>-46.125</c:v>
                </c:pt>
                <c:pt idx="450">
                  <c:v>-46.0625</c:v>
                </c:pt>
                <c:pt idx="451">
                  <c:v>-46</c:v>
                </c:pt>
                <c:pt idx="452">
                  <c:v>-45.9375</c:v>
                </c:pt>
                <c:pt idx="453">
                  <c:v>-45.875</c:v>
                </c:pt>
                <c:pt idx="454">
                  <c:v>-45.8125</c:v>
                </c:pt>
                <c:pt idx="455">
                  <c:v>-45.75</c:v>
                </c:pt>
                <c:pt idx="456">
                  <c:v>-45.6875</c:v>
                </c:pt>
                <c:pt idx="457">
                  <c:v>-45.625</c:v>
                </c:pt>
                <c:pt idx="458">
                  <c:v>-45.5625</c:v>
                </c:pt>
                <c:pt idx="459">
                  <c:v>-45.5</c:v>
                </c:pt>
                <c:pt idx="460">
                  <c:v>-45.4375</c:v>
                </c:pt>
                <c:pt idx="461">
                  <c:v>-45.375</c:v>
                </c:pt>
                <c:pt idx="462">
                  <c:v>-45.3125</c:v>
                </c:pt>
                <c:pt idx="463">
                  <c:v>-45.25</c:v>
                </c:pt>
                <c:pt idx="464">
                  <c:v>-45.1875</c:v>
                </c:pt>
                <c:pt idx="465">
                  <c:v>-45.125</c:v>
                </c:pt>
                <c:pt idx="466">
                  <c:v>-45.0625</c:v>
                </c:pt>
                <c:pt idx="467">
                  <c:v>-45</c:v>
                </c:pt>
                <c:pt idx="468">
                  <c:v>-44.9375</c:v>
                </c:pt>
                <c:pt idx="469">
                  <c:v>-44.875</c:v>
                </c:pt>
                <c:pt idx="470">
                  <c:v>-44.8125</c:v>
                </c:pt>
                <c:pt idx="471">
                  <c:v>-44.75</c:v>
                </c:pt>
                <c:pt idx="472">
                  <c:v>-44.6875</c:v>
                </c:pt>
                <c:pt idx="473">
                  <c:v>-44.625</c:v>
                </c:pt>
                <c:pt idx="474">
                  <c:v>-44.5625</c:v>
                </c:pt>
                <c:pt idx="475">
                  <c:v>-44.5</c:v>
                </c:pt>
                <c:pt idx="476">
                  <c:v>-44.4375</c:v>
                </c:pt>
                <c:pt idx="477">
                  <c:v>-44.375</c:v>
                </c:pt>
                <c:pt idx="478">
                  <c:v>-44.3125</c:v>
                </c:pt>
                <c:pt idx="479">
                  <c:v>-44.25</c:v>
                </c:pt>
                <c:pt idx="480">
                  <c:v>-44.1875</c:v>
                </c:pt>
                <c:pt idx="481">
                  <c:v>-44.125</c:v>
                </c:pt>
                <c:pt idx="482">
                  <c:v>-44.0625</c:v>
                </c:pt>
                <c:pt idx="483">
                  <c:v>-44</c:v>
                </c:pt>
                <c:pt idx="484">
                  <c:v>-43.9375</c:v>
                </c:pt>
                <c:pt idx="485">
                  <c:v>-43.875</c:v>
                </c:pt>
                <c:pt idx="486">
                  <c:v>-43.8125</c:v>
                </c:pt>
                <c:pt idx="487">
                  <c:v>-43.75</c:v>
                </c:pt>
                <c:pt idx="488">
                  <c:v>-43.6875</c:v>
                </c:pt>
                <c:pt idx="489">
                  <c:v>-43.625</c:v>
                </c:pt>
                <c:pt idx="490">
                  <c:v>-43.5625</c:v>
                </c:pt>
                <c:pt idx="491">
                  <c:v>-43.5</c:v>
                </c:pt>
                <c:pt idx="492">
                  <c:v>-43.4375</c:v>
                </c:pt>
                <c:pt idx="493">
                  <c:v>-43.375</c:v>
                </c:pt>
                <c:pt idx="494">
                  <c:v>-43.3125</c:v>
                </c:pt>
                <c:pt idx="495">
                  <c:v>-43.25</c:v>
                </c:pt>
                <c:pt idx="496">
                  <c:v>-43.1875</c:v>
                </c:pt>
                <c:pt idx="497">
                  <c:v>-43.125</c:v>
                </c:pt>
                <c:pt idx="498">
                  <c:v>-43.0625</c:v>
                </c:pt>
                <c:pt idx="499">
                  <c:v>-43</c:v>
                </c:pt>
                <c:pt idx="500">
                  <c:v>-42.9375</c:v>
                </c:pt>
                <c:pt idx="501">
                  <c:v>-42.875</c:v>
                </c:pt>
                <c:pt idx="502">
                  <c:v>-42.8125</c:v>
                </c:pt>
                <c:pt idx="503">
                  <c:v>-42.75</c:v>
                </c:pt>
                <c:pt idx="504">
                  <c:v>-42.6875</c:v>
                </c:pt>
                <c:pt idx="505">
                  <c:v>-42.625</c:v>
                </c:pt>
                <c:pt idx="506">
                  <c:v>-42.5625</c:v>
                </c:pt>
                <c:pt idx="507">
                  <c:v>-42.5</c:v>
                </c:pt>
                <c:pt idx="508">
                  <c:v>-42.4375</c:v>
                </c:pt>
                <c:pt idx="509">
                  <c:v>-42.375</c:v>
                </c:pt>
                <c:pt idx="510">
                  <c:v>-42.3125</c:v>
                </c:pt>
                <c:pt idx="511">
                  <c:v>-42.25</c:v>
                </c:pt>
                <c:pt idx="512">
                  <c:v>-42.1875</c:v>
                </c:pt>
                <c:pt idx="513">
                  <c:v>-42.125</c:v>
                </c:pt>
                <c:pt idx="514">
                  <c:v>-42.0625</c:v>
                </c:pt>
                <c:pt idx="515">
                  <c:v>-42</c:v>
                </c:pt>
                <c:pt idx="516">
                  <c:v>-41.9375</c:v>
                </c:pt>
                <c:pt idx="517">
                  <c:v>-41.875</c:v>
                </c:pt>
                <c:pt idx="518">
                  <c:v>-41.8125</c:v>
                </c:pt>
                <c:pt idx="519">
                  <c:v>-41.75</c:v>
                </c:pt>
                <c:pt idx="520">
                  <c:v>-41.6875</c:v>
                </c:pt>
                <c:pt idx="521">
                  <c:v>-41.625</c:v>
                </c:pt>
                <c:pt idx="522">
                  <c:v>-41.5625</c:v>
                </c:pt>
                <c:pt idx="523">
                  <c:v>-41.5</c:v>
                </c:pt>
                <c:pt idx="524">
                  <c:v>-41.4375</c:v>
                </c:pt>
                <c:pt idx="525">
                  <c:v>-41.375</c:v>
                </c:pt>
                <c:pt idx="526">
                  <c:v>-41.3125</c:v>
                </c:pt>
                <c:pt idx="527">
                  <c:v>-41.25</c:v>
                </c:pt>
                <c:pt idx="528">
                  <c:v>-41.1875</c:v>
                </c:pt>
                <c:pt idx="529">
                  <c:v>-41.125</c:v>
                </c:pt>
                <c:pt idx="530">
                  <c:v>-41.0625</c:v>
                </c:pt>
                <c:pt idx="531">
                  <c:v>-41</c:v>
                </c:pt>
                <c:pt idx="532">
                  <c:v>-40.9375</c:v>
                </c:pt>
                <c:pt idx="533">
                  <c:v>-40.875</c:v>
                </c:pt>
                <c:pt idx="534">
                  <c:v>-40.8125</c:v>
                </c:pt>
                <c:pt idx="535">
                  <c:v>-40.75</c:v>
                </c:pt>
                <c:pt idx="536">
                  <c:v>-40.6875</c:v>
                </c:pt>
                <c:pt idx="537">
                  <c:v>-40.625</c:v>
                </c:pt>
                <c:pt idx="538">
                  <c:v>-40.5625</c:v>
                </c:pt>
                <c:pt idx="539">
                  <c:v>-40.5</c:v>
                </c:pt>
                <c:pt idx="540">
                  <c:v>-40.4375</c:v>
                </c:pt>
                <c:pt idx="541">
                  <c:v>-40.375</c:v>
                </c:pt>
                <c:pt idx="542">
                  <c:v>-40.3125</c:v>
                </c:pt>
                <c:pt idx="543">
                  <c:v>-40.25</c:v>
                </c:pt>
                <c:pt idx="544">
                  <c:v>-40.1875</c:v>
                </c:pt>
                <c:pt idx="545">
                  <c:v>-40.125</c:v>
                </c:pt>
                <c:pt idx="546">
                  <c:v>-40.0625</c:v>
                </c:pt>
                <c:pt idx="547">
                  <c:v>-40</c:v>
                </c:pt>
                <c:pt idx="548">
                  <c:v>-39.9375</c:v>
                </c:pt>
                <c:pt idx="549">
                  <c:v>-39.875</c:v>
                </c:pt>
                <c:pt idx="550">
                  <c:v>-39.8125</c:v>
                </c:pt>
                <c:pt idx="551">
                  <c:v>-39.75</c:v>
                </c:pt>
                <c:pt idx="552">
                  <c:v>-39.6875</c:v>
                </c:pt>
                <c:pt idx="553">
                  <c:v>-39.625</c:v>
                </c:pt>
                <c:pt idx="554">
                  <c:v>-39.5625</c:v>
                </c:pt>
                <c:pt idx="555">
                  <c:v>-39.5</c:v>
                </c:pt>
                <c:pt idx="556">
                  <c:v>-39.4375</c:v>
                </c:pt>
                <c:pt idx="557">
                  <c:v>-39.375</c:v>
                </c:pt>
                <c:pt idx="558">
                  <c:v>-39.3125</c:v>
                </c:pt>
                <c:pt idx="559">
                  <c:v>-39.25</c:v>
                </c:pt>
                <c:pt idx="560">
                  <c:v>-39.1875</c:v>
                </c:pt>
                <c:pt idx="561">
                  <c:v>-39.125</c:v>
                </c:pt>
                <c:pt idx="562">
                  <c:v>-39.0625</c:v>
                </c:pt>
                <c:pt idx="563">
                  <c:v>-39</c:v>
                </c:pt>
                <c:pt idx="564">
                  <c:v>-38.9375</c:v>
                </c:pt>
                <c:pt idx="565">
                  <c:v>-38.875</c:v>
                </c:pt>
                <c:pt idx="566">
                  <c:v>-38.8125</c:v>
                </c:pt>
                <c:pt idx="567">
                  <c:v>-38.75</c:v>
                </c:pt>
                <c:pt idx="568">
                  <c:v>-38.6875</c:v>
                </c:pt>
                <c:pt idx="569">
                  <c:v>-38.625</c:v>
                </c:pt>
                <c:pt idx="570">
                  <c:v>-38.5625</c:v>
                </c:pt>
                <c:pt idx="571">
                  <c:v>-38.5</c:v>
                </c:pt>
                <c:pt idx="572">
                  <c:v>-38.4375</c:v>
                </c:pt>
                <c:pt idx="573">
                  <c:v>-38.375</c:v>
                </c:pt>
                <c:pt idx="574">
                  <c:v>-38.3125</c:v>
                </c:pt>
                <c:pt idx="575">
                  <c:v>-38.25</c:v>
                </c:pt>
                <c:pt idx="576">
                  <c:v>-38.1875</c:v>
                </c:pt>
                <c:pt idx="577">
                  <c:v>-38.125</c:v>
                </c:pt>
                <c:pt idx="578">
                  <c:v>-38.0625</c:v>
                </c:pt>
                <c:pt idx="579">
                  <c:v>-38</c:v>
                </c:pt>
                <c:pt idx="580">
                  <c:v>-37.9375</c:v>
                </c:pt>
                <c:pt idx="581">
                  <c:v>-37.875</c:v>
                </c:pt>
                <c:pt idx="582">
                  <c:v>-37.8125</c:v>
                </c:pt>
                <c:pt idx="583">
                  <c:v>-37.75</c:v>
                </c:pt>
                <c:pt idx="584">
                  <c:v>-37.6875</c:v>
                </c:pt>
                <c:pt idx="585">
                  <c:v>-37.625</c:v>
                </c:pt>
                <c:pt idx="586">
                  <c:v>-37.5625</c:v>
                </c:pt>
                <c:pt idx="587">
                  <c:v>-37.5</c:v>
                </c:pt>
                <c:pt idx="588">
                  <c:v>-37.4375</c:v>
                </c:pt>
                <c:pt idx="589">
                  <c:v>-37.375</c:v>
                </c:pt>
                <c:pt idx="590">
                  <c:v>-37.3125</c:v>
                </c:pt>
                <c:pt idx="591">
                  <c:v>-37.25</c:v>
                </c:pt>
                <c:pt idx="592">
                  <c:v>-37.1875</c:v>
                </c:pt>
                <c:pt idx="593">
                  <c:v>-37.125</c:v>
                </c:pt>
                <c:pt idx="594">
                  <c:v>-37.0625</c:v>
                </c:pt>
                <c:pt idx="595">
                  <c:v>-37</c:v>
                </c:pt>
                <c:pt idx="596">
                  <c:v>-36.9375</c:v>
                </c:pt>
                <c:pt idx="597">
                  <c:v>-36.875</c:v>
                </c:pt>
                <c:pt idx="598">
                  <c:v>-36.8125</c:v>
                </c:pt>
                <c:pt idx="599">
                  <c:v>-36.75</c:v>
                </c:pt>
                <c:pt idx="600">
                  <c:v>-36.6875</c:v>
                </c:pt>
                <c:pt idx="601">
                  <c:v>-36.625</c:v>
                </c:pt>
                <c:pt idx="602">
                  <c:v>-36.5625</c:v>
                </c:pt>
                <c:pt idx="603">
                  <c:v>-36.5</c:v>
                </c:pt>
                <c:pt idx="604">
                  <c:v>-36.4375</c:v>
                </c:pt>
                <c:pt idx="605">
                  <c:v>-36.375</c:v>
                </c:pt>
                <c:pt idx="606">
                  <c:v>-36.3125</c:v>
                </c:pt>
                <c:pt idx="607">
                  <c:v>-36.25</c:v>
                </c:pt>
                <c:pt idx="608">
                  <c:v>-36.1875</c:v>
                </c:pt>
                <c:pt idx="609">
                  <c:v>-36.125</c:v>
                </c:pt>
                <c:pt idx="610">
                  <c:v>-36.0625</c:v>
                </c:pt>
                <c:pt idx="611">
                  <c:v>-36</c:v>
                </c:pt>
                <c:pt idx="612">
                  <c:v>-35.9375</c:v>
                </c:pt>
                <c:pt idx="613">
                  <c:v>-35.875</c:v>
                </c:pt>
                <c:pt idx="614">
                  <c:v>-35.8125</c:v>
                </c:pt>
                <c:pt idx="615">
                  <c:v>-35.75</c:v>
                </c:pt>
                <c:pt idx="616">
                  <c:v>-35.6875</c:v>
                </c:pt>
                <c:pt idx="617">
                  <c:v>-35.625</c:v>
                </c:pt>
                <c:pt idx="618">
                  <c:v>-35.5625</c:v>
                </c:pt>
                <c:pt idx="619">
                  <c:v>-35.5</c:v>
                </c:pt>
                <c:pt idx="620">
                  <c:v>-35.4375</c:v>
                </c:pt>
                <c:pt idx="621">
                  <c:v>-35.375</c:v>
                </c:pt>
                <c:pt idx="622">
                  <c:v>-35.3125</c:v>
                </c:pt>
                <c:pt idx="623">
                  <c:v>-35.25</c:v>
                </c:pt>
                <c:pt idx="624">
                  <c:v>-35.1875</c:v>
                </c:pt>
                <c:pt idx="625">
                  <c:v>-35.125</c:v>
                </c:pt>
                <c:pt idx="626">
                  <c:v>-35.0625</c:v>
                </c:pt>
                <c:pt idx="627">
                  <c:v>-35</c:v>
                </c:pt>
                <c:pt idx="628">
                  <c:v>-34.9375</c:v>
                </c:pt>
                <c:pt idx="629">
                  <c:v>-34.875</c:v>
                </c:pt>
                <c:pt idx="630">
                  <c:v>-34.8125</c:v>
                </c:pt>
                <c:pt idx="631">
                  <c:v>-34.75</c:v>
                </c:pt>
                <c:pt idx="632">
                  <c:v>-34.6875</c:v>
                </c:pt>
                <c:pt idx="633">
                  <c:v>-34.625</c:v>
                </c:pt>
                <c:pt idx="634">
                  <c:v>-34.5625</c:v>
                </c:pt>
                <c:pt idx="635">
                  <c:v>-34.5</c:v>
                </c:pt>
                <c:pt idx="636">
                  <c:v>-34.4375</c:v>
                </c:pt>
                <c:pt idx="637">
                  <c:v>-34.375</c:v>
                </c:pt>
                <c:pt idx="638">
                  <c:v>-34.3125</c:v>
                </c:pt>
                <c:pt idx="639">
                  <c:v>-34.25</c:v>
                </c:pt>
                <c:pt idx="640">
                  <c:v>-34.1875</c:v>
                </c:pt>
                <c:pt idx="641">
                  <c:v>-34.125</c:v>
                </c:pt>
                <c:pt idx="642">
                  <c:v>-34.125</c:v>
                </c:pt>
                <c:pt idx="643">
                  <c:v>-34.125</c:v>
                </c:pt>
                <c:pt idx="644">
                  <c:v>-34.125</c:v>
                </c:pt>
                <c:pt idx="645">
                  <c:v>-34.125</c:v>
                </c:pt>
                <c:pt idx="646">
                  <c:v>-34.125</c:v>
                </c:pt>
                <c:pt idx="647">
                  <c:v>-34.125</c:v>
                </c:pt>
                <c:pt idx="648">
                  <c:v>-34.125</c:v>
                </c:pt>
                <c:pt idx="649">
                  <c:v>-34.125</c:v>
                </c:pt>
                <c:pt idx="650">
                  <c:v>-34.125</c:v>
                </c:pt>
                <c:pt idx="651">
                  <c:v>-34.125</c:v>
                </c:pt>
                <c:pt idx="652">
                  <c:v>-34.125</c:v>
                </c:pt>
                <c:pt idx="653">
                  <c:v>-34.125</c:v>
                </c:pt>
                <c:pt idx="654">
                  <c:v>-34.125</c:v>
                </c:pt>
                <c:pt idx="655">
                  <c:v>-34.125</c:v>
                </c:pt>
                <c:pt idx="656">
                  <c:v>-34.125</c:v>
                </c:pt>
                <c:pt idx="657">
                  <c:v>-34.125</c:v>
                </c:pt>
                <c:pt idx="658">
                  <c:v>-34.125</c:v>
                </c:pt>
                <c:pt idx="659">
                  <c:v>-34.125</c:v>
                </c:pt>
                <c:pt idx="660">
                  <c:v>-34.125</c:v>
                </c:pt>
                <c:pt idx="661">
                  <c:v>-34.125</c:v>
                </c:pt>
                <c:pt idx="662">
                  <c:v>-34.125</c:v>
                </c:pt>
                <c:pt idx="663">
                  <c:v>-34.125</c:v>
                </c:pt>
                <c:pt idx="664">
                  <c:v>-34.125</c:v>
                </c:pt>
                <c:pt idx="665">
                  <c:v>-34.125</c:v>
                </c:pt>
                <c:pt idx="666">
                  <c:v>-34.125</c:v>
                </c:pt>
                <c:pt idx="667">
                  <c:v>-34.125</c:v>
                </c:pt>
                <c:pt idx="668">
                  <c:v>-34.125</c:v>
                </c:pt>
                <c:pt idx="669">
                  <c:v>-34.125</c:v>
                </c:pt>
                <c:pt idx="670">
                  <c:v>-34.125</c:v>
                </c:pt>
                <c:pt idx="671">
                  <c:v>-34.125</c:v>
                </c:pt>
                <c:pt idx="672">
                  <c:v>-34.125</c:v>
                </c:pt>
                <c:pt idx="673">
                  <c:v>-34.125</c:v>
                </c:pt>
                <c:pt idx="674">
                  <c:v>-34.125</c:v>
                </c:pt>
                <c:pt idx="675">
                  <c:v>-34.125</c:v>
                </c:pt>
                <c:pt idx="676">
                  <c:v>-34.125</c:v>
                </c:pt>
                <c:pt idx="677">
                  <c:v>-34.125</c:v>
                </c:pt>
                <c:pt idx="678">
                  <c:v>-34.125</c:v>
                </c:pt>
                <c:pt idx="679">
                  <c:v>-34.125</c:v>
                </c:pt>
                <c:pt idx="680">
                  <c:v>-34.125</c:v>
                </c:pt>
                <c:pt idx="681">
                  <c:v>-34.125</c:v>
                </c:pt>
                <c:pt idx="682">
                  <c:v>-34.125</c:v>
                </c:pt>
                <c:pt idx="683">
                  <c:v>-34.125</c:v>
                </c:pt>
                <c:pt idx="684">
                  <c:v>-34.125</c:v>
                </c:pt>
                <c:pt idx="685">
                  <c:v>-34.125</c:v>
                </c:pt>
                <c:pt idx="686">
                  <c:v>-34.125</c:v>
                </c:pt>
                <c:pt idx="687">
                  <c:v>-34.125</c:v>
                </c:pt>
                <c:pt idx="688">
                  <c:v>-34.125</c:v>
                </c:pt>
                <c:pt idx="689">
                  <c:v>-34.125</c:v>
                </c:pt>
                <c:pt idx="690">
                  <c:v>-34.125</c:v>
                </c:pt>
                <c:pt idx="691">
                  <c:v>-34.125</c:v>
                </c:pt>
                <c:pt idx="692">
                  <c:v>-34.125</c:v>
                </c:pt>
                <c:pt idx="693">
                  <c:v>-34.125</c:v>
                </c:pt>
                <c:pt idx="694">
                  <c:v>-34.125</c:v>
                </c:pt>
                <c:pt idx="695">
                  <c:v>-34.125</c:v>
                </c:pt>
                <c:pt idx="696">
                  <c:v>-34.125</c:v>
                </c:pt>
                <c:pt idx="697">
                  <c:v>-34.125</c:v>
                </c:pt>
                <c:pt idx="698">
                  <c:v>-34.125</c:v>
                </c:pt>
                <c:pt idx="699">
                  <c:v>-34.125</c:v>
                </c:pt>
                <c:pt idx="700">
                  <c:v>-34.125</c:v>
                </c:pt>
                <c:pt idx="701">
                  <c:v>-34.125</c:v>
                </c:pt>
                <c:pt idx="702">
                  <c:v>-34.125</c:v>
                </c:pt>
                <c:pt idx="703">
                  <c:v>-34.125</c:v>
                </c:pt>
                <c:pt idx="704">
                  <c:v>-34.125</c:v>
                </c:pt>
                <c:pt idx="705">
                  <c:v>-34.125</c:v>
                </c:pt>
                <c:pt idx="706">
                  <c:v>-34.125</c:v>
                </c:pt>
                <c:pt idx="707">
                  <c:v>-34.125</c:v>
                </c:pt>
                <c:pt idx="708">
                  <c:v>-34.125</c:v>
                </c:pt>
                <c:pt idx="709">
                  <c:v>-34.125</c:v>
                </c:pt>
                <c:pt idx="710">
                  <c:v>-34.125</c:v>
                </c:pt>
                <c:pt idx="711">
                  <c:v>-34.125</c:v>
                </c:pt>
                <c:pt idx="712">
                  <c:v>-34.125</c:v>
                </c:pt>
                <c:pt idx="713">
                  <c:v>-34.125</c:v>
                </c:pt>
                <c:pt idx="714">
                  <c:v>-34.125</c:v>
                </c:pt>
                <c:pt idx="715">
                  <c:v>-34.125</c:v>
                </c:pt>
                <c:pt idx="716">
                  <c:v>-34.125</c:v>
                </c:pt>
                <c:pt idx="717">
                  <c:v>-34.125</c:v>
                </c:pt>
                <c:pt idx="718">
                  <c:v>-34.125</c:v>
                </c:pt>
                <c:pt idx="719">
                  <c:v>-34.125</c:v>
                </c:pt>
                <c:pt idx="720">
                  <c:v>-34.125</c:v>
                </c:pt>
                <c:pt idx="721">
                  <c:v>-34.125</c:v>
                </c:pt>
                <c:pt idx="722">
                  <c:v>-34.125</c:v>
                </c:pt>
                <c:pt idx="723">
                  <c:v>-34.125</c:v>
                </c:pt>
                <c:pt idx="724">
                  <c:v>-34.125</c:v>
                </c:pt>
                <c:pt idx="725">
                  <c:v>-34.125</c:v>
                </c:pt>
                <c:pt idx="726">
                  <c:v>-34.125</c:v>
                </c:pt>
                <c:pt idx="727">
                  <c:v>-34.125</c:v>
                </c:pt>
                <c:pt idx="728">
                  <c:v>-34.125</c:v>
                </c:pt>
                <c:pt idx="729">
                  <c:v>-34.125</c:v>
                </c:pt>
                <c:pt idx="730">
                  <c:v>-34.125</c:v>
                </c:pt>
                <c:pt idx="731">
                  <c:v>-34.125</c:v>
                </c:pt>
                <c:pt idx="732">
                  <c:v>-34.125</c:v>
                </c:pt>
                <c:pt idx="733">
                  <c:v>-34.125</c:v>
                </c:pt>
                <c:pt idx="734">
                  <c:v>-34.125</c:v>
                </c:pt>
                <c:pt idx="735">
                  <c:v>-34.125</c:v>
                </c:pt>
                <c:pt idx="736">
                  <c:v>-34.125</c:v>
                </c:pt>
                <c:pt idx="737">
                  <c:v>-34.125</c:v>
                </c:pt>
                <c:pt idx="738">
                  <c:v>-34.125</c:v>
                </c:pt>
                <c:pt idx="739">
                  <c:v>-34.125</c:v>
                </c:pt>
                <c:pt idx="740">
                  <c:v>-34.125</c:v>
                </c:pt>
                <c:pt idx="741">
                  <c:v>-34.125</c:v>
                </c:pt>
                <c:pt idx="742">
                  <c:v>-34.125</c:v>
                </c:pt>
                <c:pt idx="743">
                  <c:v>-34.125</c:v>
                </c:pt>
                <c:pt idx="744">
                  <c:v>-34.125</c:v>
                </c:pt>
                <c:pt idx="745">
                  <c:v>-34.125</c:v>
                </c:pt>
                <c:pt idx="746">
                  <c:v>-34.125</c:v>
                </c:pt>
                <c:pt idx="747">
                  <c:v>-34.125</c:v>
                </c:pt>
                <c:pt idx="748">
                  <c:v>-34.125</c:v>
                </c:pt>
                <c:pt idx="749">
                  <c:v>-34.125</c:v>
                </c:pt>
                <c:pt idx="750">
                  <c:v>-34.125</c:v>
                </c:pt>
                <c:pt idx="751">
                  <c:v>-34.125</c:v>
                </c:pt>
                <c:pt idx="752">
                  <c:v>-34.125</c:v>
                </c:pt>
                <c:pt idx="753">
                  <c:v>-34.125</c:v>
                </c:pt>
                <c:pt idx="754">
                  <c:v>-34.125</c:v>
                </c:pt>
                <c:pt idx="755">
                  <c:v>-34.125</c:v>
                </c:pt>
                <c:pt idx="756">
                  <c:v>-34.125</c:v>
                </c:pt>
                <c:pt idx="757">
                  <c:v>-34.125</c:v>
                </c:pt>
                <c:pt idx="758">
                  <c:v>-34.125</c:v>
                </c:pt>
                <c:pt idx="759">
                  <c:v>-34.125</c:v>
                </c:pt>
                <c:pt idx="760">
                  <c:v>-34.125</c:v>
                </c:pt>
                <c:pt idx="761">
                  <c:v>-34.125</c:v>
                </c:pt>
                <c:pt idx="762">
                  <c:v>-34.125</c:v>
                </c:pt>
                <c:pt idx="763">
                  <c:v>-34.125</c:v>
                </c:pt>
                <c:pt idx="764">
                  <c:v>-34.125</c:v>
                </c:pt>
                <c:pt idx="765">
                  <c:v>-34.125</c:v>
                </c:pt>
                <c:pt idx="766">
                  <c:v>-34.125</c:v>
                </c:pt>
                <c:pt idx="767">
                  <c:v>-34.125</c:v>
                </c:pt>
                <c:pt idx="768">
                  <c:v>-34.125</c:v>
                </c:pt>
                <c:pt idx="769">
                  <c:v>-34.125</c:v>
                </c:pt>
                <c:pt idx="770">
                  <c:v>-34.125</c:v>
                </c:pt>
                <c:pt idx="771">
                  <c:v>-34.125</c:v>
                </c:pt>
                <c:pt idx="772">
                  <c:v>-34.125</c:v>
                </c:pt>
                <c:pt idx="773">
                  <c:v>-34.125</c:v>
                </c:pt>
                <c:pt idx="774">
                  <c:v>-34.125</c:v>
                </c:pt>
                <c:pt idx="775">
                  <c:v>-34.125</c:v>
                </c:pt>
                <c:pt idx="776">
                  <c:v>-34.125</c:v>
                </c:pt>
                <c:pt idx="777">
                  <c:v>-34.125</c:v>
                </c:pt>
                <c:pt idx="778">
                  <c:v>-34.125</c:v>
                </c:pt>
                <c:pt idx="779">
                  <c:v>-34.125</c:v>
                </c:pt>
                <c:pt idx="780">
                  <c:v>-34.125</c:v>
                </c:pt>
                <c:pt idx="781">
                  <c:v>-34.125</c:v>
                </c:pt>
                <c:pt idx="782">
                  <c:v>-34.125</c:v>
                </c:pt>
                <c:pt idx="783">
                  <c:v>-34.125</c:v>
                </c:pt>
                <c:pt idx="784">
                  <c:v>-34.125</c:v>
                </c:pt>
                <c:pt idx="785">
                  <c:v>-34.125</c:v>
                </c:pt>
                <c:pt idx="786">
                  <c:v>-34.125</c:v>
                </c:pt>
                <c:pt idx="787">
                  <c:v>-34.125</c:v>
                </c:pt>
                <c:pt idx="788">
                  <c:v>-34.125</c:v>
                </c:pt>
                <c:pt idx="789">
                  <c:v>-34.125</c:v>
                </c:pt>
                <c:pt idx="790">
                  <c:v>-34.125</c:v>
                </c:pt>
                <c:pt idx="791">
                  <c:v>-34.125</c:v>
                </c:pt>
                <c:pt idx="792">
                  <c:v>-34.125</c:v>
                </c:pt>
                <c:pt idx="793">
                  <c:v>-34.125</c:v>
                </c:pt>
                <c:pt idx="794">
                  <c:v>-34.125</c:v>
                </c:pt>
                <c:pt idx="795">
                  <c:v>-34.125</c:v>
                </c:pt>
                <c:pt idx="796">
                  <c:v>-34.125</c:v>
                </c:pt>
                <c:pt idx="797">
                  <c:v>-34.125</c:v>
                </c:pt>
                <c:pt idx="798">
                  <c:v>-34.125</c:v>
                </c:pt>
                <c:pt idx="799">
                  <c:v>-34.125</c:v>
                </c:pt>
                <c:pt idx="800">
                  <c:v>-34.125</c:v>
                </c:pt>
              </c:numCache>
            </c:numRef>
          </c:yVal>
          <c:smooth val="1"/>
        </c:ser>
        <c:ser>
          <c:idx val="1"/>
          <c:order val="1"/>
          <c:tx>
            <c:strRef>
              <c:f>'Dist &amp; Dominance'!$Z$4</c:f>
              <c:strCache>
                <c:ptCount val="1"/>
                <c:pt idx="0">
                  <c:v>∫ ∆ CDF (1-3)</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Dominance'!$Z$5:$Z$805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-6.25E-2</c:v>
                </c:pt>
                <c:pt idx="216">
                  <c:v>-0.125</c:v>
                </c:pt>
                <c:pt idx="217">
                  <c:v>-0.1875</c:v>
                </c:pt>
                <c:pt idx="218">
                  <c:v>-0.25</c:v>
                </c:pt>
                <c:pt idx="219">
                  <c:v>-0.3125</c:v>
                </c:pt>
                <c:pt idx="220">
                  <c:v>-0.375</c:v>
                </c:pt>
                <c:pt idx="221">
                  <c:v>-0.4375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-0.625</c:v>
                </c:pt>
                <c:pt idx="240">
                  <c:v>-0.75</c:v>
                </c:pt>
                <c:pt idx="241">
                  <c:v>-0.875</c:v>
                </c:pt>
                <c:pt idx="242">
                  <c:v>-1</c:v>
                </c:pt>
                <c:pt idx="243">
                  <c:v>-1.25</c:v>
                </c:pt>
                <c:pt idx="244">
                  <c:v>-1.5</c:v>
                </c:pt>
                <c:pt idx="245">
                  <c:v>-1.75</c:v>
                </c:pt>
                <c:pt idx="246">
                  <c:v>-2</c:v>
                </c:pt>
                <c:pt idx="247">
                  <c:v>-2.25</c:v>
                </c:pt>
                <c:pt idx="248">
                  <c:v>-2.5</c:v>
                </c:pt>
                <c:pt idx="249">
                  <c:v>-2.75</c:v>
                </c:pt>
                <c:pt idx="250">
                  <c:v>-3</c:v>
                </c:pt>
                <c:pt idx="251">
                  <c:v>-3.25</c:v>
                </c:pt>
                <c:pt idx="252">
                  <c:v>-3.3125</c:v>
                </c:pt>
                <c:pt idx="253">
                  <c:v>-3.375</c:v>
                </c:pt>
                <c:pt idx="254">
                  <c:v>-3.4375</c:v>
                </c:pt>
                <c:pt idx="255">
                  <c:v>-3.5</c:v>
                </c:pt>
                <c:pt idx="256">
                  <c:v>-3.5625</c:v>
                </c:pt>
                <c:pt idx="257">
                  <c:v>-3.625</c:v>
                </c:pt>
                <c:pt idx="258">
                  <c:v>-3.6875</c:v>
                </c:pt>
                <c:pt idx="259">
                  <c:v>-3.75</c:v>
                </c:pt>
                <c:pt idx="260">
                  <c:v>-3.75</c:v>
                </c:pt>
                <c:pt idx="261">
                  <c:v>-3.75</c:v>
                </c:pt>
                <c:pt idx="262">
                  <c:v>-3.75</c:v>
                </c:pt>
                <c:pt idx="263">
                  <c:v>-3.75</c:v>
                </c:pt>
                <c:pt idx="264">
                  <c:v>-3.75</c:v>
                </c:pt>
                <c:pt idx="265">
                  <c:v>-3.75</c:v>
                </c:pt>
                <c:pt idx="266">
                  <c:v>-3.75</c:v>
                </c:pt>
                <c:pt idx="267">
                  <c:v>-3.75</c:v>
                </c:pt>
                <c:pt idx="268">
                  <c:v>-3.75</c:v>
                </c:pt>
                <c:pt idx="269">
                  <c:v>-3.75</c:v>
                </c:pt>
                <c:pt idx="270">
                  <c:v>-3.75</c:v>
                </c:pt>
                <c:pt idx="271">
                  <c:v>-3.8125</c:v>
                </c:pt>
                <c:pt idx="272">
                  <c:v>-3.875</c:v>
                </c:pt>
                <c:pt idx="273">
                  <c:v>-3.9375</c:v>
                </c:pt>
                <c:pt idx="274">
                  <c:v>-4</c:v>
                </c:pt>
                <c:pt idx="275">
                  <c:v>-4.0625</c:v>
                </c:pt>
                <c:pt idx="276">
                  <c:v>-4.125</c:v>
                </c:pt>
                <c:pt idx="277">
                  <c:v>-4.1875</c:v>
                </c:pt>
                <c:pt idx="278">
                  <c:v>-4.25</c:v>
                </c:pt>
                <c:pt idx="279">
                  <c:v>-4.3125</c:v>
                </c:pt>
                <c:pt idx="280">
                  <c:v>-4.375</c:v>
                </c:pt>
                <c:pt idx="281">
                  <c:v>-4.4375</c:v>
                </c:pt>
                <c:pt idx="282">
                  <c:v>-4.5</c:v>
                </c:pt>
                <c:pt idx="283">
                  <c:v>-4.5625</c:v>
                </c:pt>
                <c:pt idx="284">
                  <c:v>-4.625</c:v>
                </c:pt>
                <c:pt idx="285">
                  <c:v>-4.6875</c:v>
                </c:pt>
                <c:pt idx="286">
                  <c:v>-4.75</c:v>
                </c:pt>
                <c:pt idx="287">
                  <c:v>-4.8125</c:v>
                </c:pt>
                <c:pt idx="288">
                  <c:v>-4.875</c:v>
                </c:pt>
                <c:pt idx="289">
                  <c:v>-4.9375</c:v>
                </c:pt>
                <c:pt idx="290">
                  <c:v>-5</c:v>
                </c:pt>
                <c:pt idx="291">
                  <c:v>-5.0625</c:v>
                </c:pt>
                <c:pt idx="292">
                  <c:v>-5.125</c:v>
                </c:pt>
                <c:pt idx="293">
                  <c:v>-5.125</c:v>
                </c:pt>
                <c:pt idx="294">
                  <c:v>-5.125</c:v>
                </c:pt>
                <c:pt idx="295">
                  <c:v>-5.125</c:v>
                </c:pt>
                <c:pt idx="296">
                  <c:v>-5.125</c:v>
                </c:pt>
                <c:pt idx="297">
                  <c:v>-5.125</c:v>
                </c:pt>
                <c:pt idx="298">
                  <c:v>-5.125</c:v>
                </c:pt>
                <c:pt idx="299">
                  <c:v>-5.125</c:v>
                </c:pt>
                <c:pt idx="300">
                  <c:v>-5.125</c:v>
                </c:pt>
                <c:pt idx="301">
                  <c:v>-5.125</c:v>
                </c:pt>
                <c:pt idx="302">
                  <c:v>-5.125</c:v>
                </c:pt>
                <c:pt idx="303">
                  <c:v>-5.125</c:v>
                </c:pt>
                <c:pt idx="304">
                  <c:v>-5.125</c:v>
                </c:pt>
                <c:pt idx="305">
                  <c:v>-5.125</c:v>
                </c:pt>
                <c:pt idx="306">
                  <c:v>-5.125</c:v>
                </c:pt>
                <c:pt idx="307">
                  <c:v>-5.125</c:v>
                </c:pt>
                <c:pt idx="308">
                  <c:v>-5.125</c:v>
                </c:pt>
                <c:pt idx="309">
                  <c:v>-5.125</c:v>
                </c:pt>
                <c:pt idx="310">
                  <c:v>-5.125</c:v>
                </c:pt>
                <c:pt idx="311">
                  <c:v>-5.375</c:v>
                </c:pt>
                <c:pt idx="312">
                  <c:v>-5.625</c:v>
                </c:pt>
                <c:pt idx="313">
                  <c:v>-5.875</c:v>
                </c:pt>
                <c:pt idx="314">
                  <c:v>-6.125</c:v>
                </c:pt>
                <c:pt idx="315">
                  <c:v>-6.375</c:v>
                </c:pt>
                <c:pt idx="316">
                  <c:v>-6.625</c:v>
                </c:pt>
                <c:pt idx="317">
                  <c:v>-6.875</c:v>
                </c:pt>
                <c:pt idx="318">
                  <c:v>-7.125</c:v>
                </c:pt>
                <c:pt idx="319">
                  <c:v>-7.375</c:v>
                </c:pt>
                <c:pt idx="320">
                  <c:v>-7.625</c:v>
                </c:pt>
                <c:pt idx="321">
                  <c:v>-7.875</c:v>
                </c:pt>
                <c:pt idx="322">
                  <c:v>-8.125</c:v>
                </c:pt>
                <c:pt idx="323">
                  <c:v>-8.375</c:v>
                </c:pt>
                <c:pt idx="324">
                  <c:v>-8.625</c:v>
                </c:pt>
                <c:pt idx="325">
                  <c:v>-8.875</c:v>
                </c:pt>
                <c:pt idx="326">
                  <c:v>-9.125</c:v>
                </c:pt>
                <c:pt idx="327">
                  <c:v>-9.375</c:v>
                </c:pt>
                <c:pt idx="328">
                  <c:v>-9.625</c:v>
                </c:pt>
                <c:pt idx="329">
                  <c:v>-9.875</c:v>
                </c:pt>
                <c:pt idx="330">
                  <c:v>-10.125</c:v>
                </c:pt>
                <c:pt idx="331">
                  <c:v>-10.375</c:v>
                </c:pt>
                <c:pt idx="332">
                  <c:v>-10.625</c:v>
                </c:pt>
                <c:pt idx="333">
                  <c:v>-10.875</c:v>
                </c:pt>
                <c:pt idx="334">
                  <c:v>-11.125</c:v>
                </c:pt>
                <c:pt idx="335">
                  <c:v>-11.375</c:v>
                </c:pt>
                <c:pt idx="336">
                  <c:v>-11.625</c:v>
                </c:pt>
                <c:pt idx="337">
                  <c:v>-11.5</c:v>
                </c:pt>
                <c:pt idx="338">
                  <c:v>-11.375</c:v>
                </c:pt>
                <c:pt idx="339">
                  <c:v>-11.25</c:v>
                </c:pt>
                <c:pt idx="340">
                  <c:v>-11.125</c:v>
                </c:pt>
                <c:pt idx="341">
                  <c:v>-11</c:v>
                </c:pt>
                <c:pt idx="342">
                  <c:v>-10.875</c:v>
                </c:pt>
                <c:pt idx="343">
                  <c:v>-10.75</c:v>
                </c:pt>
                <c:pt idx="344">
                  <c:v>-10.625</c:v>
                </c:pt>
                <c:pt idx="345">
                  <c:v>-10.5</c:v>
                </c:pt>
                <c:pt idx="346">
                  <c:v>-10.375</c:v>
                </c:pt>
                <c:pt idx="347">
                  <c:v>-10.25</c:v>
                </c:pt>
                <c:pt idx="348">
                  <c:v>-10.125</c:v>
                </c:pt>
                <c:pt idx="349">
                  <c:v>-10</c:v>
                </c:pt>
                <c:pt idx="350">
                  <c:v>-9.875</c:v>
                </c:pt>
                <c:pt idx="351">
                  <c:v>-9.75</c:v>
                </c:pt>
                <c:pt idx="352">
                  <c:v>-9.625</c:v>
                </c:pt>
                <c:pt idx="353">
                  <c:v>-9.5</c:v>
                </c:pt>
                <c:pt idx="354">
                  <c:v>-9.375</c:v>
                </c:pt>
                <c:pt idx="355">
                  <c:v>-9.25</c:v>
                </c:pt>
                <c:pt idx="356">
                  <c:v>-9.125</c:v>
                </c:pt>
                <c:pt idx="357">
                  <c:v>-9</c:v>
                </c:pt>
                <c:pt idx="358">
                  <c:v>-8.875</c:v>
                </c:pt>
                <c:pt idx="359">
                  <c:v>-8.75</c:v>
                </c:pt>
                <c:pt idx="360">
                  <c:v>-8.625</c:v>
                </c:pt>
                <c:pt idx="361">
                  <c:v>-8.5</c:v>
                </c:pt>
                <c:pt idx="362">
                  <c:v>-8.375</c:v>
                </c:pt>
                <c:pt idx="363">
                  <c:v>-8.25</c:v>
                </c:pt>
                <c:pt idx="364">
                  <c:v>-8.125</c:v>
                </c:pt>
                <c:pt idx="365">
                  <c:v>-8</c:v>
                </c:pt>
                <c:pt idx="366">
                  <c:v>-7.875</c:v>
                </c:pt>
                <c:pt idx="367">
                  <c:v>-7.75</c:v>
                </c:pt>
                <c:pt idx="368">
                  <c:v>-7.625</c:v>
                </c:pt>
                <c:pt idx="369">
                  <c:v>-7.5</c:v>
                </c:pt>
                <c:pt idx="370">
                  <c:v>-7.375</c:v>
                </c:pt>
                <c:pt idx="371">
                  <c:v>-7.25</c:v>
                </c:pt>
                <c:pt idx="372">
                  <c:v>-7.125</c:v>
                </c:pt>
                <c:pt idx="373">
                  <c:v>-7</c:v>
                </c:pt>
                <c:pt idx="374">
                  <c:v>-7</c:v>
                </c:pt>
                <c:pt idx="375">
                  <c:v>-7</c:v>
                </c:pt>
                <c:pt idx="376">
                  <c:v>-7</c:v>
                </c:pt>
                <c:pt idx="377">
                  <c:v>-7</c:v>
                </c:pt>
                <c:pt idx="378">
                  <c:v>-7</c:v>
                </c:pt>
                <c:pt idx="379">
                  <c:v>-7</c:v>
                </c:pt>
                <c:pt idx="380">
                  <c:v>-7</c:v>
                </c:pt>
                <c:pt idx="381">
                  <c:v>-7</c:v>
                </c:pt>
                <c:pt idx="382">
                  <c:v>-7</c:v>
                </c:pt>
                <c:pt idx="383">
                  <c:v>-7</c:v>
                </c:pt>
                <c:pt idx="384">
                  <c:v>-7</c:v>
                </c:pt>
                <c:pt idx="385">
                  <c:v>-7.125</c:v>
                </c:pt>
                <c:pt idx="386">
                  <c:v>-7.25</c:v>
                </c:pt>
                <c:pt idx="387">
                  <c:v>-7.375</c:v>
                </c:pt>
                <c:pt idx="388">
                  <c:v>-7.5</c:v>
                </c:pt>
                <c:pt idx="389">
                  <c:v>-7.625</c:v>
                </c:pt>
                <c:pt idx="390">
                  <c:v>-7.75</c:v>
                </c:pt>
                <c:pt idx="391">
                  <c:v>-7.875</c:v>
                </c:pt>
                <c:pt idx="392">
                  <c:v>-8</c:v>
                </c:pt>
                <c:pt idx="393">
                  <c:v>-8.125</c:v>
                </c:pt>
                <c:pt idx="394">
                  <c:v>-8.25</c:v>
                </c:pt>
                <c:pt idx="395">
                  <c:v>-8.375</c:v>
                </c:pt>
                <c:pt idx="396">
                  <c:v>-8.5</c:v>
                </c:pt>
                <c:pt idx="397">
                  <c:v>-8.625</c:v>
                </c:pt>
                <c:pt idx="398">
                  <c:v>-8.75</c:v>
                </c:pt>
                <c:pt idx="399">
                  <c:v>-8.875</c:v>
                </c:pt>
                <c:pt idx="400">
                  <c:v>-9</c:v>
                </c:pt>
                <c:pt idx="401">
                  <c:v>-9.125</c:v>
                </c:pt>
                <c:pt idx="402">
                  <c:v>-9.25</c:v>
                </c:pt>
                <c:pt idx="403">
                  <c:v>-9.375</c:v>
                </c:pt>
                <c:pt idx="404">
                  <c:v>-9.5</c:v>
                </c:pt>
                <c:pt idx="405">
                  <c:v>-9.625</c:v>
                </c:pt>
                <c:pt idx="406">
                  <c:v>-9.75</c:v>
                </c:pt>
                <c:pt idx="407">
                  <c:v>-9.875</c:v>
                </c:pt>
                <c:pt idx="408">
                  <c:v>-10</c:v>
                </c:pt>
                <c:pt idx="409">
                  <c:v>-10.125</c:v>
                </c:pt>
                <c:pt idx="410">
                  <c:v>-10.25</c:v>
                </c:pt>
                <c:pt idx="411">
                  <c:v>-10.375</c:v>
                </c:pt>
                <c:pt idx="412">
                  <c:v>-10.5</c:v>
                </c:pt>
                <c:pt idx="413">
                  <c:v>-10.4375</c:v>
                </c:pt>
                <c:pt idx="414">
                  <c:v>-10.375</c:v>
                </c:pt>
                <c:pt idx="415">
                  <c:v>-10.3125</c:v>
                </c:pt>
                <c:pt idx="416">
                  <c:v>-10.25</c:v>
                </c:pt>
                <c:pt idx="417">
                  <c:v>-10.1875</c:v>
                </c:pt>
                <c:pt idx="418">
                  <c:v>-10.125</c:v>
                </c:pt>
                <c:pt idx="419">
                  <c:v>-10.0625</c:v>
                </c:pt>
                <c:pt idx="420">
                  <c:v>-10</c:v>
                </c:pt>
                <c:pt idx="421">
                  <c:v>-9.9375</c:v>
                </c:pt>
                <c:pt idx="422">
                  <c:v>-9.875</c:v>
                </c:pt>
                <c:pt idx="423">
                  <c:v>-9.8125</c:v>
                </c:pt>
                <c:pt idx="424">
                  <c:v>-9.75</c:v>
                </c:pt>
                <c:pt idx="425">
                  <c:v>-9.6875</c:v>
                </c:pt>
                <c:pt idx="426">
                  <c:v>-9.625</c:v>
                </c:pt>
                <c:pt idx="427">
                  <c:v>-9.5625</c:v>
                </c:pt>
                <c:pt idx="428">
                  <c:v>-9.5</c:v>
                </c:pt>
                <c:pt idx="429">
                  <c:v>-9.4375</c:v>
                </c:pt>
                <c:pt idx="430">
                  <c:v>-9.375</c:v>
                </c:pt>
                <c:pt idx="431">
                  <c:v>-9.3125</c:v>
                </c:pt>
                <c:pt idx="432">
                  <c:v>-9.25</c:v>
                </c:pt>
                <c:pt idx="433">
                  <c:v>-9.1875</c:v>
                </c:pt>
                <c:pt idx="434">
                  <c:v>-9.125</c:v>
                </c:pt>
                <c:pt idx="435">
                  <c:v>-9.0625</c:v>
                </c:pt>
                <c:pt idx="436">
                  <c:v>-9</c:v>
                </c:pt>
                <c:pt idx="437">
                  <c:v>-8.9375</c:v>
                </c:pt>
                <c:pt idx="438">
                  <c:v>-8.875</c:v>
                </c:pt>
                <c:pt idx="439">
                  <c:v>-8.8125</c:v>
                </c:pt>
                <c:pt idx="440">
                  <c:v>-8.75</c:v>
                </c:pt>
                <c:pt idx="441">
                  <c:v>-8.6875</c:v>
                </c:pt>
                <c:pt idx="442">
                  <c:v>-8.625</c:v>
                </c:pt>
                <c:pt idx="443">
                  <c:v>-8.5625</c:v>
                </c:pt>
                <c:pt idx="444">
                  <c:v>-8.5</c:v>
                </c:pt>
                <c:pt idx="445">
                  <c:v>-8.4375</c:v>
                </c:pt>
                <c:pt idx="446">
                  <c:v>-8.375</c:v>
                </c:pt>
                <c:pt idx="447">
                  <c:v>-8.3125</c:v>
                </c:pt>
                <c:pt idx="448">
                  <c:v>-8.25</c:v>
                </c:pt>
                <c:pt idx="449">
                  <c:v>-8.1875</c:v>
                </c:pt>
                <c:pt idx="450">
                  <c:v>-8.125</c:v>
                </c:pt>
                <c:pt idx="451">
                  <c:v>-8.0625</c:v>
                </c:pt>
                <c:pt idx="452">
                  <c:v>-8</c:v>
                </c:pt>
                <c:pt idx="453">
                  <c:v>-7.9375</c:v>
                </c:pt>
                <c:pt idx="454">
                  <c:v>-7.875</c:v>
                </c:pt>
                <c:pt idx="455">
                  <c:v>-7.8125</c:v>
                </c:pt>
                <c:pt idx="456">
                  <c:v>-7.75</c:v>
                </c:pt>
                <c:pt idx="457">
                  <c:v>-7.6875</c:v>
                </c:pt>
                <c:pt idx="458">
                  <c:v>-7.625</c:v>
                </c:pt>
                <c:pt idx="459">
                  <c:v>-7.5625</c:v>
                </c:pt>
                <c:pt idx="460">
                  <c:v>-7.5</c:v>
                </c:pt>
                <c:pt idx="461">
                  <c:v>-7.4375</c:v>
                </c:pt>
                <c:pt idx="462">
                  <c:v>-7.375</c:v>
                </c:pt>
                <c:pt idx="463">
                  <c:v>-7.3125</c:v>
                </c:pt>
                <c:pt idx="464">
                  <c:v>-7.25</c:v>
                </c:pt>
                <c:pt idx="465">
                  <c:v>-7.1875</c:v>
                </c:pt>
                <c:pt idx="466">
                  <c:v>-7.125</c:v>
                </c:pt>
                <c:pt idx="467">
                  <c:v>-7.0625</c:v>
                </c:pt>
                <c:pt idx="468">
                  <c:v>-7</c:v>
                </c:pt>
                <c:pt idx="469">
                  <c:v>-6.9375</c:v>
                </c:pt>
                <c:pt idx="470">
                  <c:v>-6.875</c:v>
                </c:pt>
                <c:pt idx="471">
                  <c:v>-6.8125</c:v>
                </c:pt>
                <c:pt idx="472">
                  <c:v>-6.75</c:v>
                </c:pt>
                <c:pt idx="473">
                  <c:v>-6.6875</c:v>
                </c:pt>
                <c:pt idx="474">
                  <c:v>-6.625</c:v>
                </c:pt>
                <c:pt idx="475">
                  <c:v>-6.5625</c:v>
                </c:pt>
                <c:pt idx="476">
                  <c:v>-6.5</c:v>
                </c:pt>
                <c:pt idx="477">
                  <c:v>-6.4375</c:v>
                </c:pt>
                <c:pt idx="478">
                  <c:v>-6.375</c:v>
                </c:pt>
                <c:pt idx="479">
                  <c:v>-6.3125</c:v>
                </c:pt>
                <c:pt idx="480">
                  <c:v>-6.25</c:v>
                </c:pt>
                <c:pt idx="481">
                  <c:v>-6.1875</c:v>
                </c:pt>
                <c:pt idx="482">
                  <c:v>-6.125</c:v>
                </c:pt>
                <c:pt idx="483">
                  <c:v>-6.0625</c:v>
                </c:pt>
                <c:pt idx="484">
                  <c:v>-6</c:v>
                </c:pt>
                <c:pt idx="485">
                  <c:v>-5.9375</c:v>
                </c:pt>
                <c:pt idx="486">
                  <c:v>-5.875</c:v>
                </c:pt>
                <c:pt idx="487">
                  <c:v>-5.8125</c:v>
                </c:pt>
                <c:pt idx="488">
                  <c:v>-5.75</c:v>
                </c:pt>
                <c:pt idx="489">
                  <c:v>-5.6875</c:v>
                </c:pt>
                <c:pt idx="490">
                  <c:v>-5.6875</c:v>
                </c:pt>
                <c:pt idx="491">
                  <c:v>-5.6875</c:v>
                </c:pt>
                <c:pt idx="492">
                  <c:v>-5.6875</c:v>
                </c:pt>
                <c:pt idx="493">
                  <c:v>-5.6875</c:v>
                </c:pt>
                <c:pt idx="494">
                  <c:v>-5.6875</c:v>
                </c:pt>
                <c:pt idx="495">
                  <c:v>-5.6875</c:v>
                </c:pt>
                <c:pt idx="496">
                  <c:v>-5.6875</c:v>
                </c:pt>
                <c:pt idx="497">
                  <c:v>-5.6875</c:v>
                </c:pt>
                <c:pt idx="498">
                  <c:v>-5.6875</c:v>
                </c:pt>
                <c:pt idx="499">
                  <c:v>-5.6875</c:v>
                </c:pt>
                <c:pt idx="500">
                  <c:v>-5.6875</c:v>
                </c:pt>
                <c:pt idx="501">
                  <c:v>-5.6875</c:v>
                </c:pt>
                <c:pt idx="502">
                  <c:v>-5.6875</c:v>
                </c:pt>
                <c:pt idx="503">
                  <c:v>-5.6875</c:v>
                </c:pt>
                <c:pt idx="504">
                  <c:v>-5.6875</c:v>
                </c:pt>
                <c:pt idx="505">
                  <c:v>-5.6875</c:v>
                </c:pt>
                <c:pt idx="506">
                  <c:v>-5.6875</c:v>
                </c:pt>
                <c:pt idx="507">
                  <c:v>-5.6875</c:v>
                </c:pt>
                <c:pt idx="508">
                  <c:v>-5.6875</c:v>
                </c:pt>
                <c:pt idx="509">
                  <c:v>-5.6875</c:v>
                </c:pt>
                <c:pt idx="510">
                  <c:v>-5.6875</c:v>
                </c:pt>
                <c:pt idx="511">
                  <c:v>-5.6875</c:v>
                </c:pt>
                <c:pt idx="512">
                  <c:v>-5.6875</c:v>
                </c:pt>
                <c:pt idx="513">
                  <c:v>-5.6875</c:v>
                </c:pt>
                <c:pt idx="514">
                  <c:v>-5.6875</c:v>
                </c:pt>
                <c:pt idx="515">
                  <c:v>-5.6875</c:v>
                </c:pt>
                <c:pt idx="516">
                  <c:v>-5.6875</c:v>
                </c:pt>
                <c:pt idx="517">
                  <c:v>-5.6875</c:v>
                </c:pt>
                <c:pt idx="518">
                  <c:v>-5.6875</c:v>
                </c:pt>
                <c:pt idx="519">
                  <c:v>-5.6875</c:v>
                </c:pt>
                <c:pt idx="520">
                  <c:v>-5.6875</c:v>
                </c:pt>
                <c:pt idx="521">
                  <c:v>-5.6875</c:v>
                </c:pt>
                <c:pt idx="522">
                  <c:v>-5.6875</c:v>
                </c:pt>
                <c:pt idx="523">
                  <c:v>-5.6875</c:v>
                </c:pt>
                <c:pt idx="524">
                  <c:v>-5.6875</c:v>
                </c:pt>
                <c:pt idx="525">
                  <c:v>-5.6875</c:v>
                </c:pt>
                <c:pt idx="526">
                  <c:v>-5.6875</c:v>
                </c:pt>
                <c:pt idx="527">
                  <c:v>-5.6875</c:v>
                </c:pt>
                <c:pt idx="528">
                  <c:v>-5.6875</c:v>
                </c:pt>
                <c:pt idx="529">
                  <c:v>-5.6875</c:v>
                </c:pt>
                <c:pt idx="530">
                  <c:v>-5.6875</c:v>
                </c:pt>
                <c:pt idx="531">
                  <c:v>-5.6875</c:v>
                </c:pt>
                <c:pt idx="532">
                  <c:v>-5.6875</c:v>
                </c:pt>
                <c:pt idx="533">
                  <c:v>-5.6875</c:v>
                </c:pt>
                <c:pt idx="534">
                  <c:v>-5.6875</c:v>
                </c:pt>
                <c:pt idx="535">
                  <c:v>-5.6875</c:v>
                </c:pt>
                <c:pt idx="536">
                  <c:v>-5.6875</c:v>
                </c:pt>
                <c:pt idx="537">
                  <c:v>-5.6875</c:v>
                </c:pt>
                <c:pt idx="538">
                  <c:v>-5.6875</c:v>
                </c:pt>
                <c:pt idx="539">
                  <c:v>-5.6875</c:v>
                </c:pt>
                <c:pt idx="540">
                  <c:v>-5.6875</c:v>
                </c:pt>
                <c:pt idx="541">
                  <c:v>-5.6875</c:v>
                </c:pt>
                <c:pt idx="542">
                  <c:v>-5.6875</c:v>
                </c:pt>
                <c:pt idx="543">
                  <c:v>-5.6875</c:v>
                </c:pt>
                <c:pt idx="544">
                  <c:v>-5.6875</c:v>
                </c:pt>
                <c:pt idx="545">
                  <c:v>-5.6875</c:v>
                </c:pt>
                <c:pt idx="546">
                  <c:v>-5.6875</c:v>
                </c:pt>
                <c:pt idx="547">
                  <c:v>-5.6875</c:v>
                </c:pt>
                <c:pt idx="548">
                  <c:v>-5.6875</c:v>
                </c:pt>
                <c:pt idx="549">
                  <c:v>-5.6875</c:v>
                </c:pt>
                <c:pt idx="550">
                  <c:v>-5.6875</c:v>
                </c:pt>
                <c:pt idx="551">
                  <c:v>-5.6875</c:v>
                </c:pt>
                <c:pt idx="552">
                  <c:v>-5.6875</c:v>
                </c:pt>
                <c:pt idx="553">
                  <c:v>-5.6875</c:v>
                </c:pt>
                <c:pt idx="554">
                  <c:v>-5.6875</c:v>
                </c:pt>
                <c:pt idx="555">
                  <c:v>-5.6875</c:v>
                </c:pt>
                <c:pt idx="556">
                  <c:v>-5.6875</c:v>
                </c:pt>
                <c:pt idx="557">
                  <c:v>-5.6875</c:v>
                </c:pt>
                <c:pt idx="558">
                  <c:v>-5.6875</c:v>
                </c:pt>
                <c:pt idx="559">
                  <c:v>-5.6875</c:v>
                </c:pt>
                <c:pt idx="560">
                  <c:v>-5.6875</c:v>
                </c:pt>
                <c:pt idx="561">
                  <c:v>-5.6875</c:v>
                </c:pt>
                <c:pt idx="562">
                  <c:v>-5.6875</c:v>
                </c:pt>
                <c:pt idx="563">
                  <c:v>-5.6875</c:v>
                </c:pt>
                <c:pt idx="564">
                  <c:v>-5.6875</c:v>
                </c:pt>
                <c:pt idx="565">
                  <c:v>-5.6875</c:v>
                </c:pt>
                <c:pt idx="566">
                  <c:v>-5.6875</c:v>
                </c:pt>
                <c:pt idx="567">
                  <c:v>-5.6875</c:v>
                </c:pt>
                <c:pt idx="568">
                  <c:v>-5.6875</c:v>
                </c:pt>
                <c:pt idx="569">
                  <c:v>-5.6875</c:v>
                </c:pt>
                <c:pt idx="570">
                  <c:v>-5.6875</c:v>
                </c:pt>
                <c:pt idx="571">
                  <c:v>-5.6875</c:v>
                </c:pt>
                <c:pt idx="572">
                  <c:v>-5.6875</c:v>
                </c:pt>
                <c:pt idx="573">
                  <c:v>-5.6875</c:v>
                </c:pt>
                <c:pt idx="574">
                  <c:v>-5.6875</c:v>
                </c:pt>
                <c:pt idx="575">
                  <c:v>-5.6875</c:v>
                </c:pt>
                <c:pt idx="576">
                  <c:v>-5.6875</c:v>
                </c:pt>
                <c:pt idx="577">
                  <c:v>-5.6875</c:v>
                </c:pt>
                <c:pt idx="578">
                  <c:v>-5.6875</c:v>
                </c:pt>
                <c:pt idx="579">
                  <c:v>-5.6875</c:v>
                </c:pt>
                <c:pt idx="580">
                  <c:v>-5.6875</c:v>
                </c:pt>
                <c:pt idx="581">
                  <c:v>-5.6875</c:v>
                </c:pt>
                <c:pt idx="582">
                  <c:v>-5.6875</c:v>
                </c:pt>
                <c:pt idx="583">
                  <c:v>-5.6875</c:v>
                </c:pt>
                <c:pt idx="584">
                  <c:v>-5.6875</c:v>
                </c:pt>
                <c:pt idx="585">
                  <c:v>-5.6875</c:v>
                </c:pt>
                <c:pt idx="586">
                  <c:v>-5.6875</c:v>
                </c:pt>
                <c:pt idx="587">
                  <c:v>-5.6875</c:v>
                </c:pt>
                <c:pt idx="588">
                  <c:v>-5.6875</c:v>
                </c:pt>
                <c:pt idx="589">
                  <c:v>-5.6875</c:v>
                </c:pt>
                <c:pt idx="590">
                  <c:v>-5.6875</c:v>
                </c:pt>
                <c:pt idx="591">
                  <c:v>-5.6875</c:v>
                </c:pt>
                <c:pt idx="592">
                  <c:v>-5.6875</c:v>
                </c:pt>
                <c:pt idx="593">
                  <c:v>-5.6875</c:v>
                </c:pt>
                <c:pt idx="594">
                  <c:v>-5.6875</c:v>
                </c:pt>
                <c:pt idx="595">
                  <c:v>-5.6875</c:v>
                </c:pt>
                <c:pt idx="596">
                  <c:v>-5.6875</c:v>
                </c:pt>
                <c:pt idx="597">
                  <c:v>-5.6875</c:v>
                </c:pt>
                <c:pt idx="598">
                  <c:v>-5.6875</c:v>
                </c:pt>
                <c:pt idx="599">
                  <c:v>-5.6875</c:v>
                </c:pt>
                <c:pt idx="600">
                  <c:v>-5.6875</c:v>
                </c:pt>
                <c:pt idx="601">
                  <c:v>-5.6875</c:v>
                </c:pt>
                <c:pt idx="602">
                  <c:v>-5.6875</c:v>
                </c:pt>
                <c:pt idx="603">
                  <c:v>-5.6875</c:v>
                </c:pt>
                <c:pt idx="604">
                  <c:v>-5.6875</c:v>
                </c:pt>
                <c:pt idx="605">
                  <c:v>-5.6875</c:v>
                </c:pt>
                <c:pt idx="606">
                  <c:v>-5.6875</c:v>
                </c:pt>
                <c:pt idx="607">
                  <c:v>-5.6875</c:v>
                </c:pt>
                <c:pt idx="608">
                  <c:v>-5.6875</c:v>
                </c:pt>
                <c:pt idx="609">
                  <c:v>-5.6875</c:v>
                </c:pt>
                <c:pt idx="610">
                  <c:v>-5.6875</c:v>
                </c:pt>
                <c:pt idx="611">
                  <c:v>-5.6875</c:v>
                </c:pt>
                <c:pt idx="612">
                  <c:v>-5.6875</c:v>
                </c:pt>
                <c:pt idx="613">
                  <c:v>-5.6875</c:v>
                </c:pt>
                <c:pt idx="614">
                  <c:v>-5.6875</c:v>
                </c:pt>
                <c:pt idx="615">
                  <c:v>-5.6875</c:v>
                </c:pt>
                <c:pt idx="616">
                  <c:v>-5.6875</c:v>
                </c:pt>
                <c:pt idx="617">
                  <c:v>-5.6875</c:v>
                </c:pt>
                <c:pt idx="618">
                  <c:v>-5.6875</c:v>
                </c:pt>
                <c:pt idx="619">
                  <c:v>-5.6875</c:v>
                </c:pt>
                <c:pt idx="620">
                  <c:v>-5.6875</c:v>
                </c:pt>
                <c:pt idx="621">
                  <c:v>-5.6875</c:v>
                </c:pt>
                <c:pt idx="622">
                  <c:v>-5.6875</c:v>
                </c:pt>
                <c:pt idx="623">
                  <c:v>-5.6875</c:v>
                </c:pt>
                <c:pt idx="624">
                  <c:v>-5.6875</c:v>
                </c:pt>
                <c:pt idx="625">
                  <c:v>-5.6875</c:v>
                </c:pt>
                <c:pt idx="626">
                  <c:v>-5.6875</c:v>
                </c:pt>
                <c:pt idx="627">
                  <c:v>-5.6875</c:v>
                </c:pt>
                <c:pt idx="628">
                  <c:v>-5.6875</c:v>
                </c:pt>
                <c:pt idx="629">
                  <c:v>-5.6875</c:v>
                </c:pt>
                <c:pt idx="630">
                  <c:v>-5.6875</c:v>
                </c:pt>
                <c:pt idx="631">
                  <c:v>-5.6875</c:v>
                </c:pt>
                <c:pt idx="632">
                  <c:v>-5.6875</c:v>
                </c:pt>
                <c:pt idx="633">
                  <c:v>-5.6875</c:v>
                </c:pt>
                <c:pt idx="634">
                  <c:v>-5.6875</c:v>
                </c:pt>
                <c:pt idx="635">
                  <c:v>-5.6875</c:v>
                </c:pt>
                <c:pt idx="636">
                  <c:v>-5.6875</c:v>
                </c:pt>
                <c:pt idx="637">
                  <c:v>-5.6875</c:v>
                </c:pt>
                <c:pt idx="638">
                  <c:v>-5.6875</c:v>
                </c:pt>
                <c:pt idx="639">
                  <c:v>-5.6875</c:v>
                </c:pt>
                <c:pt idx="640">
                  <c:v>-5.6875</c:v>
                </c:pt>
                <c:pt idx="641">
                  <c:v>-5.6875</c:v>
                </c:pt>
                <c:pt idx="642">
                  <c:v>-5.6875</c:v>
                </c:pt>
                <c:pt idx="643">
                  <c:v>-5.6875</c:v>
                </c:pt>
                <c:pt idx="644">
                  <c:v>-5.6875</c:v>
                </c:pt>
                <c:pt idx="645">
                  <c:v>-5.6875</c:v>
                </c:pt>
                <c:pt idx="646">
                  <c:v>-5.6875</c:v>
                </c:pt>
                <c:pt idx="647">
                  <c:v>-5.6875</c:v>
                </c:pt>
                <c:pt idx="648">
                  <c:v>-5.6875</c:v>
                </c:pt>
                <c:pt idx="649">
                  <c:v>-5.6875</c:v>
                </c:pt>
                <c:pt idx="650">
                  <c:v>-5.6875</c:v>
                </c:pt>
                <c:pt idx="651">
                  <c:v>-5.6875</c:v>
                </c:pt>
                <c:pt idx="652">
                  <c:v>-5.6875</c:v>
                </c:pt>
                <c:pt idx="653">
                  <c:v>-5.6875</c:v>
                </c:pt>
                <c:pt idx="654">
                  <c:v>-5.6875</c:v>
                </c:pt>
                <c:pt idx="655">
                  <c:v>-5.6875</c:v>
                </c:pt>
                <c:pt idx="656">
                  <c:v>-5.6875</c:v>
                </c:pt>
                <c:pt idx="657">
                  <c:v>-5.6875</c:v>
                </c:pt>
                <c:pt idx="658">
                  <c:v>-5.6875</c:v>
                </c:pt>
                <c:pt idx="659">
                  <c:v>-5.6875</c:v>
                </c:pt>
                <c:pt idx="660">
                  <c:v>-5.6875</c:v>
                </c:pt>
                <c:pt idx="661">
                  <c:v>-5.6875</c:v>
                </c:pt>
                <c:pt idx="662">
                  <c:v>-5.6875</c:v>
                </c:pt>
                <c:pt idx="663">
                  <c:v>-5.6875</c:v>
                </c:pt>
                <c:pt idx="664">
                  <c:v>-5.6875</c:v>
                </c:pt>
                <c:pt idx="665">
                  <c:v>-5.6875</c:v>
                </c:pt>
                <c:pt idx="666">
                  <c:v>-5.6875</c:v>
                </c:pt>
                <c:pt idx="667">
                  <c:v>-5.6875</c:v>
                </c:pt>
                <c:pt idx="668">
                  <c:v>-5.6875</c:v>
                </c:pt>
                <c:pt idx="669">
                  <c:v>-5.6875</c:v>
                </c:pt>
                <c:pt idx="670">
                  <c:v>-5.6875</c:v>
                </c:pt>
                <c:pt idx="671">
                  <c:v>-5.6875</c:v>
                </c:pt>
                <c:pt idx="672">
                  <c:v>-5.6875</c:v>
                </c:pt>
                <c:pt idx="673">
                  <c:v>-5.6875</c:v>
                </c:pt>
                <c:pt idx="674">
                  <c:v>-5.6875</c:v>
                </c:pt>
                <c:pt idx="675">
                  <c:v>-5.6875</c:v>
                </c:pt>
                <c:pt idx="676">
                  <c:v>-5.6875</c:v>
                </c:pt>
                <c:pt idx="677">
                  <c:v>-5.6875</c:v>
                </c:pt>
                <c:pt idx="678">
                  <c:v>-5.6875</c:v>
                </c:pt>
                <c:pt idx="679">
                  <c:v>-5.6875</c:v>
                </c:pt>
                <c:pt idx="680">
                  <c:v>-5.6875</c:v>
                </c:pt>
                <c:pt idx="681">
                  <c:v>-5.6875</c:v>
                </c:pt>
                <c:pt idx="682">
                  <c:v>-5.6875</c:v>
                </c:pt>
                <c:pt idx="683">
                  <c:v>-5.6875</c:v>
                </c:pt>
                <c:pt idx="684">
                  <c:v>-5.6875</c:v>
                </c:pt>
                <c:pt idx="685">
                  <c:v>-5.6875</c:v>
                </c:pt>
                <c:pt idx="686">
                  <c:v>-5.6875</c:v>
                </c:pt>
                <c:pt idx="687">
                  <c:v>-5.6875</c:v>
                </c:pt>
                <c:pt idx="688">
                  <c:v>-5.6875</c:v>
                </c:pt>
                <c:pt idx="689">
                  <c:v>-5.6875</c:v>
                </c:pt>
                <c:pt idx="690">
                  <c:v>-5.6875</c:v>
                </c:pt>
                <c:pt idx="691">
                  <c:v>-5.6875</c:v>
                </c:pt>
                <c:pt idx="692">
                  <c:v>-5.6875</c:v>
                </c:pt>
                <c:pt idx="693">
                  <c:v>-5.6875</c:v>
                </c:pt>
                <c:pt idx="694">
                  <c:v>-5.6875</c:v>
                </c:pt>
                <c:pt idx="695">
                  <c:v>-5.6875</c:v>
                </c:pt>
                <c:pt idx="696">
                  <c:v>-5.6875</c:v>
                </c:pt>
                <c:pt idx="697">
                  <c:v>-5.6875</c:v>
                </c:pt>
                <c:pt idx="698">
                  <c:v>-5.6875</c:v>
                </c:pt>
                <c:pt idx="699">
                  <c:v>-5.6875</c:v>
                </c:pt>
                <c:pt idx="700">
                  <c:v>-5.6875</c:v>
                </c:pt>
                <c:pt idx="701">
                  <c:v>-5.6875</c:v>
                </c:pt>
                <c:pt idx="702">
                  <c:v>-5.6875</c:v>
                </c:pt>
                <c:pt idx="703">
                  <c:v>-5.6875</c:v>
                </c:pt>
                <c:pt idx="704">
                  <c:v>-5.6875</c:v>
                </c:pt>
                <c:pt idx="705">
                  <c:v>-5.6875</c:v>
                </c:pt>
                <c:pt idx="706">
                  <c:v>-5.6875</c:v>
                </c:pt>
                <c:pt idx="707">
                  <c:v>-5.6875</c:v>
                </c:pt>
                <c:pt idx="708">
                  <c:v>-5.6875</c:v>
                </c:pt>
                <c:pt idx="709">
                  <c:v>-5.6875</c:v>
                </c:pt>
                <c:pt idx="710">
                  <c:v>-5.6875</c:v>
                </c:pt>
                <c:pt idx="711">
                  <c:v>-5.6875</c:v>
                </c:pt>
                <c:pt idx="712">
                  <c:v>-5.6875</c:v>
                </c:pt>
                <c:pt idx="713">
                  <c:v>-5.6875</c:v>
                </c:pt>
                <c:pt idx="714">
                  <c:v>-5.6875</c:v>
                </c:pt>
                <c:pt idx="715">
                  <c:v>-5.6875</c:v>
                </c:pt>
                <c:pt idx="716">
                  <c:v>-5.6875</c:v>
                </c:pt>
                <c:pt idx="717">
                  <c:v>-5.6875</c:v>
                </c:pt>
                <c:pt idx="718">
                  <c:v>-5.6875</c:v>
                </c:pt>
                <c:pt idx="719">
                  <c:v>-5.6875</c:v>
                </c:pt>
                <c:pt idx="720">
                  <c:v>-5.6875</c:v>
                </c:pt>
                <c:pt idx="721">
                  <c:v>-5.6875</c:v>
                </c:pt>
                <c:pt idx="722">
                  <c:v>-5.6875</c:v>
                </c:pt>
                <c:pt idx="723">
                  <c:v>-5.6875</c:v>
                </c:pt>
                <c:pt idx="724">
                  <c:v>-5.6875</c:v>
                </c:pt>
                <c:pt idx="725">
                  <c:v>-5.6875</c:v>
                </c:pt>
                <c:pt idx="726">
                  <c:v>-5.6875</c:v>
                </c:pt>
                <c:pt idx="727">
                  <c:v>-5.6875</c:v>
                </c:pt>
                <c:pt idx="728">
                  <c:v>-5.6875</c:v>
                </c:pt>
                <c:pt idx="729">
                  <c:v>-5.6875</c:v>
                </c:pt>
                <c:pt idx="730">
                  <c:v>-5.6875</c:v>
                </c:pt>
                <c:pt idx="731">
                  <c:v>-5.6875</c:v>
                </c:pt>
                <c:pt idx="732">
                  <c:v>-5.6875</c:v>
                </c:pt>
                <c:pt idx="733">
                  <c:v>-5.6875</c:v>
                </c:pt>
                <c:pt idx="734">
                  <c:v>-5.6875</c:v>
                </c:pt>
                <c:pt idx="735">
                  <c:v>-5.6875</c:v>
                </c:pt>
                <c:pt idx="736">
                  <c:v>-5.6875</c:v>
                </c:pt>
                <c:pt idx="737">
                  <c:v>-5.6875</c:v>
                </c:pt>
                <c:pt idx="738">
                  <c:v>-5.6875</c:v>
                </c:pt>
                <c:pt idx="739">
                  <c:v>-5.6875</c:v>
                </c:pt>
                <c:pt idx="740">
                  <c:v>-5.6875</c:v>
                </c:pt>
                <c:pt idx="741">
                  <c:v>-5.6875</c:v>
                </c:pt>
                <c:pt idx="742">
                  <c:v>-5.6875</c:v>
                </c:pt>
                <c:pt idx="743">
                  <c:v>-5.6875</c:v>
                </c:pt>
                <c:pt idx="744">
                  <c:v>-5.6875</c:v>
                </c:pt>
                <c:pt idx="745">
                  <c:v>-5.6875</c:v>
                </c:pt>
                <c:pt idx="746">
                  <c:v>-5.6875</c:v>
                </c:pt>
                <c:pt idx="747">
                  <c:v>-5.6875</c:v>
                </c:pt>
                <c:pt idx="748">
                  <c:v>-5.6875</c:v>
                </c:pt>
                <c:pt idx="749">
                  <c:v>-5.6875</c:v>
                </c:pt>
                <c:pt idx="750">
                  <c:v>-5.6875</c:v>
                </c:pt>
                <c:pt idx="751">
                  <c:v>-5.6875</c:v>
                </c:pt>
                <c:pt idx="752">
                  <c:v>-5.6875</c:v>
                </c:pt>
                <c:pt idx="753">
                  <c:v>-5.6875</c:v>
                </c:pt>
                <c:pt idx="754">
                  <c:v>-5.6875</c:v>
                </c:pt>
                <c:pt idx="755">
                  <c:v>-5.6875</c:v>
                </c:pt>
                <c:pt idx="756">
                  <c:v>-5.6875</c:v>
                </c:pt>
                <c:pt idx="757">
                  <c:v>-5.6875</c:v>
                </c:pt>
                <c:pt idx="758">
                  <c:v>-5.6875</c:v>
                </c:pt>
                <c:pt idx="759">
                  <c:v>-5.6875</c:v>
                </c:pt>
                <c:pt idx="760">
                  <c:v>-5.6875</c:v>
                </c:pt>
                <c:pt idx="761">
                  <c:v>-5.6875</c:v>
                </c:pt>
                <c:pt idx="762">
                  <c:v>-5.6875</c:v>
                </c:pt>
                <c:pt idx="763">
                  <c:v>-5.6875</c:v>
                </c:pt>
                <c:pt idx="764">
                  <c:v>-5.6875</c:v>
                </c:pt>
                <c:pt idx="765">
                  <c:v>-5.6875</c:v>
                </c:pt>
                <c:pt idx="766">
                  <c:v>-5.6875</c:v>
                </c:pt>
                <c:pt idx="767">
                  <c:v>-5.6875</c:v>
                </c:pt>
                <c:pt idx="768">
                  <c:v>-5.6875</c:v>
                </c:pt>
                <c:pt idx="769">
                  <c:v>-5.6875</c:v>
                </c:pt>
                <c:pt idx="770">
                  <c:v>-5.6875</c:v>
                </c:pt>
                <c:pt idx="771">
                  <c:v>-5.6875</c:v>
                </c:pt>
                <c:pt idx="772">
                  <c:v>-5.6875</c:v>
                </c:pt>
                <c:pt idx="773">
                  <c:v>-5.6875</c:v>
                </c:pt>
                <c:pt idx="774">
                  <c:v>-5.6875</c:v>
                </c:pt>
                <c:pt idx="775">
                  <c:v>-5.6875</c:v>
                </c:pt>
                <c:pt idx="776">
                  <c:v>-5.6875</c:v>
                </c:pt>
                <c:pt idx="777">
                  <c:v>-5.6875</c:v>
                </c:pt>
                <c:pt idx="778">
                  <c:v>-5.6875</c:v>
                </c:pt>
                <c:pt idx="779">
                  <c:v>-5.6875</c:v>
                </c:pt>
                <c:pt idx="780">
                  <c:v>-5.6875</c:v>
                </c:pt>
                <c:pt idx="781">
                  <c:v>-5.6875</c:v>
                </c:pt>
                <c:pt idx="782">
                  <c:v>-5.6875</c:v>
                </c:pt>
                <c:pt idx="783">
                  <c:v>-5.6875</c:v>
                </c:pt>
                <c:pt idx="784">
                  <c:v>-5.6875</c:v>
                </c:pt>
                <c:pt idx="785">
                  <c:v>-5.6875</c:v>
                </c:pt>
                <c:pt idx="786">
                  <c:v>-5.6875</c:v>
                </c:pt>
                <c:pt idx="787">
                  <c:v>-5.6875</c:v>
                </c:pt>
                <c:pt idx="788">
                  <c:v>-5.6875</c:v>
                </c:pt>
                <c:pt idx="789">
                  <c:v>-5.6875</c:v>
                </c:pt>
                <c:pt idx="790">
                  <c:v>-5.6875</c:v>
                </c:pt>
                <c:pt idx="791">
                  <c:v>-5.6875</c:v>
                </c:pt>
                <c:pt idx="792">
                  <c:v>-5.6875</c:v>
                </c:pt>
                <c:pt idx="793">
                  <c:v>-5.6875</c:v>
                </c:pt>
                <c:pt idx="794">
                  <c:v>-5.6875</c:v>
                </c:pt>
                <c:pt idx="795">
                  <c:v>-5.6875</c:v>
                </c:pt>
                <c:pt idx="796">
                  <c:v>-5.6875</c:v>
                </c:pt>
                <c:pt idx="797">
                  <c:v>-5.6875</c:v>
                </c:pt>
                <c:pt idx="798">
                  <c:v>-5.6875</c:v>
                </c:pt>
                <c:pt idx="799">
                  <c:v>-5.6875</c:v>
                </c:pt>
                <c:pt idx="800">
                  <c:v>-5.6875</c:v>
                </c:pt>
              </c:numCache>
            </c:numRef>
          </c:yVal>
          <c:smooth val="1"/>
        </c:ser>
        <c:ser>
          <c:idx val="2"/>
          <c:order val="2"/>
          <c:tx>
            <c:strRef>
              <c:f>'Dist &amp; Dominance'!$AA$4</c:f>
              <c:strCache>
                <c:ptCount val="1"/>
                <c:pt idx="0">
                  <c:v>∫ ∆ CDF (1-4)</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Dominance'!$AA$5:$AA$805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-0.25</c:v>
                </c:pt>
                <c:pt idx="218">
                  <c:v>-0.5</c:v>
                </c:pt>
                <c:pt idx="219">
                  <c:v>-0.75</c:v>
                </c:pt>
                <c:pt idx="220">
                  <c:v>-1</c:v>
                </c:pt>
                <c:pt idx="221">
                  <c:v>-1.25</c:v>
                </c:pt>
                <c:pt idx="222">
                  <c:v>-1.5</c:v>
                </c:pt>
                <c:pt idx="223">
                  <c:v>-1.6875</c:v>
                </c:pt>
                <c:pt idx="224">
                  <c:v>-1.875</c:v>
                </c:pt>
                <c:pt idx="225">
                  <c:v>-2.0625</c:v>
                </c:pt>
                <c:pt idx="226">
                  <c:v>-2.25</c:v>
                </c:pt>
                <c:pt idx="227">
                  <c:v>-2.4375</c:v>
                </c:pt>
                <c:pt idx="228">
                  <c:v>-2.625</c:v>
                </c:pt>
                <c:pt idx="229">
                  <c:v>-2.8125</c:v>
                </c:pt>
                <c:pt idx="230">
                  <c:v>-3</c:v>
                </c:pt>
                <c:pt idx="231">
                  <c:v>-3.1875</c:v>
                </c:pt>
                <c:pt idx="232">
                  <c:v>-3.375</c:v>
                </c:pt>
                <c:pt idx="233">
                  <c:v>-3.5625</c:v>
                </c:pt>
                <c:pt idx="234">
                  <c:v>-3.75</c:v>
                </c:pt>
                <c:pt idx="235">
                  <c:v>-3.9375</c:v>
                </c:pt>
                <c:pt idx="236">
                  <c:v>-4.125</c:v>
                </c:pt>
                <c:pt idx="237">
                  <c:v>-4.3125</c:v>
                </c:pt>
                <c:pt idx="238">
                  <c:v>-4.5</c:v>
                </c:pt>
                <c:pt idx="239">
                  <c:v>-4.6875</c:v>
                </c:pt>
                <c:pt idx="240">
                  <c:v>-4.875</c:v>
                </c:pt>
                <c:pt idx="241">
                  <c:v>-5.0625</c:v>
                </c:pt>
                <c:pt idx="242">
                  <c:v>-5.25</c:v>
                </c:pt>
                <c:pt idx="243">
                  <c:v>-5.4375</c:v>
                </c:pt>
                <c:pt idx="244">
                  <c:v>-5.625</c:v>
                </c:pt>
                <c:pt idx="245">
                  <c:v>-5.8125</c:v>
                </c:pt>
                <c:pt idx="246">
                  <c:v>-6</c:v>
                </c:pt>
                <c:pt idx="247">
                  <c:v>-6.1875</c:v>
                </c:pt>
                <c:pt idx="248">
                  <c:v>-6.375</c:v>
                </c:pt>
                <c:pt idx="249">
                  <c:v>-7.0625</c:v>
                </c:pt>
                <c:pt idx="250">
                  <c:v>-7.75</c:v>
                </c:pt>
                <c:pt idx="251">
                  <c:v>-8.4375</c:v>
                </c:pt>
                <c:pt idx="252">
                  <c:v>-8.9375</c:v>
                </c:pt>
                <c:pt idx="253">
                  <c:v>-9.4375</c:v>
                </c:pt>
                <c:pt idx="254">
                  <c:v>-9.9375</c:v>
                </c:pt>
                <c:pt idx="255">
                  <c:v>-10.4375</c:v>
                </c:pt>
                <c:pt idx="256">
                  <c:v>-10.9375</c:v>
                </c:pt>
                <c:pt idx="257">
                  <c:v>-11.4375</c:v>
                </c:pt>
                <c:pt idx="258">
                  <c:v>-11.9375</c:v>
                </c:pt>
                <c:pt idx="259">
                  <c:v>-12.4375</c:v>
                </c:pt>
                <c:pt idx="260">
                  <c:v>-12.8125</c:v>
                </c:pt>
                <c:pt idx="261">
                  <c:v>-13.1875</c:v>
                </c:pt>
                <c:pt idx="262">
                  <c:v>-13.5625</c:v>
                </c:pt>
                <c:pt idx="263">
                  <c:v>-13.9375</c:v>
                </c:pt>
                <c:pt idx="264">
                  <c:v>-14.3125</c:v>
                </c:pt>
                <c:pt idx="265">
                  <c:v>-14.6875</c:v>
                </c:pt>
                <c:pt idx="266">
                  <c:v>-15.0625</c:v>
                </c:pt>
                <c:pt idx="267">
                  <c:v>-15.4375</c:v>
                </c:pt>
                <c:pt idx="268">
                  <c:v>-15.8125</c:v>
                </c:pt>
                <c:pt idx="269">
                  <c:v>-16.1875</c:v>
                </c:pt>
                <c:pt idx="270">
                  <c:v>-16.5625</c:v>
                </c:pt>
                <c:pt idx="271">
                  <c:v>-16.9375</c:v>
                </c:pt>
                <c:pt idx="272">
                  <c:v>-17.3125</c:v>
                </c:pt>
                <c:pt idx="273">
                  <c:v>-17.6875</c:v>
                </c:pt>
                <c:pt idx="274">
                  <c:v>-18.0625</c:v>
                </c:pt>
                <c:pt idx="275">
                  <c:v>-18.4375</c:v>
                </c:pt>
                <c:pt idx="276">
                  <c:v>-18.8125</c:v>
                </c:pt>
                <c:pt idx="277">
                  <c:v>-19.1875</c:v>
                </c:pt>
                <c:pt idx="278">
                  <c:v>-19.5625</c:v>
                </c:pt>
                <c:pt idx="279">
                  <c:v>-19.9375</c:v>
                </c:pt>
                <c:pt idx="280">
                  <c:v>-20.3125</c:v>
                </c:pt>
                <c:pt idx="281">
                  <c:v>-20.6875</c:v>
                </c:pt>
                <c:pt idx="282">
                  <c:v>-21.0625</c:v>
                </c:pt>
                <c:pt idx="283">
                  <c:v>-21.4375</c:v>
                </c:pt>
                <c:pt idx="284">
                  <c:v>-21.8125</c:v>
                </c:pt>
                <c:pt idx="285">
                  <c:v>-22.1875</c:v>
                </c:pt>
                <c:pt idx="286">
                  <c:v>-22.5625</c:v>
                </c:pt>
                <c:pt idx="287">
                  <c:v>-22.9375</c:v>
                </c:pt>
                <c:pt idx="288">
                  <c:v>-23.3125</c:v>
                </c:pt>
                <c:pt idx="289">
                  <c:v>-23.6875</c:v>
                </c:pt>
                <c:pt idx="290">
                  <c:v>-24.0625</c:v>
                </c:pt>
                <c:pt idx="291">
                  <c:v>-24.4375</c:v>
                </c:pt>
                <c:pt idx="292">
                  <c:v>-24.8125</c:v>
                </c:pt>
                <c:pt idx="293">
                  <c:v>-25.125</c:v>
                </c:pt>
                <c:pt idx="294">
                  <c:v>-25.4375</c:v>
                </c:pt>
                <c:pt idx="295">
                  <c:v>-25.75</c:v>
                </c:pt>
                <c:pt idx="296">
                  <c:v>-26.0625</c:v>
                </c:pt>
                <c:pt idx="297">
                  <c:v>-26.625</c:v>
                </c:pt>
                <c:pt idx="298">
                  <c:v>-27.1875</c:v>
                </c:pt>
                <c:pt idx="299">
                  <c:v>-27.75</c:v>
                </c:pt>
                <c:pt idx="300">
                  <c:v>-28.3125</c:v>
                </c:pt>
                <c:pt idx="301">
                  <c:v>-28.875</c:v>
                </c:pt>
                <c:pt idx="302">
                  <c:v>-29.4375</c:v>
                </c:pt>
                <c:pt idx="303">
                  <c:v>-30</c:v>
                </c:pt>
                <c:pt idx="304">
                  <c:v>-30.5625</c:v>
                </c:pt>
                <c:pt idx="305">
                  <c:v>-31.125</c:v>
                </c:pt>
                <c:pt idx="306">
                  <c:v>-31.6875</c:v>
                </c:pt>
                <c:pt idx="307">
                  <c:v>-32.25</c:v>
                </c:pt>
                <c:pt idx="308">
                  <c:v>-32.8125</c:v>
                </c:pt>
                <c:pt idx="309">
                  <c:v>-33.375</c:v>
                </c:pt>
                <c:pt idx="310">
                  <c:v>-33.9375</c:v>
                </c:pt>
                <c:pt idx="311">
                  <c:v>-34.5</c:v>
                </c:pt>
                <c:pt idx="312">
                  <c:v>-35.0625</c:v>
                </c:pt>
                <c:pt idx="313">
                  <c:v>-35.625</c:v>
                </c:pt>
                <c:pt idx="314">
                  <c:v>-36.1875</c:v>
                </c:pt>
                <c:pt idx="315">
                  <c:v>-36.75</c:v>
                </c:pt>
                <c:pt idx="316">
                  <c:v>-37.3125</c:v>
                </c:pt>
                <c:pt idx="317">
                  <c:v>-37.875</c:v>
                </c:pt>
                <c:pt idx="318">
                  <c:v>-38.4375</c:v>
                </c:pt>
                <c:pt idx="319">
                  <c:v>-39</c:v>
                </c:pt>
                <c:pt idx="320">
                  <c:v>-39.5625</c:v>
                </c:pt>
                <c:pt idx="321">
                  <c:v>-40.125</c:v>
                </c:pt>
                <c:pt idx="322">
                  <c:v>-40.6875</c:v>
                </c:pt>
                <c:pt idx="323">
                  <c:v>-41.25</c:v>
                </c:pt>
                <c:pt idx="324">
                  <c:v>-41.8125</c:v>
                </c:pt>
                <c:pt idx="325">
                  <c:v>-42.375</c:v>
                </c:pt>
                <c:pt idx="326">
                  <c:v>-42.9375</c:v>
                </c:pt>
                <c:pt idx="327">
                  <c:v>-43.5</c:v>
                </c:pt>
                <c:pt idx="328">
                  <c:v>-44.0625</c:v>
                </c:pt>
                <c:pt idx="329">
                  <c:v>-44.625</c:v>
                </c:pt>
                <c:pt idx="330">
                  <c:v>-45.1875</c:v>
                </c:pt>
                <c:pt idx="331">
                  <c:v>-45.75</c:v>
                </c:pt>
                <c:pt idx="332">
                  <c:v>-46.3125</c:v>
                </c:pt>
                <c:pt idx="333">
                  <c:v>-46.875</c:v>
                </c:pt>
                <c:pt idx="334">
                  <c:v>-47.4375</c:v>
                </c:pt>
                <c:pt idx="335">
                  <c:v>-48</c:v>
                </c:pt>
                <c:pt idx="336">
                  <c:v>-48.5625</c:v>
                </c:pt>
                <c:pt idx="337">
                  <c:v>-48.75</c:v>
                </c:pt>
                <c:pt idx="338">
                  <c:v>-48.9375</c:v>
                </c:pt>
                <c:pt idx="339">
                  <c:v>-49.125</c:v>
                </c:pt>
                <c:pt idx="340">
                  <c:v>-49.3125</c:v>
                </c:pt>
                <c:pt idx="341">
                  <c:v>-49.5</c:v>
                </c:pt>
                <c:pt idx="342">
                  <c:v>-49.6875</c:v>
                </c:pt>
                <c:pt idx="343">
                  <c:v>-49.875</c:v>
                </c:pt>
                <c:pt idx="344">
                  <c:v>-50.0625</c:v>
                </c:pt>
                <c:pt idx="345">
                  <c:v>-50.25</c:v>
                </c:pt>
                <c:pt idx="346">
                  <c:v>-50.4375</c:v>
                </c:pt>
                <c:pt idx="347">
                  <c:v>-50.625</c:v>
                </c:pt>
                <c:pt idx="348">
                  <c:v>-50.8125</c:v>
                </c:pt>
                <c:pt idx="349">
                  <c:v>-51</c:v>
                </c:pt>
                <c:pt idx="350">
                  <c:v>-51.1875</c:v>
                </c:pt>
                <c:pt idx="351">
                  <c:v>-51.375</c:v>
                </c:pt>
                <c:pt idx="352">
                  <c:v>-51.5625</c:v>
                </c:pt>
                <c:pt idx="353">
                  <c:v>-51.75</c:v>
                </c:pt>
                <c:pt idx="354">
                  <c:v>-51.9375</c:v>
                </c:pt>
                <c:pt idx="355">
                  <c:v>-52.125</c:v>
                </c:pt>
                <c:pt idx="356">
                  <c:v>-52.3125</c:v>
                </c:pt>
                <c:pt idx="357">
                  <c:v>-52.5</c:v>
                </c:pt>
                <c:pt idx="358">
                  <c:v>-52.6875</c:v>
                </c:pt>
                <c:pt idx="359">
                  <c:v>-52.875</c:v>
                </c:pt>
                <c:pt idx="360">
                  <c:v>-53.0625</c:v>
                </c:pt>
                <c:pt idx="361">
                  <c:v>-53.25</c:v>
                </c:pt>
                <c:pt idx="362">
                  <c:v>-53.4375</c:v>
                </c:pt>
                <c:pt idx="363">
                  <c:v>-53.625</c:v>
                </c:pt>
                <c:pt idx="364">
                  <c:v>-53.8125</c:v>
                </c:pt>
                <c:pt idx="365">
                  <c:v>-54</c:v>
                </c:pt>
                <c:pt idx="366">
                  <c:v>-54.1875</c:v>
                </c:pt>
                <c:pt idx="367">
                  <c:v>-54.375</c:v>
                </c:pt>
                <c:pt idx="368">
                  <c:v>-54.5625</c:v>
                </c:pt>
                <c:pt idx="369">
                  <c:v>-54.75</c:v>
                </c:pt>
                <c:pt idx="370">
                  <c:v>-54.9375</c:v>
                </c:pt>
                <c:pt idx="371">
                  <c:v>-55.125</c:v>
                </c:pt>
                <c:pt idx="372">
                  <c:v>-55.3125</c:v>
                </c:pt>
                <c:pt idx="373">
                  <c:v>-55.5</c:v>
                </c:pt>
                <c:pt idx="374">
                  <c:v>-55.6875</c:v>
                </c:pt>
                <c:pt idx="375">
                  <c:v>-55.875</c:v>
                </c:pt>
                <c:pt idx="376">
                  <c:v>-56.0625</c:v>
                </c:pt>
                <c:pt idx="377">
                  <c:v>-56.25</c:v>
                </c:pt>
                <c:pt idx="378">
                  <c:v>-56.4375</c:v>
                </c:pt>
                <c:pt idx="379">
                  <c:v>-56.625</c:v>
                </c:pt>
                <c:pt idx="380">
                  <c:v>-56.8125</c:v>
                </c:pt>
                <c:pt idx="381">
                  <c:v>-57</c:v>
                </c:pt>
                <c:pt idx="382">
                  <c:v>-57.1875</c:v>
                </c:pt>
                <c:pt idx="383">
                  <c:v>-57.375</c:v>
                </c:pt>
                <c:pt idx="384">
                  <c:v>-57.5625</c:v>
                </c:pt>
                <c:pt idx="385">
                  <c:v>-57.75</c:v>
                </c:pt>
                <c:pt idx="386">
                  <c:v>-57.9375</c:v>
                </c:pt>
                <c:pt idx="387">
                  <c:v>-58.125</c:v>
                </c:pt>
                <c:pt idx="388">
                  <c:v>-58.3125</c:v>
                </c:pt>
                <c:pt idx="389">
                  <c:v>-58.5</c:v>
                </c:pt>
                <c:pt idx="390">
                  <c:v>-58.6875</c:v>
                </c:pt>
                <c:pt idx="391">
                  <c:v>-58.875</c:v>
                </c:pt>
                <c:pt idx="392">
                  <c:v>-59.0625</c:v>
                </c:pt>
                <c:pt idx="393">
                  <c:v>-59.25</c:v>
                </c:pt>
                <c:pt idx="394">
                  <c:v>-59.4375</c:v>
                </c:pt>
                <c:pt idx="395">
                  <c:v>-59.625</c:v>
                </c:pt>
                <c:pt idx="396">
                  <c:v>-59.8125</c:v>
                </c:pt>
                <c:pt idx="397">
                  <c:v>-60</c:v>
                </c:pt>
                <c:pt idx="398">
                  <c:v>-60.1875</c:v>
                </c:pt>
                <c:pt idx="399">
                  <c:v>-60.375</c:v>
                </c:pt>
                <c:pt idx="400">
                  <c:v>-60.5625</c:v>
                </c:pt>
                <c:pt idx="401">
                  <c:v>-60.75</c:v>
                </c:pt>
                <c:pt idx="402">
                  <c:v>-60.9375</c:v>
                </c:pt>
                <c:pt idx="403">
                  <c:v>-61.125</c:v>
                </c:pt>
                <c:pt idx="404">
                  <c:v>-61.3125</c:v>
                </c:pt>
                <c:pt idx="405">
                  <c:v>-61.5</c:v>
                </c:pt>
                <c:pt idx="406">
                  <c:v>-61.6875</c:v>
                </c:pt>
                <c:pt idx="407">
                  <c:v>-61.875</c:v>
                </c:pt>
                <c:pt idx="408">
                  <c:v>-62.0625</c:v>
                </c:pt>
                <c:pt idx="409">
                  <c:v>-62.25</c:v>
                </c:pt>
                <c:pt idx="410">
                  <c:v>-62.4375</c:v>
                </c:pt>
                <c:pt idx="411">
                  <c:v>-62.625</c:v>
                </c:pt>
                <c:pt idx="412">
                  <c:v>-62.8125</c:v>
                </c:pt>
                <c:pt idx="413">
                  <c:v>-62.8125</c:v>
                </c:pt>
                <c:pt idx="414">
                  <c:v>-62.8125</c:v>
                </c:pt>
                <c:pt idx="415">
                  <c:v>-62.8125</c:v>
                </c:pt>
                <c:pt idx="416">
                  <c:v>-62.8125</c:v>
                </c:pt>
                <c:pt idx="417">
                  <c:v>-62.8125</c:v>
                </c:pt>
                <c:pt idx="418">
                  <c:v>-62.8125</c:v>
                </c:pt>
                <c:pt idx="419">
                  <c:v>-62.8125</c:v>
                </c:pt>
                <c:pt idx="420">
                  <c:v>-62.8125</c:v>
                </c:pt>
                <c:pt idx="421">
                  <c:v>-62.8125</c:v>
                </c:pt>
                <c:pt idx="422">
                  <c:v>-62.8125</c:v>
                </c:pt>
                <c:pt idx="423">
                  <c:v>-62.8125</c:v>
                </c:pt>
                <c:pt idx="424">
                  <c:v>-62.8125</c:v>
                </c:pt>
                <c:pt idx="425">
                  <c:v>-62.8125</c:v>
                </c:pt>
                <c:pt idx="426">
                  <c:v>-62.8125</c:v>
                </c:pt>
                <c:pt idx="427">
                  <c:v>-62.8125</c:v>
                </c:pt>
                <c:pt idx="428">
                  <c:v>-62.8125</c:v>
                </c:pt>
                <c:pt idx="429">
                  <c:v>-62.8125</c:v>
                </c:pt>
                <c:pt idx="430">
                  <c:v>-62.8125</c:v>
                </c:pt>
                <c:pt idx="431">
                  <c:v>-62.8125</c:v>
                </c:pt>
                <c:pt idx="432">
                  <c:v>-62.8125</c:v>
                </c:pt>
                <c:pt idx="433">
                  <c:v>-62.8125</c:v>
                </c:pt>
                <c:pt idx="434">
                  <c:v>-62.8125</c:v>
                </c:pt>
                <c:pt idx="435">
                  <c:v>-62.8125</c:v>
                </c:pt>
                <c:pt idx="436">
                  <c:v>-62.8125</c:v>
                </c:pt>
                <c:pt idx="437">
                  <c:v>-62.8125</c:v>
                </c:pt>
                <c:pt idx="438">
                  <c:v>-62.8125</c:v>
                </c:pt>
                <c:pt idx="439">
                  <c:v>-62.8125</c:v>
                </c:pt>
                <c:pt idx="440">
                  <c:v>-62.8125</c:v>
                </c:pt>
                <c:pt idx="441">
                  <c:v>-62.8125</c:v>
                </c:pt>
                <c:pt idx="442">
                  <c:v>-62.8125</c:v>
                </c:pt>
                <c:pt idx="443">
                  <c:v>-62.8125</c:v>
                </c:pt>
                <c:pt idx="444">
                  <c:v>-62.8125</c:v>
                </c:pt>
                <c:pt idx="445">
                  <c:v>-62.8125</c:v>
                </c:pt>
                <c:pt idx="446">
                  <c:v>-62.8125</c:v>
                </c:pt>
                <c:pt idx="447">
                  <c:v>-62.8125</c:v>
                </c:pt>
                <c:pt idx="448">
                  <c:v>-62.8125</c:v>
                </c:pt>
                <c:pt idx="449">
                  <c:v>-62.8125</c:v>
                </c:pt>
                <c:pt idx="450">
                  <c:v>-62.8125</c:v>
                </c:pt>
                <c:pt idx="451">
                  <c:v>-62.8125</c:v>
                </c:pt>
                <c:pt idx="452">
                  <c:v>-62.8125</c:v>
                </c:pt>
                <c:pt idx="453">
                  <c:v>-62.8125</c:v>
                </c:pt>
                <c:pt idx="454">
                  <c:v>-62.8125</c:v>
                </c:pt>
                <c:pt idx="455">
                  <c:v>-62.8125</c:v>
                </c:pt>
                <c:pt idx="456">
                  <c:v>-62.8125</c:v>
                </c:pt>
                <c:pt idx="457">
                  <c:v>-62.8125</c:v>
                </c:pt>
                <c:pt idx="458">
                  <c:v>-62.8125</c:v>
                </c:pt>
                <c:pt idx="459">
                  <c:v>-62.8125</c:v>
                </c:pt>
                <c:pt idx="460">
                  <c:v>-62.8125</c:v>
                </c:pt>
                <c:pt idx="461">
                  <c:v>-62.8125</c:v>
                </c:pt>
                <c:pt idx="462">
                  <c:v>-62.8125</c:v>
                </c:pt>
                <c:pt idx="463">
                  <c:v>-62.8125</c:v>
                </c:pt>
                <c:pt idx="464">
                  <c:v>-62.8125</c:v>
                </c:pt>
                <c:pt idx="465">
                  <c:v>-62.8125</c:v>
                </c:pt>
                <c:pt idx="466">
                  <c:v>-62.8125</c:v>
                </c:pt>
                <c:pt idx="467">
                  <c:v>-62.8125</c:v>
                </c:pt>
                <c:pt idx="468">
                  <c:v>-62.8125</c:v>
                </c:pt>
                <c:pt idx="469">
                  <c:v>-62.8125</c:v>
                </c:pt>
                <c:pt idx="470">
                  <c:v>-62.8125</c:v>
                </c:pt>
                <c:pt idx="471">
                  <c:v>-62.8125</c:v>
                </c:pt>
                <c:pt idx="472">
                  <c:v>-62.8125</c:v>
                </c:pt>
                <c:pt idx="473">
                  <c:v>-62.8125</c:v>
                </c:pt>
                <c:pt idx="474">
                  <c:v>-62.8125</c:v>
                </c:pt>
                <c:pt idx="475">
                  <c:v>-62.8125</c:v>
                </c:pt>
                <c:pt idx="476">
                  <c:v>-62.8125</c:v>
                </c:pt>
                <c:pt idx="477">
                  <c:v>-62.8125</c:v>
                </c:pt>
                <c:pt idx="478">
                  <c:v>-62.8125</c:v>
                </c:pt>
                <c:pt idx="479">
                  <c:v>-62.8125</c:v>
                </c:pt>
                <c:pt idx="480">
                  <c:v>-62.8125</c:v>
                </c:pt>
                <c:pt idx="481">
                  <c:v>-62.8125</c:v>
                </c:pt>
                <c:pt idx="482">
                  <c:v>-62.8125</c:v>
                </c:pt>
                <c:pt idx="483">
                  <c:v>-62.8125</c:v>
                </c:pt>
                <c:pt idx="484">
                  <c:v>-62.8125</c:v>
                </c:pt>
                <c:pt idx="485">
                  <c:v>-62.8125</c:v>
                </c:pt>
                <c:pt idx="486">
                  <c:v>-62.8125</c:v>
                </c:pt>
                <c:pt idx="487">
                  <c:v>-62.8125</c:v>
                </c:pt>
                <c:pt idx="488">
                  <c:v>-62.8125</c:v>
                </c:pt>
                <c:pt idx="489">
                  <c:v>-62.8125</c:v>
                </c:pt>
                <c:pt idx="490">
                  <c:v>-62.8125</c:v>
                </c:pt>
                <c:pt idx="491">
                  <c:v>-62.8125</c:v>
                </c:pt>
                <c:pt idx="492">
                  <c:v>-62.8125</c:v>
                </c:pt>
                <c:pt idx="493">
                  <c:v>-62.8125</c:v>
                </c:pt>
                <c:pt idx="494">
                  <c:v>-62.8125</c:v>
                </c:pt>
                <c:pt idx="495">
                  <c:v>-62.8125</c:v>
                </c:pt>
                <c:pt idx="496">
                  <c:v>-62.8125</c:v>
                </c:pt>
                <c:pt idx="497">
                  <c:v>-62.8125</c:v>
                </c:pt>
                <c:pt idx="498">
                  <c:v>-62.8125</c:v>
                </c:pt>
                <c:pt idx="499">
                  <c:v>-62.8125</c:v>
                </c:pt>
                <c:pt idx="500">
                  <c:v>-62.8125</c:v>
                </c:pt>
                <c:pt idx="501">
                  <c:v>-62.8125</c:v>
                </c:pt>
                <c:pt idx="502">
                  <c:v>-62.8125</c:v>
                </c:pt>
                <c:pt idx="503">
                  <c:v>-62.8125</c:v>
                </c:pt>
                <c:pt idx="504">
                  <c:v>-62.8125</c:v>
                </c:pt>
                <c:pt idx="505">
                  <c:v>-62.8125</c:v>
                </c:pt>
                <c:pt idx="506">
                  <c:v>-62.8125</c:v>
                </c:pt>
                <c:pt idx="507">
                  <c:v>-62.8125</c:v>
                </c:pt>
                <c:pt idx="508">
                  <c:v>-62.8125</c:v>
                </c:pt>
                <c:pt idx="509">
                  <c:v>-62.8125</c:v>
                </c:pt>
                <c:pt idx="510">
                  <c:v>-62.8125</c:v>
                </c:pt>
                <c:pt idx="511">
                  <c:v>-62.8125</c:v>
                </c:pt>
                <c:pt idx="512">
                  <c:v>-62.8125</c:v>
                </c:pt>
                <c:pt idx="513">
                  <c:v>-62.8125</c:v>
                </c:pt>
                <c:pt idx="514">
                  <c:v>-62.8125</c:v>
                </c:pt>
                <c:pt idx="515">
                  <c:v>-62.8125</c:v>
                </c:pt>
                <c:pt idx="516">
                  <c:v>-62.8125</c:v>
                </c:pt>
                <c:pt idx="517">
                  <c:v>-62.8125</c:v>
                </c:pt>
                <c:pt idx="518">
                  <c:v>-62.8125</c:v>
                </c:pt>
                <c:pt idx="519">
                  <c:v>-62.8125</c:v>
                </c:pt>
                <c:pt idx="520">
                  <c:v>-62.8125</c:v>
                </c:pt>
                <c:pt idx="521">
                  <c:v>-62.8125</c:v>
                </c:pt>
                <c:pt idx="522">
                  <c:v>-62.8125</c:v>
                </c:pt>
                <c:pt idx="523">
                  <c:v>-62.8125</c:v>
                </c:pt>
                <c:pt idx="524">
                  <c:v>-62.8125</c:v>
                </c:pt>
                <c:pt idx="525">
                  <c:v>-62.8125</c:v>
                </c:pt>
                <c:pt idx="526">
                  <c:v>-62.8125</c:v>
                </c:pt>
                <c:pt idx="527">
                  <c:v>-62.8125</c:v>
                </c:pt>
                <c:pt idx="528">
                  <c:v>-62.8125</c:v>
                </c:pt>
                <c:pt idx="529">
                  <c:v>-62.8125</c:v>
                </c:pt>
                <c:pt idx="530">
                  <c:v>-62.8125</c:v>
                </c:pt>
                <c:pt idx="531">
                  <c:v>-62.8125</c:v>
                </c:pt>
                <c:pt idx="532">
                  <c:v>-62.8125</c:v>
                </c:pt>
                <c:pt idx="533">
                  <c:v>-62.8125</c:v>
                </c:pt>
                <c:pt idx="534">
                  <c:v>-62.8125</c:v>
                </c:pt>
                <c:pt idx="535">
                  <c:v>-62.8125</c:v>
                </c:pt>
                <c:pt idx="536">
                  <c:v>-62.8125</c:v>
                </c:pt>
                <c:pt idx="537">
                  <c:v>-62.8125</c:v>
                </c:pt>
                <c:pt idx="538">
                  <c:v>-62.8125</c:v>
                </c:pt>
                <c:pt idx="539">
                  <c:v>-62.8125</c:v>
                </c:pt>
                <c:pt idx="540">
                  <c:v>-62.8125</c:v>
                </c:pt>
                <c:pt idx="541">
                  <c:v>-62.8125</c:v>
                </c:pt>
                <c:pt idx="542">
                  <c:v>-62.8125</c:v>
                </c:pt>
                <c:pt idx="543">
                  <c:v>-62.8125</c:v>
                </c:pt>
                <c:pt idx="544">
                  <c:v>-62.8125</c:v>
                </c:pt>
                <c:pt idx="545">
                  <c:v>-62.8125</c:v>
                </c:pt>
                <c:pt idx="546">
                  <c:v>-62.8125</c:v>
                </c:pt>
                <c:pt idx="547">
                  <c:v>-62.8125</c:v>
                </c:pt>
                <c:pt idx="548">
                  <c:v>-62.8125</c:v>
                </c:pt>
                <c:pt idx="549">
                  <c:v>-62.8125</c:v>
                </c:pt>
                <c:pt idx="550">
                  <c:v>-62.8125</c:v>
                </c:pt>
                <c:pt idx="551">
                  <c:v>-62.8125</c:v>
                </c:pt>
                <c:pt idx="552">
                  <c:v>-62.8125</c:v>
                </c:pt>
                <c:pt idx="553">
                  <c:v>-62.8125</c:v>
                </c:pt>
                <c:pt idx="554">
                  <c:v>-62.8125</c:v>
                </c:pt>
                <c:pt idx="555">
                  <c:v>-62.8125</c:v>
                </c:pt>
                <c:pt idx="556">
                  <c:v>-62.8125</c:v>
                </c:pt>
                <c:pt idx="557">
                  <c:v>-62.8125</c:v>
                </c:pt>
                <c:pt idx="558">
                  <c:v>-62.8125</c:v>
                </c:pt>
                <c:pt idx="559">
                  <c:v>-62.8125</c:v>
                </c:pt>
                <c:pt idx="560">
                  <c:v>-62.8125</c:v>
                </c:pt>
                <c:pt idx="561">
                  <c:v>-62.8125</c:v>
                </c:pt>
                <c:pt idx="562">
                  <c:v>-62.8125</c:v>
                </c:pt>
                <c:pt idx="563">
                  <c:v>-62.8125</c:v>
                </c:pt>
                <c:pt idx="564">
                  <c:v>-62.8125</c:v>
                </c:pt>
                <c:pt idx="565">
                  <c:v>-62.8125</c:v>
                </c:pt>
                <c:pt idx="566">
                  <c:v>-62.8125</c:v>
                </c:pt>
                <c:pt idx="567">
                  <c:v>-62.8125</c:v>
                </c:pt>
                <c:pt idx="568">
                  <c:v>-62.8125</c:v>
                </c:pt>
                <c:pt idx="569">
                  <c:v>-62.8125</c:v>
                </c:pt>
                <c:pt idx="570">
                  <c:v>-62.8125</c:v>
                </c:pt>
                <c:pt idx="571">
                  <c:v>-62.8125</c:v>
                </c:pt>
                <c:pt idx="572">
                  <c:v>-62.8125</c:v>
                </c:pt>
                <c:pt idx="573">
                  <c:v>-62.8125</c:v>
                </c:pt>
                <c:pt idx="574">
                  <c:v>-62.8125</c:v>
                </c:pt>
                <c:pt idx="575">
                  <c:v>-62.8125</c:v>
                </c:pt>
                <c:pt idx="576">
                  <c:v>-62.8125</c:v>
                </c:pt>
                <c:pt idx="577">
                  <c:v>-62.8125</c:v>
                </c:pt>
                <c:pt idx="578">
                  <c:v>-62.8125</c:v>
                </c:pt>
                <c:pt idx="579">
                  <c:v>-62.8125</c:v>
                </c:pt>
                <c:pt idx="580">
                  <c:v>-62.8125</c:v>
                </c:pt>
                <c:pt idx="581">
                  <c:v>-62.8125</c:v>
                </c:pt>
                <c:pt idx="582">
                  <c:v>-62.8125</c:v>
                </c:pt>
                <c:pt idx="583">
                  <c:v>-62.8125</c:v>
                </c:pt>
                <c:pt idx="584">
                  <c:v>-62.8125</c:v>
                </c:pt>
                <c:pt idx="585">
                  <c:v>-62.8125</c:v>
                </c:pt>
                <c:pt idx="586">
                  <c:v>-62.8125</c:v>
                </c:pt>
                <c:pt idx="587">
                  <c:v>-62.8125</c:v>
                </c:pt>
                <c:pt idx="588">
                  <c:v>-62.8125</c:v>
                </c:pt>
                <c:pt idx="589">
                  <c:v>-62.8125</c:v>
                </c:pt>
                <c:pt idx="590">
                  <c:v>-62.8125</c:v>
                </c:pt>
                <c:pt idx="591">
                  <c:v>-62.8125</c:v>
                </c:pt>
                <c:pt idx="592">
                  <c:v>-62.8125</c:v>
                </c:pt>
                <c:pt idx="593">
                  <c:v>-62.8125</c:v>
                </c:pt>
                <c:pt idx="594">
                  <c:v>-62.8125</c:v>
                </c:pt>
                <c:pt idx="595">
                  <c:v>-62.8125</c:v>
                </c:pt>
                <c:pt idx="596">
                  <c:v>-62.8125</c:v>
                </c:pt>
                <c:pt idx="597">
                  <c:v>-62.8125</c:v>
                </c:pt>
                <c:pt idx="598">
                  <c:v>-62.8125</c:v>
                </c:pt>
                <c:pt idx="599">
                  <c:v>-62.8125</c:v>
                </c:pt>
                <c:pt idx="600">
                  <c:v>-62.8125</c:v>
                </c:pt>
                <c:pt idx="601">
                  <c:v>-62.8125</c:v>
                </c:pt>
                <c:pt idx="602">
                  <c:v>-62.8125</c:v>
                </c:pt>
                <c:pt idx="603">
                  <c:v>-62.8125</c:v>
                </c:pt>
                <c:pt idx="604">
                  <c:v>-62.8125</c:v>
                </c:pt>
                <c:pt idx="605">
                  <c:v>-62.8125</c:v>
                </c:pt>
                <c:pt idx="606">
                  <c:v>-62.8125</c:v>
                </c:pt>
                <c:pt idx="607">
                  <c:v>-62.8125</c:v>
                </c:pt>
                <c:pt idx="608">
                  <c:v>-62.8125</c:v>
                </c:pt>
                <c:pt idx="609">
                  <c:v>-62.8125</c:v>
                </c:pt>
                <c:pt idx="610">
                  <c:v>-62.8125</c:v>
                </c:pt>
                <c:pt idx="611">
                  <c:v>-62.8125</c:v>
                </c:pt>
                <c:pt idx="612">
                  <c:v>-62.8125</c:v>
                </c:pt>
                <c:pt idx="613">
                  <c:v>-62.8125</c:v>
                </c:pt>
                <c:pt idx="614">
                  <c:v>-62.8125</c:v>
                </c:pt>
                <c:pt idx="615">
                  <c:v>-62.8125</c:v>
                </c:pt>
                <c:pt idx="616">
                  <c:v>-62.8125</c:v>
                </c:pt>
                <c:pt idx="617">
                  <c:v>-62.8125</c:v>
                </c:pt>
                <c:pt idx="618">
                  <c:v>-62.8125</c:v>
                </c:pt>
                <c:pt idx="619">
                  <c:v>-62.8125</c:v>
                </c:pt>
                <c:pt idx="620">
                  <c:v>-62.8125</c:v>
                </c:pt>
                <c:pt idx="621">
                  <c:v>-62.8125</c:v>
                </c:pt>
                <c:pt idx="622">
                  <c:v>-62.8125</c:v>
                </c:pt>
                <c:pt idx="623">
                  <c:v>-62.8125</c:v>
                </c:pt>
                <c:pt idx="624">
                  <c:v>-62.8125</c:v>
                </c:pt>
                <c:pt idx="625">
                  <c:v>-62.8125</c:v>
                </c:pt>
                <c:pt idx="626">
                  <c:v>-62.8125</c:v>
                </c:pt>
                <c:pt idx="627">
                  <c:v>-62.8125</c:v>
                </c:pt>
                <c:pt idx="628">
                  <c:v>-62.8125</c:v>
                </c:pt>
                <c:pt idx="629">
                  <c:v>-62.8125</c:v>
                </c:pt>
                <c:pt idx="630">
                  <c:v>-62.8125</c:v>
                </c:pt>
                <c:pt idx="631">
                  <c:v>-62.8125</c:v>
                </c:pt>
                <c:pt idx="632">
                  <c:v>-62.8125</c:v>
                </c:pt>
                <c:pt idx="633">
                  <c:v>-62.8125</c:v>
                </c:pt>
                <c:pt idx="634">
                  <c:v>-62.8125</c:v>
                </c:pt>
                <c:pt idx="635">
                  <c:v>-62.8125</c:v>
                </c:pt>
                <c:pt idx="636">
                  <c:v>-62.8125</c:v>
                </c:pt>
                <c:pt idx="637">
                  <c:v>-62.8125</c:v>
                </c:pt>
                <c:pt idx="638">
                  <c:v>-62.8125</c:v>
                </c:pt>
                <c:pt idx="639">
                  <c:v>-62.8125</c:v>
                </c:pt>
                <c:pt idx="640">
                  <c:v>-62.8125</c:v>
                </c:pt>
                <c:pt idx="641">
                  <c:v>-62.8125</c:v>
                </c:pt>
                <c:pt idx="642">
                  <c:v>-62.8125</c:v>
                </c:pt>
                <c:pt idx="643">
                  <c:v>-62.8125</c:v>
                </c:pt>
                <c:pt idx="644">
                  <c:v>-62.8125</c:v>
                </c:pt>
                <c:pt idx="645">
                  <c:v>-62.8125</c:v>
                </c:pt>
                <c:pt idx="646">
                  <c:v>-62.8125</c:v>
                </c:pt>
                <c:pt idx="647">
                  <c:v>-62.8125</c:v>
                </c:pt>
                <c:pt idx="648">
                  <c:v>-62.8125</c:v>
                </c:pt>
                <c:pt idx="649">
                  <c:v>-62.8125</c:v>
                </c:pt>
                <c:pt idx="650">
                  <c:v>-62.8125</c:v>
                </c:pt>
                <c:pt idx="651">
                  <c:v>-62.8125</c:v>
                </c:pt>
                <c:pt idx="652">
                  <c:v>-62.8125</c:v>
                </c:pt>
                <c:pt idx="653">
                  <c:v>-62.8125</c:v>
                </c:pt>
                <c:pt idx="654">
                  <c:v>-62.8125</c:v>
                </c:pt>
                <c:pt idx="655">
                  <c:v>-62.8125</c:v>
                </c:pt>
                <c:pt idx="656">
                  <c:v>-62.8125</c:v>
                </c:pt>
                <c:pt idx="657">
                  <c:v>-62.8125</c:v>
                </c:pt>
                <c:pt idx="658">
                  <c:v>-62.8125</c:v>
                </c:pt>
                <c:pt idx="659">
                  <c:v>-62.8125</c:v>
                </c:pt>
                <c:pt idx="660">
                  <c:v>-62.8125</c:v>
                </c:pt>
                <c:pt idx="661">
                  <c:v>-62.8125</c:v>
                </c:pt>
                <c:pt idx="662">
                  <c:v>-62.8125</c:v>
                </c:pt>
                <c:pt idx="663">
                  <c:v>-62.8125</c:v>
                </c:pt>
                <c:pt idx="664">
                  <c:v>-62.8125</c:v>
                </c:pt>
                <c:pt idx="665">
                  <c:v>-62.8125</c:v>
                </c:pt>
                <c:pt idx="666">
                  <c:v>-62.8125</c:v>
                </c:pt>
                <c:pt idx="667">
                  <c:v>-62.8125</c:v>
                </c:pt>
                <c:pt idx="668">
                  <c:v>-62.8125</c:v>
                </c:pt>
                <c:pt idx="669">
                  <c:v>-62.8125</c:v>
                </c:pt>
                <c:pt idx="670">
                  <c:v>-62.8125</c:v>
                </c:pt>
                <c:pt idx="671">
                  <c:v>-62.8125</c:v>
                </c:pt>
                <c:pt idx="672">
                  <c:v>-62.8125</c:v>
                </c:pt>
                <c:pt idx="673">
                  <c:v>-62.8125</c:v>
                </c:pt>
                <c:pt idx="674">
                  <c:v>-62.8125</c:v>
                </c:pt>
                <c:pt idx="675">
                  <c:v>-62.8125</c:v>
                </c:pt>
                <c:pt idx="676">
                  <c:v>-62.8125</c:v>
                </c:pt>
                <c:pt idx="677">
                  <c:v>-62.8125</c:v>
                </c:pt>
                <c:pt idx="678">
                  <c:v>-62.8125</c:v>
                </c:pt>
                <c:pt idx="679">
                  <c:v>-62.8125</c:v>
                </c:pt>
                <c:pt idx="680">
                  <c:v>-62.8125</c:v>
                </c:pt>
                <c:pt idx="681">
                  <c:v>-62.8125</c:v>
                </c:pt>
                <c:pt idx="682">
                  <c:v>-62.8125</c:v>
                </c:pt>
                <c:pt idx="683">
                  <c:v>-62.8125</c:v>
                </c:pt>
                <c:pt idx="684">
                  <c:v>-62.8125</c:v>
                </c:pt>
                <c:pt idx="685">
                  <c:v>-62.8125</c:v>
                </c:pt>
                <c:pt idx="686">
                  <c:v>-62.8125</c:v>
                </c:pt>
                <c:pt idx="687">
                  <c:v>-62.8125</c:v>
                </c:pt>
                <c:pt idx="688">
                  <c:v>-62.8125</c:v>
                </c:pt>
                <c:pt idx="689">
                  <c:v>-62.8125</c:v>
                </c:pt>
                <c:pt idx="690">
                  <c:v>-62.8125</c:v>
                </c:pt>
                <c:pt idx="691">
                  <c:v>-62.8125</c:v>
                </c:pt>
                <c:pt idx="692">
                  <c:v>-62.8125</c:v>
                </c:pt>
                <c:pt idx="693">
                  <c:v>-62.8125</c:v>
                </c:pt>
                <c:pt idx="694">
                  <c:v>-62.8125</c:v>
                </c:pt>
                <c:pt idx="695">
                  <c:v>-62.8125</c:v>
                </c:pt>
                <c:pt idx="696">
                  <c:v>-62.8125</c:v>
                </c:pt>
                <c:pt idx="697">
                  <c:v>-62.8125</c:v>
                </c:pt>
                <c:pt idx="698">
                  <c:v>-62.8125</c:v>
                </c:pt>
                <c:pt idx="699">
                  <c:v>-62.8125</c:v>
                </c:pt>
                <c:pt idx="700">
                  <c:v>-62.8125</c:v>
                </c:pt>
                <c:pt idx="701">
                  <c:v>-62.8125</c:v>
                </c:pt>
                <c:pt idx="702">
                  <c:v>-62.8125</c:v>
                </c:pt>
                <c:pt idx="703">
                  <c:v>-62.8125</c:v>
                </c:pt>
                <c:pt idx="704">
                  <c:v>-62.8125</c:v>
                </c:pt>
                <c:pt idx="705">
                  <c:v>-62.8125</c:v>
                </c:pt>
                <c:pt idx="706">
                  <c:v>-62.8125</c:v>
                </c:pt>
                <c:pt idx="707">
                  <c:v>-62.8125</c:v>
                </c:pt>
                <c:pt idx="708">
                  <c:v>-62.8125</c:v>
                </c:pt>
                <c:pt idx="709">
                  <c:v>-62.8125</c:v>
                </c:pt>
                <c:pt idx="710">
                  <c:v>-62.8125</c:v>
                </c:pt>
                <c:pt idx="711">
                  <c:v>-62.8125</c:v>
                </c:pt>
                <c:pt idx="712">
                  <c:v>-62.8125</c:v>
                </c:pt>
                <c:pt idx="713">
                  <c:v>-62.8125</c:v>
                </c:pt>
                <c:pt idx="714">
                  <c:v>-62.8125</c:v>
                </c:pt>
                <c:pt idx="715">
                  <c:v>-62.8125</c:v>
                </c:pt>
                <c:pt idx="716">
                  <c:v>-62.8125</c:v>
                </c:pt>
                <c:pt idx="717">
                  <c:v>-62.8125</c:v>
                </c:pt>
                <c:pt idx="718">
                  <c:v>-62.8125</c:v>
                </c:pt>
                <c:pt idx="719">
                  <c:v>-62.8125</c:v>
                </c:pt>
                <c:pt idx="720">
                  <c:v>-62.8125</c:v>
                </c:pt>
                <c:pt idx="721">
                  <c:v>-62.8125</c:v>
                </c:pt>
                <c:pt idx="722">
                  <c:v>-62.8125</c:v>
                </c:pt>
                <c:pt idx="723">
                  <c:v>-62.8125</c:v>
                </c:pt>
                <c:pt idx="724">
                  <c:v>-62.8125</c:v>
                </c:pt>
                <c:pt idx="725">
                  <c:v>-62.8125</c:v>
                </c:pt>
                <c:pt idx="726">
                  <c:v>-62.8125</c:v>
                </c:pt>
                <c:pt idx="727">
                  <c:v>-62.8125</c:v>
                </c:pt>
                <c:pt idx="728">
                  <c:v>-62.8125</c:v>
                </c:pt>
                <c:pt idx="729">
                  <c:v>-62.8125</c:v>
                </c:pt>
                <c:pt idx="730">
                  <c:v>-62.8125</c:v>
                </c:pt>
                <c:pt idx="731">
                  <c:v>-62.8125</c:v>
                </c:pt>
                <c:pt idx="732">
                  <c:v>-62.8125</c:v>
                </c:pt>
                <c:pt idx="733">
                  <c:v>-62.8125</c:v>
                </c:pt>
                <c:pt idx="734">
                  <c:v>-62.8125</c:v>
                </c:pt>
                <c:pt idx="735">
                  <c:v>-62.8125</c:v>
                </c:pt>
                <c:pt idx="736">
                  <c:v>-62.8125</c:v>
                </c:pt>
                <c:pt idx="737">
                  <c:v>-62.8125</c:v>
                </c:pt>
                <c:pt idx="738">
                  <c:v>-62.8125</c:v>
                </c:pt>
                <c:pt idx="739">
                  <c:v>-62.8125</c:v>
                </c:pt>
                <c:pt idx="740">
                  <c:v>-62.8125</c:v>
                </c:pt>
                <c:pt idx="741">
                  <c:v>-62.8125</c:v>
                </c:pt>
                <c:pt idx="742">
                  <c:v>-62.8125</c:v>
                </c:pt>
                <c:pt idx="743">
                  <c:v>-62.8125</c:v>
                </c:pt>
                <c:pt idx="744">
                  <c:v>-62.8125</c:v>
                </c:pt>
                <c:pt idx="745">
                  <c:v>-62.8125</c:v>
                </c:pt>
                <c:pt idx="746">
                  <c:v>-62.8125</c:v>
                </c:pt>
                <c:pt idx="747">
                  <c:v>-62.8125</c:v>
                </c:pt>
                <c:pt idx="748">
                  <c:v>-62.8125</c:v>
                </c:pt>
                <c:pt idx="749">
                  <c:v>-62.8125</c:v>
                </c:pt>
                <c:pt idx="750">
                  <c:v>-62.8125</c:v>
                </c:pt>
                <c:pt idx="751">
                  <c:v>-62.8125</c:v>
                </c:pt>
                <c:pt idx="752">
                  <c:v>-62.8125</c:v>
                </c:pt>
                <c:pt idx="753">
                  <c:v>-62.8125</c:v>
                </c:pt>
                <c:pt idx="754">
                  <c:v>-62.8125</c:v>
                </c:pt>
                <c:pt idx="755">
                  <c:v>-62.8125</c:v>
                </c:pt>
                <c:pt idx="756">
                  <c:v>-62.8125</c:v>
                </c:pt>
                <c:pt idx="757">
                  <c:v>-62.8125</c:v>
                </c:pt>
                <c:pt idx="758">
                  <c:v>-62.8125</c:v>
                </c:pt>
                <c:pt idx="759">
                  <c:v>-62.8125</c:v>
                </c:pt>
                <c:pt idx="760">
                  <c:v>-62.8125</c:v>
                </c:pt>
                <c:pt idx="761">
                  <c:v>-62.8125</c:v>
                </c:pt>
                <c:pt idx="762">
                  <c:v>-62.8125</c:v>
                </c:pt>
                <c:pt idx="763">
                  <c:v>-62.8125</c:v>
                </c:pt>
                <c:pt idx="764">
                  <c:v>-62.8125</c:v>
                </c:pt>
                <c:pt idx="765">
                  <c:v>-62.8125</c:v>
                </c:pt>
                <c:pt idx="766">
                  <c:v>-62.8125</c:v>
                </c:pt>
                <c:pt idx="767">
                  <c:v>-62.8125</c:v>
                </c:pt>
                <c:pt idx="768">
                  <c:v>-62.8125</c:v>
                </c:pt>
                <c:pt idx="769">
                  <c:v>-62.8125</c:v>
                </c:pt>
                <c:pt idx="770">
                  <c:v>-62.8125</c:v>
                </c:pt>
                <c:pt idx="771">
                  <c:v>-62.8125</c:v>
                </c:pt>
                <c:pt idx="772">
                  <c:v>-62.8125</c:v>
                </c:pt>
                <c:pt idx="773">
                  <c:v>-62.8125</c:v>
                </c:pt>
                <c:pt idx="774">
                  <c:v>-62.8125</c:v>
                </c:pt>
                <c:pt idx="775">
                  <c:v>-62.8125</c:v>
                </c:pt>
                <c:pt idx="776">
                  <c:v>-62.8125</c:v>
                </c:pt>
                <c:pt idx="777">
                  <c:v>-62.8125</c:v>
                </c:pt>
                <c:pt idx="778">
                  <c:v>-62.8125</c:v>
                </c:pt>
                <c:pt idx="779">
                  <c:v>-62.8125</c:v>
                </c:pt>
                <c:pt idx="780">
                  <c:v>-62.8125</c:v>
                </c:pt>
                <c:pt idx="781">
                  <c:v>-62.8125</c:v>
                </c:pt>
                <c:pt idx="782">
                  <c:v>-62.8125</c:v>
                </c:pt>
                <c:pt idx="783">
                  <c:v>-62.8125</c:v>
                </c:pt>
                <c:pt idx="784">
                  <c:v>-62.8125</c:v>
                </c:pt>
                <c:pt idx="785">
                  <c:v>-62.8125</c:v>
                </c:pt>
                <c:pt idx="786">
                  <c:v>-62.8125</c:v>
                </c:pt>
                <c:pt idx="787">
                  <c:v>-62.8125</c:v>
                </c:pt>
                <c:pt idx="788">
                  <c:v>-62.8125</c:v>
                </c:pt>
                <c:pt idx="789">
                  <c:v>-62.8125</c:v>
                </c:pt>
                <c:pt idx="790">
                  <c:v>-62.8125</c:v>
                </c:pt>
                <c:pt idx="791">
                  <c:v>-62.8125</c:v>
                </c:pt>
                <c:pt idx="792">
                  <c:v>-62.8125</c:v>
                </c:pt>
                <c:pt idx="793">
                  <c:v>-62.8125</c:v>
                </c:pt>
                <c:pt idx="794">
                  <c:v>-62.8125</c:v>
                </c:pt>
                <c:pt idx="795">
                  <c:v>-62.8125</c:v>
                </c:pt>
                <c:pt idx="796">
                  <c:v>-62.8125</c:v>
                </c:pt>
                <c:pt idx="797">
                  <c:v>-62.8125</c:v>
                </c:pt>
                <c:pt idx="798">
                  <c:v>-62.8125</c:v>
                </c:pt>
                <c:pt idx="799">
                  <c:v>-62.8125</c:v>
                </c:pt>
                <c:pt idx="800">
                  <c:v>-62.8125</c:v>
                </c:pt>
              </c:numCache>
            </c:numRef>
          </c:yVal>
          <c:smooth val="1"/>
        </c:ser>
        <c:ser>
          <c:idx val="3"/>
          <c:order val="3"/>
          <c:tx>
            <c:strRef>
              <c:f>'Dist &amp; Dominance'!$AB$4</c:f>
              <c:strCache>
                <c:ptCount val="1"/>
                <c:pt idx="0">
                  <c:v>∫ ∆ CDF (2-3)</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Dominance'!$AB$5:$AB$805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6.25E-2</c:v>
                </c:pt>
                <c:pt idx="90">
                  <c:v>0.125</c:v>
                </c:pt>
                <c:pt idx="91">
                  <c:v>0.1875</c:v>
                </c:pt>
                <c:pt idx="92">
                  <c:v>0.25</c:v>
                </c:pt>
                <c:pt idx="93">
                  <c:v>0.3125</c:v>
                </c:pt>
                <c:pt idx="94">
                  <c:v>0.375</c:v>
                </c:pt>
                <c:pt idx="95">
                  <c:v>0.4375</c:v>
                </c:pt>
                <c:pt idx="96">
                  <c:v>0.5</c:v>
                </c:pt>
                <c:pt idx="97">
                  <c:v>0.5625</c:v>
                </c:pt>
                <c:pt idx="98">
                  <c:v>0.625</c:v>
                </c:pt>
                <c:pt idx="99">
                  <c:v>0.6875</c:v>
                </c:pt>
                <c:pt idx="100">
                  <c:v>0.75</c:v>
                </c:pt>
                <c:pt idx="101">
                  <c:v>0.8125</c:v>
                </c:pt>
                <c:pt idx="102">
                  <c:v>0.875</c:v>
                </c:pt>
                <c:pt idx="103">
                  <c:v>0.9375</c:v>
                </c:pt>
                <c:pt idx="104">
                  <c:v>1</c:v>
                </c:pt>
                <c:pt idx="105">
                  <c:v>1.0625</c:v>
                </c:pt>
                <c:pt idx="106">
                  <c:v>1.125</c:v>
                </c:pt>
                <c:pt idx="107">
                  <c:v>1.1875</c:v>
                </c:pt>
                <c:pt idx="108">
                  <c:v>1.25</c:v>
                </c:pt>
                <c:pt idx="109">
                  <c:v>1.3125</c:v>
                </c:pt>
                <c:pt idx="110">
                  <c:v>1.375</c:v>
                </c:pt>
                <c:pt idx="111">
                  <c:v>1.4375</c:v>
                </c:pt>
                <c:pt idx="112">
                  <c:v>1.5</c:v>
                </c:pt>
                <c:pt idx="113">
                  <c:v>1.5625</c:v>
                </c:pt>
                <c:pt idx="114">
                  <c:v>1.625</c:v>
                </c:pt>
                <c:pt idx="115">
                  <c:v>1.6875</c:v>
                </c:pt>
                <c:pt idx="116">
                  <c:v>1.75</c:v>
                </c:pt>
                <c:pt idx="117">
                  <c:v>1.8125</c:v>
                </c:pt>
                <c:pt idx="118">
                  <c:v>1.875</c:v>
                </c:pt>
                <c:pt idx="119">
                  <c:v>1.9375</c:v>
                </c:pt>
                <c:pt idx="120">
                  <c:v>2</c:v>
                </c:pt>
                <c:pt idx="121">
                  <c:v>2.0625</c:v>
                </c:pt>
                <c:pt idx="122">
                  <c:v>2.125</c:v>
                </c:pt>
                <c:pt idx="123">
                  <c:v>2.1875</c:v>
                </c:pt>
                <c:pt idx="124">
                  <c:v>2.25</c:v>
                </c:pt>
                <c:pt idx="125">
                  <c:v>2.3125</c:v>
                </c:pt>
                <c:pt idx="126">
                  <c:v>2.375</c:v>
                </c:pt>
                <c:pt idx="127">
                  <c:v>2.4375</c:v>
                </c:pt>
                <c:pt idx="128">
                  <c:v>2.5</c:v>
                </c:pt>
                <c:pt idx="129">
                  <c:v>2.5625</c:v>
                </c:pt>
                <c:pt idx="130">
                  <c:v>2.625</c:v>
                </c:pt>
                <c:pt idx="131">
                  <c:v>2.6875</c:v>
                </c:pt>
                <c:pt idx="132">
                  <c:v>2.75</c:v>
                </c:pt>
                <c:pt idx="133">
                  <c:v>2.8125</c:v>
                </c:pt>
                <c:pt idx="134">
                  <c:v>2.875</c:v>
                </c:pt>
                <c:pt idx="135">
                  <c:v>2.9375</c:v>
                </c:pt>
                <c:pt idx="136">
                  <c:v>3</c:v>
                </c:pt>
                <c:pt idx="137">
                  <c:v>3.0625</c:v>
                </c:pt>
                <c:pt idx="138">
                  <c:v>3.125</c:v>
                </c:pt>
                <c:pt idx="139">
                  <c:v>3.1875</c:v>
                </c:pt>
                <c:pt idx="140">
                  <c:v>3.25</c:v>
                </c:pt>
                <c:pt idx="141">
                  <c:v>3.3125</c:v>
                </c:pt>
                <c:pt idx="142">
                  <c:v>3.375</c:v>
                </c:pt>
                <c:pt idx="143">
                  <c:v>3.4375</c:v>
                </c:pt>
                <c:pt idx="144">
                  <c:v>3.5</c:v>
                </c:pt>
                <c:pt idx="145">
                  <c:v>3.5625</c:v>
                </c:pt>
                <c:pt idx="146">
                  <c:v>3.625</c:v>
                </c:pt>
                <c:pt idx="147">
                  <c:v>3.6875</c:v>
                </c:pt>
                <c:pt idx="148">
                  <c:v>3.875</c:v>
                </c:pt>
                <c:pt idx="149">
                  <c:v>4.0625</c:v>
                </c:pt>
                <c:pt idx="150">
                  <c:v>4.25</c:v>
                </c:pt>
                <c:pt idx="151">
                  <c:v>4.4375</c:v>
                </c:pt>
                <c:pt idx="152">
                  <c:v>4.625</c:v>
                </c:pt>
                <c:pt idx="153">
                  <c:v>4.8125</c:v>
                </c:pt>
                <c:pt idx="154">
                  <c:v>5</c:v>
                </c:pt>
                <c:pt idx="155">
                  <c:v>5.1875</c:v>
                </c:pt>
                <c:pt idx="156">
                  <c:v>5.375</c:v>
                </c:pt>
                <c:pt idx="157">
                  <c:v>5.5625</c:v>
                </c:pt>
                <c:pt idx="158">
                  <c:v>5.875</c:v>
                </c:pt>
                <c:pt idx="159">
                  <c:v>6.1875</c:v>
                </c:pt>
                <c:pt idx="160">
                  <c:v>6.5</c:v>
                </c:pt>
                <c:pt idx="161">
                  <c:v>6.8125</c:v>
                </c:pt>
                <c:pt idx="162">
                  <c:v>7.125</c:v>
                </c:pt>
                <c:pt idx="163">
                  <c:v>7.4375</c:v>
                </c:pt>
                <c:pt idx="164">
                  <c:v>7.75</c:v>
                </c:pt>
                <c:pt idx="165">
                  <c:v>8.0625</c:v>
                </c:pt>
                <c:pt idx="166">
                  <c:v>8.375</c:v>
                </c:pt>
                <c:pt idx="167">
                  <c:v>8.6875</c:v>
                </c:pt>
                <c:pt idx="168">
                  <c:v>9</c:v>
                </c:pt>
                <c:pt idx="169">
                  <c:v>9.3125</c:v>
                </c:pt>
                <c:pt idx="170">
                  <c:v>9.625</c:v>
                </c:pt>
                <c:pt idx="171">
                  <c:v>9.9375</c:v>
                </c:pt>
                <c:pt idx="172">
                  <c:v>10.25</c:v>
                </c:pt>
                <c:pt idx="173">
                  <c:v>10.5625</c:v>
                </c:pt>
                <c:pt idx="174">
                  <c:v>10.875</c:v>
                </c:pt>
                <c:pt idx="175">
                  <c:v>11.1875</c:v>
                </c:pt>
                <c:pt idx="176">
                  <c:v>11.5</c:v>
                </c:pt>
                <c:pt idx="177">
                  <c:v>11.8125</c:v>
                </c:pt>
                <c:pt idx="178">
                  <c:v>12.125</c:v>
                </c:pt>
                <c:pt idx="179">
                  <c:v>12.4375</c:v>
                </c:pt>
                <c:pt idx="180">
                  <c:v>12.75</c:v>
                </c:pt>
                <c:pt idx="181">
                  <c:v>13.0625</c:v>
                </c:pt>
                <c:pt idx="182">
                  <c:v>13.375</c:v>
                </c:pt>
                <c:pt idx="183">
                  <c:v>13.6875</c:v>
                </c:pt>
                <c:pt idx="184">
                  <c:v>14</c:v>
                </c:pt>
                <c:pt idx="185">
                  <c:v>14.3125</c:v>
                </c:pt>
                <c:pt idx="186">
                  <c:v>14.625</c:v>
                </c:pt>
                <c:pt idx="187">
                  <c:v>14.9375</c:v>
                </c:pt>
                <c:pt idx="188">
                  <c:v>15.25</c:v>
                </c:pt>
                <c:pt idx="189">
                  <c:v>15.625</c:v>
                </c:pt>
                <c:pt idx="190">
                  <c:v>16</c:v>
                </c:pt>
                <c:pt idx="191">
                  <c:v>16.375</c:v>
                </c:pt>
                <c:pt idx="192">
                  <c:v>16.75</c:v>
                </c:pt>
                <c:pt idx="193">
                  <c:v>17.125</c:v>
                </c:pt>
                <c:pt idx="194">
                  <c:v>17.5</c:v>
                </c:pt>
                <c:pt idx="195">
                  <c:v>17.875</c:v>
                </c:pt>
                <c:pt idx="196">
                  <c:v>18.25</c:v>
                </c:pt>
                <c:pt idx="197">
                  <c:v>18.625</c:v>
                </c:pt>
                <c:pt idx="198">
                  <c:v>19</c:v>
                </c:pt>
                <c:pt idx="199">
                  <c:v>19.375</c:v>
                </c:pt>
                <c:pt idx="200">
                  <c:v>19.75</c:v>
                </c:pt>
                <c:pt idx="201">
                  <c:v>20.125</c:v>
                </c:pt>
                <c:pt idx="202">
                  <c:v>20.5</c:v>
                </c:pt>
                <c:pt idx="203">
                  <c:v>20.875</c:v>
                </c:pt>
                <c:pt idx="204">
                  <c:v>21.25</c:v>
                </c:pt>
                <c:pt idx="205">
                  <c:v>21.625</c:v>
                </c:pt>
                <c:pt idx="206">
                  <c:v>22</c:v>
                </c:pt>
                <c:pt idx="207">
                  <c:v>22.375</c:v>
                </c:pt>
                <c:pt idx="208">
                  <c:v>22.75</c:v>
                </c:pt>
                <c:pt idx="209">
                  <c:v>23.125</c:v>
                </c:pt>
                <c:pt idx="210">
                  <c:v>23.5</c:v>
                </c:pt>
                <c:pt idx="211">
                  <c:v>23.875</c:v>
                </c:pt>
                <c:pt idx="212">
                  <c:v>24.25</c:v>
                </c:pt>
                <c:pt idx="213">
                  <c:v>24.625</c:v>
                </c:pt>
                <c:pt idx="214">
                  <c:v>25</c:v>
                </c:pt>
                <c:pt idx="215">
                  <c:v>25.3125</c:v>
                </c:pt>
                <c:pt idx="216">
                  <c:v>25.625</c:v>
                </c:pt>
                <c:pt idx="217">
                  <c:v>25.9375</c:v>
                </c:pt>
                <c:pt idx="218">
                  <c:v>26.25</c:v>
                </c:pt>
                <c:pt idx="219">
                  <c:v>26.5625</c:v>
                </c:pt>
                <c:pt idx="220">
                  <c:v>26.875</c:v>
                </c:pt>
                <c:pt idx="221">
                  <c:v>27.1875</c:v>
                </c:pt>
                <c:pt idx="222">
                  <c:v>27.5</c:v>
                </c:pt>
                <c:pt idx="223">
                  <c:v>27.8125</c:v>
                </c:pt>
                <c:pt idx="224">
                  <c:v>28.125</c:v>
                </c:pt>
                <c:pt idx="225">
                  <c:v>28.4375</c:v>
                </c:pt>
                <c:pt idx="226">
                  <c:v>28.75</c:v>
                </c:pt>
                <c:pt idx="227">
                  <c:v>29.0625</c:v>
                </c:pt>
                <c:pt idx="228">
                  <c:v>29.375</c:v>
                </c:pt>
                <c:pt idx="229">
                  <c:v>29.6875</c:v>
                </c:pt>
                <c:pt idx="230">
                  <c:v>30</c:v>
                </c:pt>
                <c:pt idx="231">
                  <c:v>30.375</c:v>
                </c:pt>
                <c:pt idx="232">
                  <c:v>30.75</c:v>
                </c:pt>
                <c:pt idx="233">
                  <c:v>31.125</c:v>
                </c:pt>
                <c:pt idx="234">
                  <c:v>31.5</c:v>
                </c:pt>
                <c:pt idx="235">
                  <c:v>31.875</c:v>
                </c:pt>
                <c:pt idx="236">
                  <c:v>32.25</c:v>
                </c:pt>
                <c:pt idx="237">
                  <c:v>32.625</c:v>
                </c:pt>
                <c:pt idx="238">
                  <c:v>33</c:v>
                </c:pt>
                <c:pt idx="239">
                  <c:v>33.25</c:v>
                </c:pt>
                <c:pt idx="240">
                  <c:v>33.5</c:v>
                </c:pt>
                <c:pt idx="241">
                  <c:v>33.75</c:v>
                </c:pt>
                <c:pt idx="242">
                  <c:v>34</c:v>
                </c:pt>
                <c:pt idx="243">
                  <c:v>34.125</c:v>
                </c:pt>
                <c:pt idx="244">
                  <c:v>34.25</c:v>
                </c:pt>
                <c:pt idx="245">
                  <c:v>34.375</c:v>
                </c:pt>
                <c:pt idx="246">
                  <c:v>34.5</c:v>
                </c:pt>
                <c:pt idx="247">
                  <c:v>34.625</c:v>
                </c:pt>
                <c:pt idx="248">
                  <c:v>34.75</c:v>
                </c:pt>
                <c:pt idx="249">
                  <c:v>34.875</c:v>
                </c:pt>
                <c:pt idx="250">
                  <c:v>35</c:v>
                </c:pt>
                <c:pt idx="251">
                  <c:v>35.125</c:v>
                </c:pt>
                <c:pt idx="252">
                  <c:v>35.25</c:v>
                </c:pt>
                <c:pt idx="253">
                  <c:v>35.375</c:v>
                </c:pt>
                <c:pt idx="254">
                  <c:v>35.5</c:v>
                </c:pt>
                <c:pt idx="255">
                  <c:v>35.625</c:v>
                </c:pt>
                <c:pt idx="256">
                  <c:v>35.75</c:v>
                </c:pt>
                <c:pt idx="257">
                  <c:v>35.875</c:v>
                </c:pt>
                <c:pt idx="258">
                  <c:v>36</c:v>
                </c:pt>
                <c:pt idx="259">
                  <c:v>36.125</c:v>
                </c:pt>
                <c:pt idx="260">
                  <c:v>36.1875</c:v>
                </c:pt>
                <c:pt idx="261">
                  <c:v>36.25</c:v>
                </c:pt>
                <c:pt idx="262">
                  <c:v>36.3125</c:v>
                </c:pt>
                <c:pt idx="263">
                  <c:v>36.375</c:v>
                </c:pt>
                <c:pt idx="264">
                  <c:v>36.4375</c:v>
                </c:pt>
                <c:pt idx="265">
                  <c:v>36.5</c:v>
                </c:pt>
                <c:pt idx="266">
                  <c:v>36.5625</c:v>
                </c:pt>
                <c:pt idx="267">
                  <c:v>36.625</c:v>
                </c:pt>
                <c:pt idx="268">
                  <c:v>36.6875</c:v>
                </c:pt>
                <c:pt idx="269">
                  <c:v>36.75</c:v>
                </c:pt>
                <c:pt idx="270">
                  <c:v>36.8125</c:v>
                </c:pt>
                <c:pt idx="271">
                  <c:v>36.8125</c:v>
                </c:pt>
                <c:pt idx="272">
                  <c:v>36.8125</c:v>
                </c:pt>
                <c:pt idx="273">
                  <c:v>36.8125</c:v>
                </c:pt>
                <c:pt idx="274">
                  <c:v>36.8125</c:v>
                </c:pt>
                <c:pt idx="275">
                  <c:v>37.0625</c:v>
                </c:pt>
                <c:pt idx="276">
                  <c:v>37.3125</c:v>
                </c:pt>
                <c:pt idx="277">
                  <c:v>37.5625</c:v>
                </c:pt>
                <c:pt idx="278">
                  <c:v>37.8125</c:v>
                </c:pt>
                <c:pt idx="279">
                  <c:v>38.0625</c:v>
                </c:pt>
                <c:pt idx="280">
                  <c:v>38.3125</c:v>
                </c:pt>
                <c:pt idx="281">
                  <c:v>38.5625</c:v>
                </c:pt>
                <c:pt idx="282">
                  <c:v>38.8125</c:v>
                </c:pt>
                <c:pt idx="283">
                  <c:v>39.0625</c:v>
                </c:pt>
                <c:pt idx="284">
                  <c:v>39.3125</c:v>
                </c:pt>
                <c:pt idx="285">
                  <c:v>39.5625</c:v>
                </c:pt>
                <c:pt idx="286">
                  <c:v>39.8125</c:v>
                </c:pt>
                <c:pt idx="287">
                  <c:v>40.0625</c:v>
                </c:pt>
                <c:pt idx="288">
                  <c:v>40.3125</c:v>
                </c:pt>
                <c:pt idx="289">
                  <c:v>40.5625</c:v>
                </c:pt>
                <c:pt idx="290">
                  <c:v>40.8125</c:v>
                </c:pt>
                <c:pt idx="291">
                  <c:v>41.0625</c:v>
                </c:pt>
                <c:pt idx="292">
                  <c:v>41.3125</c:v>
                </c:pt>
                <c:pt idx="293">
                  <c:v>41.5625</c:v>
                </c:pt>
                <c:pt idx="294">
                  <c:v>41.8125</c:v>
                </c:pt>
                <c:pt idx="295">
                  <c:v>42.0625</c:v>
                </c:pt>
                <c:pt idx="296">
                  <c:v>42.3125</c:v>
                </c:pt>
                <c:pt idx="297">
                  <c:v>42.5625</c:v>
                </c:pt>
                <c:pt idx="298">
                  <c:v>42.8125</c:v>
                </c:pt>
                <c:pt idx="299">
                  <c:v>43.0625</c:v>
                </c:pt>
                <c:pt idx="300">
                  <c:v>43.3125</c:v>
                </c:pt>
                <c:pt idx="301">
                  <c:v>43.5625</c:v>
                </c:pt>
                <c:pt idx="302">
                  <c:v>43.8125</c:v>
                </c:pt>
                <c:pt idx="303">
                  <c:v>44.0625</c:v>
                </c:pt>
                <c:pt idx="304">
                  <c:v>44.3125</c:v>
                </c:pt>
                <c:pt idx="305">
                  <c:v>44.5625</c:v>
                </c:pt>
                <c:pt idx="306">
                  <c:v>44.8125</c:v>
                </c:pt>
                <c:pt idx="307">
                  <c:v>45.0625</c:v>
                </c:pt>
                <c:pt idx="308">
                  <c:v>45.3125</c:v>
                </c:pt>
                <c:pt idx="309">
                  <c:v>45.5625</c:v>
                </c:pt>
                <c:pt idx="310">
                  <c:v>45.8125</c:v>
                </c:pt>
                <c:pt idx="311">
                  <c:v>45.8125</c:v>
                </c:pt>
                <c:pt idx="312">
                  <c:v>45.8125</c:v>
                </c:pt>
                <c:pt idx="313">
                  <c:v>45.8125</c:v>
                </c:pt>
                <c:pt idx="314">
                  <c:v>45.8125</c:v>
                </c:pt>
                <c:pt idx="315">
                  <c:v>45.8125</c:v>
                </c:pt>
                <c:pt idx="316">
                  <c:v>45.8125</c:v>
                </c:pt>
                <c:pt idx="317">
                  <c:v>45.8125</c:v>
                </c:pt>
                <c:pt idx="318">
                  <c:v>45.8125</c:v>
                </c:pt>
                <c:pt idx="319">
                  <c:v>45.8125</c:v>
                </c:pt>
                <c:pt idx="320">
                  <c:v>45.8125</c:v>
                </c:pt>
                <c:pt idx="321">
                  <c:v>45.8125</c:v>
                </c:pt>
                <c:pt idx="322">
                  <c:v>45.8125</c:v>
                </c:pt>
                <c:pt idx="323">
                  <c:v>45.8125</c:v>
                </c:pt>
                <c:pt idx="324">
                  <c:v>45.8125</c:v>
                </c:pt>
                <c:pt idx="325">
                  <c:v>45.8125</c:v>
                </c:pt>
                <c:pt idx="326">
                  <c:v>45.8125</c:v>
                </c:pt>
                <c:pt idx="327">
                  <c:v>45.8125</c:v>
                </c:pt>
                <c:pt idx="328">
                  <c:v>45.8125</c:v>
                </c:pt>
                <c:pt idx="329">
                  <c:v>45.8125</c:v>
                </c:pt>
                <c:pt idx="330">
                  <c:v>45.8125</c:v>
                </c:pt>
                <c:pt idx="331">
                  <c:v>45.8125</c:v>
                </c:pt>
                <c:pt idx="332">
                  <c:v>45.8125</c:v>
                </c:pt>
                <c:pt idx="333">
                  <c:v>45.8125</c:v>
                </c:pt>
                <c:pt idx="334">
                  <c:v>45.8125</c:v>
                </c:pt>
                <c:pt idx="335">
                  <c:v>45.8125</c:v>
                </c:pt>
                <c:pt idx="336">
                  <c:v>45.8125</c:v>
                </c:pt>
                <c:pt idx="337">
                  <c:v>45.8125</c:v>
                </c:pt>
                <c:pt idx="338">
                  <c:v>45.8125</c:v>
                </c:pt>
                <c:pt idx="339">
                  <c:v>45.8125</c:v>
                </c:pt>
                <c:pt idx="340">
                  <c:v>45.8125</c:v>
                </c:pt>
                <c:pt idx="341">
                  <c:v>45.8125</c:v>
                </c:pt>
                <c:pt idx="342">
                  <c:v>45.8125</c:v>
                </c:pt>
                <c:pt idx="343">
                  <c:v>45.8125</c:v>
                </c:pt>
                <c:pt idx="344">
                  <c:v>45.8125</c:v>
                </c:pt>
                <c:pt idx="345">
                  <c:v>45.8125</c:v>
                </c:pt>
                <c:pt idx="346">
                  <c:v>45.8125</c:v>
                </c:pt>
                <c:pt idx="347">
                  <c:v>45.8125</c:v>
                </c:pt>
                <c:pt idx="348">
                  <c:v>45.8125</c:v>
                </c:pt>
                <c:pt idx="349">
                  <c:v>45.8125</c:v>
                </c:pt>
                <c:pt idx="350">
                  <c:v>45.8125</c:v>
                </c:pt>
                <c:pt idx="351">
                  <c:v>45.8125</c:v>
                </c:pt>
                <c:pt idx="352">
                  <c:v>45.8125</c:v>
                </c:pt>
                <c:pt idx="353">
                  <c:v>45.8125</c:v>
                </c:pt>
                <c:pt idx="354">
                  <c:v>45.8125</c:v>
                </c:pt>
                <c:pt idx="355">
                  <c:v>45.8125</c:v>
                </c:pt>
                <c:pt idx="356">
                  <c:v>45.8125</c:v>
                </c:pt>
                <c:pt idx="357">
                  <c:v>45.8125</c:v>
                </c:pt>
                <c:pt idx="358">
                  <c:v>45.8125</c:v>
                </c:pt>
                <c:pt idx="359">
                  <c:v>45.8125</c:v>
                </c:pt>
                <c:pt idx="360">
                  <c:v>45.8125</c:v>
                </c:pt>
                <c:pt idx="361">
                  <c:v>45.8125</c:v>
                </c:pt>
                <c:pt idx="362">
                  <c:v>45.8125</c:v>
                </c:pt>
                <c:pt idx="363">
                  <c:v>45.8125</c:v>
                </c:pt>
                <c:pt idx="364">
                  <c:v>45.8125</c:v>
                </c:pt>
                <c:pt idx="365">
                  <c:v>45.8125</c:v>
                </c:pt>
                <c:pt idx="366">
                  <c:v>45.8125</c:v>
                </c:pt>
                <c:pt idx="367">
                  <c:v>45.8125</c:v>
                </c:pt>
                <c:pt idx="368">
                  <c:v>45.8125</c:v>
                </c:pt>
                <c:pt idx="369">
                  <c:v>45.8125</c:v>
                </c:pt>
                <c:pt idx="370">
                  <c:v>45.8125</c:v>
                </c:pt>
                <c:pt idx="371">
                  <c:v>45.8125</c:v>
                </c:pt>
                <c:pt idx="372">
                  <c:v>45.8125</c:v>
                </c:pt>
                <c:pt idx="373">
                  <c:v>45.8125</c:v>
                </c:pt>
                <c:pt idx="374">
                  <c:v>45.8125</c:v>
                </c:pt>
                <c:pt idx="375">
                  <c:v>45.8125</c:v>
                </c:pt>
                <c:pt idx="376">
                  <c:v>45.8125</c:v>
                </c:pt>
                <c:pt idx="377">
                  <c:v>45.8125</c:v>
                </c:pt>
                <c:pt idx="378">
                  <c:v>45.8125</c:v>
                </c:pt>
                <c:pt idx="379">
                  <c:v>45.8125</c:v>
                </c:pt>
                <c:pt idx="380">
                  <c:v>45.8125</c:v>
                </c:pt>
                <c:pt idx="381">
                  <c:v>45.8125</c:v>
                </c:pt>
                <c:pt idx="382">
                  <c:v>45.8125</c:v>
                </c:pt>
                <c:pt idx="383">
                  <c:v>45.8125</c:v>
                </c:pt>
                <c:pt idx="384">
                  <c:v>45.8125</c:v>
                </c:pt>
                <c:pt idx="385">
                  <c:v>45.6875</c:v>
                </c:pt>
                <c:pt idx="386">
                  <c:v>45.5625</c:v>
                </c:pt>
                <c:pt idx="387">
                  <c:v>45.4375</c:v>
                </c:pt>
                <c:pt idx="388">
                  <c:v>45.3125</c:v>
                </c:pt>
                <c:pt idx="389">
                  <c:v>45.1875</c:v>
                </c:pt>
                <c:pt idx="390">
                  <c:v>45.0625</c:v>
                </c:pt>
                <c:pt idx="391">
                  <c:v>44.9375</c:v>
                </c:pt>
                <c:pt idx="392">
                  <c:v>44.8125</c:v>
                </c:pt>
                <c:pt idx="393">
                  <c:v>44.6875</c:v>
                </c:pt>
                <c:pt idx="394">
                  <c:v>44.5625</c:v>
                </c:pt>
                <c:pt idx="395">
                  <c:v>44.4375</c:v>
                </c:pt>
                <c:pt idx="396">
                  <c:v>44.3125</c:v>
                </c:pt>
                <c:pt idx="397">
                  <c:v>44.1875</c:v>
                </c:pt>
                <c:pt idx="398">
                  <c:v>44.0625</c:v>
                </c:pt>
                <c:pt idx="399">
                  <c:v>43.9375</c:v>
                </c:pt>
                <c:pt idx="400">
                  <c:v>43.8125</c:v>
                </c:pt>
                <c:pt idx="401">
                  <c:v>43.6875</c:v>
                </c:pt>
                <c:pt idx="402">
                  <c:v>43.5625</c:v>
                </c:pt>
                <c:pt idx="403">
                  <c:v>43.4375</c:v>
                </c:pt>
                <c:pt idx="404">
                  <c:v>43.3125</c:v>
                </c:pt>
                <c:pt idx="405">
                  <c:v>43.1875</c:v>
                </c:pt>
                <c:pt idx="406">
                  <c:v>43.0625</c:v>
                </c:pt>
                <c:pt idx="407">
                  <c:v>42.9375</c:v>
                </c:pt>
                <c:pt idx="408">
                  <c:v>42.8125</c:v>
                </c:pt>
                <c:pt idx="409">
                  <c:v>42.6875</c:v>
                </c:pt>
                <c:pt idx="410">
                  <c:v>42.5625</c:v>
                </c:pt>
                <c:pt idx="411">
                  <c:v>42.4375</c:v>
                </c:pt>
                <c:pt idx="412">
                  <c:v>42.3125</c:v>
                </c:pt>
                <c:pt idx="413">
                  <c:v>42.1875</c:v>
                </c:pt>
                <c:pt idx="414">
                  <c:v>42.0625</c:v>
                </c:pt>
                <c:pt idx="415">
                  <c:v>41.9375</c:v>
                </c:pt>
                <c:pt idx="416">
                  <c:v>41.8125</c:v>
                </c:pt>
                <c:pt idx="417">
                  <c:v>41.6875</c:v>
                </c:pt>
                <c:pt idx="418">
                  <c:v>41.5625</c:v>
                </c:pt>
                <c:pt idx="419">
                  <c:v>41.4375</c:v>
                </c:pt>
                <c:pt idx="420">
                  <c:v>41.3125</c:v>
                </c:pt>
                <c:pt idx="421">
                  <c:v>41.1875</c:v>
                </c:pt>
                <c:pt idx="422">
                  <c:v>41.0625</c:v>
                </c:pt>
                <c:pt idx="423">
                  <c:v>40.9375</c:v>
                </c:pt>
                <c:pt idx="424">
                  <c:v>40.8125</c:v>
                </c:pt>
                <c:pt idx="425">
                  <c:v>40.6875</c:v>
                </c:pt>
                <c:pt idx="426">
                  <c:v>40.5625</c:v>
                </c:pt>
                <c:pt idx="427">
                  <c:v>40.4375</c:v>
                </c:pt>
                <c:pt idx="428">
                  <c:v>40.3125</c:v>
                </c:pt>
                <c:pt idx="429">
                  <c:v>40.1875</c:v>
                </c:pt>
                <c:pt idx="430">
                  <c:v>40.0625</c:v>
                </c:pt>
                <c:pt idx="431">
                  <c:v>39.9375</c:v>
                </c:pt>
                <c:pt idx="432">
                  <c:v>39.8125</c:v>
                </c:pt>
                <c:pt idx="433">
                  <c:v>39.6875</c:v>
                </c:pt>
                <c:pt idx="434">
                  <c:v>39.5625</c:v>
                </c:pt>
                <c:pt idx="435">
                  <c:v>39.4375</c:v>
                </c:pt>
                <c:pt idx="436">
                  <c:v>39.3125</c:v>
                </c:pt>
                <c:pt idx="437">
                  <c:v>39.1875</c:v>
                </c:pt>
                <c:pt idx="438">
                  <c:v>39.0625</c:v>
                </c:pt>
                <c:pt idx="439">
                  <c:v>38.9375</c:v>
                </c:pt>
                <c:pt idx="440">
                  <c:v>38.8125</c:v>
                </c:pt>
                <c:pt idx="441">
                  <c:v>38.6875</c:v>
                </c:pt>
                <c:pt idx="442">
                  <c:v>38.5625</c:v>
                </c:pt>
                <c:pt idx="443">
                  <c:v>38.4375</c:v>
                </c:pt>
                <c:pt idx="444">
                  <c:v>38.3125</c:v>
                </c:pt>
                <c:pt idx="445">
                  <c:v>38.1875</c:v>
                </c:pt>
                <c:pt idx="446">
                  <c:v>38.0625</c:v>
                </c:pt>
                <c:pt idx="447">
                  <c:v>37.9375</c:v>
                </c:pt>
                <c:pt idx="448">
                  <c:v>37.9375</c:v>
                </c:pt>
                <c:pt idx="449">
                  <c:v>37.9375</c:v>
                </c:pt>
                <c:pt idx="450">
                  <c:v>37.9375</c:v>
                </c:pt>
                <c:pt idx="451">
                  <c:v>37.9375</c:v>
                </c:pt>
                <c:pt idx="452">
                  <c:v>37.9375</c:v>
                </c:pt>
                <c:pt idx="453">
                  <c:v>37.9375</c:v>
                </c:pt>
                <c:pt idx="454">
                  <c:v>37.9375</c:v>
                </c:pt>
                <c:pt idx="455">
                  <c:v>37.9375</c:v>
                </c:pt>
                <c:pt idx="456">
                  <c:v>37.9375</c:v>
                </c:pt>
                <c:pt idx="457">
                  <c:v>37.9375</c:v>
                </c:pt>
                <c:pt idx="458">
                  <c:v>37.9375</c:v>
                </c:pt>
                <c:pt idx="459">
                  <c:v>37.9375</c:v>
                </c:pt>
                <c:pt idx="460">
                  <c:v>37.9375</c:v>
                </c:pt>
                <c:pt idx="461">
                  <c:v>37.9375</c:v>
                </c:pt>
                <c:pt idx="462">
                  <c:v>37.9375</c:v>
                </c:pt>
                <c:pt idx="463">
                  <c:v>37.9375</c:v>
                </c:pt>
                <c:pt idx="464">
                  <c:v>37.9375</c:v>
                </c:pt>
                <c:pt idx="465">
                  <c:v>37.9375</c:v>
                </c:pt>
                <c:pt idx="466">
                  <c:v>37.9375</c:v>
                </c:pt>
                <c:pt idx="467">
                  <c:v>37.9375</c:v>
                </c:pt>
                <c:pt idx="468">
                  <c:v>37.9375</c:v>
                </c:pt>
                <c:pt idx="469">
                  <c:v>37.9375</c:v>
                </c:pt>
                <c:pt idx="470">
                  <c:v>37.9375</c:v>
                </c:pt>
                <c:pt idx="471">
                  <c:v>37.9375</c:v>
                </c:pt>
                <c:pt idx="472">
                  <c:v>37.9375</c:v>
                </c:pt>
                <c:pt idx="473">
                  <c:v>37.9375</c:v>
                </c:pt>
                <c:pt idx="474">
                  <c:v>37.9375</c:v>
                </c:pt>
                <c:pt idx="475">
                  <c:v>37.9375</c:v>
                </c:pt>
                <c:pt idx="476">
                  <c:v>37.9375</c:v>
                </c:pt>
                <c:pt idx="477">
                  <c:v>37.9375</c:v>
                </c:pt>
                <c:pt idx="478">
                  <c:v>37.9375</c:v>
                </c:pt>
                <c:pt idx="479">
                  <c:v>37.9375</c:v>
                </c:pt>
                <c:pt idx="480">
                  <c:v>37.9375</c:v>
                </c:pt>
                <c:pt idx="481">
                  <c:v>37.9375</c:v>
                </c:pt>
                <c:pt idx="482">
                  <c:v>37.9375</c:v>
                </c:pt>
                <c:pt idx="483">
                  <c:v>37.9375</c:v>
                </c:pt>
                <c:pt idx="484">
                  <c:v>37.9375</c:v>
                </c:pt>
                <c:pt idx="485">
                  <c:v>37.9375</c:v>
                </c:pt>
                <c:pt idx="486">
                  <c:v>37.9375</c:v>
                </c:pt>
                <c:pt idx="487">
                  <c:v>37.9375</c:v>
                </c:pt>
                <c:pt idx="488">
                  <c:v>37.9375</c:v>
                </c:pt>
                <c:pt idx="489">
                  <c:v>37.9375</c:v>
                </c:pt>
                <c:pt idx="490">
                  <c:v>37.875</c:v>
                </c:pt>
                <c:pt idx="491">
                  <c:v>37.8125</c:v>
                </c:pt>
                <c:pt idx="492">
                  <c:v>37.75</c:v>
                </c:pt>
                <c:pt idx="493">
                  <c:v>37.6875</c:v>
                </c:pt>
                <c:pt idx="494">
                  <c:v>37.625</c:v>
                </c:pt>
                <c:pt idx="495">
                  <c:v>37.5625</c:v>
                </c:pt>
                <c:pt idx="496">
                  <c:v>37.5</c:v>
                </c:pt>
                <c:pt idx="497">
                  <c:v>37.4375</c:v>
                </c:pt>
                <c:pt idx="498">
                  <c:v>37.375</c:v>
                </c:pt>
                <c:pt idx="499">
                  <c:v>37.3125</c:v>
                </c:pt>
                <c:pt idx="500">
                  <c:v>37.25</c:v>
                </c:pt>
                <c:pt idx="501">
                  <c:v>37.1875</c:v>
                </c:pt>
                <c:pt idx="502">
                  <c:v>37.125</c:v>
                </c:pt>
                <c:pt idx="503">
                  <c:v>37.0625</c:v>
                </c:pt>
                <c:pt idx="504">
                  <c:v>37</c:v>
                </c:pt>
                <c:pt idx="505">
                  <c:v>36.9375</c:v>
                </c:pt>
                <c:pt idx="506">
                  <c:v>36.875</c:v>
                </c:pt>
                <c:pt idx="507">
                  <c:v>36.8125</c:v>
                </c:pt>
                <c:pt idx="508">
                  <c:v>36.75</c:v>
                </c:pt>
                <c:pt idx="509">
                  <c:v>36.6875</c:v>
                </c:pt>
                <c:pt idx="510">
                  <c:v>36.625</c:v>
                </c:pt>
                <c:pt idx="511">
                  <c:v>36.5625</c:v>
                </c:pt>
                <c:pt idx="512">
                  <c:v>36.5</c:v>
                </c:pt>
                <c:pt idx="513">
                  <c:v>36.4375</c:v>
                </c:pt>
                <c:pt idx="514">
                  <c:v>36.375</c:v>
                </c:pt>
                <c:pt idx="515">
                  <c:v>36.3125</c:v>
                </c:pt>
                <c:pt idx="516">
                  <c:v>36.25</c:v>
                </c:pt>
                <c:pt idx="517">
                  <c:v>36.1875</c:v>
                </c:pt>
                <c:pt idx="518">
                  <c:v>36.125</c:v>
                </c:pt>
                <c:pt idx="519">
                  <c:v>36.0625</c:v>
                </c:pt>
                <c:pt idx="520">
                  <c:v>36</c:v>
                </c:pt>
                <c:pt idx="521">
                  <c:v>35.9375</c:v>
                </c:pt>
                <c:pt idx="522">
                  <c:v>35.875</c:v>
                </c:pt>
                <c:pt idx="523">
                  <c:v>35.8125</c:v>
                </c:pt>
                <c:pt idx="524">
                  <c:v>35.75</c:v>
                </c:pt>
                <c:pt idx="525">
                  <c:v>35.6875</c:v>
                </c:pt>
                <c:pt idx="526">
                  <c:v>35.625</c:v>
                </c:pt>
                <c:pt idx="527">
                  <c:v>35.5625</c:v>
                </c:pt>
                <c:pt idx="528">
                  <c:v>35.5</c:v>
                </c:pt>
                <c:pt idx="529">
                  <c:v>35.4375</c:v>
                </c:pt>
                <c:pt idx="530">
                  <c:v>35.375</c:v>
                </c:pt>
                <c:pt idx="531">
                  <c:v>35.3125</c:v>
                </c:pt>
                <c:pt idx="532">
                  <c:v>35.25</c:v>
                </c:pt>
                <c:pt idx="533">
                  <c:v>35.1875</c:v>
                </c:pt>
                <c:pt idx="534">
                  <c:v>35.125</c:v>
                </c:pt>
                <c:pt idx="535">
                  <c:v>35.0625</c:v>
                </c:pt>
                <c:pt idx="536">
                  <c:v>35</c:v>
                </c:pt>
                <c:pt idx="537">
                  <c:v>34.9375</c:v>
                </c:pt>
                <c:pt idx="538">
                  <c:v>34.875</c:v>
                </c:pt>
                <c:pt idx="539">
                  <c:v>34.8125</c:v>
                </c:pt>
                <c:pt idx="540">
                  <c:v>34.75</c:v>
                </c:pt>
                <c:pt idx="541">
                  <c:v>34.6875</c:v>
                </c:pt>
                <c:pt idx="542">
                  <c:v>34.625</c:v>
                </c:pt>
                <c:pt idx="543">
                  <c:v>34.5625</c:v>
                </c:pt>
                <c:pt idx="544">
                  <c:v>34.5</c:v>
                </c:pt>
                <c:pt idx="545">
                  <c:v>34.4375</c:v>
                </c:pt>
                <c:pt idx="546">
                  <c:v>34.375</c:v>
                </c:pt>
                <c:pt idx="547">
                  <c:v>34.3125</c:v>
                </c:pt>
                <c:pt idx="548">
                  <c:v>34.25</c:v>
                </c:pt>
                <c:pt idx="549">
                  <c:v>34.1875</c:v>
                </c:pt>
                <c:pt idx="550">
                  <c:v>34.125</c:v>
                </c:pt>
                <c:pt idx="551">
                  <c:v>34.0625</c:v>
                </c:pt>
                <c:pt idx="552">
                  <c:v>34</c:v>
                </c:pt>
                <c:pt idx="553">
                  <c:v>33.9375</c:v>
                </c:pt>
                <c:pt idx="554">
                  <c:v>33.875</c:v>
                </c:pt>
                <c:pt idx="555">
                  <c:v>33.8125</c:v>
                </c:pt>
                <c:pt idx="556">
                  <c:v>33.75</c:v>
                </c:pt>
                <c:pt idx="557">
                  <c:v>33.6875</c:v>
                </c:pt>
                <c:pt idx="558">
                  <c:v>33.625</c:v>
                </c:pt>
                <c:pt idx="559">
                  <c:v>33.5625</c:v>
                </c:pt>
                <c:pt idx="560">
                  <c:v>33.5</c:v>
                </c:pt>
                <c:pt idx="561">
                  <c:v>33.4375</c:v>
                </c:pt>
                <c:pt idx="562">
                  <c:v>33.375</c:v>
                </c:pt>
                <c:pt idx="563">
                  <c:v>33.3125</c:v>
                </c:pt>
                <c:pt idx="564">
                  <c:v>33.25</c:v>
                </c:pt>
                <c:pt idx="565">
                  <c:v>33.1875</c:v>
                </c:pt>
                <c:pt idx="566">
                  <c:v>33.125</c:v>
                </c:pt>
                <c:pt idx="567">
                  <c:v>33.0625</c:v>
                </c:pt>
                <c:pt idx="568">
                  <c:v>33</c:v>
                </c:pt>
                <c:pt idx="569">
                  <c:v>32.9375</c:v>
                </c:pt>
                <c:pt idx="570">
                  <c:v>32.875</c:v>
                </c:pt>
                <c:pt idx="571">
                  <c:v>32.8125</c:v>
                </c:pt>
                <c:pt idx="572">
                  <c:v>32.75</c:v>
                </c:pt>
                <c:pt idx="573">
                  <c:v>32.6875</c:v>
                </c:pt>
                <c:pt idx="574">
                  <c:v>32.625</c:v>
                </c:pt>
                <c:pt idx="575">
                  <c:v>32.5625</c:v>
                </c:pt>
                <c:pt idx="576">
                  <c:v>32.5</c:v>
                </c:pt>
                <c:pt idx="577">
                  <c:v>32.4375</c:v>
                </c:pt>
                <c:pt idx="578">
                  <c:v>32.375</c:v>
                </c:pt>
                <c:pt idx="579">
                  <c:v>32.3125</c:v>
                </c:pt>
                <c:pt idx="580">
                  <c:v>32.25</c:v>
                </c:pt>
                <c:pt idx="581">
                  <c:v>32.1875</c:v>
                </c:pt>
                <c:pt idx="582">
                  <c:v>32.125</c:v>
                </c:pt>
                <c:pt idx="583">
                  <c:v>32.0625</c:v>
                </c:pt>
                <c:pt idx="584">
                  <c:v>32</c:v>
                </c:pt>
                <c:pt idx="585">
                  <c:v>31.9375</c:v>
                </c:pt>
                <c:pt idx="586">
                  <c:v>31.875</c:v>
                </c:pt>
                <c:pt idx="587">
                  <c:v>31.8125</c:v>
                </c:pt>
                <c:pt idx="588">
                  <c:v>31.75</c:v>
                </c:pt>
                <c:pt idx="589">
                  <c:v>31.6875</c:v>
                </c:pt>
                <c:pt idx="590">
                  <c:v>31.625</c:v>
                </c:pt>
                <c:pt idx="591">
                  <c:v>31.5625</c:v>
                </c:pt>
                <c:pt idx="592">
                  <c:v>31.5</c:v>
                </c:pt>
                <c:pt idx="593">
                  <c:v>31.4375</c:v>
                </c:pt>
                <c:pt idx="594">
                  <c:v>31.375</c:v>
                </c:pt>
                <c:pt idx="595">
                  <c:v>31.3125</c:v>
                </c:pt>
                <c:pt idx="596">
                  <c:v>31.25</c:v>
                </c:pt>
                <c:pt idx="597">
                  <c:v>31.1875</c:v>
                </c:pt>
                <c:pt idx="598">
                  <c:v>31.125</c:v>
                </c:pt>
                <c:pt idx="599">
                  <c:v>31.0625</c:v>
                </c:pt>
                <c:pt idx="600">
                  <c:v>31</c:v>
                </c:pt>
                <c:pt idx="601">
                  <c:v>30.9375</c:v>
                </c:pt>
                <c:pt idx="602">
                  <c:v>30.875</c:v>
                </c:pt>
                <c:pt idx="603">
                  <c:v>30.8125</c:v>
                </c:pt>
                <c:pt idx="604">
                  <c:v>30.75</c:v>
                </c:pt>
                <c:pt idx="605">
                  <c:v>30.6875</c:v>
                </c:pt>
                <c:pt idx="606">
                  <c:v>30.625</c:v>
                </c:pt>
                <c:pt idx="607">
                  <c:v>30.5625</c:v>
                </c:pt>
                <c:pt idx="608">
                  <c:v>30.5</c:v>
                </c:pt>
                <c:pt idx="609">
                  <c:v>30.4375</c:v>
                </c:pt>
                <c:pt idx="610">
                  <c:v>30.375</c:v>
                </c:pt>
                <c:pt idx="611">
                  <c:v>30.3125</c:v>
                </c:pt>
                <c:pt idx="612">
                  <c:v>30.25</c:v>
                </c:pt>
                <c:pt idx="613">
                  <c:v>30.1875</c:v>
                </c:pt>
                <c:pt idx="614">
                  <c:v>30.125</c:v>
                </c:pt>
                <c:pt idx="615">
                  <c:v>30.0625</c:v>
                </c:pt>
                <c:pt idx="616">
                  <c:v>30</c:v>
                </c:pt>
                <c:pt idx="617">
                  <c:v>29.9375</c:v>
                </c:pt>
                <c:pt idx="618">
                  <c:v>29.875</c:v>
                </c:pt>
                <c:pt idx="619">
                  <c:v>29.8125</c:v>
                </c:pt>
                <c:pt idx="620">
                  <c:v>29.75</c:v>
                </c:pt>
                <c:pt idx="621">
                  <c:v>29.6875</c:v>
                </c:pt>
                <c:pt idx="622">
                  <c:v>29.625</c:v>
                </c:pt>
                <c:pt idx="623">
                  <c:v>29.5625</c:v>
                </c:pt>
                <c:pt idx="624">
                  <c:v>29.5</c:v>
                </c:pt>
                <c:pt idx="625">
                  <c:v>29.4375</c:v>
                </c:pt>
                <c:pt idx="626">
                  <c:v>29.375</c:v>
                </c:pt>
                <c:pt idx="627">
                  <c:v>29.3125</c:v>
                </c:pt>
                <c:pt idx="628">
                  <c:v>29.25</c:v>
                </c:pt>
                <c:pt idx="629">
                  <c:v>29.1875</c:v>
                </c:pt>
                <c:pt idx="630">
                  <c:v>29.125</c:v>
                </c:pt>
                <c:pt idx="631">
                  <c:v>29.0625</c:v>
                </c:pt>
                <c:pt idx="632">
                  <c:v>29</c:v>
                </c:pt>
                <c:pt idx="633">
                  <c:v>28.9375</c:v>
                </c:pt>
                <c:pt idx="634">
                  <c:v>28.875</c:v>
                </c:pt>
                <c:pt idx="635">
                  <c:v>28.8125</c:v>
                </c:pt>
                <c:pt idx="636">
                  <c:v>28.75</c:v>
                </c:pt>
                <c:pt idx="637">
                  <c:v>28.6875</c:v>
                </c:pt>
                <c:pt idx="638">
                  <c:v>28.625</c:v>
                </c:pt>
                <c:pt idx="639">
                  <c:v>28.5625</c:v>
                </c:pt>
                <c:pt idx="640">
                  <c:v>28.5</c:v>
                </c:pt>
                <c:pt idx="641">
                  <c:v>28.4375</c:v>
                </c:pt>
                <c:pt idx="642">
                  <c:v>28.4375</c:v>
                </c:pt>
                <c:pt idx="643">
                  <c:v>28.4375</c:v>
                </c:pt>
                <c:pt idx="644">
                  <c:v>28.4375</c:v>
                </c:pt>
                <c:pt idx="645">
                  <c:v>28.4375</c:v>
                </c:pt>
                <c:pt idx="646">
                  <c:v>28.4375</c:v>
                </c:pt>
                <c:pt idx="647">
                  <c:v>28.4375</c:v>
                </c:pt>
                <c:pt idx="648">
                  <c:v>28.4375</c:v>
                </c:pt>
                <c:pt idx="649">
                  <c:v>28.4375</c:v>
                </c:pt>
                <c:pt idx="650">
                  <c:v>28.4375</c:v>
                </c:pt>
                <c:pt idx="651">
                  <c:v>28.4375</c:v>
                </c:pt>
                <c:pt idx="652">
                  <c:v>28.4375</c:v>
                </c:pt>
                <c:pt idx="653">
                  <c:v>28.4375</c:v>
                </c:pt>
                <c:pt idx="654">
                  <c:v>28.4375</c:v>
                </c:pt>
                <c:pt idx="655">
                  <c:v>28.4375</c:v>
                </c:pt>
                <c:pt idx="656">
                  <c:v>28.4375</c:v>
                </c:pt>
                <c:pt idx="657">
                  <c:v>28.4375</c:v>
                </c:pt>
                <c:pt idx="658">
                  <c:v>28.4375</c:v>
                </c:pt>
                <c:pt idx="659">
                  <c:v>28.4375</c:v>
                </c:pt>
                <c:pt idx="660">
                  <c:v>28.4375</c:v>
                </c:pt>
                <c:pt idx="661">
                  <c:v>28.4375</c:v>
                </c:pt>
                <c:pt idx="662">
                  <c:v>28.4375</c:v>
                </c:pt>
                <c:pt idx="663">
                  <c:v>28.4375</c:v>
                </c:pt>
                <c:pt idx="664">
                  <c:v>28.4375</c:v>
                </c:pt>
                <c:pt idx="665">
                  <c:v>28.4375</c:v>
                </c:pt>
                <c:pt idx="666">
                  <c:v>28.4375</c:v>
                </c:pt>
                <c:pt idx="667">
                  <c:v>28.4375</c:v>
                </c:pt>
                <c:pt idx="668">
                  <c:v>28.4375</c:v>
                </c:pt>
                <c:pt idx="669">
                  <c:v>28.4375</c:v>
                </c:pt>
                <c:pt idx="670">
                  <c:v>28.4375</c:v>
                </c:pt>
                <c:pt idx="671">
                  <c:v>28.4375</c:v>
                </c:pt>
                <c:pt idx="672">
                  <c:v>28.4375</c:v>
                </c:pt>
                <c:pt idx="673">
                  <c:v>28.4375</c:v>
                </c:pt>
                <c:pt idx="674">
                  <c:v>28.4375</c:v>
                </c:pt>
                <c:pt idx="675">
                  <c:v>28.4375</c:v>
                </c:pt>
                <c:pt idx="676">
                  <c:v>28.4375</c:v>
                </c:pt>
                <c:pt idx="677">
                  <c:v>28.4375</c:v>
                </c:pt>
                <c:pt idx="678">
                  <c:v>28.4375</c:v>
                </c:pt>
                <c:pt idx="679">
                  <c:v>28.4375</c:v>
                </c:pt>
                <c:pt idx="680">
                  <c:v>28.4375</c:v>
                </c:pt>
                <c:pt idx="681">
                  <c:v>28.4375</c:v>
                </c:pt>
                <c:pt idx="682">
                  <c:v>28.4375</c:v>
                </c:pt>
                <c:pt idx="683">
                  <c:v>28.4375</c:v>
                </c:pt>
                <c:pt idx="684">
                  <c:v>28.4375</c:v>
                </c:pt>
                <c:pt idx="685">
                  <c:v>28.4375</c:v>
                </c:pt>
                <c:pt idx="686">
                  <c:v>28.4375</c:v>
                </c:pt>
                <c:pt idx="687">
                  <c:v>28.4375</c:v>
                </c:pt>
                <c:pt idx="688">
                  <c:v>28.4375</c:v>
                </c:pt>
                <c:pt idx="689">
                  <c:v>28.4375</c:v>
                </c:pt>
                <c:pt idx="690">
                  <c:v>28.4375</c:v>
                </c:pt>
                <c:pt idx="691">
                  <c:v>28.4375</c:v>
                </c:pt>
                <c:pt idx="692">
                  <c:v>28.4375</c:v>
                </c:pt>
                <c:pt idx="693">
                  <c:v>28.4375</c:v>
                </c:pt>
                <c:pt idx="694">
                  <c:v>28.4375</c:v>
                </c:pt>
                <c:pt idx="695">
                  <c:v>28.4375</c:v>
                </c:pt>
                <c:pt idx="696">
                  <c:v>28.4375</c:v>
                </c:pt>
                <c:pt idx="697">
                  <c:v>28.4375</c:v>
                </c:pt>
                <c:pt idx="698">
                  <c:v>28.4375</c:v>
                </c:pt>
                <c:pt idx="699">
                  <c:v>28.4375</c:v>
                </c:pt>
                <c:pt idx="700">
                  <c:v>28.4375</c:v>
                </c:pt>
                <c:pt idx="701">
                  <c:v>28.4375</c:v>
                </c:pt>
                <c:pt idx="702">
                  <c:v>28.4375</c:v>
                </c:pt>
                <c:pt idx="703">
                  <c:v>28.4375</c:v>
                </c:pt>
                <c:pt idx="704">
                  <c:v>28.4375</c:v>
                </c:pt>
                <c:pt idx="705">
                  <c:v>28.4375</c:v>
                </c:pt>
                <c:pt idx="706">
                  <c:v>28.4375</c:v>
                </c:pt>
                <c:pt idx="707">
                  <c:v>28.4375</c:v>
                </c:pt>
                <c:pt idx="708">
                  <c:v>28.4375</c:v>
                </c:pt>
                <c:pt idx="709">
                  <c:v>28.4375</c:v>
                </c:pt>
                <c:pt idx="710">
                  <c:v>28.4375</c:v>
                </c:pt>
                <c:pt idx="711">
                  <c:v>28.4375</c:v>
                </c:pt>
                <c:pt idx="712">
                  <c:v>28.4375</c:v>
                </c:pt>
                <c:pt idx="713">
                  <c:v>28.4375</c:v>
                </c:pt>
                <c:pt idx="714">
                  <c:v>28.4375</c:v>
                </c:pt>
                <c:pt idx="715">
                  <c:v>28.4375</c:v>
                </c:pt>
                <c:pt idx="716">
                  <c:v>28.4375</c:v>
                </c:pt>
                <c:pt idx="717">
                  <c:v>28.4375</c:v>
                </c:pt>
                <c:pt idx="718">
                  <c:v>28.4375</c:v>
                </c:pt>
                <c:pt idx="719">
                  <c:v>28.4375</c:v>
                </c:pt>
                <c:pt idx="720">
                  <c:v>28.4375</c:v>
                </c:pt>
                <c:pt idx="721">
                  <c:v>28.4375</c:v>
                </c:pt>
                <c:pt idx="722">
                  <c:v>28.4375</c:v>
                </c:pt>
                <c:pt idx="723">
                  <c:v>28.4375</c:v>
                </c:pt>
                <c:pt idx="724">
                  <c:v>28.4375</c:v>
                </c:pt>
                <c:pt idx="725">
                  <c:v>28.4375</c:v>
                </c:pt>
                <c:pt idx="726">
                  <c:v>28.4375</c:v>
                </c:pt>
                <c:pt idx="727">
                  <c:v>28.4375</c:v>
                </c:pt>
                <c:pt idx="728">
                  <c:v>28.4375</c:v>
                </c:pt>
                <c:pt idx="729">
                  <c:v>28.4375</c:v>
                </c:pt>
                <c:pt idx="730">
                  <c:v>28.4375</c:v>
                </c:pt>
                <c:pt idx="731">
                  <c:v>28.4375</c:v>
                </c:pt>
                <c:pt idx="732">
                  <c:v>28.4375</c:v>
                </c:pt>
                <c:pt idx="733">
                  <c:v>28.4375</c:v>
                </c:pt>
                <c:pt idx="734">
                  <c:v>28.4375</c:v>
                </c:pt>
                <c:pt idx="735">
                  <c:v>28.4375</c:v>
                </c:pt>
                <c:pt idx="736">
                  <c:v>28.4375</c:v>
                </c:pt>
                <c:pt idx="737">
                  <c:v>28.4375</c:v>
                </c:pt>
                <c:pt idx="738">
                  <c:v>28.4375</c:v>
                </c:pt>
                <c:pt idx="739">
                  <c:v>28.4375</c:v>
                </c:pt>
                <c:pt idx="740">
                  <c:v>28.4375</c:v>
                </c:pt>
                <c:pt idx="741">
                  <c:v>28.4375</c:v>
                </c:pt>
                <c:pt idx="742">
                  <c:v>28.4375</c:v>
                </c:pt>
                <c:pt idx="743">
                  <c:v>28.4375</c:v>
                </c:pt>
                <c:pt idx="744">
                  <c:v>28.4375</c:v>
                </c:pt>
                <c:pt idx="745">
                  <c:v>28.4375</c:v>
                </c:pt>
                <c:pt idx="746">
                  <c:v>28.4375</c:v>
                </c:pt>
                <c:pt idx="747">
                  <c:v>28.4375</c:v>
                </c:pt>
                <c:pt idx="748">
                  <c:v>28.4375</c:v>
                </c:pt>
                <c:pt idx="749">
                  <c:v>28.4375</c:v>
                </c:pt>
                <c:pt idx="750">
                  <c:v>28.4375</c:v>
                </c:pt>
                <c:pt idx="751">
                  <c:v>28.4375</c:v>
                </c:pt>
                <c:pt idx="752">
                  <c:v>28.4375</c:v>
                </c:pt>
                <c:pt idx="753">
                  <c:v>28.4375</c:v>
                </c:pt>
                <c:pt idx="754">
                  <c:v>28.4375</c:v>
                </c:pt>
                <c:pt idx="755">
                  <c:v>28.4375</c:v>
                </c:pt>
                <c:pt idx="756">
                  <c:v>28.4375</c:v>
                </c:pt>
                <c:pt idx="757">
                  <c:v>28.4375</c:v>
                </c:pt>
                <c:pt idx="758">
                  <c:v>28.4375</c:v>
                </c:pt>
                <c:pt idx="759">
                  <c:v>28.4375</c:v>
                </c:pt>
                <c:pt idx="760">
                  <c:v>28.4375</c:v>
                </c:pt>
                <c:pt idx="761">
                  <c:v>28.4375</c:v>
                </c:pt>
                <c:pt idx="762">
                  <c:v>28.4375</c:v>
                </c:pt>
                <c:pt idx="763">
                  <c:v>28.4375</c:v>
                </c:pt>
                <c:pt idx="764">
                  <c:v>28.4375</c:v>
                </c:pt>
                <c:pt idx="765">
                  <c:v>28.4375</c:v>
                </c:pt>
                <c:pt idx="766">
                  <c:v>28.4375</c:v>
                </c:pt>
                <c:pt idx="767">
                  <c:v>28.4375</c:v>
                </c:pt>
                <c:pt idx="768">
                  <c:v>28.4375</c:v>
                </c:pt>
                <c:pt idx="769">
                  <c:v>28.4375</c:v>
                </c:pt>
                <c:pt idx="770">
                  <c:v>28.4375</c:v>
                </c:pt>
                <c:pt idx="771">
                  <c:v>28.4375</c:v>
                </c:pt>
                <c:pt idx="772">
                  <c:v>28.4375</c:v>
                </c:pt>
                <c:pt idx="773">
                  <c:v>28.4375</c:v>
                </c:pt>
                <c:pt idx="774">
                  <c:v>28.4375</c:v>
                </c:pt>
                <c:pt idx="775">
                  <c:v>28.4375</c:v>
                </c:pt>
                <c:pt idx="776">
                  <c:v>28.4375</c:v>
                </c:pt>
                <c:pt idx="777">
                  <c:v>28.4375</c:v>
                </c:pt>
                <c:pt idx="778">
                  <c:v>28.4375</c:v>
                </c:pt>
                <c:pt idx="779">
                  <c:v>28.4375</c:v>
                </c:pt>
                <c:pt idx="780">
                  <c:v>28.4375</c:v>
                </c:pt>
                <c:pt idx="781">
                  <c:v>28.4375</c:v>
                </c:pt>
                <c:pt idx="782">
                  <c:v>28.4375</c:v>
                </c:pt>
                <c:pt idx="783">
                  <c:v>28.4375</c:v>
                </c:pt>
                <c:pt idx="784">
                  <c:v>28.4375</c:v>
                </c:pt>
                <c:pt idx="785">
                  <c:v>28.4375</c:v>
                </c:pt>
                <c:pt idx="786">
                  <c:v>28.4375</c:v>
                </c:pt>
                <c:pt idx="787">
                  <c:v>28.4375</c:v>
                </c:pt>
                <c:pt idx="788">
                  <c:v>28.4375</c:v>
                </c:pt>
                <c:pt idx="789">
                  <c:v>28.4375</c:v>
                </c:pt>
                <c:pt idx="790">
                  <c:v>28.4375</c:v>
                </c:pt>
                <c:pt idx="791">
                  <c:v>28.4375</c:v>
                </c:pt>
                <c:pt idx="792">
                  <c:v>28.4375</c:v>
                </c:pt>
                <c:pt idx="793">
                  <c:v>28.4375</c:v>
                </c:pt>
                <c:pt idx="794">
                  <c:v>28.4375</c:v>
                </c:pt>
                <c:pt idx="795">
                  <c:v>28.4375</c:v>
                </c:pt>
                <c:pt idx="796">
                  <c:v>28.4375</c:v>
                </c:pt>
                <c:pt idx="797">
                  <c:v>28.4375</c:v>
                </c:pt>
                <c:pt idx="798">
                  <c:v>28.4375</c:v>
                </c:pt>
                <c:pt idx="799">
                  <c:v>28.4375</c:v>
                </c:pt>
                <c:pt idx="800">
                  <c:v>28.4375</c:v>
                </c:pt>
              </c:numCache>
            </c:numRef>
          </c:yVal>
          <c:smooth val="1"/>
        </c:ser>
        <c:ser>
          <c:idx val="4"/>
          <c:order val="4"/>
          <c:tx>
            <c:strRef>
              <c:f>'Dist &amp; Dominance'!$AC$4</c:f>
              <c:strCache>
                <c:ptCount val="1"/>
                <c:pt idx="0">
                  <c:v>∫ ∆ CDF (2-4)</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Dominance'!$AC$5:$AC$805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6.25E-2</c:v>
                </c:pt>
                <c:pt idx="90">
                  <c:v>0.125</c:v>
                </c:pt>
                <c:pt idx="91">
                  <c:v>0.1875</c:v>
                </c:pt>
                <c:pt idx="92">
                  <c:v>0.25</c:v>
                </c:pt>
                <c:pt idx="93">
                  <c:v>0.3125</c:v>
                </c:pt>
                <c:pt idx="94">
                  <c:v>0.375</c:v>
                </c:pt>
                <c:pt idx="95">
                  <c:v>0.4375</c:v>
                </c:pt>
                <c:pt idx="96">
                  <c:v>0.5</c:v>
                </c:pt>
                <c:pt idx="97">
                  <c:v>0.5625</c:v>
                </c:pt>
                <c:pt idx="98">
                  <c:v>0.625</c:v>
                </c:pt>
                <c:pt idx="99">
                  <c:v>0.6875</c:v>
                </c:pt>
                <c:pt idx="100">
                  <c:v>0.75</c:v>
                </c:pt>
                <c:pt idx="101">
                  <c:v>0.8125</c:v>
                </c:pt>
                <c:pt idx="102">
                  <c:v>0.875</c:v>
                </c:pt>
                <c:pt idx="103">
                  <c:v>0.9375</c:v>
                </c:pt>
                <c:pt idx="104">
                  <c:v>1</c:v>
                </c:pt>
                <c:pt idx="105">
                  <c:v>1.0625</c:v>
                </c:pt>
                <c:pt idx="106">
                  <c:v>1.125</c:v>
                </c:pt>
                <c:pt idx="107">
                  <c:v>1.1875</c:v>
                </c:pt>
                <c:pt idx="108">
                  <c:v>1.25</c:v>
                </c:pt>
                <c:pt idx="109">
                  <c:v>1.3125</c:v>
                </c:pt>
                <c:pt idx="110">
                  <c:v>1.375</c:v>
                </c:pt>
                <c:pt idx="111">
                  <c:v>1.4375</c:v>
                </c:pt>
                <c:pt idx="112">
                  <c:v>1.5</c:v>
                </c:pt>
                <c:pt idx="113">
                  <c:v>1.5625</c:v>
                </c:pt>
                <c:pt idx="114">
                  <c:v>1.625</c:v>
                </c:pt>
                <c:pt idx="115">
                  <c:v>1.6875</c:v>
                </c:pt>
                <c:pt idx="116">
                  <c:v>1.75</c:v>
                </c:pt>
                <c:pt idx="117">
                  <c:v>1.8125</c:v>
                </c:pt>
                <c:pt idx="118">
                  <c:v>1.875</c:v>
                </c:pt>
                <c:pt idx="119">
                  <c:v>1.9375</c:v>
                </c:pt>
                <c:pt idx="120">
                  <c:v>2</c:v>
                </c:pt>
                <c:pt idx="121">
                  <c:v>2.0625</c:v>
                </c:pt>
                <c:pt idx="122">
                  <c:v>2.125</c:v>
                </c:pt>
                <c:pt idx="123">
                  <c:v>2.1875</c:v>
                </c:pt>
                <c:pt idx="124">
                  <c:v>2.25</c:v>
                </c:pt>
                <c:pt idx="125">
                  <c:v>2.3125</c:v>
                </c:pt>
                <c:pt idx="126">
                  <c:v>2.375</c:v>
                </c:pt>
                <c:pt idx="127">
                  <c:v>2.4375</c:v>
                </c:pt>
                <c:pt idx="128">
                  <c:v>2.5</c:v>
                </c:pt>
                <c:pt idx="129">
                  <c:v>2.5625</c:v>
                </c:pt>
                <c:pt idx="130">
                  <c:v>2.625</c:v>
                </c:pt>
                <c:pt idx="131">
                  <c:v>2.6875</c:v>
                </c:pt>
                <c:pt idx="132">
                  <c:v>2.75</c:v>
                </c:pt>
                <c:pt idx="133">
                  <c:v>2.8125</c:v>
                </c:pt>
                <c:pt idx="134">
                  <c:v>2.875</c:v>
                </c:pt>
                <c:pt idx="135">
                  <c:v>2.9375</c:v>
                </c:pt>
                <c:pt idx="136">
                  <c:v>3</c:v>
                </c:pt>
                <c:pt idx="137">
                  <c:v>3.0625</c:v>
                </c:pt>
                <c:pt idx="138">
                  <c:v>3.125</c:v>
                </c:pt>
                <c:pt idx="139">
                  <c:v>3.1875</c:v>
                </c:pt>
                <c:pt idx="140">
                  <c:v>3.25</c:v>
                </c:pt>
                <c:pt idx="141">
                  <c:v>3.3125</c:v>
                </c:pt>
                <c:pt idx="142">
                  <c:v>3.375</c:v>
                </c:pt>
                <c:pt idx="143">
                  <c:v>3.4375</c:v>
                </c:pt>
                <c:pt idx="144">
                  <c:v>3.5</c:v>
                </c:pt>
                <c:pt idx="145">
                  <c:v>3.5625</c:v>
                </c:pt>
                <c:pt idx="146">
                  <c:v>3.625</c:v>
                </c:pt>
                <c:pt idx="147">
                  <c:v>3.6875</c:v>
                </c:pt>
                <c:pt idx="148">
                  <c:v>3.875</c:v>
                </c:pt>
                <c:pt idx="149">
                  <c:v>4.0625</c:v>
                </c:pt>
                <c:pt idx="150">
                  <c:v>4.25</c:v>
                </c:pt>
                <c:pt idx="151">
                  <c:v>4.4375</c:v>
                </c:pt>
                <c:pt idx="152">
                  <c:v>4.625</c:v>
                </c:pt>
                <c:pt idx="153">
                  <c:v>4.8125</c:v>
                </c:pt>
                <c:pt idx="154">
                  <c:v>5</c:v>
                </c:pt>
                <c:pt idx="155">
                  <c:v>5.1875</c:v>
                </c:pt>
                <c:pt idx="156">
                  <c:v>5.375</c:v>
                </c:pt>
                <c:pt idx="157">
                  <c:v>5.5625</c:v>
                </c:pt>
                <c:pt idx="158">
                  <c:v>5.875</c:v>
                </c:pt>
                <c:pt idx="159">
                  <c:v>6.1875</c:v>
                </c:pt>
                <c:pt idx="160">
                  <c:v>6.5</c:v>
                </c:pt>
                <c:pt idx="161">
                  <c:v>6.8125</c:v>
                </c:pt>
                <c:pt idx="162">
                  <c:v>7.125</c:v>
                </c:pt>
                <c:pt idx="163">
                  <c:v>7.4375</c:v>
                </c:pt>
                <c:pt idx="164">
                  <c:v>7.75</c:v>
                </c:pt>
                <c:pt idx="165">
                  <c:v>8.0625</c:v>
                </c:pt>
                <c:pt idx="166">
                  <c:v>8.375</c:v>
                </c:pt>
                <c:pt idx="167">
                  <c:v>8.6875</c:v>
                </c:pt>
                <c:pt idx="168">
                  <c:v>9</c:v>
                </c:pt>
                <c:pt idx="169">
                  <c:v>9.3125</c:v>
                </c:pt>
                <c:pt idx="170">
                  <c:v>9.625</c:v>
                </c:pt>
                <c:pt idx="171">
                  <c:v>9.9375</c:v>
                </c:pt>
                <c:pt idx="172">
                  <c:v>10.25</c:v>
                </c:pt>
                <c:pt idx="173">
                  <c:v>10.5625</c:v>
                </c:pt>
                <c:pt idx="174">
                  <c:v>10.875</c:v>
                </c:pt>
                <c:pt idx="175">
                  <c:v>11.1875</c:v>
                </c:pt>
                <c:pt idx="176">
                  <c:v>11.5</c:v>
                </c:pt>
                <c:pt idx="177">
                  <c:v>11.8125</c:v>
                </c:pt>
                <c:pt idx="178">
                  <c:v>12.125</c:v>
                </c:pt>
                <c:pt idx="179">
                  <c:v>12.4375</c:v>
                </c:pt>
                <c:pt idx="180">
                  <c:v>12.75</c:v>
                </c:pt>
                <c:pt idx="181">
                  <c:v>13.0625</c:v>
                </c:pt>
                <c:pt idx="182">
                  <c:v>13.375</c:v>
                </c:pt>
                <c:pt idx="183">
                  <c:v>13.6875</c:v>
                </c:pt>
                <c:pt idx="184">
                  <c:v>14</c:v>
                </c:pt>
                <c:pt idx="185">
                  <c:v>14.3125</c:v>
                </c:pt>
                <c:pt idx="186">
                  <c:v>14.625</c:v>
                </c:pt>
                <c:pt idx="187">
                  <c:v>14.9375</c:v>
                </c:pt>
                <c:pt idx="188">
                  <c:v>15.25</c:v>
                </c:pt>
                <c:pt idx="189">
                  <c:v>15.625</c:v>
                </c:pt>
                <c:pt idx="190">
                  <c:v>16</c:v>
                </c:pt>
                <c:pt idx="191">
                  <c:v>16.375</c:v>
                </c:pt>
                <c:pt idx="192">
                  <c:v>16.75</c:v>
                </c:pt>
                <c:pt idx="193">
                  <c:v>17.125</c:v>
                </c:pt>
                <c:pt idx="194">
                  <c:v>17.5</c:v>
                </c:pt>
                <c:pt idx="195">
                  <c:v>17.875</c:v>
                </c:pt>
                <c:pt idx="196">
                  <c:v>18.25</c:v>
                </c:pt>
                <c:pt idx="197">
                  <c:v>18.625</c:v>
                </c:pt>
                <c:pt idx="198">
                  <c:v>19</c:v>
                </c:pt>
                <c:pt idx="199">
                  <c:v>19.375</c:v>
                </c:pt>
                <c:pt idx="200">
                  <c:v>19.75</c:v>
                </c:pt>
                <c:pt idx="201">
                  <c:v>20.125</c:v>
                </c:pt>
                <c:pt idx="202">
                  <c:v>20.5</c:v>
                </c:pt>
                <c:pt idx="203">
                  <c:v>20.875</c:v>
                </c:pt>
                <c:pt idx="204">
                  <c:v>21.25</c:v>
                </c:pt>
                <c:pt idx="205">
                  <c:v>21.625</c:v>
                </c:pt>
                <c:pt idx="206">
                  <c:v>22</c:v>
                </c:pt>
                <c:pt idx="207">
                  <c:v>22.375</c:v>
                </c:pt>
                <c:pt idx="208">
                  <c:v>22.75</c:v>
                </c:pt>
                <c:pt idx="209">
                  <c:v>23.125</c:v>
                </c:pt>
                <c:pt idx="210">
                  <c:v>23.5</c:v>
                </c:pt>
                <c:pt idx="211">
                  <c:v>23.875</c:v>
                </c:pt>
                <c:pt idx="212">
                  <c:v>24.25</c:v>
                </c:pt>
                <c:pt idx="213">
                  <c:v>24.625</c:v>
                </c:pt>
                <c:pt idx="214">
                  <c:v>25</c:v>
                </c:pt>
                <c:pt idx="215">
                  <c:v>25.375</c:v>
                </c:pt>
                <c:pt idx="216">
                  <c:v>25.75</c:v>
                </c:pt>
                <c:pt idx="217">
                  <c:v>25.875</c:v>
                </c:pt>
                <c:pt idx="218">
                  <c:v>26</c:v>
                </c:pt>
                <c:pt idx="219">
                  <c:v>26.125</c:v>
                </c:pt>
                <c:pt idx="220">
                  <c:v>26.25</c:v>
                </c:pt>
                <c:pt idx="221">
                  <c:v>26.375</c:v>
                </c:pt>
                <c:pt idx="222">
                  <c:v>26.5</c:v>
                </c:pt>
                <c:pt idx="223">
                  <c:v>26.625</c:v>
                </c:pt>
                <c:pt idx="224">
                  <c:v>26.75</c:v>
                </c:pt>
                <c:pt idx="225">
                  <c:v>26.875</c:v>
                </c:pt>
                <c:pt idx="226">
                  <c:v>27</c:v>
                </c:pt>
                <c:pt idx="227">
                  <c:v>27.125</c:v>
                </c:pt>
                <c:pt idx="228">
                  <c:v>27.25</c:v>
                </c:pt>
                <c:pt idx="229">
                  <c:v>27.375</c:v>
                </c:pt>
                <c:pt idx="230">
                  <c:v>27.5</c:v>
                </c:pt>
                <c:pt idx="231">
                  <c:v>27.6875</c:v>
                </c:pt>
                <c:pt idx="232">
                  <c:v>27.875</c:v>
                </c:pt>
                <c:pt idx="233">
                  <c:v>28.0625</c:v>
                </c:pt>
                <c:pt idx="234">
                  <c:v>28.25</c:v>
                </c:pt>
                <c:pt idx="235">
                  <c:v>28.4375</c:v>
                </c:pt>
                <c:pt idx="236">
                  <c:v>28.625</c:v>
                </c:pt>
                <c:pt idx="237">
                  <c:v>28.8125</c:v>
                </c:pt>
                <c:pt idx="238">
                  <c:v>29</c:v>
                </c:pt>
                <c:pt idx="239">
                  <c:v>29.1875</c:v>
                </c:pt>
                <c:pt idx="240">
                  <c:v>29.375</c:v>
                </c:pt>
                <c:pt idx="241">
                  <c:v>29.5625</c:v>
                </c:pt>
                <c:pt idx="242">
                  <c:v>29.75</c:v>
                </c:pt>
                <c:pt idx="243">
                  <c:v>29.9375</c:v>
                </c:pt>
                <c:pt idx="244">
                  <c:v>30.125</c:v>
                </c:pt>
                <c:pt idx="245">
                  <c:v>30.3125</c:v>
                </c:pt>
                <c:pt idx="246">
                  <c:v>30.5</c:v>
                </c:pt>
                <c:pt idx="247">
                  <c:v>30.6875</c:v>
                </c:pt>
                <c:pt idx="248">
                  <c:v>30.875</c:v>
                </c:pt>
                <c:pt idx="249">
                  <c:v>30.5625</c:v>
                </c:pt>
                <c:pt idx="250">
                  <c:v>30.25</c:v>
                </c:pt>
                <c:pt idx="251">
                  <c:v>29.9375</c:v>
                </c:pt>
                <c:pt idx="252">
                  <c:v>29.625</c:v>
                </c:pt>
                <c:pt idx="253">
                  <c:v>29.3125</c:v>
                </c:pt>
                <c:pt idx="254">
                  <c:v>29</c:v>
                </c:pt>
                <c:pt idx="255">
                  <c:v>28.6875</c:v>
                </c:pt>
                <c:pt idx="256">
                  <c:v>28.375</c:v>
                </c:pt>
                <c:pt idx="257">
                  <c:v>28.0625</c:v>
                </c:pt>
                <c:pt idx="258">
                  <c:v>27.75</c:v>
                </c:pt>
                <c:pt idx="259">
                  <c:v>27.4375</c:v>
                </c:pt>
                <c:pt idx="260">
                  <c:v>27.125</c:v>
                </c:pt>
                <c:pt idx="261">
                  <c:v>26.8125</c:v>
                </c:pt>
                <c:pt idx="262">
                  <c:v>26.5</c:v>
                </c:pt>
                <c:pt idx="263">
                  <c:v>26.1875</c:v>
                </c:pt>
                <c:pt idx="264">
                  <c:v>25.875</c:v>
                </c:pt>
                <c:pt idx="265">
                  <c:v>25.5625</c:v>
                </c:pt>
                <c:pt idx="266">
                  <c:v>25.25</c:v>
                </c:pt>
                <c:pt idx="267">
                  <c:v>24.9375</c:v>
                </c:pt>
                <c:pt idx="268">
                  <c:v>24.625</c:v>
                </c:pt>
                <c:pt idx="269">
                  <c:v>24.3125</c:v>
                </c:pt>
                <c:pt idx="270">
                  <c:v>24</c:v>
                </c:pt>
                <c:pt idx="271">
                  <c:v>23.6875</c:v>
                </c:pt>
                <c:pt idx="272">
                  <c:v>23.375</c:v>
                </c:pt>
                <c:pt idx="273">
                  <c:v>23.0625</c:v>
                </c:pt>
                <c:pt idx="274">
                  <c:v>22.75</c:v>
                </c:pt>
                <c:pt idx="275">
                  <c:v>22.6875</c:v>
                </c:pt>
                <c:pt idx="276">
                  <c:v>22.625</c:v>
                </c:pt>
                <c:pt idx="277">
                  <c:v>22.5625</c:v>
                </c:pt>
                <c:pt idx="278">
                  <c:v>22.5</c:v>
                </c:pt>
                <c:pt idx="279">
                  <c:v>22.4375</c:v>
                </c:pt>
                <c:pt idx="280">
                  <c:v>22.375</c:v>
                </c:pt>
                <c:pt idx="281">
                  <c:v>22.3125</c:v>
                </c:pt>
                <c:pt idx="282">
                  <c:v>22.25</c:v>
                </c:pt>
                <c:pt idx="283">
                  <c:v>22.1875</c:v>
                </c:pt>
                <c:pt idx="284">
                  <c:v>22.125</c:v>
                </c:pt>
                <c:pt idx="285">
                  <c:v>22.0625</c:v>
                </c:pt>
                <c:pt idx="286">
                  <c:v>22</c:v>
                </c:pt>
                <c:pt idx="287">
                  <c:v>21.9375</c:v>
                </c:pt>
                <c:pt idx="288">
                  <c:v>21.875</c:v>
                </c:pt>
                <c:pt idx="289">
                  <c:v>21.8125</c:v>
                </c:pt>
                <c:pt idx="290">
                  <c:v>21.75</c:v>
                </c:pt>
                <c:pt idx="291">
                  <c:v>21.6875</c:v>
                </c:pt>
                <c:pt idx="292">
                  <c:v>21.625</c:v>
                </c:pt>
                <c:pt idx="293">
                  <c:v>21.5625</c:v>
                </c:pt>
                <c:pt idx="294">
                  <c:v>21.5</c:v>
                </c:pt>
                <c:pt idx="295">
                  <c:v>21.4375</c:v>
                </c:pt>
                <c:pt idx="296">
                  <c:v>21.375</c:v>
                </c:pt>
                <c:pt idx="297">
                  <c:v>21.0625</c:v>
                </c:pt>
                <c:pt idx="298">
                  <c:v>20.75</c:v>
                </c:pt>
                <c:pt idx="299">
                  <c:v>20.4375</c:v>
                </c:pt>
                <c:pt idx="300">
                  <c:v>20.125</c:v>
                </c:pt>
                <c:pt idx="301">
                  <c:v>19.8125</c:v>
                </c:pt>
                <c:pt idx="302">
                  <c:v>19.5</c:v>
                </c:pt>
                <c:pt idx="303">
                  <c:v>19.1875</c:v>
                </c:pt>
                <c:pt idx="304">
                  <c:v>18.875</c:v>
                </c:pt>
                <c:pt idx="305">
                  <c:v>18.5625</c:v>
                </c:pt>
                <c:pt idx="306">
                  <c:v>18.25</c:v>
                </c:pt>
                <c:pt idx="307">
                  <c:v>17.9375</c:v>
                </c:pt>
                <c:pt idx="308">
                  <c:v>17.625</c:v>
                </c:pt>
                <c:pt idx="309">
                  <c:v>17.3125</c:v>
                </c:pt>
                <c:pt idx="310">
                  <c:v>17</c:v>
                </c:pt>
                <c:pt idx="311">
                  <c:v>16.6875</c:v>
                </c:pt>
                <c:pt idx="312">
                  <c:v>16.375</c:v>
                </c:pt>
                <c:pt idx="313">
                  <c:v>16.0625</c:v>
                </c:pt>
                <c:pt idx="314">
                  <c:v>15.75</c:v>
                </c:pt>
                <c:pt idx="315">
                  <c:v>15.4375</c:v>
                </c:pt>
                <c:pt idx="316">
                  <c:v>15.125</c:v>
                </c:pt>
                <c:pt idx="317">
                  <c:v>14.8125</c:v>
                </c:pt>
                <c:pt idx="318">
                  <c:v>14.5</c:v>
                </c:pt>
                <c:pt idx="319">
                  <c:v>14.1875</c:v>
                </c:pt>
                <c:pt idx="320">
                  <c:v>13.875</c:v>
                </c:pt>
                <c:pt idx="321">
                  <c:v>13.5625</c:v>
                </c:pt>
                <c:pt idx="322">
                  <c:v>13.25</c:v>
                </c:pt>
                <c:pt idx="323">
                  <c:v>12.9375</c:v>
                </c:pt>
                <c:pt idx="324">
                  <c:v>12.625</c:v>
                </c:pt>
                <c:pt idx="325">
                  <c:v>12.3125</c:v>
                </c:pt>
                <c:pt idx="326">
                  <c:v>12</c:v>
                </c:pt>
                <c:pt idx="327">
                  <c:v>11.6875</c:v>
                </c:pt>
                <c:pt idx="328">
                  <c:v>11.375</c:v>
                </c:pt>
                <c:pt idx="329">
                  <c:v>11.0625</c:v>
                </c:pt>
                <c:pt idx="330">
                  <c:v>10.75</c:v>
                </c:pt>
                <c:pt idx="331">
                  <c:v>10.4375</c:v>
                </c:pt>
                <c:pt idx="332">
                  <c:v>10.125</c:v>
                </c:pt>
                <c:pt idx="333">
                  <c:v>9.8125</c:v>
                </c:pt>
                <c:pt idx="334">
                  <c:v>9.5</c:v>
                </c:pt>
                <c:pt idx="335">
                  <c:v>9.1875</c:v>
                </c:pt>
                <c:pt idx="336">
                  <c:v>8.875</c:v>
                </c:pt>
                <c:pt idx="337">
                  <c:v>8.5625</c:v>
                </c:pt>
                <c:pt idx="338">
                  <c:v>8.25</c:v>
                </c:pt>
                <c:pt idx="339">
                  <c:v>7.9375</c:v>
                </c:pt>
                <c:pt idx="340">
                  <c:v>7.625</c:v>
                </c:pt>
                <c:pt idx="341">
                  <c:v>7.3125</c:v>
                </c:pt>
                <c:pt idx="342">
                  <c:v>7</c:v>
                </c:pt>
                <c:pt idx="343">
                  <c:v>6.6875</c:v>
                </c:pt>
                <c:pt idx="344">
                  <c:v>6.375</c:v>
                </c:pt>
                <c:pt idx="345">
                  <c:v>6.0625</c:v>
                </c:pt>
                <c:pt idx="346">
                  <c:v>5.75</c:v>
                </c:pt>
                <c:pt idx="347">
                  <c:v>5.4375</c:v>
                </c:pt>
                <c:pt idx="348">
                  <c:v>5.125</c:v>
                </c:pt>
                <c:pt idx="349">
                  <c:v>4.8125</c:v>
                </c:pt>
                <c:pt idx="350">
                  <c:v>4.5</c:v>
                </c:pt>
                <c:pt idx="351">
                  <c:v>4.1875</c:v>
                </c:pt>
                <c:pt idx="352">
                  <c:v>3.875</c:v>
                </c:pt>
                <c:pt idx="353">
                  <c:v>3.5625</c:v>
                </c:pt>
                <c:pt idx="354">
                  <c:v>3.25</c:v>
                </c:pt>
                <c:pt idx="355">
                  <c:v>2.9375</c:v>
                </c:pt>
                <c:pt idx="356">
                  <c:v>2.625</c:v>
                </c:pt>
                <c:pt idx="357">
                  <c:v>2.3125</c:v>
                </c:pt>
                <c:pt idx="358">
                  <c:v>2</c:v>
                </c:pt>
                <c:pt idx="359">
                  <c:v>1.6875</c:v>
                </c:pt>
                <c:pt idx="360">
                  <c:v>1.375</c:v>
                </c:pt>
                <c:pt idx="361">
                  <c:v>1.0625</c:v>
                </c:pt>
                <c:pt idx="362">
                  <c:v>0.75</c:v>
                </c:pt>
                <c:pt idx="363">
                  <c:v>0.4375</c:v>
                </c:pt>
                <c:pt idx="364">
                  <c:v>0.125</c:v>
                </c:pt>
                <c:pt idx="365">
                  <c:v>-0.1875</c:v>
                </c:pt>
                <c:pt idx="366">
                  <c:v>-0.5</c:v>
                </c:pt>
                <c:pt idx="367">
                  <c:v>-0.8125</c:v>
                </c:pt>
                <c:pt idx="368">
                  <c:v>-1.125</c:v>
                </c:pt>
                <c:pt idx="369">
                  <c:v>-1.4375</c:v>
                </c:pt>
                <c:pt idx="370">
                  <c:v>-1.75</c:v>
                </c:pt>
                <c:pt idx="371">
                  <c:v>-2.0625</c:v>
                </c:pt>
                <c:pt idx="372">
                  <c:v>-2.375</c:v>
                </c:pt>
                <c:pt idx="373">
                  <c:v>-2.6875</c:v>
                </c:pt>
                <c:pt idx="374">
                  <c:v>-2.875</c:v>
                </c:pt>
                <c:pt idx="375">
                  <c:v>-3.0625</c:v>
                </c:pt>
                <c:pt idx="376">
                  <c:v>-3.25</c:v>
                </c:pt>
                <c:pt idx="377">
                  <c:v>-3.4375</c:v>
                </c:pt>
                <c:pt idx="378">
                  <c:v>-3.625</c:v>
                </c:pt>
                <c:pt idx="379">
                  <c:v>-3.8125</c:v>
                </c:pt>
                <c:pt idx="380">
                  <c:v>-4</c:v>
                </c:pt>
                <c:pt idx="381">
                  <c:v>-4.1875</c:v>
                </c:pt>
                <c:pt idx="382">
                  <c:v>-4.375</c:v>
                </c:pt>
                <c:pt idx="383">
                  <c:v>-4.5625</c:v>
                </c:pt>
                <c:pt idx="384">
                  <c:v>-4.75</c:v>
                </c:pt>
                <c:pt idx="385">
                  <c:v>-4.9375</c:v>
                </c:pt>
                <c:pt idx="386">
                  <c:v>-5.125</c:v>
                </c:pt>
                <c:pt idx="387">
                  <c:v>-5.3125</c:v>
                </c:pt>
                <c:pt idx="388">
                  <c:v>-5.5</c:v>
                </c:pt>
                <c:pt idx="389">
                  <c:v>-5.6875</c:v>
                </c:pt>
                <c:pt idx="390">
                  <c:v>-5.875</c:v>
                </c:pt>
                <c:pt idx="391">
                  <c:v>-6.0625</c:v>
                </c:pt>
                <c:pt idx="392">
                  <c:v>-6.25</c:v>
                </c:pt>
                <c:pt idx="393">
                  <c:v>-6.4375</c:v>
                </c:pt>
                <c:pt idx="394">
                  <c:v>-6.625</c:v>
                </c:pt>
                <c:pt idx="395">
                  <c:v>-6.8125</c:v>
                </c:pt>
                <c:pt idx="396">
                  <c:v>-7</c:v>
                </c:pt>
                <c:pt idx="397">
                  <c:v>-7.1875</c:v>
                </c:pt>
                <c:pt idx="398">
                  <c:v>-7.375</c:v>
                </c:pt>
                <c:pt idx="399">
                  <c:v>-7.5625</c:v>
                </c:pt>
                <c:pt idx="400">
                  <c:v>-7.75</c:v>
                </c:pt>
                <c:pt idx="401">
                  <c:v>-7.9375</c:v>
                </c:pt>
                <c:pt idx="402">
                  <c:v>-8.125</c:v>
                </c:pt>
                <c:pt idx="403">
                  <c:v>-8.3125</c:v>
                </c:pt>
                <c:pt idx="404">
                  <c:v>-8.5</c:v>
                </c:pt>
                <c:pt idx="405">
                  <c:v>-8.6875</c:v>
                </c:pt>
                <c:pt idx="406">
                  <c:v>-8.875</c:v>
                </c:pt>
                <c:pt idx="407">
                  <c:v>-9.0625</c:v>
                </c:pt>
                <c:pt idx="408">
                  <c:v>-9.25</c:v>
                </c:pt>
                <c:pt idx="409">
                  <c:v>-9.4375</c:v>
                </c:pt>
                <c:pt idx="410">
                  <c:v>-9.625</c:v>
                </c:pt>
                <c:pt idx="411">
                  <c:v>-9.8125</c:v>
                </c:pt>
                <c:pt idx="412">
                  <c:v>-10</c:v>
                </c:pt>
                <c:pt idx="413">
                  <c:v>-10.1875</c:v>
                </c:pt>
                <c:pt idx="414">
                  <c:v>-10.375</c:v>
                </c:pt>
                <c:pt idx="415">
                  <c:v>-10.5625</c:v>
                </c:pt>
                <c:pt idx="416">
                  <c:v>-10.75</c:v>
                </c:pt>
                <c:pt idx="417">
                  <c:v>-10.9375</c:v>
                </c:pt>
                <c:pt idx="418">
                  <c:v>-11.125</c:v>
                </c:pt>
                <c:pt idx="419">
                  <c:v>-11.3125</c:v>
                </c:pt>
                <c:pt idx="420">
                  <c:v>-11.5</c:v>
                </c:pt>
                <c:pt idx="421">
                  <c:v>-11.6875</c:v>
                </c:pt>
                <c:pt idx="422">
                  <c:v>-11.875</c:v>
                </c:pt>
                <c:pt idx="423">
                  <c:v>-12.0625</c:v>
                </c:pt>
                <c:pt idx="424">
                  <c:v>-12.25</c:v>
                </c:pt>
                <c:pt idx="425">
                  <c:v>-12.4375</c:v>
                </c:pt>
                <c:pt idx="426">
                  <c:v>-12.625</c:v>
                </c:pt>
                <c:pt idx="427">
                  <c:v>-12.8125</c:v>
                </c:pt>
                <c:pt idx="428">
                  <c:v>-13</c:v>
                </c:pt>
                <c:pt idx="429">
                  <c:v>-13.1875</c:v>
                </c:pt>
                <c:pt idx="430">
                  <c:v>-13.375</c:v>
                </c:pt>
                <c:pt idx="431">
                  <c:v>-13.5625</c:v>
                </c:pt>
                <c:pt idx="432">
                  <c:v>-13.75</c:v>
                </c:pt>
                <c:pt idx="433">
                  <c:v>-13.9375</c:v>
                </c:pt>
                <c:pt idx="434">
                  <c:v>-14.125</c:v>
                </c:pt>
                <c:pt idx="435">
                  <c:v>-14.3125</c:v>
                </c:pt>
                <c:pt idx="436">
                  <c:v>-14.5</c:v>
                </c:pt>
                <c:pt idx="437">
                  <c:v>-14.6875</c:v>
                </c:pt>
                <c:pt idx="438">
                  <c:v>-14.875</c:v>
                </c:pt>
                <c:pt idx="439">
                  <c:v>-15.0625</c:v>
                </c:pt>
                <c:pt idx="440">
                  <c:v>-15.25</c:v>
                </c:pt>
                <c:pt idx="441">
                  <c:v>-15.4375</c:v>
                </c:pt>
                <c:pt idx="442">
                  <c:v>-15.625</c:v>
                </c:pt>
                <c:pt idx="443">
                  <c:v>-15.8125</c:v>
                </c:pt>
                <c:pt idx="444">
                  <c:v>-16</c:v>
                </c:pt>
                <c:pt idx="445">
                  <c:v>-16.1875</c:v>
                </c:pt>
                <c:pt idx="446">
                  <c:v>-16.375</c:v>
                </c:pt>
                <c:pt idx="447">
                  <c:v>-16.5625</c:v>
                </c:pt>
                <c:pt idx="448">
                  <c:v>-16.625</c:v>
                </c:pt>
                <c:pt idx="449">
                  <c:v>-16.6875</c:v>
                </c:pt>
                <c:pt idx="450">
                  <c:v>-16.75</c:v>
                </c:pt>
                <c:pt idx="451">
                  <c:v>-16.8125</c:v>
                </c:pt>
                <c:pt idx="452">
                  <c:v>-16.875</c:v>
                </c:pt>
                <c:pt idx="453">
                  <c:v>-16.9375</c:v>
                </c:pt>
                <c:pt idx="454">
                  <c:v>-17</c:v>
                </c:pt>
                <c:pt idx="455">
                  <c:v>-17.0625</c:v>
                </c:pt>
                <c:pt idx="456">
                  <c:v>-17.125</c:v>
                </c:pt>
                <c:pt idx="457">
                  <c:v>-17.1875</c:v>
                </c:pt>
                <c:pt idx="458">
                  <c:v>-17.25</c:v>
                </c:pt>
                <c:pt idx="459">
                  <c:v>-17.3125</c:v>
                </c:pt>
                <c:pt idx="460">
                  <c:v>-17.375</c:v>
                </c:pt>
                <c:pt idx="461">
                  <c:v>-17.4375</c:v>
                </c:pt>
                <c:pt idx="462">
                  <c:v>-17.5</c:v>
                </c:pt>
                <c:pt idx="463">
                  <c:v>-17.5625</c:v>
                </c:pt>
                <c:pt idx="464">
                  <c:v>-17.625</c:v>
                </c:pt>
                <c:pt idx="465">
                  <c:v>-17.6875</c:v>
                </c:pt>
                <c:pt idx="466">
                  <c:v>-17.75</c:v>
                </c:pt>
                <c:pt idx="467">
                  <c:v>-17.8125</c:v>
                </c:pt>
                <c:pt idx="468">
                  <c:v>-17.875</c:v>
                </c:pt>
                <c:pt idx="469">
                  <c:v>-17.9375</c:v>
                </c:pt>
                <c:pt idx="470">
                  <c:v>-18</c:v>
                </c:pt>
                <c:pt idx="471">
                  <c:v>-18.0625</c:v>
                </c:pt>
                <c:pt idx="472">
                  <c:v>-18.125</c:v>
                </c:pt>
                <c:pt idx="473">
                  <c:v>-18.1875</c:v>
                </c:pt>
                <c:pt idx="474">
                  <c:v>-18.25</c:v>
                </c:pt>
                <c:pt idx="475">
                  <c:v>-18.3125</c:v>
                </c:pt>
                <c:pt idx="476">
                  <c:v>-18.375</c:v>
                </c:pt>
                <c:pt idx="477">
                  <c:v>-18.4375</c:v>
                </c:pt>
                <c:pt idx="478">
                  <c:v>-18.5</c:v>
                </c:pt>
                <c:pt idx="479">
                  <c:v>-18.5625</c:v>
                </c:pt>
                <c:pt idx="480">
                  <c:v>-18.625</c:v>
                </c:pt>
                <c:pt idx="481">
                  <c:v>-18.6875</c:v>
                </c:pt>
                <c:pt idx="482">
                  <c:v>-18.75</c:v>
                </c:pt>
                <c:pt idx="483">
                  <c:v>-18.8125</c:v>
                </c:pt>
                <c:pt idx="484">
                  <c:v>-18.875</c:v>
                </c:pt>
                <c:pt idx="485">
                  <c:v>-18.9375</c:v>
                </c:pt>
                <c:pt idx="486">
                  <c:v>-19</c:v>
                </c:pt>
                <c:pt idx="487">
                  <c:v>-19.0625</c:v>
                </c:pt>
                <c:pt idx="488">
                  <c:v>-19.125</c:v>
                </c:pt>
                <c:pt idx="489">
                  <c:v>-19.1875</c:v>
                </c:pt>
                <c:pt idx="490">
                  <c:v>-19.25</c:v>
                </c:pt>
                <c:pt idx="491">
                  <c:v>-19.3125</c:v>
                </c:pt>
                <c:pt idx="492">
                  <c:v>-19.375</c:v>
                </c:pt>
                <c:pt idx="493">
                  <c:v>-19.4375</c:v>
                </c:pt>
                <c:pt idx="494">
                  <c:v>-19.5</c:v>
                </c:pt>
                <c:pt idx="495">
                  <c:v>-19.5625</c:v>
                </c:pt>
                <c:pt idx="496">
                  <c:v>-19.625</c:v>
                </c:pt>
                <c:pt idx="497">
                  <c:v>-19.6875</c:v>
                </c:pt>
                <c:pt idx="498">
                  <c:v>-19.75</c:v>
                </c:pt>
                <c:pt idx="499">
                  <c:v>-19.8125</c:v>
                </c:pt>
                <c:pt idx="500">
                  <c:v>-19.875</c:v>
                </c:pt>
                <c:pt idx="501">
                  <c:v>-19.9375</c:v>
                </c:pt>
                <c:pt idx="502">
                  <c:v>-20</c:v>
                </c:pt>
                <c:pt idx="503">
                  <c:v>-20.0625</c:v>
                </c:pt>
                <c:pt idx="504">
                  <c:v>-20.125</c:v>
                </c:pt>
                <c:pt idx="505">
                  <c:v>-20.1875</c:v>
                </c:pt>
                <c:pt idx="506">
                  <c:v>-20.25</c:v>
                </c:pt>
                <c:pt idx="507">
                  <c:v>-20.3125</c:v>
                </c:pt>
                <c:pt idx="508">
                  <c:v>-20.375</c:v>
                </c:pt>
                <c:pt idx="509">
                  <c:v>-20.4375</c:v>
                </c:pt>
                <c:pt idx="510">
                  <c:v>-20.5</c:v>
                </c:pt>
                <c:pt idx="511">
                  <c:v>-20.5625</c:v>
                </c:pt>
                <c:pt idx="512">
                  <c:v>-20.625</c:v>
                </c:pt>
                <c:pt idx="513">
                  <c:v>-20.6875</c:v>
                </c:pt>
                <c:pt idx="514">
                  <c:v>-20.75</c:v>
                </c:pt>
                <c:pt idx="515">
                  <c:v>-20.8125</c:v>
                </c:pt>
                <c:pt idx="516">
                  <c:v>-20.875</c:v>
                </c:pt>
                <c:pt idx="517">
                  <c:v>-20.9375</c:v>
                </c:pt>
                <c:pt idx="518">
                  <c:v>-21</c:v>
                </c:pt>
                <c:pt idx="519">
                  <c:v>-21.0625</c:v>
                </c:pt>
                <c:pt idx="520">
                  <c:v>-21.125</c:v>
                </c:pt>
                <c:pt idx="521">
                  <c:v>-21.1875</c:v>
                </c:pt>
                <c:pt idx="522">
                  <c:v>-21.25</c:v>
                </c:pt>
                <c:pt idx="523">
                  <c:v>-21.3125</c:v>
                </c:pt>
                <c:pt idx="524">
                  <c:v>-21.375</c:v>
                </c:pt>
                <c:pt idx="525">
                  <c:v>-21.4375</c:v>
                </c:pt>
                <c:pt idx="526">
                  <c:v>-21.5</c:v>
                </c:pt>
                <c:pt idx="527">
                  <c:v>-21.5625</c:v>
                </c:pt>
                <c:pt idx="528">
                  <c:v>-21.625</c:v>
                </c:pt>
                <c:pt idx="529">
                  <c:v>-21.6875</c:v>
                </c:pt>
                <c:pt idx="530">
                  <c:v>-21.75</c:v>
                </c:pt>
                <c:pt idx="531">
                  <c:v>-21.8125</c:v>
                </c:pt>
                <c:pt idx="532">
                  <c:v>-21.875</c:v>
                </c:pt>
                <c:pt idx="533">
                  <c:v>-21.9375</c:v>
                </c:pt>
                <c:pt idx="534">
                  <c:v>-22</c:v>
                </c:pt>
                <c:pt idx="535">
                  <c:v>-22.0625</c:v>
                </c:pt>
                <c:pt idx="536">
                  <c:v>-22.125</c:v>
                </c:pt>
                <c:pt idx="537">
                  <c:v>-22.1875</c:v>
                </c:pt>
                <c:pt idx="538">
                  <c:v>-22.25</c:v>
                </c:pt>
                <c:pt idx="539">
                  <c:v>-22.3125</c:v>
                </c:pt>
                <c:pt idx="540">
                  <c:v>-22.375</c:v>
                </c:pt>
                <c:pt idx="541">
                  <c:v>-22.4375</c:v>
                </c:pt>
                <c:pt idx="542">
                  <c:v>-22.5</c:v>
                </c:pt>
                <c:pt idx="543">
                  <c:v>-22.5625</c:v>
                </c:pt>
                <c:pt idx="544">
                  <c:v>-22.625</c:v>
                </c:pt>
                <c:pt idx="545">
                  <c:v>-22.6875</c:v>
                </c:pt>
                <c:pt idx="546">
                  <c:v>-22.75</c:v>
                </c:pt>
                <c:pt idx="547">
                  <c:v>-22.8125</c:v>
                </c:pt>
                <c:pt idx="548">
                  <c:v>-22.875</c:v>
                </c:pt>
                <c:pt idx="549">
                  <c:v>-22.9375</c:v>
                </c:pt>
                <c:pt idx="550">
                  <c:v>-23</c:v>
                </c:pt>
                <c:pt idx="551">
                  <c:v>-23.0625</c:v>
                </c:pt>
                <c:pt idx="552">
                  <c:v>-23.125</c:v>
                </c:pt>
                <c:pt idx="553">
                  <c:v>-23.1875</c:v>
                </c:pt>
                <c:pt idx="554">
                  <c:v>-23.25</c:v>
                </c:pt>
                <c:pt idx="555">
                  <c:v>-23.3125</c:v>
                </c:pt>
                <c:pt idx="556">
                  <c:v>-23.375</c:v>
                </c:pt>
                <c:pt idx="557">
                  <c:v>-23.4375</c:v>
                </c:pt>
                <c:pt idx="558">
                  <c:v>-23.5</c:v>
                </c:pt>
                <c:pt idx="559">
                  <c:v>-23.5625</c:v>
                </c:pt>
                <c:pt idx="560">
                  <c:v>-23.625</c:v>
                </c:pt>
                <c:pt idx="561">
                  <c:v>-23.6875</c:v>
                </c:pt>
                <c:pt idx="562">
                  <c:v>-23.75</c:v>
                </c:pt>
                <c:pt idx="563">
                  <c:v>-23.8125</c:v>
                </c:pt>
                <c:pt idx="564">
                  <c:v>-23.875</c:v>
                </c:pt>
                <c:pt idx="565">
                  <c:v>-23.9375</c:v>
                </c:pt>
                <c:pt idx="566">
                  <c:v>-24</c:v>
                </c:pt>
                <c:pt idx="567">
                  <c:v>-24.0625</c:v>
                </c:pt>
                <c:pt idx="568">
                  <c:v>-24.125</c:v>
                </c:pt>
                <c:pt idx="569">
                  <c:v>-24.1875</c:v>
                </c:pt>
                <c:pt idx="570">
                  <c:v>-24.25</c:v>
                </c:pt>
                <c:pt idx="571">
                  <c:v>-24.3125</c:v>
                </c:pt>
                <c:pt idx="572">
                  <c:v>-24.375</c:v>
                </c:pt>
                <c:pt idx="573">
                  <c:v>-24.4375</c:v>
                </c:pt>
                <c:pt idx="574">
                  <c:v>-24.5</c:v>
                </c:pt>
                <c:pt idx="575">
                  <c:v>-24.5625</c:v>
                </c:pt>
                <c:pt idx="576">
                  <c:v>-24.625</c:v>
                </c:pt>
                <c:pt idx="577">
                  <c:v>-24.6875</c:v>
                </c:pt>
                <c:pt idx="578">
                  <c:v>-24.75</c:v>
                </c:pt>
                <c:pt idx="579">
                  <c:v>-24.8125</c:v>
                </c:pt>
                <c:pt idx="580">
                  <c:v>-24.875</c:v>
                </c:pt>
                <c:pt idx="581">
                  <c:v>-24.9375</c:v>
                </c:pt>
                <c:pt idx="582">
                  <c:v>-25</c:v>
                </c:pt>
                <c:pt idx="583">
                  <c:v>-25.0625</c:v>
                </c:pt>
                <c:pt idx="584">
                  <c:v>-25.125</c:v>
                </c:pt>
                <c:pt idx="585">
                  <c:v>-25.1875</c:v>
                </c:pt>
                <c:pt idx="586">
                  <c:v>-25.25</c:v>
                </c:pt>
                <c:pt idx="587">
                  <c:v>-25.3125</c:v>
                </c:pt>
                <c:pt idx="588">
                  <c:v>-25.375</c:v>
                </c:pt>
                <c:pt idx="589">
                  <c:v>-25.4375</c:v>
                </c:pt>
                <c:pt idx="590">
                  <c:v>-25.5</c:v>
                </c:pt>
                <c:pt idx="591">
                  <c:v>-25.5625</c:v>
                </c:pt>
                <c:pt idx="592">
                  <c:v>-25.625</c:v>
                </c:pt>
                <c:pt idx="593">
                  <c:v>-25.6875</c:v>
                </c:pt>
                <c:pt idx="594">
                  <c:v>-25.75</c:v>
                </c:pt>
                <c:pt idx="595">
                  <c:v>-25.8125</c:v>
                </c:pt>
                <c:pt idx="596">
                  <c:v>-25.875</c:v>
                </c:pt>
                <c:pt idx="597">
                  <c:v>-25.9375</c:v>
                </c:pt>
                <c:pt idx="598">
                  <c:v>-26</c:v>
                </c:pt>
                <c:pt idx="599">
                  <c:v>-26.0625</c:v>
                </c:pt>
                <c:pt idx="600">
                  <c:v>-26.125</c:v>
                </c:pt>
                <c:pt idx="601">
                  <c:v>-26.1875</c:v>
                </c:pt>
                <c:pt idx="602">
                  <c:v>-26.25</c:v>
                </c:pt>
                <c:pt idx="603">
                  <c:v>-26.3125</c:v>
                </c:pt>
                <c:pt idx="604">
                  <c:v>-26.375</c:v>
                </c:pt>
                <c:pt idx="605">
                  <c:v>-26.4375</c:v>
                </c:pt>
                <c:pt idx="606">
                  <c:v>-26.5</c:v>
                </c:pt>
                <c:pt idx="607">
                  <c:v>-26.5625</c:v>
                </c:pt>
                <c:pt idx="608">
                  <c:v>-26.625</c:v>
                </c:pt>
                <c:pt idx="609">
                  <c:v>-26.6875</c:v>
                </c:pt>
                <c:pt idx="610">
                  <c:v>-26.75</c:v>
                </c:pt>
                <c:pt idx="611">
                  <c:v>-26.8125</c:v>
                </c:pt>
                <c:pt idx="612">
                  <c:v>-26.875</c:v>
                </c:pt>
                <c:pt idx="613">
                  <c:v>-26.9375</c:v>
                </c:pt>
                <c:pt idx="614">
                  <c:v>-27</c:v>
                </c:pt>
                <c:pt idx="615">
                  <c:v>-27.0625</c:v>
                </c:pt>
                <c:pt idx="616">
                  <c:v>-27.125</c:v>
                </c:pt>
                <c:pt idx="617">
                  <c:v>-27.1875</c:v>
                </c:pt>
                <c:pt idx="618">
                  <c:v>-27.25</c:v>
                </c:pt>
                <c:pt idx="619">
                  <c:v>-27.3125</c:v>
                </c:pt>
                <c:pt idx="620">
                  <c:v>-27.375</c:v>
                </c:pt>
                <c:pt idx="621">
                  <c:v>-27.4375</c:v>
                </c:pt>
                <c:pt idx="622">
                  <c:v>-27.5</c:v>
                </c:pt>
                <c:pt idx="623">
                  <c:v>-27.5625</c:v>
                </c:pt>
                <c:pt idx="624">
                  <c:v>-27.625</c:v>
                </c:pt>
                <c:pt idx="625">
                  <c:v>-27.6875</c:v>
                </c:pt>
                <c:pt idx="626">
                  <c:v>-27.75</c:v>
                </c:pt>
                <c:pt idx="627">
                  <c:v>-27.8125</c:v>
                </c:pt>
                <c:pt idx="628">
                  <c:v>-27.875</c:v>
                </c:pt>
                <c:pt idx="629">
                  <c:v>-27.9375</c:v>
                </c:pt>
                <c:pt idx="630">
                  <c:v>-28</c:v>
                </c:pt>
                <c:pt idx="631">
                  <c:v>-28.0625</c:v>
                </c:pt>
                <c:pt idx="632">
                  <c:v>-28.125</c:v>
                </c:pt>
                <c:pt idx="633">
                  <c:v>-28.1875</c:v>
                </c:pt>
                <c:pt idx="634">
                  <c:v>-28.25</c:v>
                </c:pt>
                <c:pt idx="635">
                  <c:v>-28.3125</c:v>
                </c:pt>
                <c:pt idx="636">
                  <c:v>-28.375</c:v>
                </c:pt>
                <c:pt idx="637">
                  <c:v>-28.4375</c:v>
                </c:pt>
                <c:pt idx="638">
                  <c:v>-28.5</c:v>
                </c:pt>
                <c:pt idx="639">
                  <c:v>-28.5625</c:v>
                </c:pt>
                <c:pt idx="640">
                  <c:v>-28.625</c:v>
                </c:pt>
                <c:pt idx="641">
                  <c:v>-28.6875</c:v>
                </c:pt>
                <c:pt idx="642">
                  <c:v>-28.6875</c:v>
                </c:pt>
                <c:pt idx="643">
                  <c:v>-28.6875</c:v>
                </c:pt>
                <c:pt idx="644">
                  <c:v>-28.6875</c:v>
                </c:pt>
                <c:pt idx="645">
                  <c:v>-28.6875</c:v>
                </c:pt>
                <c:pt idx="646">
                  <c:v>-28.6875</c:v>
                </c:pt>
                <c:pt idx="647">
                  <c:v>-28.6875</c:v>
                </c:pt>
                <c:pt idx="648">
                  <c:v>-28.6875</c:v>
                </c:pt>
                <c:pt idx="649">
                  <c:v>-28.6875</c:v>
                </c:pt>
                <c:pt idx="650">
                  <c:v>-28.6875</c:v>
                </c:pt>
                <c:pt idx="651">
                  <c:v>-28.6875</c:v>
                </c:pt>
                <c:pt idx="652">
                  <c:v>-28.6875</c:v>
                </c:pt>
                <c:pt idx="653">
                  <c:v>-28.6875</c:v>
                </c:pt>
                <c:pt idx="654">
                  <c:v>-28.6875</c:v>
                </c:pt>
                <c:pt idx="655">
                  <c:v>-28.6875</c:v>
                </c:pt>
                <c:pt idx="656">
                  <c:v>-28.6875</c:v>
                </c:pt>
                <c:pt idx="657">
                  <c:v>-28.6875</c:v>
                </c:pt>
                <c:pt idx="658">
                  <c:v>-28.6875</c:v>
                </c:pt>
                <c:pt idx="659">
                  <c:v>-28.6875</c:v>
                </c:pt>
                <c:pt idx="660">
                  <c:v>-28.6875</c:v>
                </c:pt>
                <c:pt idx="661">
                  <c:v>-28.6875</c:v>
                </c:pt>
                <c:pt idx="662">
                  <c:v>-28.6875</c:v>
                </c:pt>
                <c:pt idx="663">
                  <c:v>-28.6875</c:v>
                </c:pt>
                <c:pt idx="664">
                  <c:v>-28.6875</c:v>
                </c:pt>
                <c:pt idx="665">
                  <c:v>-28.6875</c:v>
                </c:pt>
                <c:pt idx="666">
                  <c:v>-28.6875</c:v>
                </c:pt>
                <c:pt idx="667">
                  <c:v>-28.6875</c:v>
                </c:pt>
                <c:pt idx="668">
                  <c:v>-28.6875</c:v>
                </c:pt>
                <c:pt idx="669">
                  <c:v>-28.6875</c:v>
                </c:pt>
                <c:pt idx="670">
                  <c:v>-28.6875</c:v>
                </c:pt>
                <c:pt idx="671">
                  <c:v>-28.6875</c:v>
                </c:pt>
                <c:pt idx="672">
                  <c:v>-28.6875</c:v>
                </c:pt>
                <c:pt idx="673">
                  <c:v>-28.6875</c:v>
                </c:pt>
                <c:pt idx="674">
                  <c:v>-28.6875</c:v>
                </c:pt>
                <c:pt idx="675">
                  <c:v>-28.6875</c:v>
                </c:pt>
                <c:pt idx="676">
                  <c:v>-28.6875</c:v>
                </c:pt>
                <c:pt idx="677">
                  <c:v>-28.6875</c:v>
                </c:pt>
                <c:pt idx="678">
                  <c:v>-28.6875</c:v>
                </c:pt>
                <c:pt idx="679">
                  <c:v>-28.6875</c:v>
                </c:pt>
                <c:pt idx="680">
                  <c:v>-28.6875</c:v>
                </c:pt>
                <c:pt idx="681">
                  <c:v>-28.6875</c:v>
                </c:pt>
                <c:pt idx="682">
                  <c:v>-28.6875</c:v>
                </c:pt>
                <c:pt idx="683">
                  <c:v>-28.6875</c:v>
                </c:pt>
                <c:pt idx="684">
                  <c:v>-28.6875</c:v>
                </c:pt>
                <c:pt idx="685">
                  <c:v>-28.6875</c:v>
                </c:pt>
                <c:pt idx="686">
                  <c:v>-28.6875</c:v>
                </c:pt>
                <c:pt idx="687">
                  <c:v>-28.6875</c:v>
                </c:pt>
                <c:pt idx="688">
                  <c:v>-28.6875</c:v>
                </c:pt>
                <c:pt idx="689">
                  <c:v>-28.6875</c:v>
                </c:pt>
                <c:pt idx="690">
                  <c:v>-28.6875</c:v>
                </c:pt>
                <c:pt idx="691">
                  <c:v>-28.6875</c:v>
                </c:pt>
                <c:pt idx="692">
                  <c:v>-28.6875</c:v>
                </c:pt>
                <c:pt idx="693">
                  <c:v>-28.6875</c:v>
                </c:pt>
                <c:pt idx="694">
                  <c:v>-28.6875</c:v>
                </c:pt>
                <c:pt idx="695">
                  <c:v>-28.6875</c:v>
                </c:pt>
                <c:pt idx="696">
                  <c:v>-28.6875</c:v>
                </c:pt>
                <c:pt idx="697">
                  <c:v>-28.6875</c:v>
                </c:pt>
                <c:pt idx="698">
                  <c:v>-28.6875</c:v>
                </c:pt>
                <c:pt idx="699">
                  <c:v>-28.6875</c:v>
                </c:pt>
                <c:pt idx="700">
                  <c:v>-28.6875</c:v>
                </c:pt>
                <c:pt idx="701">
                  <c:v>-28.6875</c:v>
                </c:pt>
                <c:pt idx="702">
                  <c:v>-28.6875</c:v>
                </c:pt>
                <c:pt idx="703">
                  <c:v>-28.6875</c:v>
                </c:pt>
                <c:pt idx="704">
                  <c:v>-28.6875</c:v>
                </c:pt>
                <c:pt idx="705">
                  <c:v>-28.6875</c:v>
                </c:pt>
                <c:pt idx="706">
                  <c:v>-28.6875</c:v>
                </c:pt>
                <c:pt idx="707">
                  <c:v>-28.6875</c:v>
                </c:pt>
                <c:pt idx="708">
                  <c:v>-28.6875</c:v>
                </c:pt>
                <c:pt idx="709">
                  <c:v>-28.6875</c:v>
                </c:pt>
                <c:pt idx="710">
                  <c:v>-28.6875</c:v>
                </c:pt>
                <c:pt idx="711">
                  <c:v>-28.6875</c:v>
                </c:pt>
                <c:pt idx="712">
                  <c:v>-28.6875</c:v>
                </c:pt>
                <c:pt idx="713">
                  <c:v>-28.6875</c:v>
                </c:pt>
                <c:pt idx="714">
                  <c:v>-28.6875</c:v>
                </c:pt>
                <c:pt idx="715">
                  <c:v>-28.6875</c:v>
                </c:pt>
                <c:pt idx="716">
                  <c:v>-28.6875</c:v>
                </c:pt>
                <c:pt idx="717">
                  <c:v>-28.6875</c:v>
                </c:pt>
                <c:pt idx="718">
                  <c:v>-28.6875</c:v>
                </c:pt>
                <c:pt idx="719">
                  <c:v>-28.6875</c:v>
                </c:pt>
                <c:pt idx="720">
                  <c:v>-28.6875</c:v>
                </c:pt>
                <c:pt idx="721">
                  <c:v>-28.6875</c:v>
                </c:pt>
                <c:pt idx="722">
                  <c:v>-28.6875</c:v>
                </c:pt>
                <c:pt idx="723">
                  <c:v>-28.6875</c:v>
                </c:pt>
                <c:pt idx="724">
                  <c:v>-28.6875</c:v>
                </c:pt>
                <c:pt idx="725">
                  <c:v>-28.6875</c:v>
                </c:pt>
                <c:pt idx="726">
                  <c:v>-28.6875</c:v>
                </c:pt>
                <c:pt idx="727">
                  <c:v>-28.6875</c:v>
                </c:pt>
                <c:pt idx="728">
                  <c:v>-28.6875</c:v>
                </c:pt>
                <c:pt idx="729">
                  <c:v>-28.6875</c:v>
                </c:pt>
                <c:pt idx="730">
                  <c:v>-28.6875</c:v>
                </c:pt>
                <c:pt idx="731">
                  <c:v>-28.6875</c:v>
                </c:pt>
                <c:pt idx="732">
                  <c:v>-28.6875</c:v>
                </c:pt>
                <c:pt idx="733">
                  <c:v>-28.6875</c:v>
                </c:pt>
                <c:pt idx="734">
                  <c:v>-28.6875</c:v>
                </c:pt>
                <c:pt idx="735">
                  <c:v>-28.6875</c:v>
                </c:pt>
                <c:pt idx="736">
                  <c:v>-28.6875</c:v>
                </c:pt>
                <c:pt idx="737">
                  <c:v>-28.6875</c:v>
                </c:pt>
                <c:pt idx="738">
                  <c:v>-28.6875</c:v>
                </c:pt>
                <c:pt idx="739">
                  <c:v>-28.6875</c:v>
                </c:pt>
                <c:pt idx="740">
                  <c:v>-28.6875</c:v>
                </c:pt>
                <c:pt idx="741">
                  <c:v>-28.6875</c:v>
                </c:pt>
                <c:pt idx="742">
                  <c:v>-28.6875</c:v>
                </c:pt>
                <c:pt idx="743">
                  <c:v>-28.6875</c:v>
                </c:pt>
                <c:pt idx="744">
                  <c:v>-28.6875</c:v>
                </c:pt>
                <c:pt idx="745">
                  <c:v>-28.6875</c:v>
                </c:pt>
                <c:pt idx="746">
                  <c:v>-28.6875</c:v>
                </c:pt>
                <c:pt idx="747">
                  <c:v>-28.6875</c:v>
                </c:pt>
                <c:pt idx="748">
                  <c:v>-28.6875</c:v>
                </c:pt>
                <c:pt idx="749">
                  <c:v>-28.6875</c:v>
                </c:pt>
                <c:pt idx="750">
                  <c:v>-28.6875</c:v>
                </c:pt>
                <c:pt idx="751">
                  <c:v>-28.6875</c:v>
                </c:pt>
                <c:pt idx="752">
                  <c:v>-28.6875</c:v>
                </c:pt>
                <c:pt idx="753">
                  <c:v>-28.6875</c:v>
                </c:pt>
                <c:pt idx="754">
                  <c:v>-28.6875</c:v>
                </c:pt>
                <c:pt idx="755">
                  <c:v>-28.6875</c:v>
                </c:pt>
                <c:pt idx="756">
                  <c:v>-28.6875</c:v>
                </c:pt>
                <c:pt idx="757">
                  <c:v>-28.6875</c:v>
                </c:pt>
                <c:pt idx="758">
                  <c:v>-28.6875</c:v>
                </c:pt>
                <c:pt idx="759">
                  <c:v>-28.6875</c:v>
                </c:pt>
                <c:pt idx="760">
                  <c:v>-28.6875</c:v>
                </c:pt>
                <c:pt idx="761">
                  <c:v>-28.6875</c:v>
                </c:pt>
                <c:pt idx="762">
                  <c:v>-28.6875</c:v>
                </c:pt>
                <c:pt idx="763">
                  <c:v>-28.6875</c:v>
                </c:pt>
                <c:pt idx="764">
                  <c:v>-28.6875</c:v>
                </c:pt>
                <c:pt idx="765">
                  <c:v>-28.6875</c:v>
                </c:pt>
                <c:pt idx="766">
                  <c:v>-28.6875</c:v>
                </c:pt>
                <c:pt idx="767">
                  <c:v>-28.6875</c:v>
                </c:pt>
                <c:pt idx="768">
                  <c:v>-28.6875</c:v>
                </c:pt>
                <c:pt idx="769">
                  <c:v>-28.6875</c:v>
                </c:pt>
                <c:pt idx="770">
                  <c:v>-28.6875</c:v>
                </c:pt>
                <c:pt idx="771">
                  <c:v>-28.6875</c:v>
                </c:pt>
                <c:pt idx="772">
                  <c:v>-28.6875</c:v>
                </c:pt>
                <c:pt idx="773">
                  <c:v>-28.6875</c:v>
                </c:pt>
                <c:pt idx="774">
                  <c:v>-28.6875</c:v>
                </c:pt>
                <c:pt idx="775">
                  <c:v>-28.6875</c:v>
                </c:pt>
                <c:pt idx="776">
                  <c:v>-28.6875</c:v>
                </c:pt>
                <c:pt idx="777">
                  <c:v>-28.6875</c:v>
                </c:pt>
                <c:pt idx="778">
                  <c:v>-28.6875</c:v>
                </c:pt>
                <c:pt idx="779">
                  <c:v>-28.6875</c:v>
                </c:pt>
                <c:pt idx="780">
                  <c:v>-28.6875</c:v>
                </c:pt>
                <c:pt idx="781">
                  <c:v>-28.6875</c:v>
                </c:pt>
                <c:pt idx="782">
                  <c:v>-28.6875</c:v>
                </c:pt>
                <c:pt idx="783">
                  <c:v>-28.6875</c:v>
                </c:pt>
                <c:pt idx="784">
                  <c:v>-28.6875</c:v>
                </c:pt>
                <c:pt idx="785">
                  <c:v>-28.6875</c:v>
                </c:pt>
                <c:pt idx="786">
                  <c:v>-28.6875</c:v>
                </c:pt>
                <c:pt idx="787">
                  <c:v>-28.6875</c:v>
                </c:pt>
                <c:pt idx="788">
                  <c:v>-28.6875</c:v>
                </c:pt>
                <c:pt idx="789">
                  <c:v>-28.6875</c:v>
                </c:pt>
                <c:pt idx="790">
                  <c:v>-28.6875</c:v>
                </c:pt>
                <c:pt idx="791">
                  <c:v>-28.6875</c:v>
                </c:pt>
                <c:pt idx="792">
                  <c:v>-28.6875</c:v>
                </c:pt>
                <c:pt idx="793">
                  <c:v>-28.6875</c:v>
                </c:pt>
                <c:pt idx="794">
                  <c:v>-28.6875</c:v>
                </c:pt>
                <c:pt idx="795">
                  <c:v>-28.6875</c:v>
                </c:pt>
                <c:pt idx="796">
                  <c:v>-28.6875</c:v>
                </c:pt>
                <c:pt idx="797">
                  <c:v>-28.6875</c:v>
                </c:pt>
                <c:pt idx="798">
                  <c:v>-28.6875</c:v>
                </c:pt>
                <c:pt idx="799">
                  <c:v>-28.6875</c:v>
                </c:pt>
                <c:pt idx="800">
                  <c:v>-28.6875</c:v>
                </c:pt>
              </c:numCache>
            </c:numRef>
          </c:yVal>
          <c:smooth val="1"/>
        </c:ser>
        <c:ser>
          <c:idx val="5"/>
          <c:order val="5"/>
          <c:tx>
            <c:strRef>
              <c:f>'Dist &amp; Dominance'!$AD$4</c:f>
              <c:strCache>
                <c:ptCount val="1"/>
                <c:pt idx="0">
                  <c:v>∫ ∆ CDF (3-4)</c:v>
                </c:pt>
              </c:strCache>
            </c:strRef>
          </c:tx>
          <c:marker>
            <c:symbol val="none"/>
          </c:marker>
          <c:xVal>
            <c:numRef>
              <c:f>'Dist &amp; Dominance'!$J$5:$J$805</c:f>
              <c:numCache>
                <c:formatCode>"$"#,##0.00</c:formatCode>
                <c:ptCount val="801"/>
                <c:pt idx="0">
                  <c:v>-20</c:v>
                </c:pt>
                <c:pt idx="1">
                  <c:v>-19.899999999999999</c:v>
                </c:pt>
                <c:pt idx="2">
                  <c:v>-19.8</c:v>
                </c:pt>
                <c:pt idx="3">
                  <c:v>-19.7</c:v>
                </c:pt>
                <c:pt idx="4">
                  <c:v>-19.600000000000001</c:v>
                </c:pt>
                <c:pt idx="5">
                  <c:v>-19.5</c:v>
                </c:pt>
                <c:pt idx="6">
                  <c:v>-19.399999999999999</c:v>
                </c:pt>
                <c:pt idx="7">
                  <c:v>-19.3</c:v>
                </c:pt>
                <c:pt idx="8">
                  <c:v>-19.2</c:v>
                </c:pt>
                <c:pt idx="9">
                  <c:v>-19.100000000000001</c:v>
                </c:pt>
                <c:pt idx="10">
                  <c:v>-19</c:v>
                </c:pt>
                <c:pt idx="11">
                  <c:v>-18.899999999999999</c:v>
                </c:pt>
                <c:pt idx="12">
                  <c:v>-18.8</c:v>
                </c:pt>
                <c:pt idx="13">
                  <c:v>-18.7</c:v>
                </c:pt>
                <c:pt idx="14">
                  <c:v>-18.600000000000001</c:v>
                </c:pt>
                <c:pt idx="15">
                  <c:v>-18.5</c:v>
                </c:pt>
                <c:pt idx="16">
                  <c:v>-18.399999999999999</c:v>
                </c:pt>
                <c:pt idx="17">
                  <c:v>-18.3</c:v>
                </c:pt>
                <c:pt idx="18">
                  <c:v>-18.2</c:v>
                </c:pt>
                <c:pt idx="19">
                  <c:v>-18.100000000000001</c:v>
                </c:pt>
                <c:pt idx="20">
                  <c:v>-18</c:v>
                </c:pt>
                <c:pt idx="21">
                  <c:v>-17.899999999999999</c:v>
                </c:pt>
                <c:pt idx="22">
                  <c:v>-17.8</c:v>
                </c:pt>
                <c:pt idx="23">
                  <c:v>-17.7</c:v>
                </c:pt>
                <c:pt idx="24">
                  <c:v>-17.600000000000001</c:v>
                </c:pt>
                <c:pt idx="25">
                  <c:v>-17.5</c:v>
                </c:pt>
                <c:pt idx="26">
                  <c:v>-17.399999999999999</c:v>
                </c:pt>
                <c:pt idx="27">
                  <c:v>-17.3</c:v>
                </c:pt>
                <c:pt idx="28">
                  <c:v>-17.2</c:v>
                </c:pt>
                <c:pt idx="29">
                  <c:v>-17.100000000000001</c:v>
                </c:pt>
                <c:pt idx="30">
                  <c:v>-17</c:v>
                </c:pt>
                <c:pt idx="31">
                  <c:v>-16.899999999999999</c:v>
                </c:pt>
                <c:pt idx="32">
                  <c:v>-16.8</c:v>
                </c:pt>
                <c:pt idx="33">
                  <c:v>-16.6999999999999</c:v>
                </c:pt>
                <c:pt idx="34">
                  <c:v>-16.600000000000001</c:v>
                </c:pt>
                <c:pt idx="35">
                  <c:v>-16.5</c:v>
                </c:pt>
                <c:pt idx="36">
                  <c:v>-16.399999999999899</c:v>
                </c:pt>
                <c:pt idx="37">
                  <c:v>-16.3</c:v>
                </c:pt>
                <c:pt idx="38">
                  <c:v>-16.1999999999999</c:v>
                </c:pt>
                <c:pt idx="39">
                  <c:v>-16.099999999999898</c:v>
                </c:pt>
                <c:pt idx="40">
                  <c:v>-15.999999999999901</c:v>
                </c:pt>
                <c:pt idx="41">
                  <c:v>-15.899999999999901</c:v>
                </c:pt>
                <c:pt idx="42">
                  <c:v>-15.799999999999899</c:v>
                </c:pt>
                <c:pt idx="43">
                  <c:v>-15.6999999999999</c:v>
                </c:pt>
                <c:pt idx="44">
                  <c:v>-15.5999999999999</c:v>
                </c:pt>
                <c:pt idx="45">
                  <c:v>-15.499999999999901</c:v>
                </c:pt>
                <c:pt idx="46">
                  <c:v>-15.399999999999901</c:v>
                </c:pt>
                <c:pt idx="47">
                  <c:v>-15.299999999999899</c:v>
                </c:pt>
                <c:pt idx="48">
                  <c:v>-15.1999999999999</c:v>
                </c:pt>
                <c:pt idx="49">
                  <c:v>-15.0999999999999</c:v>
                </c:pt>
                <c:pt idx="50">
                  <c:v>-14.999999999999901</c:v>
                </c:pt>
                <c:pt idx="51">
                  <c:v>-14.899999999999901</c:v>
                </c:pt>
                <c:pt idx="52">
                  <c:v>-14.799999999999899</c:v>
                </c:pt>
                <c:pt idx="53">
                  <c:v>-14.6999999999999</c:v>
                </c:pt>
                <c:pt idx="54">
                  <c:v>-14.5999999999999</c:v>
                </c:pt>
                <c:pt idx="55">
                  <c:v>-14.499999999999901</c:v>
                </c:pt>
                <c:pt idx="56">
                  <c:v>-14.399999999999901</c:v>
                </c:pt>
                <c:pt idx="57">
                  <c:v>-14.299999999999899</c:v>
                </c:pt>
                <c:pt idx="58">
                  <c:v>-14.1999999999999</c:v>
                </c:pt>
                <c:pt idx="59">
                  <c:v>-14.0999999999999</c:v>
                </c:pt>
                <c:pt idx="60">
                  <c:v>-13.999999999999901</c:v>
                </c:pt>
                <c:pt idx="61">
                  <c:v>-13.899999999999901</c:v>
                </c:pt>
                <c:pt idx="62">
                  <c:v>-13.799999999999899</c:v>
                </c:pt>
                <c:pt idx="63">
                  <c:v>-13.6999999999999</c:v>
                </c:pt>
                <c:pt idx="64">
                  <c:v>-13.5999999999999</c:v>
                </c:pt>
                <c:pt idx="65">
                  <c:v>-13.499999999999901</c:v>
                </c:pt>
                <c:pt idx="66">
                  <c:v>-13.399999999999901</c:v>
                </c:pt>
                <c:pt idx="67">
                  <c:v>-13.299999999999899</c:v>
                </c:pt>
                <c:pt idx="68">
                  <c:v>-13.1999999999999</c:v>
                </c:pt>
                <c:pt idx="69">
                  <c:v>-13.0999999999999</c:v>
                </c:pt>
                <c:pt idx="70">
                  <c:v>-12.999999999999901</c:v>
                </c:pt>
                <c:pt idx="71">
                  <c:v>-12.899999999999901</c:v>
                </c:pt>
                <c:pt idx="72">
                  <c:v>-12.799999999999899</c:v>
                </c:pt>
                <c:pt idx="73">
                  <c:v>-12.6999999999999</c:v>
                </c:pt>
                <c:pt idx="74">
                  <c:v>-12.5999999999999</c:v>
                </c:pt>
                <c:pt idx="75">
                  <c:v>-12.499999999999901</c:v>
                </c:pt>
                <c:pt idx="76">
                  <c:v>-12.399999999999901</c:v>
                </c:pt>
                <c:pt idx="77">
                  <c:v>-12.299999999999899</c:v>
                </c:pt>
                <c:pt idx="78">
                  <c:v>-12.1999999999999</c:v>
                </c:pt>
                <c:pt idx="79">
                  <c:v>-12.0999999999999</c:v>
                </c:pt>
                <c:pt idx="80">
                  <c:v>-11.999999999999901</c:v>
                </c:pt>
                <c:pt idx="81">
                  <c:v>-11.899999999999901</c:v>
                </c:pt>
                <c:pt idx="82">
                  <c:v>-11.799999999999899</c:v>
                </c:pt>
                <c:pt idx="83">
                  <c:v>-11.6999999999999</c:v>
                </c:pt>
                <c:pt idx="84">
                  <c:v>-11.5999999999999</c:v>
                </c:pt>
                <c:pt idx="85">
                  <c:v>-11.499999999999901</c:v>
                </c:pt>
                <c:pt idx="86">
                  <c:v>-11.399999999999901</c:v>
                </c:pt>
                <c:pt idx="87">
                  <c:v>-11.299999999999899</c:v>
                </c:pt>
                <c:pt idx="88">
                  <c:v>-11.1999999999999</c:v>
                </c:pt>
                <c:pt idx="89">
                  <c:v>-11.0999999999999</c:v>
                </c:pt>
                <c:pt idx="90">
                  <c:v>-10.999999999999901</c:v>
                </c:pt>
                <c:pt idx="91">
                  <c:v>-10.899999999999901</c:v>
                </c:pt>
                <c:pt idx="92">
                  <c:v>-10.799999999999899</c:v>
                </c:pt>
                <c:pt idx="93">
                  <c:v>-10.6999999999999</c:v>
                </c:pt>
                <c:pt idx="94">
                  <c:v>-10.5999999999999</c:v>
                </c:pt>
                <c:pt idx="95">
                  <c:v>-10.499999999999901</c:v>
                </c:pt>
                <c:pt idx="96">
                  <c:v>-10.399999999999901</c:v>
                </c:pt>
                <c:pt idx="97">
                  <c:v>-10.299999999999899</c:v>
                </c:pt>
                <c:pt idx="98">
                  <c:v>-10.1999999999999</c:v>
                </c:pt>
                <c:pt idx="99">
                  <c:v>-10.0999999999999</c:v>
                </c:pt>
                <c:pt idx="100">
                  <c:v>-9.9999999999999005</c:v>
                </c:pt>
                <c:pt idx="101">
                  <c:v>-9.8999999999999009</c:v>
                </c:pt>
                <c:pt idx="102">
                  <c:v>-9.7999999999998995</c:v>
                </c:pt>
                <c:pt idx="103">
                  <c:v>-9.6999999999998998</c:v>
                </c:pt>
                <c:pt idx="104">
                  <c:v>-9.5999999999999002</c:v>
                </c:pt>
                <c:pt idx="105">
                  <c:v>-9.4999999999999005</c:v>
                </c:pt>
                <c:pt idx="106">
                  <c:v>-9.3999999999997996</c:v>
                </c:pt>
                <c:pt idx="107">
                  <c:v>-9.2999999999998</c:v>
                </c:pt>
                <c:pt idx="108">
                  <c:v>-9.1999999999998003</c:v>
                </c:pt>
                <c:pt idx="109">
                  <c:v>-9.0999999999998007</c:v>
                </c:pt>
                <c:pt idx="110">
                  <c:v>-8.9999999999997993</c:v>
                </c:pt>
                <c:pt idx="111">
                  <c:v>-8.8999999999997996</c:v>
                </c:pt>
                <c:pt idx="112">
                  <c:v>-8.7999999999998</c:v>
                </c:pt>
                <c:pt idx="113">
                  <c:v>-8.6999999999998003</c:v>
                </c:pt>
                <c:pt idx="114">
                  <c:v>-8.5999999999998007</c:v>
                </c:pt>
                <c:pt idx="115">
                  <c:v>-8.4999999999997993</c:v>
                </c:pt>
                <c:pt idx="116">
                  <c:v>-8.3999999999997996</c:v>
                </c:pt>
                <c:pt idx="117">
                  <c:v>-8.2999999999998</c:v>
                </c:pt>
                <c:pt idx="118">
                  <c:v>-8.1999999999998003</c:v>
                </c:pt>
                <c:pt idx="119">
                  <c:v>-8.0999999999998007</c:v>
                </c:pt>
                <c:pt idx="120">
                  <c:v>-7.9999999999998002</c:v>
                </c:pt>
                <c:pt idx="121">
                  <c:v>-7.8999999999997996</c:v>
                </c:pt>
                <c:pt idx="122">
                  <c:v>-7.7999999999998</c:v>
                </c:pt>
                <c:pt idx="123">
                  <c:v>-7.6999999999998003</c:v>
                </c:pt>
                <c:pt idx="124">
                  <c:v>-7.5999999999997998</c:v>
                </c:pt>
                <c:pt idx="125">
                  <c:v>-7.4999999999998002</c:v>
                </c:pt>
                <c:pt idx="126">
                  <c:v>-7.3999999999997996</c:v>
                </c:pt>
                <c:pt idx="127">
                  <c:v>-7.2999999999998</c:v>
                </c:pt>
                <c:pt idx="128">
                  <c:v>-7.1999999999998003</c:v>
                </c:pt>
                <c:pt idx="129">
                  <c:v>-7.0999999999997998</c:v>
                </c:pt>
                <c:pt idx="130">
                  <c:v>-6.9999999999998002</c:v>
                </c:pt>
                <c:pt idx="131">
                  <c:v>-6.8999999999997996</c:v>
                </c:pt>
                <c:pt idx="132">
                  <c:v>-6.7999999999998</c:v>
                </c:pt>
                <c:pt idx="133">
                  <c:v>-6.6999999999998003</c:v>
                </c:pt>
                <c:pt idx="134">
                  <c:v>-6.5999999999997998</c:v>
                </c:pt>
                <c:pt idx="135">
                  <c:v>-6.4999999999998002</c:v>
                </c:pt>
                <c:pt idx="136">
                  <c:v>-6.3999999999997996</c:v>
                </c:pt>
                <c:pt idx="137">
                  <c:v>-6.2999999999998</c:v>
                </c:pt>
                <c:pt idx="138">
                  <c:v>-6.1999999999998003</c:v>
                </c:pt>
                <c:pt idx="139">
                  <c:v>-6.0999999999997998</c:v>
                </c:pt>
                <c:pt idx="140">
                  <c:v>-5.9999999999998002</c:v>
                </c:pt>
                <c:pt idx="141">
                  <c:v>-5.8999999999997996</c:v>
                </c:pt>
                <c:pt idx="142">
                  <c:v>-5.7999999999998</c:v>
                </c:pt>
                <c:pt idx="143">
                  <c:v>-5.6999999999998003</c:v>
                </c:pt>
                <c:pt idx="144">
                  <c:v>-5.5999999999997998</c:v>
                </c:pt>
                <c:pt idx="145">
                  <c:v>-5.4999999999998002</c:v>
                </c:pt>
                <c:pt idx="146">
                  <c:v>-5.3999999999997996</c:v>
                </c:pt>
                <c:pt idx="147">
                  <c:v>-5.2999999999998</c:v>
                </c:pt>
                <c:pt idx="148">
                  <c:v>-5.1999999999998003</c:v>
                </c:pt>
                <c:pt idx="149">
                  <c:v>-5.0999999999997998</c:v>
                </c:pt>
                <c:pt idx="150">
                  <c:v>-4.9999999999998002</c:v>
                </c:pt>
                <c:pt idx="151">
                  <c:v>-4.8999999999997996</c:v>
                </c:pt>
                <c:pt idx="152">
                  <c:v>-4.7999999999998</c:v>
                </c:pt>
                <c:pt idx="153">
                  <c:v>-4.6999999999998003</c:v>
                </c:pt>
                <c:pt idx="154">
                  <c:v>-4.5999999999997998</c:v>
                </c:pt>
                <c:pt idx="155">
                  <c:v>-4.4999999999998002</c:v>
                </c:pt>
                <c:pt idx="156">
                  <c:v>-4.3999999999997996</c:v>
                </c:pt>
                <c:pt idx="157">
                  <c:v>-4.2999999999998</c:v>
                </c:pt>
                <c:pt idx="158">
                  <c:v>-4.1999999999998003</c:v>
                </c:pt>
                <c:pt idx="159">
                  <c:v>-4.0999999999997998</c:v>
                </c:pt>
                <c:pt idx="160">
                  <c:v>-3.9999999999998002</c:v>
                </c:pt>
                <c:pt idx="161">
                  <c:v>-3.8999999999998001</c:v>
                </c:pt>
                <c:pt idx="162">
                  <c:v>-3.7999999999998</c:v>
                </c:pt>
                <c:pt idx="163">
                  <c:v>-3.6999999999997999</c:v>
                </c:pt>
                <c:pt idx="164">
                  <c:v>-3.5999999999997998</c:v>
                </c:pt>
                <c:pt idx="165">
                  <c:v>-3.4999999999998002</c:v>
                </c:pt>
                <c:pt idx="166">
                  <c:v>-3.3999999999998001</c:v>
                </c:pt>
                <c:pt idx="167">
                  <c:v>-3.2999999999998</c:v>
                </c:pt>
                <c:pt idx="168">
                  <c:v>-3.1999999999997999</c:v>
                </c:pt>
                <c:pt idx="169">
                  <c:v>-3.0999999999997998</c:v>
                </c:pt>
                <c:pt idx="170">
                  <c:v>-2.9999999999998002</c:v>
                </c:pt>
                <c:pt idx="171">
                  <c:v>-2.8999999999998001</c:v>
                </c:pt>
                <c:pt idx="172">
                  <c:v>-2.7999999999998</c:v>
                </c:pt>
                <c:pt idx="173">
                  <c:v>-2.6999999999997999</c:v>
                </c:pt>
                <c:pt idx="174">
                  <c:v>-2.5999999999997998</c:v>
                </c:pt>
                <c:pt idx="175">
                  <c:v>-2.4999999999998002</c:v>
                </c:pt>
                <c:pt idx="176">
                  <c:v>-2.3999999999997002</c:v>
                </c:pt>
                <c:pt idx="177">
                  <c:v>-2.2999999999997001</c:v>
                </c:pt>
                <c:pt idx="178">
                  <c:v>-2.1999999999997</c:v>
                </c:pt>
                <c:pt idx="179">
                  <c:v>-2.0999999999996999</c:v>
                </c:pt>
                <c:pt idx="180">
                  <c:v>-1.9999999999997</c:v>
                </c:pt>
                <c:pt idx="181">
                  <c:v>-1.8999999999996999</c:v>
                </c:pt>
                <c:pt idx="182">
                  <c:v>-1.7999999999997001</c:v>
                </c:pt>
                <c:pt idx="183">
                  <c:v>-1.6999999999997</c:v>
                </c:pt>
                <c:pt idx="184">
                  <c:v>-1.5999999999997001</c:v>
                </c:pt>
                <c:pt idx="185">
                  <c:v>-1.4999999999997</c:v>
                </c:pt>
                <c:pt idx="186">
                  <c:v>-1.3999999999996999</c:v>
                </c:pt>
                <c:pt idx="187">
                  <c:v>-1.2999999999997001</c:v>
                </c:pt>
                <c:pt idx="188">
                  <c:v>-1.1999999999997</c:v>
                </c:pt>
                <c:pt idx="189">
                  <c:v>-1.0999999999997001</c:v>
                </c:pt>
                <c:pt idx="190">
                  <c:v>-0.99999999999970202</c:v>
                </c:pt>
                <c:pt idx="191">
                  <c:v>-0.89999999999970004</c:v>
                </c:pt>
                <c:pt idx="192">
                  <c:v>-0.79999999999969895</c:v>
                </c:pt>
                <c:pt idx="193">
                  <c:v>-0.69999999999970097</c:v>
                </c:pt>
                <c:pt idx="194">
                  <c:v>-0.599999999999699</c:v>
                </c:pt>
                <c:pt idx="195">
                  <c:v>-0.49999999999970202</c:v>
                </c:pt>
                <c:pt idx="196">
                  <c:v>-0.39999999999969998</c:v>
                </c:pt>
                <c:pt idx="197">
                  <c:v>-0.29999999999969901</c:v>
                </c:pt>
                <c:pt idx="198">
                  <c:v>-0.199999999999701</c:v>
                </c:pt>
                <c:pt idx="199">
                  <c:v>-9.9999999999699399E-2</c:v>
                </c:pt>
                <c:pt idx="200">
                  <c:v>2.9842794901924198E-13</c:v>
                </c:pt>
                <c:pt idx="201">
                  <c:v>0.1000000000003</c:v>
                </c:pt>
                <c:pt idx="202">
                  <c:v>0.20000000000030099</c:v>
                </c:pt>
                <c:pt idx="203">
                  <c:v>0.30000000000029903</c:v>
                </c:pt>
                <c:pt idx="204">
                  <c:v>0.400000000000301</c:v>
                </c:pt>
                <c:pt idx="205">
                  <c:v>0.50000000000029798</c:v>
                </c:pt>
                <c:pt idx="206">
                  <c:v>0.60000000000029996</c:v>
                </c:pt>
                <c:pt idx="207">
                  <c:v>0.70000000000030105</c:v>
                </c:pt>
                <c:pt idx="208">
                  <c:v>0.80000000000029903</c:v>
                </c:pt>
                <c:pt idx="209">
                  <c:v>0.900000000000301</c:v>
                </c:pt>
                <c:pt idx="210">
                  <c:v>1.0000000000003</c:v>
                </c:pt>
                <c:pt idx="211">
                  <c:v>1.1000000000003001</c:v>
                </c:pt>
                <c:pt idx="212">
                  <c:v>1.2000000000002999</c:v>
                </c:pt>
                <c:pt idx="213">
                  <c:v>1.3000000000003</c:v>
                </c:pt>
                <c:pt idx="214">
                  <c:v>1.4000000000002999</c:v>
                </c:pt>
                <c:pt idx="215">
                  <c:v>1.5000000000003</c:v>
                </c:pt>
                <c:pt idx="216">
                  <c:v>1.6000000000003001</c:v>
                </c:pt>
                <c:pt idx="217">
                  <c:v>1.7000000000002999</c:v>
                </c:pt>
                <c:pt idx="218">
                  <c:v>1.8000000000003</c:v>
                </c:pt>
                <c:pt idx="219">
                  <c:v>1.9000000000002999</c:v>
                </c:pt>
                <c:pt idx="220">
                  <c:v>2.0000000000003002</c:v>
                </c:pt>
                <c:pt idx="221">
                  <c:v>2.1000000000002998</c:v>
                </c:pt>
                <c:pt idx="222">
                  <c:v>2.2000000000002999</c:v>
                </c:pt>
                <c:pt idx="223">
                  <c:v>2.3000000000003</c:v>
                </c:pt>
                <c:pt idx="224">
                  <c:v>2.4000000000003001</c:v>
                </c:pt>
                <c:pt idx="225">
                  <c:v>2.5000000000003002</c:v>
                </c:pt>
                <c:pt idx="226">
                  <c:v>2.6000000000002998</c:v>
                </c:pt>
                <c:pt idx="227">
                  <c:v>2.7000000000002999</c:v>
                </c:pt>
                <c:pt idx="228">
                  <c:v>2.8000000000003</c:v>
                </c:pt>
                <c:pt idx="229">
                  <c:v>2.9000000000003001</c:v>
                </c:pt>
                <c:pt idx="230">
                  <c:v>3.0000000000003002</c:v>
                </c:pt>
                <c:pt idx="231">
                  <c:v>3.1000000000002998</c:v>
                </c:pt>
                <c:pt idx="232">
                  <c:v>3.2000000000002999</c:v>
                </c:pt>
                <c:pt idx="233">
                  <c:v>3.3000000000003</c:v>
                </c:pt>
                <c:pt idx="234">
                  <c:v>3.4000000000003001</c:v>
                </c:pt>
                <c:pt idx="235">
                  <c:v>3.5000000000003002</c:v>
                </c:pt>
                <c:pt idx="236">
                  <c:v>3.6000000000002998</c:v>
                </c:pt>
                <c:pt idx="237">
                  <c:v>3.7000000000002999</c:v>
                </c:pt>
                <c:pt idx="238">
                  <c:v>3.8000000000003</c:v>
                </c:pt>
                <c:pt idx="239">
                  <c:v>3.9000000000003001</c:v>
                </c:pt>
                <c:pt idx="240">
                  <c:v>4.0000000000003002</c:v>
                </c:pt>
                <c:pt idx="241">
                  <c:v>4.1000000000002998</c:v>
                </c:pt>
                <c:pt idx="242">
                  <c:v>4.2000000000003004</c:v>
                </c:pt>
                <c:pt idx="243">
                  <c:v>4.3000000000003</c:v>
                </c:pt>
                <c:pt idx="244">
                  <c:v>4.4000000000002997</c:v>
                </c:pt>
                <c:pt idx="245">
                  <c:v>4.5000000000003002</c:v>
                </c:pt>
                <c:pt idx="246">
                  <c:v>4.6000000000002998</c:v>
                </c:pt>
                <c:pt idx="247">
                  <c:v>4.7000000000003999</c:v>
                </c:pt>
                <c:pt idx="248">
                  <c:v>4.8000000000004004</c:v>
                </c:pt>
                <c:pt idx="249">
                  <c:v>4.9000000000004</c:v>
                </c:pt>
                <c:pt idx="250">
                  <c:v>5.0000000000003997</c:v>
                </c:pt>
                <c:pt idx="251">
                  <c:v>5.1000000000004002</c:v>
                </c:pt>
                <c:pt idx="252">
                  <c:v>5.2000000000003999</c:v>
                </c:pt>
                <c:pt idx="253">
                  <c:v>5.3000000000004004</c:v>
                </c:pt>
                <c:pt idx="254">
                  <c:v>5.4000000000004</c:v>
                </c:pt>
                <c:pt idx="255">
                  <c:v>5.5000000000003997</c:v>
                </c:pt>
                <c:pt idx="256">
                  <c:v>5.6000000000004002</c:v>
                </c:pt>
                <c:pt idx="257">
                  <c:v>5.7000000000003999</c:v>
                </c:pt>
                <c:pt idx="258">
                  <c:v>5.8000000000004004</c:v>
                </c:pt>
                <c:pt idx="259">
                  <c:v>5.9000000000004</c:v>
                </c:pt>
                <c:pt idx="260">
                  <c:v>6.0000000000003997</c:v>
                </c:pt>
                <c:pt idx="261">
                  <c:v>6.1000000000004002</c:v>
                </c:pt>
                <c:pt idx="262">
                  <c:v>6.2000000000003999</c:v>
                </c:pt>
                <c:pt idx="263">
                  <c:v>6.3000000000004004</c:v>
                </c:pt>
                <c:pt idx="264">
                  <c:v>6.4000000000004</c:v>
                </c:pt>
                <c:pt idx="265">
                  <c:v>6.5000000000003997</c:v>
                </c:pt>
                <c:pt idx="266">
                  <c:v>6.6000000000004002</c:v>
                </c:pt>
                <c:pt idx="267">
                  <c:v>6.7000000000003999</c:v>
                </c:pt>
                <c:pt idx="268">
                  <c:v>6.8000000000004004</c:v>
                </c:pt>
                <c:pt idx="269">
                  <c:v>6.9000000000004</c:v>
                </c:pt>
                <c:pt idx="270">
                  <c:v>7.0000000000003997</c:v>
                </c:pt>
                <c:pt idx="271">
                  <c:v>7.1000000000004002</c:v>
                </c:pt>
                <c:pt idx="272">
                  <c:v>7.2000000000003999</c:v>
                </c:pt>
                <c:pt idx="273">
                  <c:v>7.3000000000004004</c:v>
                </c:pt>
                <c:pt idx="274">
                  <c:v>7.4000000000004</c:v>
                </c:pt>
                <c:pt idx="275">
                  <c:v>7.5000000000003997</c:v>
                </c:pt>
                <c:pt idx="276">
                  <c:v>7.6000000000004002</c:v>
                </c:pt>
                <c:pt idx="277">
                  <c:v>7.7000000000003999</c:v>
                </c:pt>
                <c:pt idx="278">
                  <c:v>7.8000000000004004</c:v>
                </c:pt>
                <c:pt idx="279">
                  <c:v>7.9000000000004</c:v>
                </c:pt>
                <c:pt idx="280">
                  <c:v>8.0000000000003997</c:v>
                </c:pt>
                <c:pt idx="281">
                  <c:v>8.1000000000003993</c:v>
                </c:pt>
                <c:pt idx="282">
                  <c:v>8.2000000000004007</c:v>
                </c:pt>
                <c:pt idx="283">
                  <c:v>8.3000000000004004</c:v>
                </c:pt>
                <c:pt idx="284">
                  <c:v>8.4000000000004</c:v>
                </c:pt>
                <c:pt idx="285">
                  <c:v>8.5000000000003997</c:v>
                </c:pt>
                <c:pt idx="286">
                  <c:v>8.6000000000003993</c:v>
                </c:pt>
                <c:pt idx="287">
                  <c:v>8.7000000000004007</c:v>
                </c:pt>
                <c:pt idx="288">
                  <c:v>8.8000000000004004</c:v>
                </c:pt>
                <c:pt idx="289">
                  <c:v>8.9000000000004</c:v>
                </c:pt>
                <c:pt idx="290">
                  <c:v>9.0000000000003997</c:v>
                </c:pt>
                <c:pt idx="291">
                  <c:v>9.1000000000003993</c:v>
                </c:pt>
                <c:pt idx="292">
                  <c:v>9.2000000000004007</c:v>
                </c:pt>
                <c:pt idx="293">
                  <c:v>9.3000000000004004</c:v>
                </c:pt>
                <c:pt idx="294">
                  <c:v>9.4000000000004</c:v>
                </c:pt>
                <c:pt idx="295">
                  <c:v>9.5000000000003997</c:v>
                </c:pt>
                <c:pt idx="296">
                  <c:v>9.6000000000003993</c:v>
                </c:pt>
                <c:pt idx="297">
                  <c:v>9.7000000000004007</c:v>
                </c:pt>
                <c:pt idx="298">
                  <c:v>9.8000000000004004</c:v>
                </c:pt>
                <c:pt idx="299">
                  <c:v>9.9000000000004</c:v>
                </c:pt>
                <c:pt idx="300">
                  <c:v>10.0000000000004</c:v>
                </c:pt>
                <c:pt idx="301">
                  <c:v>10.100000000000399</c:v>
                </c:pt>
                <c:pt idx="302">
                  <c:v>10.200000000000401</c:v>
                </c:pt>
                <c:pt idx="303">
                  <c:v>10.3000000000004</c:v>
                </c:pt>
                <c:pt idx="304">
                  <c:v>10.4000000000004</c:v>
                </c:pt>
                <c:pt idx="305">
                  <c:v>10.5000000000004</c:v>
                </c:pt>
                <c:pt idx="306">
                  <c:v>10.600000000000399</c:v>
                </c:pt>
                <c:pt idx="307">
                  <c:v>10.700000000000401</c:v>
                </c:pt>
                <c:pt idx="308">
                  <c:v>10.8000000000004</c:v>
                </c:pt>
                <c:pt idx="309">
                  <c:v>10.9000000000004</c:v>
                </c:pt>
                <c:pt idx="310">
                  <c:v>11.0000000000004</c:v>
                </c:pt>
                <c:pt idx="311">
                  <c:v>11.100000000000399</c:v>
                </c:pt>
                <c:pt idx="312">
                  <c:v>11.200000000000401</c:v>
                </c:pt>
                <c:pt idx="313">
                  <c:v>11.3000000000004</c:v>
                </c:pt>
                <c:pt idx="314">
                  <c:v>11.4000000000004</c:v>
                </c:pt>
                <c:pt idx="315">
                  <c:v>11.5000000000004</c:v>
                </c:pt>
                <c:pt idx="316">
                  <c:v>11.600000000000399</c:v>
                </c:pt>
                <c:pt idx="317">
                  <c:v>11.7000000000005</c:v>
                </c:pt>
                <c:pt idx="318">
                  <c:v>11.8000000000005</c:v>
                </c:pt>
                <c:pt idx="319">
                  <c:v>11.9000000000005</c:v>
                </c:pt>
                <c:pt idx="320">
                  <c:v>12.000000000000499</c:v>
                </c:pt>
                <c:pt idx="321">
                  <c:v>12.100000000000501</c:v>
                </c:pt>
                <c:pt idx="322">
                  <c:v>12.2000000000005</c:v>
                </c:pt>
                <c:pt idx="323">
                  <c:v>12.3000000000005</c:v>
                </c:pt>
                <c:pt idx="324">
                  <c:v>12.4000000000005</c:v>
                </c:pt>
                <c:pt idx="325">
                  <c:v>12.500000000000499</c:v>
                </c:pt>
                <c:pt idx="326">
                  <c:v>12.600000000000501</c:v>
                </c:pt>
                <c:pt idx="327">
                  <c:v>12.7000000000005</c:v>
                </c:pt>
                <c:pt idx="328">
                  <c:v>12.8000000000005</c:v>
                </c:pt>
                <c:pt idx="329">
                  <c:v>12.9000000000005</c:v>
                </c:pt>
                <c:pt idx="330">
                  <c:v>13.000000000000499</c:v>
                </c:pt>
                <c:pt idx="331">
                  <c:v>13.100000000000501</c:v>
                </c:pt>
                <c:pt idx="332">
                  <c:v>13.2000000000005</c:v>
                </c:pt>
                <c:pt idx="333">
                  <c:v>13.3000000000005</c:v>
                </c:pt>
                <c:pt idx="334">
                  <c:v>13.4000000000005</c:v>
                </c:pt>
                <c:pt idx="335">
                  <c:v>13.500000000000499</c:v>
                </c:pt>
                <c:pt idx="336">
                  <c:v>13.600000000000501</c:v>
                </c:pt>
                <c:pt idx="337">
                  <c:v>13.7000000000005</c:v>
                </c:pt>
                <c:pt idx="338">
                  <c:v>13.8000000000005</c:v>
                </c:pt>
                <c:pt idx="339">
                  <c:v>13.9000000000005</c:v>
                </c:pt>
                <c:pt idx="340">
                  <c:v>14.000000000000499</c:v>
                </c:pt>
                <c:pt idx="341">
                  <c:v>14.100000000000501</c:v>
                </c:pt>
                <c:pt idx="342">
                  <c:v>14.2000000000005</c:v>
                </c:pt>
                <c:pt idx="343">
                  <c:v>14.3000000000005</c:v>
                </c:pt>
                <c:pt idx="344">
                  <c:v>14.4000000000005</c:v>
                </c:pt>
                <c:pt idx="345">
                  <c:v>14.500000000000499</c:v>
                </c:pt>
                <c:pt idx="346">
                  <c:v>14.600000000000501</c:v>
                </c:pt>
                <c:pt idx="347">
                  <c:v>14.7000000000005</c:v>
                </c:pt>
                <c:pt idx="348">
                  <c:v>14.8000000000005</c:v>
                </c:pt>
                <c:pt idx="349">
                  <c:v>14.9000000000005</c:v>
                </c:pt>
                <c:pt idx="350">
                  <c:v>15.000000000000499</c:v>
                </c:pt>
                <c:pt idx="351">
                  <c:v>15.100000000000501</c:v>
                </c:pt>
                <c:pt idx="352">
                  <c:v>15.2000000000005</c:v>
                </c:pt>
                <c:pt idx="353">
                  <c:v>15.3000000000005</c:v>
                </c:pt>
                <c:pt idx="354">
                  <c:v>15.4000000000005</c:v>
                </c:pt>
                <c:pt idx="355">
                  <c:v>15.500000000000499</c:v>
                </c:pt>
                <c:pt idx="356">
                  <c:v>15.600000000000501</c:v>
                </c:pt>
                <c:pt idx="357">
                  <c:v>15.7000000000005</c:v>
                </c:pt>
                <c:pt idx="358">
                  <c:v>15.8000000000005</c:v>
                </c:pt>
                <c:pt idx="359">
                  <c:v>15.9000000000005</c:v>
                </c:pt>
                <c:pt idx="360">
                  <c:v>16.000000000000501</c:v>
                </c:pt>
                <c:pt idx="361">
                  <c:v>16.100000000000499</c:v>
                </c:pt>
                <c:pt idx="362">
                  <c:v>16.2000000000005</c:v>
                </c:pt>
                <c:pt idx="363">
                  <c:v>16.300000000000502</c:v>
                </c:pt>
                <c:pt idx="364">
                  <c:v>16.4000000000005</c:v>
                </c:pt>
                <c:pt idx="365">
                  <c:v>16.500000000000501</c:v>
                </c:pt>
                <c:pt idx="366">
                  <c:v>16.600000000000499</c:v>
                </c:pt>
                <c:pt idx="367">
                  <c:v>16.7000000000005</c:v>
                </c:pt>
                <c:pt idx="368">
                  <c:v>16.800000000000502</c:v>
                </c:pt>
                <c:pt idx="369">
                  <c:v>16.9000000000005</c:v>
                </c:pt>
                <c:pt idx="370">
                  <c:v>17.000000000000501</c:v>
                </c:pt>
                <c:pt idx="371">
                  <c:v>17.100000000000499</c:v>
                </c:pt>
                <c:pt idx="372">
                  <c:v>17.2000000000005</c:v>
                </c:pt>
                <c:pt idx="373">
                  <c:v>17.300000000000502</c:v>
                </c:pt>
                <c:pt idx="374">
                  <c:v>17.4000000000005</c:v>
                </c:pt>
                <c:pt idx="375">
                  <c:v>17.500000000000501</c:v>
                </c:pt>
                <c:pt idx="376">
                  <c:v>17.600000000000499</c:v>
                </c:pt>
                <c:pt idx="377">
                  <c:v>17.7000000000005</c:v>
                </c:pt>
                <c:pt idx="378">
                  <c:v>17.800000000000502</c:v>
                </c:pt>
                <c:pt idx="379">
                  <c:v>17.9000000000005</c:v>
                </c:pt>
                <c:pt idx="380">
                  <c:v>18.000000000000501</c:v>
                </c:pt>
                <c:pt idx="381">
                  <c:v>18.100000000000499</c:v>
                </c:pt>
                <c:pt idx="382">
                  <c:v>18.2000000000005</c:v>
                </c:pt>
                <c:pt idx="383">
                  <c:v>18.300000000000502</c:v>
                </c:pt>
                <c:pt idx="384">
                  <c:v>18.4000000000005</c:v>
                </c:pt>
                <c:pt idx="385">
                  <c:v>18.500000000000501</c:v>
                </c:pt>
                <c:pt idx="386">
                  <c:v>18.600000000000499</c:v>
                </c:pt>
                <c:pt idx="387">
                  <c:v>18.7000000000005</c:v>
                </c:pt>
                <c:pt idx="388">
                  <c:v>18.800000000000601</c:v>
                </c:pt>
                <c:pt idx="389">
                  <c:v>18.900000000000599</c:v>
                </c:pt>
                <c:pt idx="390">
                  <c:v>19.0000000000006</c:v>
                </c:pt>
                <c:pt idx="391">
                  <c:v>19.100000000000598</c:v>
                </c:pt>
                <c:pt idx="392">
                  <c:v>19.2000000000006</c:v>
                </c:pt>
                <c:pt idx="393">
                  <c:v>19.300000000000601</c:v>
                </c:pt>
                <c:pt idx="394">
                  <c:v>19.400000000000599</c:v>
                </c:pt>
                <c:pt idx="395">
                  <c:v>19.5000000000006</c:v>
                </c:pt>
                <c:pt idx="396">
                  <c:v>19.600000000000598</c:v>
                </c:pt>
                <c:pt idx="397">
                  <c:v>19.7000000000006</c:v>
                </c:pt>
                <c:pt idx="398">
                  <c:v>19.800000000000601</c:v>
                </c:pt>
                <c:pt idx="399">
                  <c:v>19.900000000000599</c:v>
                </c:pt>
                <c:pt idx="400">
                  <c:v>20.0000000000006</c:v>
                </c:pt>
                <c:pt idx="401">
                  <c:v>20.100000000000598</c:v>
                </c:pt>
                <c:pt idx="402">
                  <c:v>20.2000000000006</c:v>
                </c:pt>
                <c:pt idx="403">
                  <c:v>20.300000000000601</c:v>
                </c:pt>
                <c:pt idx="404">
                  <c:v>20.400000000000599</c:v>
                </c:pt>
                <c:pt idx="405">
                  <c:v>20.5000000000006</c:v>
                </c:pt>
                <c:pt idx="406">
                  <c:v>20.600000000000598</c:v>
                </c:pt>
                <c:pt idx="407">
                  <c:v>20.7000000000006</c:v>
                </c:pt>
                <c:pt idx="408">
                  <c:v>20.800000000000601</c:v>
                </c:pt>
                <c:pt idx="409">
                  <c:v>20.900000000000599</c:v>
                </c:pt>
                <c:pt idx="410">
                  <c:v>21.0000000000006</c:v>
                </c:pt>
                <c:pt idx="411">
                  <c:v>21.100000000000598</c:v>
                </c:pt>
                <c:pt idx="412">
                  <c:v>21.2000000000006</c:v>
                </c:pt>
                <c:pt idx="413">
                  <c:v>21.300000000000601</c:v>
                </c:pt>
                <c:pt idx="414">
                  <c:v>21.400000000000599</c:v>
                </c:pt>
                <c:pt idx="415">
                  <c:v>21.5000000000006</c:v>
                </c:pt>
                <c:pt idx="416">
                  <c:v>21.600000000000598</c:v>
                </c:pt>
                <c:pt idx="417">
                  <c:v>21.7000000000006</c:v>
                </c:pt>
                <c:pt idx="418">
                  <c:v>21.800000000000601</c:v>
                </c:pt>
                <c:pt idx="419">
                  <c:v>21.900000000000599</c:v>
                </c:pt>
                <c:pt idx="420">
                  <c:v>22.0000000000006</c:v>
                </c:pt>
                <c:pt idx="421">
                  <c:v>22.100000000000598</c:v>
                </c:pt>
                <c:pt idx="422">
                  <c:v>22.2000000000006</c:v>
                </c:pt>
                <c:pt idx="423">
                  <c:v>22.300000000000601</c:v>
                </c:pt>
                <c:pt idx="424">
                  <c:v>22.400000000000599</c:v>
                </c:pt>
                <c:pt idx="425">
                  <c:v>22.5000000000006</c:v>
                </c:pt>
                <c:pt idx="426">
                  <c:v>22.600000000000598</c:v>
                </c:pt>
                <c:pt idx="427">
                  <c:v>22.7000000000006</c:v>
                </c:pt>
                <c:pt idx="428">
                  <c:v>22.800000000000601</c:v>
                </c:pt>
                <c:pt idx="429">
                  <c:v>22.900000000000599</c:v>
                </c:pt>
                <c:pt idx="430">
                  <c:v>23.0000000000006</c:v>
                </c:pt>
                <c:pt idx="431">
                  <c:v>23.100000000000598</c:v>
                </c:pt>
                <c:pt idx="432">
                  <c:v>23.2000000000006</c:v>
                </c:pt>
                <c:pt idx="433">
                  <c:v>23.300000000000601</c:v>
                </c:pt>
                <c:pt idx="434">
                  <c:v>23.400000000000599</c:v>
                </c:pt>
                <c:pt idx="435">
                  <c:v>23.5000000000006</c:v>
                </c:pt>
                <c:pt idx="436">
                  <c:v>23.600000000000598</c:v>
                </c:pt>
                <c:pt idx="437">
                  <c:v>23.7000000000006</c:v>
                </c:pt>
                <c:pt idx="438">
                  <c:v>23.800000000000601</c:v>
                </c:pt>
                <c:pt idx="439">
                  <c:v>23.900000000000599</c:v>
                </c:pt>
                <c:pt idx="440">
                  <c:v>24.0000000000006</c:v>
                </c:pt>
                <c:pt idx="441">
                  <c:v>24.100000000000598</c:v>
                </c:pt>
                <c:pt idx="442">
                  <c:v>24.2000000000006</c:v>
                </c:pt>
                <c:pt idx="443">
                  <c:v>24.300000000000601</c:v>
                </c:pt>
                <c:pt idx="444">
                  <c:v>24.400000000000599</c:v>
                </c:pt>
                <c:pt idx="445">
                  <c:v>24.5000000000006</c:v>
                </c:pt>
                <c:pt idx="446">
                  <c:v>24.600000000000598</c:v>
                </c:pt>
                <c:pt idx="447">
                  <c:v>24.7000000000006</c:v>
                </c:pt>
                <c:pt idx="448">
                  <c:v>24.800000000000601</c:v>
                </c:pt>
                <c:pt idx="449">
                  <c:v>24.900000000000599</c:v>
                </c:pt>
                <c:pt idx="450">
                  <c:v>25.0000000000006</c:v>
                </c:pt>
                <c:pt idx="451">
                  <c:v>25.100000000000598</c:v>
                </c:pt>
                <c:pt idx="452">
                  <c:v>25.2000000000006</c:v>
                </c:pt>
                <c:pt idx="453">
                  <c:v>25.300000000000601</c:v>
                </c:pt>
                <c:pt idx="454">
                  <c:v>25.400000000000599</c:v>
                </c:pt>
                <c:pt idx="455">
                  <c:v>25.5000000000006</c:v>
                </c:pt>
                <c:pt idx="456">
                  <c:v>25.600000000000598</c:v>
                </c:pt>
                <c:pt idx="457">
                  <c:v>25.7000000000006</c:v>
                </c:pt>
                <c:pt idx="458">
                  <c:v>25.800000000000701</c:v>
                </c:pt>
                <c:pt idx="459">
                  <c:v>25.900000000000698</c:v>
                </c:pt>
                <c:pt idx="460">
                  <c:v>26.0000000000007</c:v>
                </c:pt>
                <c:pt idx="461">
                  <c:v>26.100000000000701</c:v>
                </c:pt>
                <c:pt idx="462">
                  <c:v>26.200000000000699</c:v>
                </c:pt>
                <c:pt idx="463">
                  <c:v>26.300000000000701</c:v>
                </c:pt>
                <c:pt idx="464">
                  <c:v>26.400000000000698</c:v>
                </c:pt>
                <c:pt idx="465">
                  <c:v>26.5000000000007</c:v>
                </c:pt>
                <c:pt idx="466">
                  <c:v>26.600000000000701</c:v>
                </c:pt>
                <c:pt idx="467">
                  <c:v>26.700000000000699</c:v>
                </c:pt>
                <c:pt idx="468">
                  <c:v>26.800000000000701</c:v>
                </c:pt>
                <c:pt idx="469">
                  <c:v>26.900000000000698</c:v>
                </c:pt>
                <c:pt idx="470">
                  <c:v>27.0000000000007</c:v>
                </c:pt>
                <c:pt idx="471">
                  <c:v>27.100000000000701</c:v>
                </c:pt>
                <c:pt idx="472">
                  <c:v>27.200000000000699</c:v>
                </c:pt>
                <c:pt idx="473">
                  <c:v>27.300000000000701</c:v>
                </c:pt>
                <c:pt idx="474">
                  <c:v>27.400000000000698</c:v>
                </c:pt>
                <c:pt idx="475">
                  <c:v>27.5000000000007</c:v>
                </c:pt>
                <c:pt idx="476">
                  <c:v>27.600000000000701</c:v>
                </c:pt>
                <c:pt idx="477">
                  <c:v>27.700000000000699</c:v>
                </c:pt>
                <c:pt idx="478">
                  <c:v>27.800000000000701</c:v>
                </c:pt>
                <c:pt idx="479">
                  <c:v>27.900000000000698</c:v>
                </c:pt>
                <c:pt idx="480">
                  <c:v>28.0000000000007</c:v>
                </c:pt>
                <c:pt idx="481">
                  <c:v>28.100000000000701</c:v>
                </c:pt>
                <c:pt idx="482">
                  <c:v>28.200000000000699</c:v>
                </c:pt>
                <c:pt idx="483">
                  <c:v>28.300000000000701</c:v>
                </c:pt>
                <c:pt idx="484">
                  <c:v>28.400000000000698</c:v>
                </c:pt>
                <c:pt idx="485">
                  <c:v>28.5000000000007</c:v>
                </c:pt>
                <c:pt idx="486">
                  <c:v>28.600000000000701</c:v>
                </c:pt>
                <c:pt idx="487">
                  <c:v>28.700000000000699</c:v>
                </c:pt>
                <c:pt idx="488">
                  <c:v>28.800000000000701</c:v>
                </c:pt>
                <c:pt idx="489">
                  <c:v>28.900000000000698</c:v>
                </c:pt>
                <c:pt idx="490">
                  <c:v>29.0000000000007</c:v>
                </c:pt>
                <c:pt idx="491">
                  <c:v>29.100000000000701</c:v>
                </c:pt>
                <c:pt idx="492">
                  <c:v>29.200000000000699</c:v>
                </c:pt>
                <c:pt idx="493">
                  <c:v>29.300000000000701</c:v>
                </c:pt>
                <c:pt idx="494">
                  <c:v>29.400000000000698</c:v>
                </c:pt>
                <c:pt idx="495">
                  <c:v>29.5000000000007</c:v>
                </c:pt>
                <c:pt idx="496">
                  <c:v>29.600000000000701</c:v>
                </c:pt>
                <c:pt idx="497">
                  <c:v>29.700000000000699</c:v>
                </c:pt>
                <c:pt idx="498">
                  <c:v>29.800000000000701</c:v>
                </c:pt>
                <c:pt idx="499">
                  <c:v>29.900000000000698</c:v>
                </c:pt>
                <c:pt idx="500">
                  <c:v>30.0000000000007</c:v>
                </c:pt>
                <c:pt idx="501">
                  <c:v>30.100000000000701</c:v>
                </c:pt>
                <c:pt idx="502">
                  <c:v>30.200000000000699</c:v>
                </c:pt>
                <c:pt idx="503">
                  <c:v>30.300000000000701</c:v>
                </c:pt>
                <c:pt idx="504">
                  <c:v>30.400000000000698</c:v>
                </c:pt>
                <c:pt idx="505">
                  <c:v>30.5000000000007</c:v>
                </c:pt>
                <c:pt idx="506">
                  <c:v>30.600000000000701</c:v>
                </c:pt>
                <c:pt idx="507">
                  <c:v>30.700000000000699</c:v>
                </c:pt>
                <c:pt idx="508">
                  <c:v>30.800000000000701</c:v>
                </c:pt>
                <c:pt idx="509">
                  <c:v>30.900000000000698</c:v>
                </c:pt>
                <c:pt idx="510">
                  <c:v>31.0000000000007</c:v>
                </c:pt>
                <c:pt idx="511">
                  <c:v>31.100000000000701</c:v>
                </c:pt>
                <c:pt idx="512">
                  <c:v>31.200000000000699</c:v>
                </c:pt>
                <c:pt idx="513">
                  <c:v>31.300000000000701</c:v>
                </c:pt>
                <c:pt idx="514">
                  <c:v>31.400000000000698</c:v>
                </c:pt>
                <c:pt idx="515">
                  <c:v>31.5000000000007</c:v>
                </c:pt>
                <c:pt idx="516">
                  <c:v>31.600000000000701</c:v>
                </c:pt>
                <c:pt idx="517">
                  <c:v>31.700000000000699</c:v>
                </c:pt>
                <c:pt idx="518">
                  <c:v>31.800000000000701</c:v>
                </c:pt>
                <c:pt idx="519">
                  <c:v>31.900000000000698</c:v>
                </c:pt>
                <c:pt idx="520">
                  <c:v>32.000000000000703</c:v>
                </c:pt>
                <c:pt idx="521">
                  <c:v>32.100000000000698</c:v>
                </c:pt>
                <c:pt idx="522">
                  <c:v>32.200000000000699</c:v>
                </c:pt>
                <c:pt idx="523">
                  <c:v>32.300000000000701</c:v>
                </c:pt>
                <c:pt idx="524">
                  <c:v>32.400000000000702</c:v>
                </c:pt>
                <c:pt idx="525">
                  <c:v>32.500000000000703</c:v>
                </c:pt>
                <c:pt idx="526">
                  <c:v>32.600000000000698</c:v>
                </c:pt>
                <c:pt idx="527">
                  <c:v>32.700000000000699</c:v>
                </c:pt>
                <c:pt idx="528">
                  <c:v>32.8000000000008</c:v>
                </c:pt>
                <c:pt idx="529">
                  <c:v>32.900000000000801</c:v>
                </c:pt>
                <c:pt idx="530">
                  <c:v>33.000000000000803</c:v>
                </c:pt>
                <c:pt idx="531">
                  <c:v>33.100000000000797</c:v>
                </c:pt>
                <c:pt idx="532">
                  <c:v>33.200000000000799</c:v>
                </c:pt>
                <c:pt idx="533">
                  <c:v>33.3000000000008</c:v>
                </c:pt>
                <c:pt idx="534">
                  <c:v>33.400000000000801</c:v>
                </c:pt>
                <c:pt idx="535">
                  <c:v>33.500000000000803</c:v>
                </c:pt>
                <c:pt idx="536">
                  <c:v>33.600000000000797</c:v>
                </c:pt>
                <c:pt idx="537">
                  <c:v>33.700000000000799</c:v>
                </c:pt>
                <c:pt idx="538">
                  <c:v>33.8000000000008</c:v>
                </c:pt>
                <c:pt idx="539">
                  <c:v>33.900000000000801</c:v>
                </c:pt>
                <c:pt idx="540">
                  <c:v>34.000000000000803</c:v>
                </c:pt>
                <c:pt idx="541">
                  <c:v>34.100000000000797</c:v>
                </c:pt>
                <c:pt idx="542">
                  <c:v>34.200000000000799</c:v>
                </c:pt>
                <c:pt idx="543">
                  <c:v>34.3000000000008</c:v>
                </c:pt>
                <c:pt idx="544">
                  <c:v>34.400000000000801</c:v>
                </c:pt>
                <c:pt idx="545">
                  <c:v>34.500000000000803</c:v>
                </c:pt>
                <c:pt idx="546">
                  <c:v>34.600000000000797</c:v>
                </c:pt>
                <c:pt idx="547">
                  <c:v>34.700000000000799</c:v>
                </c:pt>
                <c:pt idx="548">
                  <c:v>34.8000000000008</c:v>
                </c:pt>
                <c:pt idx="549">
                  <c:v>34.900000000000801</c:v>
                </c:pt>
                <c:pt idx="550">
                  <c:v>35.000000000000803</c:v>
                </c:pt>
                <c:pt idx="551">
                  <c:v>35.100000000000797</c:v>
                </c:pt>
                <c:pt idx="552">
                  <c:v>35.200000000000799</c:v>
                </c:pt>
                <c:pt idx="553">
                  <c:v>35.3000000000008</c:v>
                </c:pt>
                <c:pt idx="554">
                  <c:v>35.400000000000801</c:v>
                </c:pt>
                <c:pt idx="555">
                  <c:v>35.500000000000803</c:v>
                </c:pt>
                <c:pt idx="556">
                  <c:v>35.600000000000797</c:v>
                </c:pt>
                <c:pt idx="557">
                  <c:v>35.700000000000799</c:v>
                </c:pt>
                <c:pt idx="558">
                  <c:v>35.8000000000008</c:v>
                </c:pt>
                <c:pt idx="559">
                  <c:v>35.900000000000801</c:v>
                </c:pt>
                <c:pt idx="560">
                  <c:v>36.000000000000803</c:v>
                </c:pt>
                <c:pt idx="561">
                  <c:v>36.100000000000797</c:v>
                </c:pt>
                <c:pt idx="562">
                  <c:v>36.200000000000799</c:v>
                </c:pt>
                <c:pt idx="563">
                  <c:v>36.3000000000008</c:v>
                </c:pt>
                <c:pt idx="564">
                  <c:v>36.400000000000801</c:v>
                </c:pt>
                <c:pt idx="565">
                  <c:v>36.500000000000803</c:v>
                </c:pt>
                <c:pt idx="566">
                  <c:v>36.600000000000797</c:v>
                </c:pt>
                <c:pt idx="567">
                  <c:v>36.700000000000799</c:v>
                </c:pt>
                <c:pt idx="568">
                  <c:v>36.8000000000008</c:v>
                </c:pt>
                <c:pt idx="569">
                  <c:v>36.900000000000801</c:v>
                </c:pt>
                <c:pt idx="570">
                  <c:v>37.000000000000803</c:v>
                </c:pt>
                <c:pt idx="571">
                  <c:v>37.100000000000797</c:v>
                </c:pt>
                <c:pt idx="572">
                  <c:v>37.200000000000799</c:v>
                </c:pt>
                <c:pt idx="573">
                  <c:v>37.3000000000008</c:v>
                </c:pt>
                <c:pt idx="574">
                  <c:v>37.400000000000801</c:v>
                </c:pt>
                <c:pt idx="575">
                  <c:v>37.500000000000803</c:v>
                </c:pt>
                <c:pt idx="576">
                  <c:v>37.600000000000797</c:v>
                </c:pt>
                <c:pt idx="577">
                  <c:v>37.700000000000799</c:v>
                </c:pt>
                <c:pt idx="578">
                  <c:v>37.8000000000008</c:v>
                </c:pt>
                <c:pt idx="579">
                  <c:v>37.900000000000801</c:v>
                </c:pt>
                <c:pt idx="580">
                  <c:v>38.000000000000803</c:v>
                </c:pt>
                <c:pt idx="581">
                  <c:v>38.100000000000797</c:v>
                </c:pt>
                <c:pt idx="582">
                  <c:v>38.200000000000799</c:v>
                </c:pt>
                <c:pt idx="583">
                  <c:v>38.3000000000008</c:v>
                </c:pt>
                <c:pt idx="584">
                  <c:v>38.400000000000801</c:v>
                </c:pt>
                <c:pt idx="585">
                  <c:v>38.500000000000803</c:v>
                </c:pt>
                <c:pt idx="586">
                  <c:v>38.600000000000797</c:v>
                </c:pt>
                <c:pt idx="587">
                  <c:v>38.700000000000799</c:v>
                </c:pt>
                <c:pt idx="588">
                  <c:v>38.8000000000008</c:v>
                </c:pt>
                <c:pt idx="589">
                  <c:v>38.900000000000801</c:v>
                </c:pt>
                <c:pt idx="590">
                  <c:v>39.000000000000803</c:v>
                </c:pt>
                <c:pt idx="591">
                  <c:v>39.100000000000797</c:v>
                </c:pt>
                <c:pt idx="592">
                  <c:v>39.200000000000799</c:v>
                </c:pt>
                <c:pt idx="593">
                  <c:v>39.3000000000008</c:v>
                </c:pt>
                <c:pt idx="594">
                  <c:v>39.400000000000801</c:v>
                </c:pt>
                <c:pt idx="595">
                  <c:v>39.500000000000803</c:v>
                </c:pt>
                <c:pt idx="596">
                  <c:v>39.600000000000797</c:v>
                </c:pt>
                <c:pt idx="597">
                  <c:v>39.700000000000799</c:v>
                </c:pt>
                <c:pt idx="598">
                  <c:v>39.8000000000008</c:v>
                </c:pt>
                <c:pt idx="599">
                  <c:v>39.900000000000901</c:v>
                </c:pt>
                <c:pt idx="600">
                  <c:v>40.000000000000902</c:v>
                </c:pt>
                <c:pt idx="601">
                  <c:v>40.100000000000897</c:v>
                </c:pt>
                <c:pt idx="602">
                  <c:v>40.200000000000898</c:v>
                </c:pt>
                <c:pt idx="603">
                  <c:v>40.3000000000009</c:v>
                </c:pt>
                <c:pt idx="604">
                  <c:v>40.400000000000901</c:v>
                </c:pt>
                <c:pt idx="605">
                  <c:v>40.500000000000902</c:v>
                </c:pt>
                <c:pt idx="606">
                  <c:v>40.600000000000897</c:v>
                </c:pt>
                <c:pt idx="607">
                  <c:v>40.700000000000898</c:v>
                </c:pt>
                <c:pt idx="608">
                  <c:v>40.8000000000009</c:v>
                </c:pt>
                <c:pt idx="609">
                  <c:v>40.900000000000901</c:v>
                </c:pt>
                <c:pt idx="610">
                  <c:v>41.000000000000902</c:v>
                </c:pt>
                <c:pt idx="611">
                  <c:v>41.100000000000897</c:v>
                </c:pt>
                <c:pt idx="612">
                  <c:v>41.200000000000898</c:v>
                </c:pt>
                <c:pt idx="613">
                  <c:v>41.3000000000009</c:v>
                </c:pt>
                <c:pt idx="614">
                  <c:v>41.400000000000901</c:v>
                </c:pt>
                <c:pt idx="615">
                  <c:v>41.500000000000902</c:v>
                </c:pt>
                <c:pt idx="616">
                  <c:v>41.600000000000897</c:v>
                </c:pt>
                <c:pt idx="617">
                  <c:v>41.700000000000898</c:v>
                </c:pt>
                <c:pt idx="618">
                  <c:v>41.8000000000009</c:v>
                </c:pt>
                <c:pt idx="619">
                  <c:v>41.900000000000901</c:v>
                </c:pt>
                <c:pt idx="620">
                  <c:v>42.000000000000902</c:v>
                </c:pt>
                <c:pt idx="621">
                  <c:v>42.100000000000897</c:v>
                </c:pt>
                <c:pt idx="622">
                  <c:v>42.200000000000898</c:v>
                </c:pt>
                <c:pt idx="623">
                  <c:v>42.3000000000009</c:v>
                </c:pt>
                <c:pt idx="624">
                  <c:v>42.400000000000901</c:v>
                </c:pt>
                <c:pt idx="625">
                  <c:v>42.500000000000902</c:v>
                </c:pt>
                <c:pt idx="626">
                  <c:v>42.600000000000897</c:v>
                </c:pt>
                <c:pt idx="627">
                  <c:v>42.700000000000898</c:v>
                </c:pt>
                <c:pt idx="628">
                  <c:v>42.8000000000009</c:v>
                </c:pt>
                <c:pt idx="629">
                  <c:v>42.900000000000901</c:v>
                </c:pt>
                <c:pt idx="630">
                  <c:v>43.000000000000902</c:v>
                </c:pt>
                <c:pt idx="631">
                  <c:v>43.100000000001003</c:v>
                </c:pt>
                <c:pt idx="632">
                  <c:v>43.200000000000898</c:v>
                </c:pt>
                <c:pt idx="633">
                  <c:v>43.3000000000009</c:v>
                </c:pt>
                <c:pt idx="634">
                  <c:v>43.400000000001</c:v>
                </c:pt>
                <c:pt idx="635">
                  <c:v>43.500000000001002</c:v>
                </c:pt>
                <c:pt idx="636">
                  <c:v>43.600000000001003</c:v>
                </c:pt>
                <c:pt idx="637">
                  <c:v>43.700000000000898</c:v>
                </c:pt>
                <c:pt idx="638">
                  <c:v>43.800000000000999</c:v>
                </c:pt>
                <c:pt idx="639">
                  <c:v>43.900000000001</c:v>
                </c:pt>
                <c:pt idx="640">
                  <c:v>44.000000000001002</c:v>
                </c:pt>
                <c:pt idx="641">
                  <c:v>44.100000000001003</c:v>
                </c:pt>
                <c:pt idx="642">
                  <c:v>44.200000000000998</c:v>
                </c:pt>
                <c:pt idx="643">
                  <c:v>44.300000000000999</c:v>
                </c:pt>
                <c:pt idx="644">
                  <c:v>44.400000000001</c:v>
                </c:pt>
                <c:pt idx="645">
                  <c:v>44.500000000001002</c:v>
                </c:pt>
                <c:pt idx="646">
                  <c:v>44.600000000001003</c:v>
                </c:pt>
                <c:pt idx="647">
                  <c:v>44.700000000000998</c:v>
                </c:pt>
                <c:pt idx="648">
                  <c:v>44.800000000000999</c:v>
                </c:pt>
                <c:pt idx="649">
                  <c:v>44.900000000001</c:v>
                </c:pt>
                <c:pt idx="650">
                  <c:v>45.000000000001002</c:v>
                </c:pt>
                <c:pt idx="651">
                  <c:v>45.100000000001003</c:v>
                </c:pt>
                <c:pt idx="652">
                  <c:v>45.200000000000998</c:v>
                </c:pt>
                <c:pt idx="653">
                  <c:v>45.300000000000999</c:v>
                </c:pt>
                <c:pt idx="654">
                  <c:v>45.400000000001</c:v>
                </c:pt>
                <c:pt idx="655">
                  <c:v>45.500000000001002</c:v>
                </c:pt>
                <c:pt idx="656">
                  <c:v>45.600000000001003</c:v>
                </c:pt>
                <c:pt idx="657">
                  <c:v>45.700000000000998</c:v>
                </c:pt>
                <c:pt idx="658">
                  <c:v>45.800000000000999</c:v>
                </c:pt>
                <c:pt idx="659">
                  <c:v>45.900000000001</c:v>
                </c:pt>
                <c:pt idx="660">
                  <c:v>46.000000000001002</c:v>
                </c:pt>
                <c:pt idx="661">
                  <c:v>46.100000000001003</c:v>
                </c:pt>
                <c:pt idx="662">
                  <c:v>46.200000000000998</c:v>
                </c:pt>
                <c:pt idx="663">
                  <c:v>46.300000000000999</c:v>
                </c:pt>
                <c:pt idx="664">
                  <c:v>46.400000000001</c:v>
                </c:pt>
                <c:pt idx="665">
                  <c:v>46.500000000001002</c:v>
                </c:pt>
                <c:pt idx="666">
                  <c:v>46.600000000001003</c:v>
                </c:pt>
                <c:pt idx="667">
                  <c:v>46.700000000000998</c:v>
                </c:pt>
                <c:pt idx="668">
                  <c:v>46.800000000000999</c:v>
                </c:pt>
                <c:pt idx="669">
                  <c:v>46.900000000001</c:v>
                </c:pt>
                <c:pt idx="670">
                  <c:v>47.000000000001002</c:v>
                </c:pt>
                <c:pt idx="671">
                  <c:v>47.100000000001003</c:v>
                </c:pt>
                <c:pt idx="672">
                  <c:v>47.200000000000998</c:v>
                </c:pt>
                <c:pt idx="673">
                  <c:v>47.300000000000999</c:v>
                </c:pt>
                <c:pt idx="674">
                  <c:v>47.400000000001</c:v>
                </c:pt>
                <c:pt idx="675">
                  <c:v>47.500000000001002</c:v>
                </c:pt>
                <c:pt idx="676">
                  <c:v>47.600000000001003</c:v>
                </c:pt>
                <c:pt idx="677">
                  <c:v>47.700000000000998</c:v>
                </c:pt>
                <c:pt idx="678">
                  <c:v>47.800000000000999</c:v>
                </c:pt>
                <c:pt idx="679">
                  <c:v>47.900000000001</c:v>
                </c:pt>
                <c:pt idx="680">
                  <c:v>48.000000000001002</c:v>
                </c:pt>
                <c:pt idx="681">
                  <c:v>48.100000000001003</c:v>
                </c:pt>
                <c:pt idx="682">
                  <c:v>48.200000000000998</c:v>
                </c:pt>
                <c:pt idx="683">
                  <c:v>48.300000000000999</c:v>
                </c:pt>
                <c:pt idx="684">
                  <c:v>48.400000000001</c:v>
                </c:pt>
                <c:pt idx="685">
                  <c:v>48.500000000001002</c:v>
                </c:pt>
                <c:pt idx="686">
                  <c:v>48.600000000001003</c:v>
                </c:pt>
                <c:pt idx="687">
                  <c:v>48.700000000000998</c:v>
                </c:pt>
                <c:pt idx="688">
                  <c:v>48.800000000000999</c:v>
                </c:pt>
                <c:pt idx="689">
                  <c:v>48.900000000001</c:v>
                </c:pt>
                <c:pt idx="690">
                  <c:v>49.000000000001002</c:v>
                </c:pt>
                <c:pt idx="691">
                  <c:v>49.100000000001003</c:v>
                </c:pt>
                <c:pt idx="692">
                  <c:v>49.200000000000998</c:v>
                </c:pt>
                <c:pt idx="693">
                  <c:v>49.300000000000999</c:v>
                </c:pt>
                <c:pt idx="694">
                  <c:v>49.400000000001</c:v>
                </c:pt>
                <c:pt idx="695">
                  <c:v>49.500000000001002</c:v>
                </c:pt>
                <c:pt idx="696">
                  <c:v>49.600000000001003</c:v>
                </c:pt>
                <c:pt idx="697">
                  <c:v>49.700000000000998</c:v>
                </c:pt>
                <c:pt idx="698">
                  <c:v>49.800000000000999</c:v>
                </c:pt>
                <c:pt idx="699">
                  <c:v>49.900000000001</c:v>
                </c:pt>
                <c:pt idx="700">
                  <c:v>50.000000000001002</c:v>
                </c:pt>
                <c:pt idx="701">
                  <c:v>50.100000000001003</c:v>
                </c:pt>
                <c:pt idx="702">
                  <c:v>50.200000000000998</c:v>
                </c:pt>
                <c:pt idx="703">
                  <c:v>50.300000000000999</c:v>
                </c:pt>
                <c:pt idx="704">
                  <c:v>50.400000000001</c:v>
                </c:pt>
                <c:pt idx="705">
                  <c:v>50.500000000001101</c:v>
                </c:pt>
                <c:pt idx="706">
                  <c:v>50.600000000001103</c:v>
                </c:pt>
                <c:pt idx="707">
                  <c:v>50.700000000001097</c:v>
                </c:pt>
                <c:pt idx="708">
                  <c:v>50.800000000001098</c:v>
                </c:pt>
                <c:pt idx="709">
                  <c:v>50.9000000000011</c:v>
                </c:pt>
                <c:pt idx="710">
                  <c:v>51.000000000001101</c:v>
                </c:pt>
                <c:pt idx="711">
                  <c:v>51.100000000001103</c:v>
                </c:pt>
                <c:pt idx="712">
                  <c:v>51.200000000001097</c:v>
                </c:pt>
                <c:pt idx="713">
                  <c:v>51.300000000001098</c:v>
                </c:pt>
                <c:pt idx="714">
                  <c:v>51.4000000000011</c:v>
                </c:pt>
                <c:pt idx="715">
                  <c:v>51.500000000001101</c:v>
                </c:pt>
                <c:pt idx="716">
                  <c:v>51.600000000001103</c:v>
                </c:pt>
                <c:pt idx="717">
                  <c:v>51.700000000001097</c:v>
                </c:pt>
                <c:pt idx="718">
                  <c:v>51.800000000001098</c:v>
                </c:pt>
                <c:pt idx="719">
                  <c:v>51.9000000000011</c:v>
                </c:pt>
                <c:pt idx="720">
                  <c:v>52.000000000001101</c:v>
                </c:pt>
                <c:pt idx="721">
                  <c:v>52.100000000001103</c:v>
                </c:pt>
                <c:pt idx="722">
                  <c:v>52.200000000001097</c:v>
                </c:pt>
                <c:pt idx="723">
                  <c:v>52.300000000001098</c:v>
                </c:pt>
                <c:pt idx="724">
                  <c:v>52.4000000000011</c:v>
                </c:pt>
                <c:pt idx="725">
                  <c:v>52.500000000001101</c:v>
                </c:pt>
                <c:pt idx="726">
                  <c:v>52.600000000001103</c:v>
                </c:pt>
                <c:pt idx="727">
                  <c:v>52.700000000001097</c:v>
                </c:pt>
                <c:pt idx="728">
                  <c:v>52.800000000001098</c:v>
                </c:pt>
                <c:pt idx="729">
                  <c:v>52.9000000000011</c:v>
                </c:pt>
                <c:pt idx="730">
                  <c:v>53.000000000001101</c:v>
                </c:pt>
                <c:pt idx="731">
                  <c:v>53.100000000001103</c:v>
                </c:pt>
                <c:pt idx="732">
                  <c:v>53.200000000001097</c:v>
                </c:pt>
                <c:pt idx="733">
                  <c:v>53.300000000001098</c:v>
                </c:pt>
                <c:pt idx="734">
                  <c:v>53.4000000000011</c:v>
                </c:pt>
                <c:pt idx="735">
                  <c:v>53.500000000001101</c:v>
                </c:pt>
                <c:pt idx="736">
                  <c:v>53.600000000001103</c:v>
                </c:pt>
                <c:pt idx="737">
                  <c:v>53.700000000001097</c:v>
                </c:pt>
                <c:pt idx="738">
                  <c:v>53.800000000001098</c:v>
                </c:pt>
                <c:pt idx="739">
                  <c:v>53.9000000000011</c:v>
                </c:pt>
                <c:pt idx="740">
                  <c:v>54.000000000001101</c:v>
                </c:pt>
                <c:pt idx="741">
                  <c:v>54.100000000001103</c:v>
                </c:pt>
                <c:pt idx="742">
                  <c:v>54.200000000001097</c:v>
                </c:pt>
                <c:pt idx="743">
                  <c:v>54.300000000001098</c:v>
                </c:pt>
                <c:pt idx="744">
                  <c:v>54.4000000000011</c:v>
                </c:pt>
                <c:pt idx="745">
                  <c:v>54.500000000001101</c:v>
                </c:pt>
                <c:pt idx="746">
                  <c:v>54.600000000001103</c:v>
                </c:pt>
                <c:pt idx="747">
                  <c:v>54.700000000001097</c:v>
                </c:pt>
                <c:pt idx="748">
                  <c:v>54.800000000001098</c:v>
                </c:pt>
                <c:pt idx="749">
                  <c:v>54.9000000000011</c:v>
                </c:pt>
                <c:pt idx="750">
                  <c:v>55.000000000001101</c:v>
                </c:pt>
                <c:pt idx="751">
                  <c:v>55.100000000001103</c:v>
                </c:pt>
                <c:pt idx="752">
                  <c:v>55.200000000001097</c:v>
                </c:pt>
                <c:pt idx="753">
                  <c:v>55.300000000001098</c:v>
                </c:pt>
                <c:pt idx="754">
                  <c:v>55.4000000000011</c:v>
                </c:pt>
                <c:pt idx="755">
                  <c:v>55.500000000001101</c:v>
                </c:pt>
                <c:pt idx="756">
                  <c:v>55.600000000001103</c:v>
                </c:pt>
                <c:pt idx="757">
                  <c:v>55.700000000001097</c:v>
                </c:pt>
                <c:pt idx="758">
                  <c:v>55.800000000001098</c:v>
                </c:pt>
                <c:pt idx="759">
                  <c:v>55.9000000000011</c:v>
                </c:pt>
                <c:pt idx="760">
                  <c:v>56.000000000001101</c:v>
                </c:pt>
                <c:pt idx="761">
                  <c:v>56.100000000001103</c:v>
                </c:pt>
                <c:pt idx="762">
                  <c:v>56.200000000001097</c:v>
                </c:pt>
                <c:pt idx="763">
                  <c:v>56.300000000001098</c:v>
                </c:pt>
                <c:pt idx="764">
                  <c:v>56.4000000000011</c:v>
                </c:pt>
                <c:pt idx="765">
                  <c:v>56.500000000001101</c:v>
                </c:pt>
                <c:pt idx="766">
                  <c:v>56.600000000001103</c:v>
                </c:pt>
                <c:pt idx="767">
                  <c:v>56.700000000001097</c:v>
                </c:pt>
                <c:pt idx="768">
                  <c:v>56.800000000001098</c:v>
                </c:pt>
                <c:pt idx="769">
                  <c:v>56.9000000000011</c:v>
                </c:pt>
                <c:pt idx="770">
                  <c:v>57.000000000001101</c:v>
                </c:pt>
                <c:pt idx="771">
                  <c:v>57.100000000001103</c:v>
                </c:pt>
                <c:pt idx="772">
                  <c:v>57.200000000001097</c:v>
                </c:pt>
                <c:pt idx="773">
                  <c:v>57.300000000001098</c:v>
                </c:pt>
                <c:pt idx="774">
                  <c:v>57.4000000000011</c:v>
                </c:pt>
                <c:pt idx="775">
                  <c:v>57.500000000001201</c:v>
                </c:pt>
                <c:pt idx="776">
                  <c:v>57.600000000001202</c:v>
                </c:pt>
                <c:pt idx="777">
                  <c:v>57.700000000001197</c:v>
                </c:pt>
                <c:pt idx="778">
                  <c:v>57.800000000001198</c:v>
                </c:pt>
                <c:pt idx="779">
                  <c:v>57.900000000001199</c:v>
                </c:pt>
                <c:pt idx="780">
                  <c:v>58.000000000001201</c:v>
                </c:pt>
                <c:pt idx="781">
                  <c:v>58.100000000001202</c:v>
                </c:pt>
                <c:pt idx="782">
                  <c:v>58.200000000001197</c:v>
                </c:pt>
                <c:pt idx="783">
                  <c:v>58.300000000001198</c:v>
                </c:pt>
                <c:pt idx="784">
                  <c:v>58.400000000001199</c:v>
                </c:pt>
                <c:pt idx="785">
                  <c:v>58.500000000001201</c:v>
                </c:pt>
                <c:pt idx="786">
                  <c:v>58.600000000001202</c:v>
                </c:pt>
                <c:pt idx="787">
                  <c:v>58.700000000001197</c:v>
                </c:pt>
                <c:pt idx="788">
                  <c:v>58.800000000001198</c:v>
                </c:pt>
                <c:pt idx="789">
                  <c:v>58.900000000001199</c:v>
                </c:pt>
                <c:pt idx="790">
                  <c:v>59.000000000001201</c:v>
                </c:pt>
                <c:pt idx="791">
                  <c:v>59.100000000001202</c:v>
                </c:pt>
                <c:pt idx="792">
                  <c:v>59.200000000001197</c:v>
                </c:pt>
                <c:pt idx="793">
                  <c:v>59.300000000001198</c:v>
                </c:pt>
                <c:pt idx="794">
                  <c:v>59.400000000001199</c:v>
                </c:pt>
                <c:pt idx="795">
                  <c:v>59.500000000001201</c:v>
                </c:pt>
                <c:pt idx="796">
                  <c:v>59.600000000001202</c:v>
                </c:pt>
                <c:pt idx="797">
                  <c:v>59.700000000001197</c:v>
                </c:pt>
                <c:pt idx="798">
                  <c:v>59.800000000001198</c:v>
                </c:pt>
                <c:pt idx="799">
                  <c:v>59.900000000001199</c:v>
                </c:pt>
                <c:pt idx="800">
                  <c:v>60.000000000001201</c:v>
                </c:pt>
              </c:numCache>
            </c:numRef>
          </c:xVal>
          <c:yVal>
            <c:numRef>
              <c:f>'Dist &amp; Dominance'!$AD$5:$AD$805</c:f>
              <c:numCache>
                <c:formatCode>General</c:formatCode>
                <c:ptCount val="8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6.25E-2</c:v>
                </c:pt>
                <c:pt idx="216">
                  <c:v>0.125</c:v>
                </c:pt>
                <c:pt idx="217">
                  <c:v>-6.25E-2</c:v>
                </c:pt>
                <c:pt idx="218">
                  <c:v>-0.25</c:v>
                </c:pt>
                <c:pt idx="219">
                  <c:v>-0.4375</c:v>
                </c:pt>
                <c:pt idx="220">
                  <c:v>-0.625</c:v>
                </c:pt>
                <c:pt idx="221">
                  <c:v>-0.8125</c:v>
                </c:pt>
                <c:pt idx="222">
                  <c:v>-1</c:v>
                </c:pt>
                <c:pt idx="223">
                  <c:v>-1.1875</c:v>
                </c:pt>
                <c:pt idx="224">
                  <c:v>-1.375</c:v>
                </c:pt>
                <c:pt idx="225">
                  <c:v>-1.5625</c:v>
                </c:pt>
                <c:pt idx="226">
                  <c:v>-1.75</c:v>
                </c:pt>
                <c:pt idx="227">
                  <c:v>-1.9375</c:v>
                </c:pt>
                <c:pt idx="228">
                  <c:v>-2.125</c:v>
                </c:pt>
                <c:pt idx="229">
                  <c:v>-2.3125</c:v>
                </c:pt>
                <c:pt idx="230">
                  <c:v>-2.5</c:v>
                </c:pt>
                <c:pt idx="231">
                  <c:v>-2.6875</c:v>
                </c:pt>
                <c:pt idx="232">
                  <c:v>-2.875</c:v>
                </c:pt>
                <c:pt idx="233">
                  <c:v>-3.0625</c:v>
                </c:pt>
                <c:pt idx="234">
                  <c:v>-3.25</c:v>
                </c:pt>
                <c:pt idx="235">
                  <c:v>-3.4375</c:v>
                </c:pt>
                <c:pt idx="236">
                  <c:v>-3.625</c:v>
                </c:pt>
                <c:pt idx="237">
                  <c:v>-3.8125</c:v>
                </c:pt>
                <c:pt idx="238">
                  <c:v>-4</c:v>
                </c:pt>
                <c:pt idx="239">
                  <c:v>-4.0625</c:v>
                </c:pt>
                <c:pt idx="240">
                  <c:v>-4.125</c:v>
                </c:pt>
                <c:pt idx="241">
                  <c:v>-4.1875</c:v>
                </c:pt>
                <c:pt idx="242">
                  <c:v>-4.25</c:v>
                </c:pt>
                <c:pt idx="243">
                  <c:v>-4.1875</c:v>
                </c:pt>
                <c:pt idx="244">
                  <c:v>-4.125</c:v>
                </c:pt>
                <c:pt idx="245">
                  <c:v>-4.0625</c:v>
                </c:pt>
                <c:pt idx="246">
                  <c:v>-4</c:v>
                </c:pt>
                <c:pt idx="247">
                  <c:v>-3.9375</c:v>
                </c:pt>
                <c:pt idx="248">
                  <c:v>-3.875</c:v>
                </c:pt>
                <c:pt idx="249">
                  <c:v>-4.3125</c:v>
                </c:pt>
                <c:pt idx="250">
                  <c:v>-4.75</c:v>
                </c:pt>
                <c:pt idx="251">
                  <c:v>-5.1875</c:v>
                </c:pt>
                <c:pt idx="252">
                  <c:v>-5.625</c:v>
                </c:pt>
                <c:pt idx="253">
                  <c:v>-6.0625</c:v>
                </c:pt>
                <c:pt idx="254">
                  <c:v>-6.5</c:v>
                </c:pt>
                <c:pt idx="255">
                  <c:v>-6.9375</c:v>
                </c:pt>
                <c:pt idx="256">
                  <c:v>-7.375</c:v>
                </c:pt>
                <c:pt idx="257">
                  <c:v>-7.8125</c:v>
                </c:pt>
                <c:pt idx="258">
                  <c:v>-8.25</c:v>
                </c:pt>
                <c:pt idx="259">
                  <c:v>-8.6875</c:v>
                </c:pt>
                <c:pt idx="260">
                  <c:v>-9.0625</c:v>
                </c:pt>
                <c:pt idx="261">
                  <c:v>-9.4375</c:v>
                </c:pt>
                <c:pt idx="262">
                  <c:v>-9.8125</c:v>
                </c:pt>
                <c:pt idx="263">
                  <c:v>-10.1875</c:v>
                </c:pt>
                <c:pt idx="264">
                  <c:v>-10.5625</c:v>
                </c:pt>
                <c:pt idx="265">
                  <c:v>-10.9375</c:v>
                </c:pt>
                <c:pt idx="266">
                  <c:v>-11.3125</c:v>
                </c:pt>
                <c:pt idx="267">
                  <c:v>-11.6875</c:v>
                </c:pt>
                <c:pt idx="268">
                  <c:v>-12.0625</c:v>
                </c:pt>
                <c:pt idx="269">
                  <c:v>-12.4375</c:v>
                </c:pt>
                <c:pt idx="270">
                  <c:v>-12.8125</c:v>
                </c:pt>
                <c:pt idx="271">
                  <c:v>-13.125</c:v>
                </c:pt>
                <c:pt idx="272">
                  <c:v>-13.4375</c:v>
                </c:pt>
                <c:pt idx="273">
                  <c:v>-13.75</c:v>
                </c:pt>
                <c:pt idx="274">
                  <c:v>-14.0625</c:v>
                </c:pt>
                <c:pt idx="275">
                  <c:v>-14.375</c:v>
                </c:pt>
                <c:pt idx="276">
                  <c:v>-14.6875</c:v>
                </c:pt>
                <c:pt idx="277">
                  <c:v>-15</c:v>
                </c:pt>
                <c:pt idx="278">
                  <c:v>-15.3125</c:v>
                </c:pt>
                <c:pt idx="279">
                  <c:v>-15.625</c:v>
                </c:pt>
                <c:pt idx="280">
                  <c:v>-15.9375</c:v>
                </c:pt>
                <c:pt idx="281">
                  <c:v>-16.25</c:v>
                </c:pt>
                <c:pt idx="282">
                  <c:v>-16.5625</c:v>
                </c:pt>
                <c:pt idx="283">
                  <c:v>-16.875</c:v>
                </c:pt>
                <c:pt idx="284">
                  <c:v>-17.1875</c:v>
                </c:pt>
                <c:pt idx="285">
                  <c:v>-17.5</c:v>
                </c:pt>
                <c:pt idx="286">
                  <c:v>-17.8125</c:v>
                </c:pt>
                <c:pt idx="287">
                  <c:v>-18.125</c:v>
                </c:pt>
                <c:pt idx="288">
                  <c:v>-18.4375</c:v>
                </c:pt>
                <c:pt idx="289">
                  <c:v>-18.75</c:v>
                </c:pt>
                <c:pt idx="290">
                  <c:v>-19.0625</c:v>
                </c:pt>
                <c:pt idx="291">
                  <c:v>-19.375</c:v>
                </c:pt>
                <c:pt idx="292">
                  <c:v>-19.6875</c:v>
                </c:pt>
                <c:pt idx="293">
                  <c:v>-20</c:v>
                </c:pt>
                <c:pt idx="294">
                  <c:v>-20.3125</c:v>
                </c:pt>
                <c:pt idx="295">
                  <c:v>-20.625</c:v>
                </c:pt>
                <c:pt idx="296">
                  <c:v>-20.9375</c:v>
                </c:pt>
                <c:pt idx="297">
                  <c:v>-21.5</c:v>
                </c:pt>
                <c:pt idx="298">
                  <c:v>-22.0625</c:v>
                </c:pt>
                <c:pt idx="299">
                  <c:v>-22.625</c:v>
                </c:pt>
                <c:pt idx="300">
                  <c:v>-23.1875</c:v>
                </c:pt>
                <c:pt idx="301">
                  <c:v>-23.75</c:v>
                </c:pt>
                <c:pt idx="302">
                  <c:v>-24.3125</c:v>
                </c:pt>
                <c:pt idx="303">
                  <c:v>-24.875</c:v>
                </c:pt>
                <c:pt idx="304">
                  <c:v>-25.4375</c:v>
                </c:pt>
                <c:pt idx="305">
                  <c:v>-26</c:v>
                </c:pt>
                <c:pt idx="306">
                  <c:v>-26.5625</c:v>
                </c:pt>
                <c:pt idx="307">
                  <c:v>-27.125</c:v>
                </c:pt>
                <c:pt idx="308">
                  <c:v>-27.6875</c:v>
                </c:pt>
                <c:pt idx="309">
                  <c:v>-28.25</c:v>
                </c:pt>
                <c:pt idx="310">
                  <c:v>-28.8125</c:v>
                </c:pt>
                <c:pt idx="311">
                  <c:v>-29.125</c:v>
                </c:pt>
                <c:pt idx="312">
                  <c:v>-29.4375</c:v>
                </c:pt>
                <c:pt idx="313">
                  <c:v>-29.75</c:v>
                </c:pt>
                <c:pt idx="314">
                  <c:v>-30.0625</c:v>
                </c:pt>
                <c:pt idx="315">
                  <c:v>-30.375</c:v>
                </c:pt>
                <c:pt idx="316">
                  <c:v>-30.6875</c:v>
                </c:pt>
                <c:pt idx="317">
                  <c:v>-31</c:v>
                </c:pt>
                <c:pt idx="318">
                  <c:v>-31.3125</c:v>
                </c:pt>
                <c:pt idx="319">
                  <c:v>-31.625</c:v>
                </c:pt>
                <c:pt idx="320">
                  <c:v>-31.9375</c:v>
                </c:pt>
                <c:pt idx="321">
                  <c:v>-32.25</c:v>
                </c:pt>
                <c:pt idx="322">
                  <c:v>-32.5625</c:v>
                </c:pt>
                <c:pt idx="323">
                  <c:v>-32.875</c:v>
                </c:pt>
                <c:pt idx="324">
                  <c:v>-33.1875</c:v>
                </c:pt>
                <c:pt idx="325">
                  <c:v>-33.5</c:v>
                </c:pt>
                <c:pt idx="326">
                  <c:v>-33.8125</c:v>
                </c:pt>
                <c:pt idx="327">
                  <c:v>-34.125</c:v>
                </c:pt>
                <c:pt idx="328">
                  <c:v>-34.4375</c:v>
                </c:pt>
                <c:pt idx="329">
                  <c:v>-34.75</c:v>
                </c:pt>
                <c:pt idx="330">
                  <c:v>-35.0625</c:v>
                </c:pt>
                <c:pt idx="331">
                  <c:v>-35.375</c:v>
                </c:pt>
                <c:pt idx="332">
                  <c:v>-35.6875</c:v>
                </c:pt>
                <c:pt idx="333">
                  <c:v>-36</c:v>
                </c:pt>
                <c:pt idx="334">
                  <c:v>-36.3125</c:v>
                </c:pt>
                <c:pt idx="335">
                  <c:v>-36.625</c:v>
                </c:pt>
                <c:pt idx="336">
                  <c:v>-36.9375</c:v>
                </c:pt>
                <c:pt idx="337">
                  <c:v>-37.25</c:v>
                </c:pt>
                <c:pt idx="338">
                  <c:v>-37.5625</c:v>
                </c:pt>
                <c:pt idx="339">
                  <c:v>-37.875</c:v>
                </c:pt>
                <c:pt idx="340">
                  <c:v>-38.1875</c:v>
                </c:pt>
                <c:pt idx="341">
                  <c:v>-38.5</c:v>
                </c:pt>
                <c:pt idx="342">
                  <c:v>-38.8125</c:v>
                </c:pt>
                <c:pt idx="343">
                  <c:v>-39.125</c:v>
                </c:pt>
                <c:pt idx="344">
                  <c:v>-39.4375</c:v>
                </c:pt>
                <c:pt idx="345">
                  <c:v>-39.75</c:v>
                </c:pt>
                <c:pt idx="346">
                  <c:v>-40.0625</c:v>
                </c:pt>
                <c:pt idx="347">
                  <c:v>-40.375</c:v>
                </c:pt>
                <c:pt idx="348">
                  <c:v>-40.6875</c:v>
                </c:pt>
                <c:pt idx="349">
                  <c:v>-41</c:v>
                </c:pt>
                <c:pt idx="350">
                  <c:v>-41.3125</c:v>
                </c:pt>
                <c:pt idx="351">
                  <c:v>-41.625</c:v>
                </c:pt>
                <c:pt idx="352">
                  <c:v>-41.9375</c:v>
                </c:pt>
                <c:pt idx="353">
                  <c:v>-42.25</c:v>
                </c:pt>
                <c:pt idx="354">
                  <c:v>-42.5625</c:v>
                </c:pt>
                <c:pt idx="355">
                  <c:v>-42.875</c:v>
                </c:pt>
                <c:pt idx="356">
                  <c:v>-43.1875</c:v>
                </c:pt>
                <c:pt idx="357">
                  <c:v>-43.5</c:v>
                </c:pt>
                <c:pt idx="358">
                  <c:v>-43.8125</c:v>
                </c:pt>
                <c:pt idx="359">
                  <c:v>-44.125</c:v>
                </c:pt>
                <c:pt idx="360">
                  <c:v>-44.4375</c:v>
                </c:pt>
                <c:pt idx="361">
                  <c:v>-44.75</c:v>
                </c:pt>
                <c:pt idx="362">
                  <c:v>-45.0625</c:v>
                </c:pt>
                <c:pt idx="363">
                  <c:v>-45.375</c:v>
                </c:pt>
                <c:pt idx="364">
                  <c:v>-45.6875</c:v>
                </c:pt>
                <c:pt idx="365">
                  <c:v>-46</c:v>
                </c:pt>
                <c:pt idx="366">
                  <c:v>-46.3125</c:v>
                </c:pt>
                <c:pt idx="367">
                  <c:v>-46.625</c:v>
                </c:pt>
                <c:pt idx="368">
                  <c:v>-46.9375</c:v>
                </c:pt>
                <c:pt idx="369">
                  <c:v>-47.25</c:v>
                </c:pt>
                <c:pt idx="370">
                  <c:v>-47.5625</c:v>
                </c:pt>
                <c:pt idx="371">
                  <c:v>-47.875</c:v>
                </c:pt>
                <c:pt idx="372">
                  <c:v>-48.1875</c:v>
                </c:pt>
                <c:pt idx="373">
                  <c:v>-48.5</c:v>
                </c:pt>
                <c:pt idx="374">
                  <c:v>-48.6875</c:v>
                </c:pt>
                <c:pt idx="375">
                  <c:v>-48.875</c:v>
                </c:pt>
                <c:pt idx="376">
                  <c:v>-49.0625</c:v>
                </c:pt>
                <c:pt idx="377">
                  <c:v>-49.25</c:v>
                </c:pt>
                <c:pt idx="378">
                  <c:v>-49.4375</c:v>
                </c:pt>
                <c:pt idx="379">
                  <c:v>-49.625</c:v>
                </c:pt>
                <c:pt idx="380">
                  <c:v>-49.8125</c:v>
                </c:pt>
                <c:pt idx="381">
                  <c:v>-50</c:v>
                </c:pt>
                <c:pt idx="382">
                  <c:v>-50.1875</c:v>
                </c:pt>
                <c:pt idx="383">
                  <c:v>-50.375</c:v>
                </c:pt>
                <c:pt idx="384">
                  <c:v>-50.5625</c:v>
                </c:pt>
                <c:pt idx="385">
                  <c:v>-50.625</c:v>
                </c:pt>
                <c:pt idx="386">
                  <c:v>-50.6875</c:v>
                </c:pt>
                <c:pt idx="387">
                  <c:v>-50.75</c:v>
                </c:pt>
                <c:pt idx="388">
                  <c:v>-50.8125</c:v>
                </c:pt>
                <c:pt idx="389">
                  <c:v>-50.875</c:v>
                </c:pt>
                <c:pt idx="390">
                  <c:v>-50.9375</c:v>
                </c:pt>
                <c:pt idx="391">
                  <c:v>-51</c:v>
                </c:pt>
                <c:pt idx="392">
                  <c:v>-51.0625</c:v>
                </c:pt>
                <c:pt idx="393">
                  <c:v>-51.125</c:v>
                </c:pt>
                <c:pt idx="394">
                  <c:v>-51.1875</c:v>
                </c:pt>
                <c:pt idx="395">
                  <c:v>-51.25</c:v>
                </c:pt>
                <c:pt idx="396">
                  <c:v>-51.3125</c:v>
                </c:pt>
                <c:pt idx="397">
                  <c:v>-51.375</c:v>
                </c:pt>
                <c:pt idx="398">
                  <c:v>-51.4375</c:v>
                </c:pt>
                <c:pt idx="399">
                  <c:v>-51.5</c:v>
                </c:pt>
                <c:pt idx="400">
                  <c:v>-51.5625</c:v>
                </c:pt>
                <c:pt idx="401">
                  <c:v>-51.625</c:v>
                </c:pt>
                <c:pt idx="402">
                  <c:v>-51.6875</c:v>
                </c:pt>
                <c:pt idx="403">
                  <c:v>-51.75</c:v>
                </c:pt>
                <c:pt idx="404">
                  <c:v>-51.8125</c:v>
                </c:pt>
                <c:pt idx="405">
                  <c:v>-51.875</c:v>
                </c:pt>
                <c:pt idx="406">
                  <c:v>-51.9375</c:v>
                </c:pt>
                <c:pt idx="407">
                  <c:v>-52</c:v>
                </c:pt>
                <c:pt idx="408">
                  <c:v>-52.0625</c:v>
                </c:pt>
                <c:pt idx="409">
                  <c:v>-52.125</c:v>
                </c:pt>
                <c:pt idx="410">
                  <c:v>-52.1875</c:v>
                </c:pt>
                <c:pt idx="411">
                  <c:v>-52.25</c:v>
                </c:pt>
                <c:pt idx="412">
                  <c:v>-52.3125</c:v>
                </c:pt>
                <c:pt idx="413">
                  <c:v>-52.375</c:v>
                </c:pt>
                <c:pt idx="414">
                  <c:v>-52.4375</c:v>
                </c:pt>
                <c:pt idx="415">
                  <c:v>-52.5</c:v>
                </c:pt>
                <c:pt idx="416">
                  <c:v>-52.5625</c:v>
                </c:pt>
                <c:pt idx="417">
                  <c:v>-52.625</c:v>
                </c:pt>
                <c:pt idx="418">
                  <c:v>-52.6875</c:v>
                </c:pt>
                <c:pt idx="419">
                  <c:v>-52.75</c:v>
                </c:pt>
                <c:pt idx="420">
                  <c:v>-52.8125</c:v>
                </c:pt>
                <c:pt idx="421">
                  <c:v>-52.875</c:v>
                </c:pt>
                <c:pt idx="422">
                  <c:v>-52.9375</c:v>
                </c:pt>
                <c:pt idx="423">
                  <c:v>-53</c:v>
                </c:pt>
                <c:pt idx="424">
                  <c:v>-53.0625</c:v>
                </c:pt>
                <c:pt idx="425">
                  <c:v>-53.125</c:v>
                </c:pt>
                <c:pt idx="426">
                  <c:v>-53.1875</c:v>
                </c:pt>
                <c:pt idx="427">
                  <c:v>-53.25</c:v>
                </c:pt>
                <c:pt idx="428">
                  <c:v>-53.3125</c:v>
                </c:pt>
                <c:pt idx="429">
                  <c:v>-53.375</c:v>
                </c:pt>
                <c:pt idx="430">
                  <c:v>-53.4375</c:v>
                </c:pt>
                <c:pt idx="431">
                  <c:v>-53.5</c:v>
                </c:pt>
                <c:pt idx="432">
                  <c:v>-53.5625</c:v>
                </c:pt>
                <c:pt idx="433">
                  <c:v>-53.625</c:v>
                </c:pt>
                <c:pt idx="434">
                  <c:v>-53.6875</c:v>
                </c:pt>
                <c:pt idx="435">
                  <c:v>-53.75</c:v>
                </c:pt>
                <c:pt idx="436">
                  <c:v>-53.8125</c:v>
                </c:pt>
                <c:pt idx="437">
                  <c:v>-53.875</c:v>
                </c:pt>
                <c:pt idx="438">
                  <c:v>-53.9375</c:v>
                </c:pt>
                <c:pt idx="439">
                  <c:v>-54</c:v>
                </c:pt>
                <c:pt idx="440">
                  <c:v>-54.0625</c:v>
                </c:pt>
                <c:pt idx="441">
                  <c:v>-54.125</c:v>
                </c:pt>
                <c:pt idx="442">
                  <c:v>-54.1875</c:v>
                </c:pt>
                <c:pt idx="443">
                  <c:v>-54.25</c:v>
                </c:pt>
                <c:pt idx="444">
                  <c:v>-54.3125</c:v>
                </c:pt>
                <c:pt idx="445">
                  <c:v>-54.375</c:v>
                </c:pt>
                <c:pt idx="446">
                  <c:v>-54.4375</c:v>
                </c:pt>
                <c:pt idx="447">
                  <c:v>-54.5</c:v>
                </c:pt>
                <c:pt idx="448">
                  <c:v>-54.5625</c:v>
                </c:pt>
                <c:pt idx="449">
                  <c:v>-54.625</c:v>
                </c:pt>
                <c:pt idx="450">
                  <c:v>-54.6875</c:v>
                </c:pt>
                <c:pt idx="451">
                  <c:v>-54.75</c:v>
                </c:pt>
                <c:pt idx="452">
                  <c:v>-54.8125</c:v>
                </c:pt>
                <c:pt idx="453">
                  <c:v>-54.875</c:v>
                </c:pt>
                <c:pt idx="454">
                  <c:v>-54.9375</c:v>
                </c:pt>
                <c:pt idx="455">
                  <c:v>-55</c:v>
                </c:pt>
                <c:pt idx="456">
                  <c:v>-55.0625</c:v>
                </c:pt>
                <c:pt idx="457">
                  <c:v>-55.125</c:v>
                </c:pt>
                <c:pt idx="458">
                  <c:v>-55.1875</c:v>
                </c:pt>
                <c:pt idx="459">
                  <c:v>-55.25</c:v>
                </c:pt>
                <c:pt idx="460">
                  <c:v>-55.3125</c:v>
                </c:pt>
                <c:pt idx="461">
                  <c:v>-55.375</c:v>
                </c:pt>
                <c:pt idx="462">
                  <c:v>-55.4375</c:v>
                </c:pt>
                <c:pt idx="463">
                  <c:v>-55.5</c:v>
                </c:pt>
                <c:pt idx="464">
                  <c:v>-55.5625</c:v>
                </c:pt>
                <c:pt idx="465">
                  <c:v>-55.625</c:v>
                </c:pt>
                <c:pt idx="466">
                  <c:v>-55.6875</c:v>
                </c:pt>
                <c:pt idx="467">
                  <c:v>-55.75</c:v>
                </c:pt>
                <c:pt idx="468">
                  <c:v>-55.8125</c:v>
                </c:pt>
                <c:pt idx="469">
                  <c:v>-55.875</c:v>
                </c:pt>
                <c:pt idx="470">
                  <c:v>-55.9375</c:v>
                </c:pt>
                <c:pt idx="471">
                  <c:v>-56</c:v>
                </c:pt>
                <c:pt idx="472">
                  <c:v>-56.0625</c:v>
                </c:pt>
                <c:pt idx="473">
                  <c:v>-56.125</c:v>
                </c:pt>
                <c:pt idx="474">
                  <c:v>-56.1875</c:v>
                </c:pt>
                <c:pt idx="475">
                  <c:v>-56.25</c:v>
                </c:pt>
                <c:pt idx="476">
                  <c:v>-56.3125</c:v>
                </c:pt>
                <c:pt idx="477">
                  <c:v>-56.375</c:v>
                </c:pt>
                <c:pt idx="478">
                  <c:v>-56.4375</c:v>
                </c:pt>
                <c:pt idx="479">
                  <c:v>-56.5</c:v>
                </c:pt>
                <c:pt idx="480">
                  <c:v>-56.5625</c:v>
                </c:pt>
                <c:pt idx="481">
                  <c:v>-56.625</c:v>
                </c:pt>
                <c:pt idx="482">
                  <c:v>-56.6875</c:v>
                </c:pt>
                <c:pt idx="483">
                  <c:v>-56.75</c:v>
                </c:pt>
                <c:pt idx="484">
                  <c:v>-56.8125</c:v>
                </c:pt>
                <c:pt idx="485">
                  <c:v>-56.875</c:v>
                </c:pt>
                <c:pt idx="486">
                  <c:v>-56.9375</c:v>
                </c:pt>
                <c:pt idx="487">
                  <c:v>-57</c:v>
                </c:pt>
                <c:pt idx="488">
                  <c:v>-57.0625</c:v>
                </c:pt>
                <c:pt idx="489">
                  <c:v>-57.125</c:v>
                </c:pt>
                <c:pt idx="490">
                  <c:v>-57.125</c:v>
                </c:pt>
                <c:pt idx="491">
                  <c:v>-57.125</c:v>
                </c:pt>
                <c:pt idx="492">
                  <c:v>-57.125</c:v>
                </c:pt>
                <c:pt idx="493">
                  <c:v>-57.125</c:v>
                </c:pt>
                <c:pt idx="494">
                  <c:v>-57.125</c:v>
                </c:pt>
                <c:pt idx="495">
                  <c:v>-57.125</c:v>
                </c:pt>
                <c:pt idx="496">
                  <c:v>-57.125</c:v>
                </c:pt>
                <c:pt idx="497">
                  <c:v>-57.125</c:v>
                </c:pt>
                <c:pt idx="498">
                  <c:v>-57.125</c:v>
                </c:pt>
                <c:pt idx="499">
                  <c:v>-57.125</c:v>
                </c:pt>
                <c:pt idx="500">
                  <c:v>-57.125</c:v>
                </c:pt>
                <c:pt idx="501">
                  <c:v>-57.125</c:v>
                </c:pt>
                <c:pt idx="502">
                  <c:v>-57.125</c:v>
                </c:pt>
                <c:pt idx="503">
                  <c:v>-57.125</c:v>
                </c:pt>
                <c:pt idx="504">
                  <c:v>-57.125</c:v>
                </c:pt>
                <c:pt idx="505">
                  <c:v>-57.125</c:v>
                </c:pt>
                <c:pt idx="506">
                  <c:v>-57.125</c:v>
                </c:pt>
                <c:pt idx="507">
                  <c:v>-57.125</c:v>
                </c:pt>
                <c:pt idx="508">
                  <c:v>-57.125</c:v>
                </c:pt>
                <c:pt idx="509">
                  <c:v>-57.125</c:v>
                </c:pt>
                <c:pt idx="510">
                  <c:v>-57.125</c:v>
                </c:pt>
                <c:pt idx="511">
                  <c:v>-57.125</c:v>
                </c:pt>
                <c:pt idx="512">
                  <c:v>-57.125</c:v>
                </c:pt>
                <c:pt idx="513">
                  <c:v>-57.125</c:v>
                </c:pt>
                <c:pt idx="514">
                  <c:v>-57.125</c:v>
                </c:pt>
                <c:pt idx="515">
                  <c:v>-57.125</c:v>
                </c:pt>
                <c:pt idx="516">
                  <c:v>-57.125</c:v>
                </c:pt>
                <c:pt idx="517">
                  <c:v>-57.125</c:v>
                </c:pt>
                <c:pt idx="518">
                  <c:v>-57.125</c:v>
                </c:pt>
                <c:pt idx="519">
                  <c:v>-57.125</c:v>
                </c:pt>
                <c:pt idx="520">
                  <c:v>-57.125</c:v>
                </c:pt>
                <c:pt idx="521">
                  <c:v>-57.125</c:v>
                </c:pt>
                <c:pt idx="522">
                  <c:v>-57.125</c:v>
                </c:pt>
                <c:pt idx="523">
                  <c:v>-57.125</c:v>
                </c:pt>
                <c:pt idx="524">
                  <c:v>-57.125</c:v>
                </c:pt>
                <c:pt idx="525">
                  <c:v>-57.125</c:v>
                </c:pt>
                <c:pt idx="526">
                  <c:v>-57.125</c:v>
                </c:pt>
                <c:pt idx="527">
                  <c:v>-57.125</c:v>
                </c:pt>
                <c:pt idx="528">
                  <c:v>-57.125</c:v>
                </c:pt>
                <c:pt idx="529">
                  <c:v>-57.125</c:v>
                </c:pt>
                <c:pt idx="530">
                  <c:v>-57.125</c:v>
                </c:pt>
                <c:pt idx="531">
                  <c:v>-57.125</c:v>
                </c:pt>
                <c:pt idx="532">
                  <c:v>-57.125</c:v>
                </c:pt>
                <c:pt idx="533">
                  <c:v>-57.125</c:v>
                </c:pt>
                <c:pt idx="534">
                  <c:v>-57.125</c:v>
                </c:pt>
                <c:pt idx="535">
                  <c:v>-57.125</c:v>
                </c:pt>
                <c:pt idx="536">
                  <c:v>-57.125</c:v>
                </c:pt>
                <c:pt idx="537">
                  <c:v>-57.125</c:v>
                </c:pt>
                <c:pt idx="538">
                  <c:v>-57.125</c:v>
                </c:pt>
                <c:pt idx="539">
                  <c:v>-57.125</c:v>
                </c:pt>
                <c:pt idx="540">
                  <c:v>-57.125</c:v>
                </c:pt>
                <c:pt idx="541">
                  <c:v>-57.125</c:v>
                </c:pt>
                <c:pt idx="542">
                  <c:v>-57.125</c:v>
                </c:pt>
                <c:pt idx="543">
                  <c:v>-57.125</c:v>
                </c:pt>
                <c:pt idx="544">
                  <c:v>-57.125</c:v>
                </c:pt>
                <c:pt idx="545">
                  <c:v>-57.125</c:v>
                </c:pt>
                <c:pt idx="546">
                  <c:v>-57.125</c:v>
                </c:pt>
                <c:pt idx="547">
                  <c:v>-57.125</c:v>
                </c:pt>
                <c:pt idx="548">
                  <c:v>-57.125</c:v>
                </c:pt>
                <c:pt idx="549">
                  <c:v>-57.125</c:v>
                </c:pt>
                <c:pt idx="550">
                  <c:v>-57.125</c:v>
                </c:pt>
                <c:pt idx="551">
                  <c:v>-57.125</c:v>
                </c:pt>
                <c:pt idx="552">
                  <c:v>-57.125</c:v>
                </c:pt>
                <c:pt idx="553">
                  <c:v>-57.125</c:v>
                </c:pt>
                <c:pt idx="554">
                  <c:v>-57.125</c:v>
                </c:pt>
                <c:pt idx="555">
                  <c:v>-57.125</c:v>
                </c:pt>
                <c:pt idx="556">
                  <c:v>-57.125</c:v>
                </c:pt>
                <c:pt idx="557">
                  <c:v>-57.125</c:v>
                </c:pt>
                <c:pt idx="558">
                  <c:v>-57.125</c:v>
                </c:pt>
                <c:pt idx="559">
                  <c:v>-57.125</c:v>
                </c:pt>
                <c:pt idx="560">
                  <c:v>-57.125</c:v>
                </c:pt>
                <c:pt idx="561">
                  <c:v>-57.125</c:v>
                </c:pt>
                <c:pt idx="562">
                  <c:v>-57.125</c:v>
                </c:pt>
                <c:pt idx="563">
                  <c:v>-57.125</c:v>
                </c:pt>
                <c:pt idx="564">
                  <c:v>-57.125</c:v>
                </c:pt>
                <c:pt idx="565">
                  <c:v>-57.125</c:v>
                </c:pt>
                <c:pt idx="566">
                  <c:v>-57.125</c:v>
                </c:pt>
                <c:pt idx="567">
                  <c:v>-57.125</c:v>
                </c:pt>
                <c:pt idx="568">
                  <c:v>-57.125</c:v>
                </c:pt>
                <c:pt idx="569">
                  <c:v>-57.125</c:v>
                </c:pt>
                <c:pt idx="570">
                  <c:v>-57.125</c:v>
                </c:pt>
                <c:pt idx="571">
                  <c:v>-57.125</c:v>
                </c:pt>
                <c:pt idx="572">
                  <c:v>-57.125</c:v>
                </c:pt>
                <c:pt idx="573">
                  <c:v>-57.125</c:v>
                </c:pt>
                <c:pt idx="574">
                  <c:v>-57.125</c:v>
                </c:pt>
                <c:pt idx="575">
                  <c:v>-57.125</c:v>
                </c:pt>
                <c:pt idx="576">
                  <c:v>-57.125</c:v>
                </c:pt>
                <c:pt idx="577">
                  <c:v>-57.125</c:v>
                </c:pt>
                <c:pt idx="578">
                  <c:v>-57.125</c:v>
                </c:pt>
                <c:pt idx="579">
                  <c:v>-57.125</c:v>
                </c:pt>
                <c:pt idx="580">
                  <c:v>-57.125</c:v>
                </c:pt>
                <c:pt idx="581">
                  <c:v>-57.125</c:v>
                </c:pt>
                <c:pt idx="582">
                  <c:v>-57.125</c:v>
                </c:pt>
                <c:pt idx="583">
                  <c:v>-57.125</c:v>
                </c:pt>
                <c:pt idx="584">
                  <c:v>-57.125</c:v>
                </c:pt>
                <c:pt idx="585">
                  <c:v>-57.125</c:v>
                </c:pt>
                <c:pt idx="586">
                  <c:v>-57.125</c:v>
                </c:pt>
                <c:pt idx="587">
                  <c:v>-57.125</c:v>
                </c:pt>
                <c:pt idx="588">
                  <c:v>-57.125</c:v>
                </c:pt>
                <c:pt idx="589">
                  <c:v>-57.125</c:v>
                </c:pt>
                <c:pt idx="590">
                  <c:v>-57.125</c:v>
                </c:pt>
                <c:pt idx="591">
                  <c:v>-57.125</c:v>
                </c:pt>
                <c:pt idx="592">
                  <c:v>-57.125</c:v>
                </c:pt>
                <c:pt idx="593">
                  <c:v>-57.125</c:v>
                </c:pt>
                <c:pt idx="594">
                  <c:v>-57.125</c:v>
                </c:pt>
                <c:pt idx="595">
                  <c:v>-57.125</c:v>
                </c:pt>
                <c:pt idx="596">
                  <c:v>-57.125</c:v>
                </c:pt>
                <c:pt idx="597">
                  <c:v>-57.125</c:v>
                </c:pt>
                <c:pt idx="598">
                  <c:v>-57.125</c:v>
                </c:pt>
                <c:pt idx="599">
                  <c:v>-57.125</c:v>
                </c:pt>
                <c:pt idx="600">
                  <c:v>-57.125</c:v>
                </c:pt>
                <c:pt idx="601">
                  <c:v>-57.125</c:v>
                </c:pt>
                <c:pt idx="602">
                  <c:v>-57.125</c:v>
                </c:pt>
                <c:pt idx="603">
                  <c:v>-57.125</c:v>
                </c:pt>
                <c:pt idx="604">
                  <c:v>-57.125</c:v>
                </c:pt>
                <c:pt idx="605">
                  <c:v>-57.125</c:v>
                </c:pt>
                <c:pt idx="606">
                  <c:v>-57.125</c:v>
                </c:pt>
                <c:pt idx="607">
                  <c:v>-57.125</c:v>
                </c:pt>
                <c:pt idx="608">
                  <c:v>-57.125</c:v>
                </c:pt>
                <c:pt idx="609">
                  <c:v>-57.125</c:v>
                </c:pt>
                <c:pt idx="610">
                  <c:v>-57.125</c:v>
                </c:pt>
                <c:pt idx="611">
                  <c:v>-57.125</c:v>
                </c:pt>
                <c:pt idx="612">
                  <c:v>-57.125</c:v>
                </c:pt>
                <c:pt idx="613">
                  <c:v>-57.125</c:v>
                </c:pt>
                <c:pt idx="614">
                  <c:v>-57.125</c:v>
                </c:pt>
                <c:pt idx="615">
                  <c:v>-57.125</c:v>
                </c:pt>
                <c:pt idx="616">
                  <c:v>-57.125</c:v>
                </c:pt>
                <c:pt idx="617">
                  <c:v>-57.125</c:v>
                </c:pt>
                <c:pt idx="618">
                  <c:v>-57.125</c:v>
                </c:pt>
                <c:pt idx="619">
                  <c:v>-57.125</c:v>
                </c:pt>
                <c:pt idx="620">
                  <c:v>-57.125</c:v>
                </c:pt>
                <c:pt idx="621">
                  <c:v>-57.125</c:v>
                </c:pt>
                <c:pt idx="622">
                  <c:v>-57.125</c:v>
                </c:pt>
                <c:pt idx="623">
                  <c:v>-57.125</c:v>
                </c:pt>
                <c:pt idx="624">
                  <c:v>-57.125</c:v>
                </c:pt>
                <c:pt idx="625">
                  <c:v>-57.125</c:v>
                </c:pt>
                <c:pt idx="626">
                  <c:v>-57.125</c:v>
                </c:pt>
                <c:pt idx="627">
                  <c:v>-57.125</c:v>
                </c:pt>
                <c:pt idx="628">
                  <c:v>-57.125</c:v>
                </c:pt>
                <c:pt idx="629">
                  <c:v>-57.125</c:v>
                </c:pt>
                <c:pt idx="630">
                  <c:v>-57.125</c:v>
                </c:pt>
                <c:pt idx="631">
                  <c:v>-57.125</c:v>
                </c:pt>
                <c:pt idx="632">
                  <c:v>-57.125</c:v>
                </c:pt>
                <c:pt idx="633">
                  <c:v>-57.125</c:v>
                </c:pt>
                <c:pt idx="634">
                  <c:v>-57.125</c:v>
                </c:pt>
                <c:pt idx="635">
                  <c:v>-57.125</c:v>
                </c:pt>
                <c:pt idx="636">
                  <c:v>-57.125</c:v>
                </c:pt>
                <c:pt idx="637">
                  <c:v>-57.125</c:v>
                </c:pt>
                <c:pt idx="638">
                  <c:v>-57.125</c:v>
                </c:pt>
                <c:pt idx="639">
                  <c:v>-57.125</c:v>
                </c:pt>
                <c:pt idx="640">
                  <c:v>-57.125</c:v>
                </c:pt>
                <c:pt idx="641">
                  <c:v>-57.125</c:v>
                </c:pt>
                <c:pt idx="642">
                  <c:v>-57.125</c:v>
                </c:pt>
                <c:pt idx="643">
                  <c:v>-57.125</c:v>
                </c:pt>
                <c:pt idx="644">
                  <c:v>-57.125</c:v>
                </c:pt>
                <c:pt idx="645">
                  <c:v>-57.125</c:v>
                </c:pt>
                <c:pt idx="646">
                  <c:v>-57.125</c:v>
                </c:pt>
                <c:pt idx="647">
                  <c:v>-57.125</c:v>
                </c:pt>
                <c:pt idx="648">
                  <c:v>-57.125</c:v>
                </c:pt>
                <c:pt idx="649">
                  <c:v>-57.125</c:v>
                </c:pt>
                <c:pt idx="650">
                  <c:v>-57.125</c:v>
                </c:pt>
                <c:pt idx="651">
                  <c:v>-57.125</c:v>
                </c:pt>
                <c:pt idx="652">
                  <c:v>-57.125</c:v>
                </c:pt>
                <c:pt idx="653">
                  <c:v>-57.125</c:v>
                </c:pt>
                <c:pt idx="654">
                  <c:v>-57.125</c:v>
                </c:pt>
                <c:pt idx="655">
                  <c:v>-57.125</c:v>
                </c:pt>
                <c:pt idx="656">
                  <c:v>-57.125</c:v>
                </c:pt>
                <c:pt idx="657">
                  <c:v>-57.125</c:v>
                </c:pt>
                <c:pt idx="658">
                  <c:v>-57.125</c:v>
                </c:pt>
                <c:pt idx="659">
                  <c:v>-57.125</c:v>
                </c:pt>
                <c:pt idx="660">
                  <c:v>-57.125</c:v>
                </c:pt>
                <c:pt idx="661">
                  <c:v>-57.125</c:v>
                </c:pt>
                <c:pt idx="662">
                  <c:v>-57.125</c:v>
                </c:pt>
                <c:pt idx="663">
                  <c:v>-57.125</c:v>
                </c:pt>
                <c:pt idx="664">
                  <c:v>-57.125</c:v>
                </c:pt>
                <c:pt idx="665">
                  <c:v>-57.125</c:v>
                </c:pt>
                <c:pt idx="666">
                  <c:v>-57.125</c:v>
                </c:pt>
                <c:pt idx="667">
                  <c:v>-57.125</c:v>
                </c:pt>
                <c:pt idx="668">
                  <c:v>-57.125</c:v>
                </c:pt>
                <c:pt idx="669">
                  <c:v>-57.125</c:v>
                </c:pt>
                <c:pt idx="670">
                  <c:v>-57.125</c:v>
                </c:pt>
                <c:pt idx="671">
                  <c:v>-57.125</c:v>
                </c:pt>
                <c:pt idx="672">
                  <c:v>-57.125</c:v>
                </c:pt>
                <c:pt idx="673">
                  <c:v>-57.125</c:v>
                </c:pt>
                <c:pt idx="674">
                  <c:v>-57.125</c:v>
                </c:pt>
                <c:pt idx="675">
                  <c:v>-57.125</c:v>
                </c:pt>
                <c:pt idx="676">
                  <c:v>-57.125</c:v>
                </c:pt>
                <c:pt idx="677">
                  <c:v>-57.125</c:v>
                </c:pt>
                <c:pt idx="678">
                  <c:v>-57.125</c:v>
                </c:pt>
                <c:pt idx="679">
                  <c:v>-57.125</c:v>
                </c:pt>
                <c:pt idx="680">
                  <c:v>-57.125</c:v>
                </c:pt>
                <c:pt idx="681">
                  <c:v>-57.125</c:v>
                </c:pt>
                <c:pt idx="682">
                  <c:v>-57.125</c:v>
                </c:pt>
                <c:pt idx="683">
                  <c:v>-57.125</c:v>
                </c:pt>
                <c:pt idx="684">
                  <c:v>-57.125</c:v>
                </c:pt>
                <c:pt idx="685">
                  <c:v>-57.125</c:v>
                </c:pt>
                <c:pt idx="686">
                  <c:v>-57.125</c:v>
                </c:pt>
                <c:pt idx="687">
                  <c:v>-57.125</c:v>
                </c:pt>
                <c:pt idx="688">
                  <c:v>-57.125</c:v>
                </c:pt>
                <c:pt idx="689">
                  <c:v>-57.125</c:v>
                </c:pt>
                <c:pt idx="690">
                  <c:v>-57.125</c:v>
                </c:pt>
                <c:pt idx="691">
                  <c:v>-57.125</c:v>
                </c:pt>
                <c:pt idx="692">
                  <c:v>-57.125</c:v>
                </c:pt>
                <c:pt idx="693">
                  <c:v>-57.125</c:v>
                </c:pt>
                <c:pt idx="694">
                  <c:v>-57.125</c:v>
                </c:pt>
                <c:pt idx="695">
                  <c:v>-57.125</c:v>
                </c:pt>
                <c:pt idx="696">
                  <c:v>-57.125</c:v>
                </c:pt>
                <c:pt idx="697">
                  <c:v>-57.125</c:v>
                </c:pt>
                <c:pt idx="698">
                  <c:v>-57.125</c:v>
                </c:pt>
                <c:pt idx="699">
                  <c:v>-57.125</c:v>
                </c:pt>
                <c:pt idx="700">
                  <c:v>-57.125</c:v>
                </c:pt>
                <c:pt idx="701">
                  <c:v>-57.125</c:v>
                </c:pt>
                <c:pt idx="702">
                  <c:v>-57.125</c:v>
                </c:pt>
                <c:pt idx="703">
                  <c:v>-57.125</c:v>
                </c:pt>
                <c:pt idx="704">
                  <c:v>-57.125</c:v>
                </c:pt>
                <c:pt idx="705">
                  <c:v>-57.125</c:v>
                </c:pt>
                <c:pt idx="706">
                  <c:v>-57.125</c:v>
                </c:pt>
                <c:pt idx="707">
                  <c:v>-57.125</c:v>
                </c:pt>
                <c:pt idx="708">
                  <c:v>-57.125</c:v>
                </c:pt>
                <c:pt idx="709">
                  <c:v>-57.125</c:v>
                </c:pt>
                <c:pt idx="710">
                  <c:v>-57.125</c:v>
                </c:pt>
                <c:pt idx="711">
                  <c:v>-57.125</c:v>
                </c:pt>
                <c:pt idx="712">
                  <c:v>-57.125</c:v>
                </c:pt>
                <c:pt idx="713">
                  <c:v>-57.125</c:v>
                </c:pt>
                <c:pt idx="714">
                  <c:v>-57.125</c:v>
                </c:pt>
                <c:pt idx="715">
                  <c:v>-57.125</c:v>
                </c:pt>
                <c:pt idx="716">
                  <c:v>-57.125</c:v>
                </c:pt>
                <c:pt idx="717">
                  <c:v>-57.125</c:v>
                </c:pt>
                <c:pt idx="718">
                  <c:v>-57.125</c:v>
                </c:pt>
                <c:pt idx="719">
                  <c:v>-57.125</c:v>
                </c:pt>
                <c:pt idx="720">
                  <c:v>-57.125</c:v>
                </c:pt>
                <c:pt idx="721">
                  <c:v>-57.125</c:v>
                </c:pt>
                <c:pt idx="722">
                  <c:v>-57.125</c:v>
                </c:pt>
                <c:pt idx="723">
                  <c:v>-57.125</c:v>
                </c:pt>
                <c:pt idx="724">
                  <c:v>-57.125</c:v>
                </c:pt>
                <c:pt idx="725">
                  <c:v>-57.125</c:v>
                </c:pt>
                <c:pt idx="726">
                  <c:v>-57.125</c:v>
                </c:pt>
                <c:pt idx="727">
                  <c:v>-57.125</c:v>
                </c:pt>
                <c:pt idx="728">
                  <c:v>-57.125</c:v>
                </c:pt>
                <c:pt idx="729">
                  <c:v>-57.125</c:v>
                </c:pt>
                <c:pt idx="730">
                  <c:v>-57.125</c:v>
                </c:pt>
                <c:pt idx="731">
                  <c:v>-57.125</c:v>
                </c:pt>
                <c:pt idx="732">
                  <c:v>-57.125</c:v>
                </c:pt>
                <c:pt idx="733">
                  <c:v>-57.125</c:v>
                </c:pt>
                <c:pt idx="734">
                  <c:v>-57.125</c:v>
                </c:pt>
                <c:pt idx="735">
                  <c:v>-57.125</c:v>
                </c:pt>
                <c:pt idx="736">
                  <c:v>-57.125</c:v>
                </c:pt>
                <c:pt idx="737">
                  <c:v>-57.125</c:v>
                </c:pt>
                <c:pt idx="738">
                  <c:v>-57.125</c:v>
                </c:pt>
                <c:pt idx="739">
                  <c:v>-57.125</c:v>
                </c:pt>
                <c:pt idx="740">
                  <c:v>-57.125</c:v>
                </c:pt>
                <c:pt idx="741">
                  <c:v>-57.125</c:v>
                </c:pt>
                <c:pt idx="742">
                  <c:v>-57.125</c:v>
                </c:pt>
                <c:pt idx="743">
                  <c:v>-57.125</c:v>
                </c:pt>
                <c:pt idx="744">
                  <c:v>-57.125</c:v>
                </c:pt>
                <c:pt idx="745">
                  <c:v>-57.125</c:v>
                </c:pt>
                <c:pt idx="746">
                  <c:v>-57.125</c:v>
                </c:pt>
                <c:pt idx="747">
                  <c:v>-57.125</c:v>
                </c:pt>
                <c:pt idx="748">
                  <c:v>-57.125</c:v>
                </c:pt>
                <c:pt idx="749">
                  <c:v>-57.125</c:v>
                </c:pt>
                <c:pt idx="750">
                  <c:v>-57.125</c:v>
                </c:pt>
                <c:pt idx="751">
                  <c:v>-57.125</c:v>
                </c:pt>
                <c:pt idx="752">
                  <c:v>-57.125</c:v>
                </c:pt>
                <c:pt idx="753">
                  <c:v>-57.125</c:v>
                </c:pt>
                <c:pt idx="754">
                  <c:v>-57.125</c:v>
                </c:pt>
                <c:pt idx="755">
                  <c:v>-57.125</c:v>
                </c:pt>
                <c:pt idx="756">
                  <c:v>-57.125</c:v>
                </c:pt>
                <c:pt idx="757">
                  <c:v>-57.125</c:v>
                </c:pt>
                <c:pt idx="758">
                  <c:v>-57.125</c:v>
                </c:pt>
                <c:pt idx="759">
                  <c:v>-57.125</c:v>
                </c:pt>
                <c:pt idx="760">
                  <c:v>-57.125</c:v>
                </c:pt>
                <c:pt idx="761">
                  <c:v>-57.125</c:v>
                </c:pt>
                <c:pt idx="762">
                  <c:v>-57.125</c:v>
                </c:pt>
                <c:pt idx="763">
                  <c:v>-57.125</c:v>
                </c:pt>
                <c:pt idx="764">
                  <c:v>-57.125</c:v>
                </c:pt>
                <c:pt idx="765">
                  <c:v>-57.125</c:v>
                </c:pt>
                <c:pt idx="766">
                  <c:v>-57.125</c:v>
                </c:pt>
                <c:pt idx="767">
                  <c:v>-57.125</c:v>
                </c:pt>
                <c:pt idx="768">
                  <c:v>-57.125</c:v>
                </c:pt>
                <c:pt idx="769">
                  <c:v>-57.125</c:v>
                </c:pt>
                <c:pt idx="770">
                  <c:v>-57.125</c:v>
                </c:pt>
                <c:pt idx="771">
                  <c:v>-57.125</c:v>
                </c:pt>
                <c:pt idx="772">
                  <c:v>-57.125</c:v>
                </c:pt>
                <c:pt idx="773">
                  <c:v>-57.125</c:v>
                </c:pt>
                <c:pt idx="774">
                  <c:v>-57.125</c:v>
                </c:pt>
                <c:pt idx="775">
                  <c:v>-57.125</c:v>
                </c:pt>
                <c:pt idx="776">
                  <c:v>-57.125</c:v>
                </c:pt>
                <c:pt idx="777">
                  <c:v>-57.125</c:v>
                </c:pt>
                <c:pt idx="778">
                  <c:v>-57.125</c:v>
                </c:pt>
                <c:pt idx="779">
                  <c:v>-57.125</c:v>
                </c:pt>
                <c:pt idx="780">
                  <c:v>-57.125</c:v>
                </c:pt>
                <c:pt idx="781">
                  <c:v>-57.125</c:v>
                </c:pt>
                <c:pt idx="782">
                  <c:v>-57.125</c:v>
                </c:pt>
                <c:pt idx="783">
                  <c:v>-57.125</c:v>
                </c:pt>
                <c:pt idx="784">
                  <c:v>-57.125</c:v>
                </c:pt>
                <c:pt idx="785">
                  <c:v>-57.125</c:v>
                </c:pt>
                <c:pt idx="786">
                  <c:v>-57.125</c:v>
                </c:pt>
                <c:pt idx="787">
                  <c:v>-57.125</c:v>
                </c:pt>
                <c:pt idx="788">
                  <c:v>-57.125</c:v>
                </c:pt>
                <c:pt idx="789">
                  <c:v>-57.125</c:v>
                </c:pt>
                <c:pt idx="790">
                  <c:v>-57.125</c:v>
                </c:pt>
                <c:pt idx="791">
                  <c:v>-57.125</c:v>
                </c:pt>
                <c:pt idx="792">
                  <c:v>-57.125</c:v>
                </c:pt>
                <c:pt idx="793">
                  <c:v>-57.125</c:v>
                </c:pt>
                <c:pt idx="794">
                  <c:v>-57.125</c:v>
                </c:pt>
                <c:pt idx="795">
                  <c:v>-57.125</c:v>
                </c:pt>
                <c:pt idx="796">
                  <c:v>-57.125</c:v>
                </c:pt>
                <c:pt idx="797">
                  <c:v>-57.125</c:v>
                </c:pt>
                <c:pt idx="798">
                  <c:v>-57.125</c:v>
                </c:pt>
                <c:pt idx="799">
                  <c:v>-57.125</c:v>
                </c:pt>
                <c:pt idx="800">
                  <c:v>-57.125</c:v>
                </c:pt>
              </c:numCache>
            </c:numRef>
          </c:yVal>
          <c:smooth val="1"/>
        </c:ser>
        <c:ser>
          <c:idx val="6"/>
          <c:order val="6"/>
          <c:tx>
            <c:strRef>
              <c:f>'Dist &amp; Dominance'!$AF$2</c:f>
              <c:strCache>
                <c:ptCount val="1"/>
                <c:pt idx="0">
                  <c:v>Reference Line</c:v>
                </c:pt>
              </c:strCache>
            </c:strRef>
          </c:tx>
          <c:spPr>
            <a:ln>
              <a:solidFill>
                <a:schemeClr val="tx1"/>
              </a:solidFill>
              <a:prstDash val="dash"/>
            </a:ln>
          </c:spPr>
          <c:marker>
            <c:symbol val="none"/>
          </c:marker>
          <c:xVal>
            <c:numRef>
              <c:f>'Dist &amp; Dominance'!$AF$3:$AF$4</c:f>
              <c:numCache>
                <c:formatCode>General</c:formatCode>
                <c:ptCount val="2"/>
                <c:pt idx="0">
                  <c:v>-20</c:v>
                </c:pt>
                <c:pt idx="1">
                  <c:v>60</c:v>
                </c:pt>
              </c:numCache>
            </c:numRef>
          </c:xVal>
          <c:yVal>
            <c:numRef>
              <c:f>'Dist &amp; Dominance'!$AG$3:$AG$4</c:f>
              <c:numCache>
                <c:formatCode>General</c:formatCode>
                <c:ptCount val="2"/>
                <c:pt idx="0">
                  <c:v>0</c:v>
                </c:pt>
                <c:pt idx="1">
                  <c:v>0</c:v>
                </c:pt>
              </c:numCache>
            </c:numRef>
          </c:yVal>
          <c:smooth val="1"/>
        </c:ser>
        <c:dLbls>
          <c:showLegendKey val="0"/>
          <c:showVal val="0"/>
          <c:showCatName val="0"/>
          <c:showSerName val="0"/>
          <c:showPercent val="0"/>
          <c:showBubbleSize val="0"/>
        </c:dLbls>
        <c:axId val="47349056"/>
        <c:axId val="49692672"/>
      </c:scatterChart>
      <c:valAx>
        <c:axId val="47349056"/>
        <c:scaling>
          <c:orientation val="minMax"/>
          <c:max val="60"/>
          <c:min val="-20"/>
        </c:scaling>
        <c:delete val="0"/>
        <c:axPos val="b"/>
        <c:title>
          <c:tx>
            <c:rich>
              <a:bodyPr/>
              <a:lstStyle/>
              <a:p>
                <a:pPr>
                  <a:defRPr/>
                </a:pPr>
                <a:r>
                  <a:rPr lang="en-US" sz="1000" b="1" i="0" baseline="0">
                    <a:effectLst/>
                  </a:rPr>
                  <a:t>NPV ( MM 2020 $)</a:t>
                </a:r>
                <a:endParaRPr lang="en-US" sz="1000">
                  <a:effectLst/>
                </a:endParaRPr>
              </a:p>
            </c:rich>
          </c:tx>
          <c:overlay val="0"/>
        </c:title>
        <c:numFmt formatCode="&quot;$&quot;#,##0.00" sourceLinked="1"/>
        <c:majorTickMark val="in"/>
        <c:minorTickMark val="none"/>
        <c:tickLblPos val="low"/>
        <c:spPr>
          <a:ln>
            <a:solidFill>
              <a:schemeClr val="tx1"/>
            </a:solidFill>
          </a:ln>
        </c:spPr>
        <c:crossAx val="49692672"/>
        <c:crossesAt val="-80"/>
        <c:crossBetween val="midCat"/>
      </c:valAx>
      <c:valAx>
        <c:axId val="49692672"/>
        <c:scaling>
          <c:orientation val="minMax"/>
          <c:max val="60"/>
          <c:min val="-60"/>
        </c:scaling>
        <c:delete val="0"/>
        <c:axPos val="l"/>
        <c:majorGridlines>
          <c:spPr>
            <a:ln>
              <a:solidFill>
                <a:schemeClr val="bg1">
                  <a:lumMod val="75000"/>
                  <a:alpha val="48000"/>
                </a:schemeClr>
              </a:solidFill>
            </a:ln>
          </c:spPr>
        </c:majorGridlines>
        <c:title>
          <c:tx>
            <c:rich>
              <a:bodyPr rot="-5400000" vert="horz"/>
              <a:lstStyle/>
              <a:p>
                <a:pPr>
                  <a:defRPr/>
                </a:pPr>
                <a:r>
                  <a:rPr lang="en-US" sz="1000" b="1" i="0" baseline="0">
                    <a:effectLst/>
                  </a:rPr>
                  <a:t>∫ ∆  CDF</a:t>
                </a:r>
                <a:endParaRPr lang="en-US" sz="1000">
                  <a:effectLst/>
                </a:endParaRPr>
              </a:p>
            </c:rich>
          </c:tx>
          <c:overlay val="0"/>
        </c:title>
        <c:numFmt formatCode="General" sourceLinked="1"/>
        <c:majorTickMark val="in"/>
        <c:minorTickMark val="none"/>
        <c:tickLblPos val="low"/>
        <c:spPr>
          <a:ln>
            <a:solidFill>
              <a:schemeClr val="tx1"/>
            </a:solidFill>
          </a:ln>
        </c:spPr>
        <c:crossAx val="47349056"/>
        <c:crossesAt val="-20"/>
        <c:crossBetween val="midCat"/>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legendEntry>
        <c:idx val="6"/>
        <c:delete val="1"/>
      </c:legendEntry>
      <c:overlay val="0"/>
      <c:spPr>
        <a:solidFill>
          <a:schemeClr val="bg1">
            <a:lumMod val="95000"/>
          </a:schemeClr>
        </a:solidFill>
        <a:ln>
          <a:solidFill>
            <a:schemeClr val="bg1">
              <a:lumMod val="75000"/>
            </a:schemeClr>
          </a:solidFill>
        </a:ln>
      </c:spPr>
    </c:legend>
    <c:plotVisOnly val="1"/>
    <c:dispBlanksAs val="gap"/>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High-Base-Low of Probability Distributions</a:t>
            </a:r>
            <a:endParaRPr lang="en-US">
              <a:effectLst/>
            </a:endParaRPr>
          </a:p>
        </c:rich>
      </c:tx>
      <c:overlay val="0"/>
    </c:title>
    <c:autoTitleDeleted val="0"/>
    <c:plotArea>
      <c:layout/>
      <c:barChart>
        <c:barDir val="bar"/>
        <c:grouping val="stacked"/>
        <c:varyColors val="0"/>
        <c:ser>
          <c:idx val="0"/>
          <c:order val="0"/>
          <c:tx>
            <c:strRef>
              <c:f>'10-50-90 Prob Dist'!$A$13</c:f>
              <c:strCache>
                <c:ptCount val="1"/>
                <c:pt idx="0">
                  <c:v>Blank</c:v>
                </c:pt>
              </c:strCache>
            </c:strRef>
          </c:tx>
          <c:spPr>
            <a:noFill/>
          </c:spPr>
          <c:invertIfNegative val="0"/>
          <c:cat>
            <c:strRef>
              <c:f>'10-50-90 Prob Dist'!$B$12:$E$12</c:f>
              <c:strCache>
                <c:ptCount val="4"/>
                <c:pt idx="0">
                  <c:v>Strategy 1</c:v>
                </c:pt>
                <c:pt idx="1">
                  <c:v>Strategy 2</c:v>
                </c:pt>
                <c:pt idx="2">
                  <c:v>Strategy 3</c:v>
                </c:pt>
                <c:pt idx="3">
                  <c:v>Strategy 4</c:v>
                </c:pt>
              </c:strCache>
            </c:strRef>
          </c:cat>
          <c:val>
            <c:numRef>
              <c:f>'10-50-90 Prob Dist'!$B$13:$E$13</c:f>
              <c:numCache>
                <c:formatCode>"$"#,##0.00</c:formatCode>
                <c:ptCount val="4"/>
                <c:pt idx="0">
                  <c:v>2.2875735919052862</c:v>
                </c:pt>
                <c:pt idx="1">
                  <c:v>0</c:v>
                </c:pt>
                <c:pt idx="2">
                  <c:v>1.4731973931870055</c:v>
                </c:pt>
                <c:pt idx="3">
                  <c:v>1.694969043774297</c:v>
                </c:pt>
              </c:numCache>
            </c:numRef>
          </c:val>
        </c:ser>
        <c:ser>
          <c:idx val="1"/>
          <c:order val="1"/>
          <c:tx>
            <c:strRef>
              <c:f>'10-50-90 Prob Dist'!$A$14</c:f>
              <c:strCache>
                <c:ptCount val="1"/>
                <c:pt idx="0">
                  <c:v>Bottom 10%</c:v>
                </c:pt>
              </c:strCache>
            </c:strRef>
          </c:tx>
          <c:spPr>
            <a:noFill/>
          </c:spPr>
          <c:invertIfNegative val="0"/>
          <c:errBars>
            <c:errBarType val="minus"/>
            <c:errValType val="cust"/>
            <c:noEndCap val="0"/>
            <c:plus>
              <c:numLit>
                <c:formatCode>General</c:formatCode>
                <c:ptCount val="1"/>
                <c:pt idx="0">
                  <c:v>1</c:v>
                </c:pt>
              </c:numLit>
            </c:plus>
            <c:minus>
              <c:numRef>
                <c:f>'10-50-90 Prob Dist'!$B$14:$E$14</c:f>
                <c:numCache>
                  <c:formatCode>General</c:formatCode>
                  <c:ptCount val="4"/>
                  <c:pt idx="0">
                    <c:v>2.812426408095114</c:v>
                  </c:pt>
                  <c:pt idx="1">
                    <c:v>0</c:v>
                  </c:pt>
                  <c:pt idx="2">
                    <c:v>2.3268026068132945</c:v>
                  </c:pt>
                  <c:pt idx="3">
                    <c:v>5.030956226003136E-3</c:v>
                  </c:pt>
                </c:numCache>
              </c:numRef>
            </c:minus>
          </c:errBars>
          <c:cat>
            <c:strRef>
              <c:f>'10-50-90 Prob Dist'!$B$12:$E$12</c:f>
              <c:strCache>
                <c:ptCount val="4"/>
                <c:pt idx="0">
                  <c:v>Strategy 1</c:v>
                </c:pt>
                <c:pt idx="1">
                  <c:v>Strategy 2</c:v>
                </c:pt>
                <c:pt idx="2">
                  <c:v>Strategy 3</c:v>
                </c:pt>
                <c:pt idx="3">
                  <c:v>Strategy 4</c:v>
                </c:pt>
              </c:strCache>
            </c:strRef>
          </c:cat>
          <c:val>
            <c:numRef>
              <c:f>'10-50-90 Prob Dist'!$B$14:$E$14</c:f>
              <c:numCache>
                <c:formatCode>"$"#,##0.00</c:formatCode>
                <c:ptCount val="4"/>
                <c:pt idx="0">
                  <c:v>2.812426408095114</c:v>
                </c:pt>
                <c:pt idx="1">
                  <c:v>0</c:v>
                </c:pt>
                <c:pt idx="2">
                  <c:v>2.3268026068132945</c:v>
                </c:pt>
                <c:pt idx="3">
                  <c:v>5.030956226003136E-3</c:v>
                </c:pt>
              </c:numCache>
            </c:numRef>
          </c:val>
        </c:ser>
        <c:ser>
          <c:idx val="2"/>
          <c:order val="2"/>
          <c:tx>
            <c:strRef>
              <c:f>'10-50-90 Prob Dist'!$A$15</c:f>
              <c:strCache>
                <c:ptCount val="1"/>
                <c:pt idx="0">
                  <c:v>10-50%</c:v>
                </c:pt>
              </c:strCache>
            </c:strRef>
          </c:tx>
          <c:spPr>
            <a:solidFill>
              <a:schemeClr val="accent6">
                <a:lumMod val="75000"/>
              </a:schemeClr>
            </a:solidFill>
          </c:spPr>
          <c:invertIfNegative val="0"/>
          <c:cat>
            <c:strRef>
              <c:f>'10-50-90 Prob Dist'!$B$12:$E$12</c:f>
              <c:strCache>
                <c:ptCount val="4"/>
                <c:pt idx="0">
                  <c:v>Strategy 1</c:v>
                </c:pt>
                <c:pt idx="1">
                  <c:v>Strategy 2</c:v>
                </c:pt>
                <c:pt idx="2">
                  <c:v>Strategy 3</c:v>
                </c:pt>
                <c:pt idx="3">
                  <c:v>Strategy 4</c:v>
                </c:pt>
              </c:strCache>
            </c:strRef>
          </c:cat>
          <c:val>
            <c:numRef>
              <c:f>'10-50-90 Prob Dist'!$B$15:$E$15</c:f>
              <c:numCache>
                <c:formatCode>"$"#,##0.00</c:formatCode>
                <c:ptCount val="4"/>
                <c:pt idx="0">
                  <c:v>8.5000000000000995</c:v>
                </c:pt>
                <c:pt idx="1">
                  <c:v>7.4000000000004</c:v>
                </c:pt>
                <c:pt idx="2">
                  <c:v>7.2000000000000997</c:v>
                </c:pt>
                <c:pt idx="3">
                  <c:v>3.1000000000001</c:v>
                </c:pt>
              </c:numCache>
            </c:numRef>
          </c:val>
        </c:ser>
        <c:ser>
          <c:idx val="3"/>
          <c:order val="3"/>
          <c:tx>
            <c:strRef>
              <c:f>'10-50-90 Prob Dist'!$A$16</c:f>
              <c:strCache>
                <c:ptCount val="1"/>
                <c:pt idx="0">
                  <c:v>50-90%</c:v>
                </c:pt>
              </c:strCache>
            </c:strRef>
          </c:tx>
          <c:spPr>
            <a:solidFill>
              <a:schemeClr val="tx2"/>
            </a:solidFill>
            <a:scene3d>
              <a:camera prst="orthographicFront"/>
              <a:lightRig rig="threePt" dir="t"/>
            </a:scene3d>
            <a:sp3d/>
          </c:spPr>
          <c:invertIfNegative val="0"/>
          <c:errBars>
            <c:errBarType val="plus"/>
            <c:errValType val="cust"/>
            <c:noEndCap val="0"/>
            <c:plus>
              <c:numRef>
                <c:f>'10-50-90 Prob Dist'!$B$17:$E$17</c:f>
                <c:numCache>
                  <c:formatCode>General</c:formatCode>
                  <c:ptCount val="4"/>
                  <c:pt idx="0">
                    <c:v>8.5921516163431022E-2</c:v>
                  </c:pt>
                  <c:pt idx="1">
                    <c:v>19.479694894471834</c:v>
                  </c:pt>
                  <c:pt idx="2">
                    <c:v>10.548853261982561</c:v>
                  </c:pt>
                  <c:pt idx="3">
                    <c:v>0.12376977744163042</c:v>
                  </c:pt>
                </c:numCache>
              </c:numRef>
            </c:plus>
            <c:minus>
              <c:numLit>
                <c:formatCode>General</c:formatCode>
                <c:ptCount val="1"/>
                <c:pt idx="0">
                  <c:v>1</c:v>
                </c:pt>
              </c:numLit>
            </c:minus>
          </c:errBars>
          <c:cat>
            <c:strRef>
              <c:f>'10-50-90 Prob Dist'!$B$12:$E$12</c:f>
              <c:strCache>
                <c:ptCount val="4"/>
                <c:pt idx="0">
                  <c:v>Strategy 1</c:v>
                </c:pt>
                <c:pt idx="1">
                  <c:v>Strategy 2</c:v>
                </c:pt>
                <c:pt idx="2">
                  <c:v>Strategy 3</c:v>
                </c:pt>
                <c:pt idx="3">
                  <c:v>Strategy 4</c:v>
                </c:pt>
              </c:strCache>
            </c:strRef>
          </c:cat>
          <c:val>
            <c:numRef>
              <c:f>'10-50-90 Prob Dist'!$B$16:$E$16</c:f>
              <c:numCache>
                <c:formatCode>"$"#,##0.00</c:formatCode>
                <c:ptCount val="4"/>
                <c:pt idx="0">
                  <c:v>7.6000000000000991</c:v>
                </c:pt>
                <c:pt idx="1">
                  <c:v>17.3000000000002</c:v>
                </c:pt>
                <c:pt idx="2">
                  <c:v>7.4000000000000998</c:v>
                </c:pt>
                <c:pt idx="3">
                  <c:v>4.7999999999999989</c:v>
                </c:pt>
              </c:numCache>
            </c:numRef>
          </c:val>
        </c:ser>
        <c:ser>
          <c:idx val="4"/>
          <c:order val="4"/>
          <c:tx>
            <c:strRef>
              <c:f>'10-50-90 Prob Dist'!$A$17</c:f>
              <c:strCache>
                <c:ptCount val="1"/>
                <c:pt idx="0">
                  <c:v>Top 10%</c:v>
                </c:pt>
              </c:strCache>
            </c:strRef>
          </c:tx>
          <c:spPr>
            <a:noFill/>
          </c:spPr>
          <c:invertIfNegative val="0"/>
          <c:cat>
            <c:strRef>
              <c:f>'10-50-90 Prob Dist'!$B$12:$E$12</c:f>
              <c:strCache>
                <c:ptCount val="4"/>
                <c:pt idx="0">
                  <c:v>Strategy 1</c:v>
                </c:pt>
                <c:pt idx="1">
                  <c:v>Strategy 2</c:v>
                </c:pt>
                <c:pt idx="2">
                  <c:v>Strategy 3</c:v>
                </c:pt>
                <c:pt idx="3">
                  <c:v>Strategy 4</c:v>
                </c:pt>
              </c:strCache>
            </c:strRef>
          </c:cat>
          <c:val>
            <c:numRef>
              <c:f>'10-50-90 Prob Dist'!$B$17:$E$17</c:f>
              <c:numCache>
                <c:formatCode>"$"#,##0.00</c:formatCode>
                <c:ptCount val="4"/>
                <c:pt idx="0">
                  <c:v>8.5921516163431022E-2</c:v>
                </c:pt>
                <c:pt idx="1">
                  <c:v>19.479694894471834</c:v>
                </c:pt>
                <c:pt idx="2">
                  <c:v>10.548853261982561</c:v>
                </c:pt>
                <c:pt idx="3">
                  <c:v>0.12376977744163042</c:v>
                </c:pt>
              </c:numCache>
            </c:numRef>
          </c:val>
        </c:ser>
        <c:ser>
          <c:idx val="5"/>
          <c:order val="5"/>
          <c:tx>
            <c:strRef>
              <c:f>'10-50-90 Prob Dist'!$A$18</c:f>
              <c:strCache>
                <c:ptCount val="1"/>
                <c:pt idx="0">
                  <c:v>Blank</c:v>
                </c:pt>
              </c:strCache>
            </c:strRef>
          </c:tx>
          <c:invertIfNegative val="0"/>
          <c:cat>
            <c:strRef>
              <c:f>'10-50-90 Prob Dist'!$B$12:$E$12</c:f>
              <c:strCache>
                <c:ptCount val="4"/>
                <c:pt idx="0">
                  <c:v>Strategy 1</c:v>
                </c:pt>
                <c:pt idx="1">
                  <c:v>Strategy 2</c:v>
                </c:pt>
                <c:pt idx="2">
                  <c:v>Strategy 3</c:v>
                </c:pt>
                <c:pt idx="3">
                  <c:v>Strategy 4</c:v>
                </c:pt>
              </c:strCache>
            </c:strRef>
          </c:cat>
          <c:val>
            <c:numRef>
              <c:f>'10-50-90 Prob Dist'!$B$18:$E$18</c:f>
              <c:numCache>
                <c:formatCode>"$"#,##0.00</c:formatCode>
                <c:ptCount val="4"/>
                <c:pt idx="0">
                  <c:v>0</c:v>
                </c:pt>
                <c:pt idx="1">
                  <c:v>0</c:v>
                </c:pt>
                <c:pt idx="2">
                  <c:v>0</c:v>
                </c:pt>
                <c:pt idx="3">
                  <c:v>0</c:v>
                </c:pt>
              </c:numCache>
            </c:numRef>
          </c:val>
        </c:ser>
        <c:ser>
          <c:idx val="6"/>
          <c:order val="6"/>
          <c:tx>
            <c:strRef>
              <c:f>'10-50-90 Prob Dist'!$A$19</c:f>
              <c:strCache>
                <c:ptCount val="1"/>
                <c:pt idx="0">
                  <c:v>Top 10%</c:v>
                </c:pt>
              </c:strCache>
            </c:strRef>
          </c:tx>
          <c:invertIfNegative val="0"/>
          <c:cat>
            <c:strRef>
              <c:f>'10-50-90 Prob Dist'!$B$12:$E$12</c:f>
              <c:strCache>
                <c:ptCount val="4"/>
                <c:pt idx="0">
                  <c:v>Strategy 1</c:v>
                </c:pt>
                <c:pt idx="1">
                  <c:v>Strategy 2</c:v>
                </c:pt>
                <c:pt idx="2">
                  <c:v>Strategy 3</c:v>
                </c:pt>
                <c:pt idx="3">
                  <c:v>Strategy 4</c:v>
                </c:pt>
              </c:strCache>
            </c:strRef>
          </c:cat>
          <c:val>
            <c:numRef>
              <c:f>'10-50-90 Prob Dist'!$B$19:$E$19</c:f>
              <c:numCache>
                <c:formatCode>"$"#,##0.00</c:formatCode>
                <c:ptCount val="4"/>
                <c:pt idx="0">
                  <c:v>0</c:v>
                </c:pt>
                <c:pt idx="1">
                  <c:v>0</c:v>
                </c:pt>
                <c:pt idx="2">
                  <c:v>0</c:v>
                </c:pt>
                <c:pt idx="3">
                  <c:v>0</c:v>
                </c:pt>
              </c:numCache>
            </c:numRef>
          </c:val>
        </c:ser>
        <c:ser>
          <c:idx val="7"/>
          <c:order val="7"/>
          <c:tx>
            <c:strRef>
              <c:f>'10-50-90 Prob Dist'!$A$20</c:f>
              <c:strCache>
                <c:ptCount val="1"/>
                <c:pt idx="0">
                  <c:v>50-90%</c:v>
                </c:pt>
              </c:strCache>
            </c:strRef>
          </c:tx>
          <c:invertIfNegative val="0"/>
          <c:cat>
            <c:strRef>
              <c:f>'10-50-90 Prob Dist'!$B$12:$E$12</c:f>
              <c:strCache>
                <c:ptCount val="4"/>
                <c:pt idx="0">
                  <c:v>Strategy 1</c:v>
                </c:pt>
                <c:pt idx="1">
                  <c:v>Strategy 2</c:v>
                </c:pt>
                <c:pt idx="2">
                  <c:v>Strategy 3</c:v>
                </c:pt>
                <c:pt idx="3">
                  <c:v>Strategy 4</c:v>
                </c:pt>
              </c:strCache>
            </c:strRef>
          </c:cat>
          <c:val>
            <c:numRef>
              <c:f>'10-50-90 Prob Dist'!$B$20:$E$20</c:f>
              <c:numCache>
                <c:formatCode>"$"#,##0.00</c:formatCode>
                <c:ptCount val="4"/>
                <c:pt idx="0">
                  <c:v>0</c:v>
                </c:pt>
                <c:pt idx="1">
                  <c:v>0</c:v>
                </c:pt>
                <c:pt idx="2">
                  <c:v>0</c:v>
                </c:pt>
                <c:pt idx="3">
                  <c:v>0</c:v>
                </c:pt>
              </c:numCache>
            </c:numRef>
          </c:val>
        </c:ser>
        <c:ser>
          <c:idx val="8"/>
          <c:order val="8"/>
          <c:tx>
            <c:strRef>
              <c:f>'10-50-90 Prob Dist'!$A$21</c:f>
              <c:strCache>
                <c:ptCount val="1"/>
                <c:pt idx="0">
                  <c:v>10-50%</c:v>
                </c:pt>
              </c:strCache>
            </c:strRef>
          </c:tx>
          <c:spPr>
            <a:solidFill>
              <a:schemeClr val="accent6">
                <a:lumMod val="75000"/>
              </a:schemeClr>
            </a:solidFill>
          </c:spPr>
          <c:invertIfNegative val="0"/>
          <c:errBars>
            <c:errBarType val="minus"/>
            <c:errValType val="cust"/>
            <c:noEndCap val="0"/>
            <c:plus>
              <c:numLit>
                <c:formatCode>General</c:formatCode>
                <c:ptCount val="1"/>
                <c:pt idx="0">
                  <c:v>1</c:v>
                </c:pt>
              </c:numLit>
            </c:plus>
            <c:minus>
              <c:numRef>
                <c:f>'10-50-90 Prob Dist'!$B$24:$E$24</c:f>
                <c:numCache>
                  <c:formatCode>General</c:formatCode>
                  <c:ptCount val="4"/>
                  <c:pt idx="0">
                    <c:v>0</c:v>
                  </c:pt>
                  <c:pt idx="1">
                    <c:v>5.8103651743465132</c:v>
                  </c:pt>
                  <c:pt idx="2">
                    <c:v>0</c:v>
                  </c:pt>
                  <c:pt idx="3">
                    <c:v>0</c:v>
                  </c:pt>
                </c:numCache>
              </c:numRef>
            </c:minus>
          </c:errBars>
          <c:cat>
            <c:strRef>
              <c:f>'10-50-90 Prob Dist'!$B$12:$E$12</c:f>
              <c:strCache>
                <c:ptCount val="4"/>
                <c:pt idx="0">
                  <c:v>Strategy 1</c:v>
                </c:pt>
                <c:pt idx="1">
                  <c:v>Strategy 2</c:v>
                </c:pt>
                <c:pt idx="2">
                  <c:v>Strategy 3</c:v>
                </c:pt>
                <c:pt idx="3">
                  <c:v>Strategy 4</c:v>
                </c:pt>
              </c:strCache>
            </c:strRef>
          </c:cat>
          <c:val>
            <c:numRef>
              <c:f>'10-50-90 Prob Dist'!$B$21:$E$21</c:f>
              <c:numCache>
                <c:formatCode>"$"#,##0.00</c:formatCode>
                <c:ptCount val="4"/>
                <c:pt idx="0">
                  <c:v>0</c:v>
                </c:pt>
                <c:pt idx="1">
                  <c:v>-5.2999999999998</c:v>
                </c:pt>
                <c:pt idx="2">
                  <c:v>0</c:v>
                </c:pt>
                <c:pt idx="3">
                  <c:v>0</c:v>
                </c:pt>
              </c:numCache>
            </c:numRef>
          </c:val>
        </c:ser>
        <c:ser>
          <c:idx val="9"/>
          <c:order val="9"/>
          <c:tx>
            <c:strRef>
              <c:f>'10-50-90 Prob Dist'!$A$22</c:f>
              <c:strCache>
                <c:ptCount val="1"/>
                <c:pt idx="0">
                  <c:v>Bottom10%</c:v>
                </c:pt>
              </c:strCache>
            </c:strRef>
          </c:tx>
          <c:spPr>
            <a:noFill/>
          </c:spPr>
          <c:invertIfNegative val="0"/>
          <c:cat>
            <c:strRef>
              <c:f>'10-50-90 Prob Dist'!$B$12:$E$12</c:f>
              <c:strCache>
                <c:ptCount val="4"/>
                <c:pt idx="0">
                  <c:v>Strategy 1</c:v>
                </c:pt>
                <c:pt idx="1">
                  <c:v>Strategy 2</c:v>
                </c:pt>
                <c:pt idx="2">
                  <c:v>Strategy 3</c:v>
                </c:pt>
                <c:pt idx="3">
                  <c:v>Strategy 4</c:v>
                </c:pt>
              </c:strCache>
            </c:strRef>
          </c:cat>
          <c:val>
            <c:numRef>
              <c:f>'10-50-90 Prob Dist'!$B$22:$E$22</c:f>
              <c:numCache>
                <c:formatCode>"$"#,##0.00</c:formatCode>
                <c:ptCount val="4"/>
                <c:pt idx="0">
                  <c:v>0</c:v>
                </c:pt>
                <c:pt idx="1">
                  <c:v>-5.8103651743465132</c:v>
                </c:pt>
                <c:pt idx="2">
                  <c:v>0</c:v>
                </c:pt>
                <c:pt idx="3">
                  <c:v>0</c:v>
                </c:pt>
              </c:numCache>
            </c:numRef>
          </c:val>
        </c:ser>
        <c:dLbls>
          <c:showLegendKey val="0"/>
          <c:showVal val="0"/>
          <c:showCatName val="0"/>
          <c:showSerName val="0"/>
          <c:showPercent val="0"/>
          <c:showBubbleSize val="0"/>
        </c:dLbls>
        <c:gapWidth val="150"/>
        <c:overlap val="100"/>
        <c:axId val="48095232"/>
        <c:axId val="49695552"/>
      </c:barChart>
      <c:scatterChart>
        <c:scatterStyle val="lineMarker"/>
        <c:varyColors val="0"/>
        <c:ser>
          <c:idx val="10"/>
          <c:order val="10"/>
          <c:tx>
            <c:strRef>
              <c:f>'10-50-90 Prob Dist'!$A$26</c:f>
              <c:strCache>
                <c:ptCount val="1"/>
                <c:pt idx="0">
                  <c:v>CE</c:v>
                </c:pt>
              </c:strCache>
            </c:strRef>
          </c:tx>
          <c:spPr>
            <a:ln w="28575">
              <a:noFill/>
            </a:ln>
          </c:spPr>
          <c:marker>
            <c:symbol val="circle"/>
            <c:size val="10"/>
            <c:spPr>
              <a:solidFill>
                <a:srgbClr val="FFFF00"/>
              </a:solidFill>
              <a:ln>
                <a:noFill/>
              </a:ln>
            </c:spPr>
          </c:marker>
          <c:dLbls>
            <c:dLbl>
              <c:idx val="0"/>
              <c:layout>
                <c:manualLayout>
                  <c:x val="-4.5635954273488329E-2"/>
                  <c:y val="-5.5284759270734056E-2"/>
                </c:manualLayout>
              </c:layout>
              <c:dLblPos val="r"/>
              <c:showLegendKey val="0"/>
              <c:showVal val="0"/>
              <c:showCatName val="1"/>
              <c:showSerName val="1"/>
              <c:showPercent val="0"/>
              <c:showBubbleSize val="0"/>
            </c:dLbl>
            <c:dLbl>
              <c:idx val="1"/>
              <c:layout>
                <c:manualLayout>
                  <c:x val="-4.7215733104451992E-2"/>
                  <c:y val="-5.7843940332794296E-2"/>
                </c:manualLayout>
              </c:layout>
              <c:dLblPos val="r"/>
              <c:showLegendKey val="0"/>
              <c:showVal val="0"/>
              <c:showCatName val="1"/>
              <c:showSerName val="1"/>
              <c:showPercent val="0"/>
              <c:showBubbleSize val="0"/>
            </c:dLbl>
            <c:dLbl>
              <c:idx val="2"/>
              <c:layout>
                <c:manualLayout>
                  <c:x val="-4.6481073752036917E-2"/>
                  <c:y val="-5.5284759270734105E-2"/>
                </c:manualLayout>
              </c:layout>
              <c:dLblPos val="r"/>
              <c:showLegendKey val="0"/>
              <c:showVal val="0"/>
              <c:showCatName val="1"/>
              <c:showSerName val="1"/>
              <c:showPercent val="0"/>
              <c:showBubbleSize val="0"/>
            </c:dLbl>
            <c:dLbl>
              <c:idx val="3"/>
              <c:layout>
                <c:manualLayout>
                  <c:x val="-4.7215733104451992E-2"/>
                  <c:y val="-6.0403121394854431E-2"/>
                </c:manualLayout>
              </c:layout>
              <c:dLblPos val="r"/>
              <c:showLegendKey val="0"/>
              <c:showVal val="0"/>
              <c:showCatName val="1"/>
              <c:showSerName val="1"/>
              <c:showPercent val="0"/>
              <c:showBubbleSize val="0"/>
            </c:dLbl>
            <c:dLblPos val="t"/>
            <c:showLegendKey val="0"/>
            <c:showVal val="0"/>
            <c:showCatName val="1"/>
            <c:showSerName val="1"/>
            <c:showPercent val="0"/>
            <c:showBubbleSize val="0"/>
            <c:showLeaderLines val="0"/>
          </c:dLbls>
          <c:xVal>
            <c:numRef>
              <c:f>'10-50-90 Prob Dist'!$B$26:$E$26</c:f>
              <c:numCache>
                <c:formatCode>"$"#,##0.00</c:formatCode>
                <c:ptCount val="4"/>
                <c:pt idx="0">
                  <c:v>10.965491019310621</c:v>
                </c:pt>
                <c:pt idx="1">
                  <c:v>5.3190963061947967</c:v>
                </c:pt>
                <c:pt idx="2">
                  <c:v>10.190630807781206</c:v>
                </c:pt>
                <c:pt idx="3">
                  <c:v>5.1728401870475</c:v>
                </c:pt>
              </c:numCache>
            </c:numRef>
          </c:xVal>
          <c:yVal>
            <c:numRef>
              <c:f>'10-50-90 Prob Dist'!$B$27:$E$27</c:f>
              <c:numCache>
                <c:formatCode>General</c:formatCode>
                <c:ptCount val="4"/>
                <c:pt idx="0">
                  <c:v>0.5</c:v>
                </c:pt>
                <c:pt idx="1">
                  <c:v>1.5</c:v>
                </c:pt>
                <c:pt idx="2">
                  <c:v>2.5</c:v>
                </c:pt>
                <c:pt idx="3">
                  <c:v>3.5</c:v>
                </c:pt>
              </c:numCache>
            </c:numRef>
          </c:yVal>
          <c:smooth val="0"/>
        </c:ser>
        <c:dLbls>
          <c:showLegendKey val="0"/>
          <c:showVal val="0"/>
          <c:showCatName val="0"/>
          <c:showSerName val="0"/>
          <c:showPercent val="0"/>
          <c:showBubbleSize val="0"/>
        </c:dLbls>
        <c:axId val="49696704"/>
        <c:axId val="49696128"/>
      </c:scatterChart>
      <c:catAx>
        <c:axId val="48095232"/>
        <c:scaling>
          <c:orientation val="minMax"/>
        </c:scaling>
        <c:delete val="0"/>
        <c:axPos val="l"/>
        <c:majorTickMark val="none"/>
        <c:minorTickMark val="none"/>
        <c:tickLblPos val="low"/>
        <c:spPr>
          <a:noFill/>
          <a:ln w="15875">
            <a:solidFill>
              <a:schemeClr val="tx1"/>
            </a:solidFill>
            <a:prstDash val="dash"/>
          </a:ln>
        </c:spPr>
        <c:crossAx val="49695552"/>
        <c:crossesAt val="0"/>
        <c:auto val="1"/>
        <c:lblAlgn val="ctr"/>
        <c:lblOffset val="100"/>
        <c:noMultiLvlLbl val="0"/>
      </c:catAx>
      <c:valAx>
        <c:axId val="49695552"/>
        <c:scaling>
          <c:orientation val="minMax"/>
        </c:scaling>
        <c:delete val="0"/>
        <c:axPos val="b"/>
        <c:majorGridlines>
          <c:spPr>
            <a:ln>
              <a:solidFill>
                <a:schemeClr val="bg1">
                  <a:lumMod val="75000"/>
                </a:schemeClr>
              </a:solidFill>
            </a:ln>
          </c:spPr>
        </c:majorGridlines>
        <c:title>
          <c:tx>
            <c:rich>
              <a:bodyPr/>
              <a:lstStyle/>
              <a:p>
                <a:pPr>
                  <a:defRPr/>
                </a:pPr>
                <a:r>
                  <a:rPr lang="en-US" sz="1000" b="1" i="0" baseline="0">
                    <a:effectLst/>
                  </a:rPr>
                  <a:t>NPV ( MM 2020 $) </a:t>
                </a:r>
                <a:endParaRPr lang="en-US" sz="1000">
                  <a:effectLst/>
                </a:endParaRPr>
              </a:p>
            </c:rich>
          </c:tx>
          <c:overlay val="0"/>
        </c:title>
        <c:numFmt formatCode="&quot;$&quot;#,##0.00" sourceLinked="1"/>
        <c:majorTickMark val="in"/>
        <c:minorTickMark val="none"/>
        <c:tickLblPos val="low"/>
        <c:spPr>
          <a:noFill/>
          <a:ln>
            <a:solidFill>
              <a:schemeClr val="tx1"/>
            </a:solidFill>
          </a:ln>
        </c:spPr>
        <c:crossAx val="48095232"/>
        <c:crosses val="autoZero"/>
        <c:crossBetween val="between"/>
      </c:valAx>
      <c:valAx>
        <c:axId val="49696128"/>
        <c:scaling>
          <c:orientation val="minMax"/>
        </c:scaling>
        <c:delete val="1"/>
        <c:axPos val="r"/>
        <c:numFmt formatCode="General" sourceLinked="1"/>
        <c:majorTickMark val="out"/>
        <c:minorTickMark val="none"/>
        <c:tickLblPos val="nextTo"/>
        <c:crossAx val="49696704"/>
        <c:crosses val="max"/>
        <c:crossBetween val="midCat"/>
      </c:valAx>
      <c:valAx>
        <c:axId val="49696704"/>
        <c:scaling>
          <c:orientation val="minMax"/>
        </c:scaling>
        <c:delete val="1"/>
        <c:axPos val="b"/>
        <c:numFmt formatCode="&quot;$&quot;#,##0.00" sourceLinked="1"/>
        <c:majorTickMark val="out"/>
        <c:minorTickMark val="none"/>
        <c:tickLblPos val="nextTo"/>
        <c:crossAx val="49696128"/>
        <c:crosses val="autoZero"/>
        <c:crossBetween val="midCat"/>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plotVisOnly val="1"/>
    <c:dispBlanksAs val="gap"/>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Sensitivity</a:t>
            </a:r>
            <a:r>
              <a:rPr lang="en-US" baseline="0"/>
              <a:t> to Risk Aversion Coefficient ɣ  </a:t>
            </a:r>
            <a:endParaRPr lang="en-US"/>
          </a:p>
        </c:rich>
      </c:tx>
      <c:overlay val="0"/>
    </c:title>
    <c:autoTitleDeleted val="0"/>
    <c:plotArea>
      <c:layout/>
      <c:scatterChart>
        <c:scatterStyle val="smoothMarker"/>
        <c:varyColors val="0"/>
        <c:ser>
          <c:idx val="0"/>
          <c:order val="0"/>
          <c:tx>
            <c:strRef>
              <c:f>'Decision Tree'!$C$70</c:f>
              <c:strCache>
                <c:ptCount val="1"/>
                <c:pt idx="0">
                  <c:v>Strategy1</c:v>
                </c:pt>
              </c:strCache>
            </c:strRef>
          </c:tx>
          <c:marker>
            <c:symbol val="none"/>
          </c:marker>
          <c:xVal>
            <c:numRef>
              <c:f>'Decision Tree'!$B$81:$B$119</c:f>
              <c:numCache>
                <c:formatCode>General</c:formatCode>
                <c:ptCount val="39"/>
                <c:pt idx="0">
                  <c:v>-1</c:v>
                </c:pt>
                <c:pt idx="1">
                  <c:v>-0.9</c:v>
                </c:pt>
                <c:pt idx="2">
                  <c:v>-0.8</c:v>
                </c:pt>
                <c:pt idx="3">
                  <c:v>-0.70000000000000007</c:v>
                </c:pt>
                <c:pt idx="4">
                  <c:v>-0.60000000000000009</c:v>
                </c:pt>
                <c:pt idx="5">
                  <c:v>-0.50000000000000011</c:v>
                </c:pt>
                <c:pt idx="6">
                  <c:v>-0.40000000000000013</c:v>
                </c:pt>
                <c:pt idx="7">
                  <c:v>-0.30000000000000016</c:v>
                </c:pt>
                <c:pt idx="8">
                  <c:v>-0.20000000000000015</c:v>
                </c:pt>
                <c:pt idx="9">
                  <c:v>-0.10000000000000014</c:v>
                </c:pt>
                <c:pt idx="10">
                  <c:v>-0.09</c:v>
                </c:pt>
                <c:pt idx="11">
                  <c:v>-0.08</c:v>
                </c:pt>
                <c:pt idx="12">
                  <c:v>-7.0000000000000007E-2</c:v>
                </c:pt>
                <c:pt idx="13">
                  <c:v>-6.0000000000000005E-2</c:v>
                </c:pt>
                <c:pt idx="14">
                  <c:v>-0.05</c:v>
                </c:pt>
                <c:pt idx="15">
                  <c:v>-0.04</c:v>
                </c:pt>
                <c:pt idx="16">
                  <c:v>-0.03</c:v>
                </c:pt>
                <c:pt idx="17">
                  <c:v>-1.9999999999999997E-2</c:v>
                </c:pt>
                <c:pt idx="18">
                  <c:v>-9.9999999999999967E-3</c:v>
                </c:pt>
                <c:pt idx="19">
                  <c:v>1E-4</c:v>
                </c:pt>
                <c:pt idx="20">
                  <c:v>0.01</c:v>
                </c:pt>
                <c:pt idx="21">
                  <c:v>0.02</c:v>
                </c:pt>
                <c:pt idx="22">
                  <c:v>0.03</c:v>
                </c:pt>
                <c:pt idx="23">
                  <c:v>0.04</c:v>
                </c:pt>
                <c:pt idx="24">
                  <c:v>0.05</c:v>
                </c:pt>
                <c:pt idx="25">
                  <c:v>6.0000000000000005E-2</c:v>
                </c:pt>
                <c:pt idx="26">
                  <c:v>7.0000000000000007E-2</c:v>
                </c:pt>
                <c:pt idx="27">
                  <c:v>0.08</c:v>
                </c:pt>
                <c:pt idx="28">
                  <c:v>0.09</c:v>
                </c:pt>
                <c:pt idx="29">
                  <c:v>9.9999999999999992E-2</c:v>
                </c:pt>
                <c:pt idx="30">
                  <c:v>0.2</c:v>
                </c:pt>
                <c:pt idx="31">
                  <c:v>0.30000000000000004</c:v>
                </c:pt>
                <c:pt idx="32">
                  <c:v>0.4</c:v>
                </c:pt>
                <c:pt idx="33">
                  <c:v>0.5</c:v>
                </c:pt>
                <c:pt idx="34">
                  <c:v>0.6</c:v>
                </c:pt>
                <c:pt idx="35">
                  <c:v>0.7</c:v>
                </c:pt>
                <c:pt idx="36">
                  <c:v>0.79999999999999993</c:v>
                </c:pt>
                <c:pt idx="37">
                  <c:v>0.89999999999999991</c:v>
                </c:pt>
                <c:pt idx="38">
                  <c:v>0.99999999999999989</c:v>
                </c:pt>
              </c:numCache>
            </c:numRef>
          </c:xVal>
          <c:yVal>
            <c:numRef>
              <c:f>'Decision Tree'!$C$81:$C$119</c:f>
              <c:numCache>
                <c:formatCode>"$"#,##0.00</c:formatCode>
                <c:ptCount val="39"/>
                <c:pt idx="0">
                  <c:v>19.612910368525149</c:v>
                </c:pt>
                <c:pt idx="1">
                  <c:v>19.428252086330055</c:v>
                </c:pt>
                <c:pt idx="2">
                  <c:v>19.199023161046789</c:v>
                </c:pt>
                <c:pt idx="3">
                  <c:v>18.908221489977716</c:v>
                </c:pt>
                <c:pt idx="4">
                  <c:v>18.530339528691723</c:v>
                </c:pt>
                <c:pt idx="5">
                  <c:v>18.026772041103051</c:v>
                </c:pt>
                <c:pt idx="6">
                  <c:v>17.339823581228273</c:v>
                </c:pt>
                <c:pt idx="7">
                  <c:v>16.388960321588822</c:v>
                </c:pt>
                <c:pt idx="8">
                  <c:v>15.08620993271046</c:v>
                </c:pt>
                <c:pt idx="9">
                  <c:v>13.413789641378825</c:v>
                </c:pt>
                <c:pt idx="10">
                  <c:v>13.231284312261621</c:v>
                </c:pt>
                <c:pt idx="11">
                  <c:v>13.047136773200741</c:v>
                </c:pt>
                <c:pt idx="12">
                  <c:v>12.861712605082317</c:v>
                </c:pt>
                <c:pt idx="13">
                  <c:v>12.675394609650903</c:v>
                </c:pt>
                <c:pt idx="14">
                  <c:v>12.488578351374569</c:v>
                </c:pt>
                <c:pt idx="15">
                  <c:v>12.301667265737795</c:v>
                </c:pt>
                <c:pt idx="16">
                  <c:v>12.115067478864798</c:v>
                </c:pt>
                <c:pt idx="17">
                  <c:v>11.929182501587801</c:v>
                </c:pt>
                <c:pt idx="18">
                  <c:v>11.744407969897249</c:v>
                </c:pt>
                <c:pt idx="19">
                  <c:v>11.559302581376711</c:v>
                </c:pt>
                <c:pt idx="20">
                  <c:v>11.37970353230914</c:v>
                </c:pt>
                <c:pt idx="21">
                  <c:v>11.200482155391391</c:v>
                </c:pt>
                <c:pt idx="22">
                  <c:v>11.023780597411044</c:v>
                </c:pt>
                <c:pt idx="23">
                  <c:v>10.849888883596822</c:v>
                </c:pt>
                <c:pt idx="24">
                  <c:v>10.67906684785552</c:v>
                </c:pt>
                <c:pt idx="25">
                  <c:v>10.511542789762128</c:v>
                </c:pt>
                <c:pt idx="26">
                  <c:v>10.347512854471974</c:v>
                </c:pt>
                <c:pt idx="27">
                  <c:v>10.187141084213794</c:v>
                </c:pt>
                <c:pt idx="28">
                  <c:v>10.030560069385213</c:v>
                </c:pt>
                <c:pt idx="29">
                  <c:v>9.877872113154833</c:v>
                </c:pt>
                <c:pt idx="30">
                  <c:v>8.5698133169172941</c:v>
                </c:pt>
                <c:pt idx="31">
                  <c:v>7.6165947345830096</c:v>
                </c:pt>
                <c:pt idx="32">
                  <c:v>6.9187655392666745</c:v>
                </c:pt>
                <c:pt idx="33">
                  <c:v>6.3894989653648766</c:v>
                </c:pt>
                <c:pt idx="34">
                  <c:v>5.9708270505673573</c:v>
                </c:pt>
                <c:pt idx="35">
                  <c:v>5.6271185777981465</c:v>
                </c:pt>
                <c:pt idx="36">
                  <c:v>5.3369105878247751</c:v>
                </c:pt>
                <c:pt idx="37">
                  <c:v>5.0871039270516913</c:v>
                </c:pt>
                <c:pt idx="38">
                  <c:v>4.8693717230455533</c:v>
                </c:pt>
              </c:numCache>
            </c:numRef>
          </c:yVal>
          <c:smooth val="1"/>
        </c:ser>
        <c:ser>
          <c:idx val="1"/>
          <c:order val="1"/>
          <c:tx>
            <c:strRef>
              <c:f>'Decision Tree'!$D$70</c:f>
              <c:strCache>
                <c:ptCount val="1"/>
                <c:pt idx="0">
                  <c:v>Strategy2</c:v>
                </c:pt>
              </c:strCache>
            </c:strRef>
          </c:tx>
          <c:marker>
            <c:symbol val="none"/>
          </c:marker>
          <c:xVal>
            <c:numRef>
              <c:f>'Decision Tree'!$B$81:$B$119</c:f>
              <c:numCache>
                <c:formatCode>General</c:formatCode>
                <c:ptCount val="39"/>
                <c:pt idx="0">
                  <c:v>-1</c:v>
                </c:pt>
                <c:pt idx="1">
                  <c:v>-0.9</c:v>
                </c:pt>
                <c:pt idx="2">
                  <c:v>-0.8</c:v>
                </c:pt>
                <c:pt idx="3">
                  <c:v>-0.70000000000000007</c:v>
                </c:pt>
                <c:pt idx="4">
                  <c:v>-0.60000000000000009</c:v>
                </c:pt>
                <c:pt idx="5">
                  <c:v>-0.50000000000000011</c:v>
                </c:pt>
                <c:pt idx="6">
                  <c:v>-0.40000000000000013</c:v>
                </c:pt>
                <c:pt idx="7">
                  <c:v>-0.30000000000000016</c:v>
                </c:pt>
                <c:pt idx="8">
                  <c:v>-0.20000000000000015</c:v>
                </c:pt>
                <c:pt idx="9">
                  <c:v>-0.10000000000000014</c:v>
                </c:pt>
                <c:pt idx="10">
                  <c:v>-0.09</c:v>
                </c:pt>
                <c:pt idx="11">
                  <c:v>-0.08</c:v>
                </c:pt>
                <c:pt idx="12">
                  <c:v>-7.0000000000000007E-2</c:v>
                </c:pt>
                <c:pt idx="13">
                  <c:v>-6.0000000000000005E-2</c:v>
                </c:pt>
                <c:pt idx="14">
                  <c:v>-0.05</c:v>
                </c:pt>
                <c:pt idx="15">
                  <c:v>-0.04</c:v>
                </c:pt>
                <c:pt idx="16">
                  <c:v>-0.03</c:v>
                </c:pt>
                <c:pt idx="17">
                  <c:v>-1.9999999999999997E-2</c:v>
                </c:pt>
                <c:pt idx="18">
                  <c:v>-9.9999999999999967E-3</c:v>
                </c:pt>
                <c:pt idx="19">
                  <c:v>1E-4</c:v>
                </c:pt>
                <c:pt idx="20">
                  <c:v>0.01</c:v>
                </c:pt>
                <c:pt idx="21">
                  <c:v>0.02</c:v>
                </c:pt>
                <c:pt idx="22">
                  <c:v>0.03</c:v>
                </c:pt>
                <c:pt idx="23">
                  <c:v>0.04</c:v>
                </c:pt>
                <c:pt idx="24">
                  <c:v>0.05</c:v>
                </c:pt>
                <c:pt idx="25">
                  <c:v>6.0000000000000005E-2</c:v>
                </c:pt>
                <c:pt idx="26">
                  <c:v>7.0000000000000007E-2</c:v>
                </c:pt>
                <c:pt idx="27">
                  <c:v>0.08</c:v>
                </c:pt>
                <c:pt idx="28">
                  <c:v>0.09</c:v>
                </c:pt>
                <c:pt idx="29">
                  <c:v>9.9999999999999992E-2</c:v>
                </c:pt>
                <c:pt idx="30">
                  <c:v>0.2</c:v>
                </c:pt>
                <c:pt idx="31">
                  <c:v>0.30000000000000004</c:v>
                </c:pt>
                <c:pt idx="32">
                  <c:v>0.4</c:v>
                </c:pt>
                <c:pt idx="33">
                  <c:v>0.5</c:v>
                </c:pt>
                <c:pt idx="34">
                  <c:v>0.6</c:v>
                </c:pt>
                <c:pt idx="35">
                  <c:v>0.7</c:v>
                </c:pt>
                <c:pt idx="36">
                  <c:v>0.79999999999999993</c:v>
                </c:pt>
                <c:pt idx="37">
                  <c:v>0.89999999999999991</c:v>
                </c:pt>
                <c:pt idx="38">
                  <c:v>0.99999999999999989</c:v>
                </c:pt>
              </c:numCache>
            </c:numRef>
          </c:xVal>
          <c:yVal>
            <c:numRef>
              <c:f>'Decision Tree'!$D$81:$D$119</c:f>
              <c:numCache>
                <c:formatCode>"$"#,##0.00</c:formatCode>
                <c:ptCount val="39"/>
                <c:pt idx="0">
                  <c:v>41.407106180293852</c:v>
                </c:pt>
                <c:pt idx="1">
                  <c:v>41.099040820584932</c:v>
                </c:pt>
                <c:pt idx="2">
                  <c:v>40.713959473815045</c:v>
                </c:pt>
                <c:pt idx="3">
                  <c:v>40.218857681422598</c:v>
                </c:pt>
                <c:pt idx="4">
                  <c:v>39.558744665106801</c:v>
                </c:pt>
                <c:pt idx="5">
                  <c:v>38.6347776114537</c:v>
                </c:pt>
                <c:pt idx="6">
                  <c:v>37.250532130955321</c:v>
                </c:pt>
                <c:pt idx="7">
                  <c:v>34.960287274216668</c:v>
                </c:pt>
                <c:pt idx="8">
                  <c:v>30.582595991222949</c:v>
                </c:pt>
                <c:pt idx="9">
                  <c:v>21.094830791005961</c:v>
                </c:pt>
                <c:pt idx="10">
                  <c:v>19.75666063285523</c:v>
                </c:pt>
                <c:pt idx="11">
                  <c:v>18.373152707602131</c:v>
                </c:pt>
                <c:pt idx="12">
                  <c:v>16.964195274356683</c:v>
                </c:pt>
                <c:pt idx="13">
                  <c:v>15.552933668729711</c:v>
                </c:pt>
                <c:pt idx="14">
                  <c:v>14.163578662790409</c:v>
                </c:pt>
                <c:pt idx="15">
                  <c:v>12.818805347172319</c:v>
                </c:pt>
                <c:pt idx="16">
                  <c:v>11.537403089461444</c:v>
                </c:pt>
                <c:pt idx="17">
                  <c:v>10.332766865041572</c:v>
                </c:pt>
                <c:pt idx="18">
                  <c:v>9.2124893197721907</c:v>
                </c:pt>
                <c:pt idx="19">
                  <c:v>8.1690197788768888</c:v>
                </c:pt>
                <c:pt idx="20">
                  <c:v>7.2303163514877182</c:v>
                </c:pt>
                <c:pt idx="21">
                  <c:v>6.3621569443539974</c:v>
                </c:pt>
                <c:pt idx="22">
                  <c:v>5.5683426208143922</c:v>
                </c:pt>
                <c:pt idx="23">
                  <c:v>4.8421149191772397</c:v>
                </c:pt>
                <c:pt idx="24">
                  <c:v>4.1766839489976597</c:v>
                </c:pt>
                <c:pt idx="25">
                  <c:v>3.565604702165508</c:v>
                </c:pt>
                <c:pt idx="26">
                  <c:v>3.0029690536335552</c:v>
                </c:pt>
                <c:pt idx="27">
                  <c:v>2.4834764968704772</c:v>
                </c:pt>
                <c:pt idx="28">
                  <c:v>2.0024327958750443</c:v>
                </c:pt>
                <c:pt idx="29">
                  <c:v>1.5557105662610189</c:v>
                </c:pt>
                <c:pt idx="30">
                  <c:v>-1.6369197327563945</c:v>
                </c:pt>
                <c:pt idx="31">
                  <c:v>-3.5655704631989109</c:v>
                </c:pt>
                <c:pt idx="32">
                  <c:v>-4.8983701909347133</c:v>
                </c:pt>
                <c:pt idx="33">
                  <c:v>-5.8827833505948481</c:v>
                </c:pt>
                <c:pt idx="34">
                  <c:v>-6.6331009931378802</c:v>
                </c:pt>
                <c:pt idx="35">
                  <c:v>-7.2158461290468807</c:v>
                </c:pt>
                <c:pt idx="36">
                  <c:v>-7.675761277750043</c:v>
                </c:pt>
                <c:pt idx="37">
                  <c:v>-8.0445458262431888</c:v>
                </c:pt>
                <c:pt idx="38">
                  <c:v>-8.3449391498404673</c:v>
                </c:pt>
              </c:numCache>
            </c:numRef>
          </c:yVal>
          <c:smooth val="1"/>
        </c:ser>
        <c:ser>
          <c:idx val="2"/>
          <c:order val="2"/>
          <c:tx>
            <c:strRef>
              <c:f>'Decision Tree'!$E$70</c:f>
              <c:strCache>
                <c:ptCount val="1"/>
                <c:pt idx="0">
                  <c:v>Strategy3</c:v>
                </c:pt>
              </c:strCache>
            </c:strRef>
          </c:tx>
          <c:marker>
            <c:symbol val="none"/>
          </c:marker>
          <c:xVal>
            <c:numRef>
              <c:f>'Decision Tree'!$B$81:$B$119</c:f>
              <c:numCache>
                <c:formatCode>General</c:formatCode>
                <c:ptCount val="39"/>
                <c:pt idx="0">
                  <c:v>-1</c:v>
                </c:pt>
                <c:pt idx="1">
                  <c:v>-0.9</c:v>
                </c:pt>
                <c:pt idx="2">
                  <c:v>-0.8</c:v>
                </c:pt>
                <c:pt idx="3">
                  <c:v>-0.70000000000000007</c:v>
                </c:pt>
                <c:pt idx="4">
                  <c:v>-0.60000000000000009</c:v>
                </c:pt>
                <c:pt idx="5">
                  <c:v>-0.50000000000000011</c:v>
                </c:pt>
                <c:pt idx="6">
                  <c:v>-0.40000000000000013</c:v>
                </c:pt>
                <c:pt idx="7">
                  <c:v>-0.30000000000000016</c:v>
                </c:pt>
                <c:pt idx="8">
                  <c:v>-0.20000000000000015</c:v>
                </c:pt>
                <c:pt idx="9">
                  <c:v>-0.10000000000000014</c:v>
                </c:pt>
                <c:pt idx="10">
                  <c:v>-0.09</c:v>
                </c:pt>
                <c:pt idx="11">
                  <c:v>-0.08</c:v>
                </c:pt>
                <c:pt idx="12">
                  <c:v>-7.0000000000000007E-2</c:v>
                </c:pt>
                <c:pt idx="13">
                  <c:v>-6.0000000000000005E-2</c:v>
                </c:pt>
                <c:pt idx="14">
                  <c:v>-0.05</c:v>
                </c:pt>
                <c:pt idx="15">
                  <c:v>-0.04</c:v>
                </c:pt>
                <c:pt idx="16">
                  <c:v>-0.03</c:v>
                </c:pt>
                <c:pt idx="17">
                  <c:v>-1.9999999999999997E-2</c:v>
                </c:pt>
                <c:pt idx="18">
                  <c:v>-9.9999999999999967E-3</c:v>
                </c:pt>
                <c:pt idx="19">
                  <c:v>1E-4</c:v>
                </c:pt>
                <c:pt idx="20">
                  <c:v>0.01</c:v>
                </c:pt>
                <c:pt idx="21">
                  <c:v>0.02</c:v>
                </c:pt>
                <c:pt idx="22">
                  <c:v>0.03</c:v>
                </c:pt>
                <c:pt idx="23">
                  <c:v>0.04</c:v>
                </c:pt>
                <c:pt idx="24">
                  <c:v>0.05</c:v>
                </c:pt>
                <c:pt idx="25">
                  <c:v>6.0000000000000005E-2</c:v>
                </c:pt>
                <c:pt idx="26">
                  <c:v>7.0000000000000007E-2</c:v>
                </c:pt>
                <c:pt idx="27">
                  <c:v>0.08</c:v>
                </c:pt>
                <c:pt idx="28">
                  <c:v>0.09</c:v>
                </c:pt>
                <c:pt idx="29">
                  <c:v>9.9999999999999992E-2</c:v>
                </c:pt>
                <c:pt idx="30">
                  <c:v>0.2</c:v>
                </c:pt>
                <c:pt idx="31">
                  <c:v>0.30000000000000004</c:v>
                </c:pt>
                <c:pt idx="32">
                  <c:v>0.4</c:v>
                </c:pt>
                <c:pt idx="33">
                  <c:v>0.5</c:v>
                </c:pt>
                <c:pt idx="34">
                  <c:v>0.6</c:v>
                </c:pt>
                <c:pt idx="35">
                  <c:v>0.7</c:v>
                </c:pt>
                <c:pt idx="36">
                  <c:v>0.79999999999999993</c:v>
                </c:pt>
                <c:pt idx="37">
                  <c:v>0.89999999999999991</c:v>
                </c:pt>
                <c:pt idx="38">
                  <c:v>0.99999999999999989</c:v>
                </c:pt>
              </c:numCache>
            </c:numRef>
          </c:xVal>
          <c:yVal>
            <c:numRef>
              <c:f>'Decision Tree'!$E$81:$E$119</c:f>
              <c:numCache>
                <c:formatCode>"$"#,##0.00</c:formatCode>
                <c:ptCount val="39"/>
                <c:pt idx="0">
                  <c:v>26.176345106377582</c:v>
                </c:pt>
                <c:pt idx="1">
                  <c:v>25.868459769960186</c:v>
                </c:pt>
                <c:pt idx="2">
                  <c:v>25.483974133153815</c:v>
                </c:pt>
                <c:pt idx="3">
                  <c:v>24.99088603729879</c:v>
                </c:pt>
                <c:pt idx="4">
                  <c:v>24.337770906575724</c:v>
                </c:pt>
                <c:pt idx="5">
                  <c:v>23.43903373548682</c:v>
                </c:pt>
                <c:pt idx="6">
                  <c:v>22.150317930838799</c:v>
                </c:pt>
                <c:pt idx="7">
                  <c:v>20.244337818951401</c:v>
                </c:pt>
                <c:pt idx="8">
                  <c:v>17.486650963534576</c:v>
                </c:pt>
                <c:pt idx="9">
                  <c:v>14.088188861325797</c:v>
                </c:pt>
                <c:pt idx="10">
                  <c:v>13.748512555520559</c:v>
                </c:pt>
                <c:pt idx="11">
                  <c:v>13.413743549665957</c:v>
                </c:pt>
                <c:pt idx="12">
                  <c:v>13.08494065932998</c:v>
                </c:pt>
                <c:pt idx="13">
                  <c:v>12.763047228817305</c:v>
                </c:pt>
                <c:pt idx="14">
                  <c:v>12.448878236497611</c:v>
                </c:pt>
                <c:pt idx="15">
                  <c:v>12.143113261329892</c:v>
                </c:pt>
                <c:pt idx="16">
                  <c:v>11.846295029410644</c:v>
                </c:pt>
                <c:pt idx="17">
                  <c:v>11.558832880620953</c:v>
                </c:pt>
                <c:pt idx="18">
                  <c:v>11.28101024173605</c:v>
                </c:pt>
                <c:pt idx="19">
                  <c:v>11.010364746296752</c:v>
                </c:pt>
                <c:pt idx="20">
                  <c:v>10.754852238022181</c:v>
                </c:pt>
                <c:pt idx="21">
                  <c:v>10.506556888987969</c:v>
                </c:pt>
                <c:pt idx="22">
                  <c:v>10.268008003659986</c:v>
                </c:pt>
                <c:pt idx="23">
                  <c:v>10.039041518583582</c:v>
                </c:pt>
                <c:pt idx="24">
                  <c:v>9.8194425774518628</c:v>
                </c:pt>
                <c:pt idx="25">
                  <c:v>9.608956629119433</c:v>
                </c:pt>
                <c:pt idx="26">
                  <c:v>9.4072992314832735</c:v>
                </c:pt>
                <c:pt idx="27">
                  <c:v>9.2141645254521087</c:v>
                </c:pt>
                <c:pt idx="28">
                  <c:v>9.0292324194508193</c:v>
                </c:pt>
                <c:pt idx="29">
                  <c:v>8.8521745747526097</c:v>
                </c:pt>
                <c:pt idx="30">
                  <c:v>7.4439406829295418</c:v>
                </c:pt>
                <c:pt idx="31">
                  <c:v>6.5045017483391572</c:v>
                </c:pt>
                <c:pt idx="32">
                  <c:v>5.8434518745453214</c:v>
                </c:pt>
                <c:pt idx="33">
                  <c:v>5.3512108537667507</c:v>
                </c:pt>
                <c:pt idx="34">
                  <c:v>4.9659971683569539</c:v>
                </c:pt>
                <c:pt idx="35">
                  <c:v>4.6522687290603413</c:v>
                </c:pt>
                <c:pt idx="36">
                  <c:v>4.3888973677947263</c:v>
                </c:pt>
                <c:pt idx="37">
                  <c:v>4.1628583806027235</c:v>
                </c:pt>
                <c:pt idx="38">
                  <c:v>3.965796597796158</c:v>
                </c:pt>
              </c:numCache>
            </c:numRef>
          </c:yVal>
          <c:smooth val="1"/>
        </c:ser>
        <c:ser>
          <c:idx val="3"/>
          <c:order val="3"/>
          <c:tx>
            <c:strRef>
              <c:f>'Decision Tree'!$F$70</c:f>
              <c:strCache>
                <c:ptCount val="1"/>
                <c:pt idx="0">
                  <c:v>Strategy4</c:v>
                </c:pt>
              </c:strCache>
            </c:strRef>
          </c:tx>
          <c:marker>
            <c:symbol val="none"/>
          </c:marker>
          <c:xVal>
            <c:numRef>
              <c:f>'Decision Tree'!$B$81:$B$119</c:f>
              <c:numCache>
                <c:formatCode>General</c:formatCode>
                <c:ptCount val="39"/>
                <c:pt idx="0">
                  <c:v>-1</c:v>
                </c:pt>
                <c:pt idx="1">
                  <c:v>-0.9</c:v>
                </c:pt>
                <c:pt idx="2">
                  <c:v>-0.8</c:v>
                </c:pt>
                <c:pt idx="3">
                  <c:v>-0.70000000000000007</c:v>
                </c:pt>
                <c:pt idx="4">
                  <c:v>-0.60000000000000009</c:v>
                </c:pt>
                <c:pt idx="5">
                  <c:v>-0.50000000000000011</c:v>
                </c:pt>
                <c:pt idx="6">
                  <c:v>-0.40000000000000013</c:v>
                </c:pt>
                <c:pt idx="7">
                  <c:v>-0.30000000000000016</c:v>
                </c:pt>
                <c:pt idx="8">
                  <c:v>-0.20000000000000015</c:v>
                </c:pt>
                <c:pt idx="9">
                  <c:v>-0.10000000000000014</c:v>
                </c:pt>
                <c:pt idx="10">
                  <c:v>-0.09</c:v>
                </c:pt>
                <c:pt idx="11">
                  <c:v>-0.08</c:v>
                </c:pt>
                <c:pt idx="12">
                  <c:v>-7.0000000000000007E-2</c:v>
                </c:pt>
                <c:pt idx="13">
                  <c:v>-6.0000000000000005E-2</c:v>
                </c:pt>
                <c:pt idx="14">
                  <c:v>-0.05</c:v>
                </c:pt>
                <c:pt idx="15">
                  <c:v>-0.04</c:v>
                </c:pt>
                <c:pt idx="16">
                  <c:v>-0.03</c:v>
                </c:pt>
                <c:pt idx="17">
                  <c:v>-1.9999999999999997E-2</c:v>
                </c:pt>
                <c:pt idx="18">
                  <c:v>-9.9999999999999967E-3</c:v>
                </c:pt>
                <c:pt idx="19">
                  <c:v>1E-4</c:v>
                </c:pt>
                <c:pt idx="20">
                  <c:v>0.01</c:v>
                </c:pt>
                <c:pt idx="21">
                  <c:v>0.02</c:v>
                </c:pt>
                <c:pt idx="22">
                  <c:v>0.03</c:v>
                </c:pt>
                <c:pt idx="23">
                  <c:v>0.04</c:v>
                </c:pt>
                <c:pt idx="24">
                  <c:v>0.05</c:v>
                </c:pt>
                <c:pt idx="25">
                  <c:v>6.0000000000000005E-2</c:v>
                </c:pt>
                <c:pt idx="26">
                  <c:v>7.0000000000000007E-2</c:v>
                </c:pt>
                <c:pt idx="27">
                  <c:v>0.08</c:v>
                </c:pt>
                <c:pt idx="28">
                  <c:v>0.09</c:v>
                </c:pt>
                <c:pt idx="29">
                  <c:v>9.9999999999999992E-2</c:v>
                </c:pt>
                <c:pt idx="30">
                  <c:v>0.2</c:v>
                </c:pt>
                <c:pt idx="31">
                  <c:v>0.30000000000000004</c:v>
                </c:pt>
                <c:pt idx="32">
                  <c:v>0.4</c:v>
                </c:pt>
                <c:pt idx="33">
                  <c:v>0.5</c:v>
                </c:pt>
                <c:pt idx="34">
                  <c:v>0.6</c:v>
                </c:pt>
                <c:pt idx="35">
                  <c:v>0.7</c:v>
                </c:pt>
                <c:pt idx="36">
                  <c:v>0.79999999999999993</c:v>
                </c:pt>
                <c:pt idx="37">
                  <c:v>0.89999999999999991</c:v>
                </c:pt>
                <c:pt idx="38">
                  <c:v>0.99999999999999989</c:v>
                </c:pt>
              </c:numCache>
            </c:numRef>
          </c:xVal>
          <c:yVal>
            <c:numRef>
              <c:f>'Decision Tree'!$F$81:$F$119</c:f>
              <c:numCache>
                <c:formatCode>"$"#,##0.00</c:formatCode>
                <c:ptCount val="39"/>
                <c:pt idx="0">
                  <c:v>8.3538441634931324</c:v>
                </c:pt>
                <c:pt idx="1">
                  <c:v>8.2129547937760279</c:v>
                </c:pt>
                <c:pt idx="2">
                  <c:v>8.0447510115958814</c:v>
                </c:pt>
                <c:pt idx="3">
                  <c:v>7.8430177187906791</c:v>
                </c:pt>
                <c:pt idx="4">
                  <c:v>7.6009697950569901</c:v>
                </c:pt>
                <c:pt idx="5">
                  <c:v>7.3123691700905233</c:v>
                </c:pt>
                <c:pt idx="6">
                  <c:v>6.9737794239656266</c:v>
                </c:pt>
                <c:pt idx="7">
                  <c:v>6.5879427499783603</c:v>
                </c:pt>
                <c:pt idx="8">
                  <c:v>6.1669101031922757</c:v>
                </c:pt>
                <c:pt idx="9">
                  <c:v>5.7319215204029481</c:v>
                </c:pt>
                <c:pt idx="10">
                  <c:v>5.6886289984252203</c:v>
                </c:pt>
                <c:pt idx="11">
                  <c:v>5.6454749792350869</c:v>
                </c:pt>
                <c:pt idx="12">
                  <c:v>5.6024832885852138</c:v>
                </c:pt>
                <c:pt idx="13">
                  <c:v>5.5596770774289004</c:v>
                </c:pt>
                <c:pt idx="14">
                  <c:v>5.5170787492855391</c:v>
                </c:pt>
                <c:pt idx="15">
                  <c:v>5.4747098938991021</c:v>
                </c:pt>
                <c:pt idx="16">
                  <c:v>5.4325912276245107</c:v>
                </c:pt>
                <c:pt idx="17">
                  <c:v>5.3907425408791152</c:v>
                </c:pt>
                <c:pt idx="18">
                  <c:v>5.3491826528970163</c:v>
                </c:pt>
                <c:pt idx="19">
                  <c:v>5.3075184471376966</c:v>
                </c:pt>
                <c:pt idx="20">
                  <c:v>5.2669994748999764</c:v>
                </c:pt>
                <c:pt idx="21">
                  <c:v>5.2264086645609584</c:v>
                </c:pt>
                <c:pt idx="22">
                  <c:v>5.1861715738492089</c:v>
                </c:pt>
                <c:pt idx="23">
                  <c:v>5.1463017473854302</c:v>
                </c:pt>
                <c:pt idx="24">
                  <c:v>5.106811641728668</c:v>
                </c:pt>
                <c:pt idx="25">
                  <c:v>5.0677126300651985</c:v>
                </c:pt>
                <c:pt idx="26">
                  <c:v>5.0290150129206088</c:v>
                </c:pt>
                <c:pt idx="27">
                  <c:v>4.9907280344455529</c:v>
                </c:pt>
                <c:pt idx="28">
                  <c:v>4.9528599037923779</c:v>
                </c:pt>
                <c:pt idx="29">
                  <c:v>4.9154178210763133</c:v>
                </c:pt>
                <c:pt idx="30">
                  <c:v>4.5653611756856476</c:v>
                </c:pt>
                <c:pt idx="31">
                  <c:v>4.2597843141225233</c:v>
                </c:pt>
                <c:pt idx="32">
                  <c:v>3.9953812592611717</c:v>
                </c:pt>
                <c:pt idx="33">
                  <c:v>3.7669094972347876</c:v>
                </c:pt>
                <c:pt idx="34">
                  <c:v>3.5691054564590297</c:v>
                </c:pt>
                <c:pt idx="35">
                  <c:v>3.3973824958970131</c:v>
                </c:pt>
                <c:pt idx="36">
                  <c:v>3.2479119910599978</c:v>
                </c:pt>
                <c:pt idx="37">
                  <c:v>3.1175012397050383</c:v>
                </c:pt>
                <c:pt idx="38">
                  <c:v>3.0034540654760646</c:v>
                </c:pt>
              </c:numCache>
            </c:numRef>
          </c:yVal>
          <c:smooth val="1"/>
        </c:ser>
        <c:ser>
          <c:idx val="4"/>
          <c:order val="4"/>
          <c:spPr>
            <a:ln>
              <a:solidFill>
                <a:schemeClr val="accent5"/>
              </a:solidFill>
              <a:prstDash val="dash"/>
            </a:ln>
          </c:spPr>
          <c:marker>
            <c:symbol val="none"/>
          </c:marker>
          <c:dLbls>
            <c:dLbl>
              <c:idx val="0"/>
              <c:layout>
                <c:manualLayout>
                  <c:x val="-3.8917093567264901E-3"/>
                  <c:y val="-2.2880691990367977E-2"/>
                </c:manualLayout>
              </c:layout>
              <c:showLegendKey val="0"/>
              <c:showVal val="0"/>
              <c:showCatName val="1"/>
              <c:showSerName val="0"/>
              <c:showPercent val="0"/>
              <c:showBubbleSize val="0"/>
            </c:dLbl>
            <c:dLbl>
              <c:idx val="1"/>
              <c:delete val="1"/>
            </c:dLbl>
            <c:showLegendKey val="0"/>
            <c:showVal val="1"/>
            <c:showCatName val="0"/>
            <c:showSerName val="0"/>
            <c:showPercent val="0"/>
            <c:showBubbleSize val="0"/>
            <c:showLeaderLines val="0"/>
          </c:dLbls>
          <c:xVal>
            <c:numRef>
              <c:f>'Decision Tree'!$J$71:$J$72</c:f>
              <c:numCache>
                <c:formatCode>0.000</c:formatCode>
                <c:ptCount val="2"/>
                <c:pt idx="0">
                  <c:v>3.3333333333333333E-2</c:v>
                </c:pt>
                <c:pt idx="1">
                  <c:v>3.3333333333333333E-2</c:v>
                </c:pt>
              </c:numCache>
            </c:numRef>
          </c:xVal>
          <c:yVal>
            <c:numRef>
              <c:f>'Decision Tree'!$K$71:$K$72</c:f>
              <c:numCache>
                <c:formatCode>General</c:formatCode>
                <c:ptCount val="2"/>
                <c:pt idx="0">
                  <c:v>-20</c:v>
                </c:pt>
                <c:pt idx="1">
                  <c:v>60</c:v>
                </c:pt>
              </c:numCache>
            </c:numRef>
          </c:yVal>
          <c:smooth val="1"/>
        </c:ser>
        <c:ser>
          <c:idx val="5"/>
          <c:order val="5"/>
          <c:spPr>
            <a:ln w="9525">
              <a:solidFill>
                <a:schemeClr val="tx1"/>
              </a:solidFill>
            </a:ln>
          </c:spPr>
          <c:marker>
            <c:symbol val="none"/>
          </c:marker>
          <c:xVal>
            <c:numRef>
              <c:f>'Decision Tree'!$J$73:$J$74</c:f>
              <c:numCache>
                <c:formatCode>General</c:formatCode>
                <c:ptCount val="2"/>
                <c:pt idx="0">
                  <c:v>-1</c:v>
                </c:pt>
                <c:pt idx="1">
                  <c:v>1</c:v>
                </c:pt>
              </c:numCache>
            </c:numRef>
          </c:xVal>
          <c:yVal>
            <c:numRef>
              <c:f>'Decision Tree'!$K$73:$K$74</c:f>
              <c:numCache>
                <c:formatCode>General</c:formatCode>
                <c:ptCount val="2"/>
                <c:pt idx="0">
                  <c:v>0</c:v>
                </c:pt>
                <c:pt idx="1">
                  <c:v>0</c:v>
                </c:pt>
              </c:numCache>
            </c:numRef>
          </c:yVal>
          <c:smooth val="1"/>
        </c:ser>
        <c:ser>
          <c:idx val="6"/>
          <c:order val="6"/>
          <c:spPr>
            <a:ln w="9525">
              <a:solidFill>
                <a:schemeClr val="tx1"/>
              </a:solidFill>
            </a:ln>
          </c:spPr>
          <c:marker>
            <c:symbol val="none"/>
          </c:marker>
          <c:xVal>
            <c:numRef>
              <c:f>'Decision Tree'!$J$75:$J$76</c:f>
              <c:numCache>
                <c:formatCode>General</c:formatCode>
                <c:ptCount val="2"/>
                <c:pt idx="0">
                  <c:v>0</c:v>
                </c:pt>
                <c:pt idx="1">
                  <c:v>0</c:v>
                </c:pt>
              </c:numCache>
            </c:numRef>
          </c:xVal>
          <c:yVal>
            <c:numRef>
              <c:f>'Decision Tree'!$K$75:$K$76</c:f>
              <c:numCache>
                <c:formatCode>General</c:formatCode>
                <c:ptCount val="2"/>
                <c:pt idx="0">
                  <c:v>-20</c:v>
                </c:pt>
                <c:pt idx="1">
                  <c:v>60</c:v>
                </c:pt>
              </c:numCache>
            </c:numRef>
          </c:yVal>
          <c:smooth val="1"/>
        </c:ser>
        <c:dLbls>
          <c:showLegendKey val="0"/>
          <c:showVal val="0"/>
          <c:showCatName val="0"/>
          <c:showSerName val="0"/>
          <c:showPercent val="0"/>
          <c:showBubbleSize val="0"/>
        </c:dLbls>
        <c:axId val="50552832"/>
        <c:axId val="50553408"/>
      </c:scatterChart>
      <c:valAx>
        <c:axId val="50552832"/>
        <c:scaling>
          <c:orientation val="minMax"/>
          <c:max val="1"/>
          <c:min val="-1"/>
        </c:scaling>
        <c:delete val="0"/>
        <c:axPos val="b"/>
        <c:title>
          <c:tx>
            <c:rich>
              <a:bodyPr/>
              <a:lstStyle/>
              <a:p>
                <a:pPr>
                  <a:defRPr/>
                </a:pPr>
                <a:r>
                  <a:rPr lang="en-US" sz="1000" b="1" i="0" u="none" strike="noStrike" baseline="0">
                    <a:effectLst/>
                  </a:rPr>
                  <a:t>ɣ (1/$ MM)</a:t>
                </a:r>
                <a:endParaRPr lang="en-US"/>
              </a:p>
            </c:rich>
          </c:tx>
          <c:layout>
            <c:manualLayout>
              <c:xMode val="edge"/>
              <c:yMode val="edge"/>
              <c:x val="0.50084560610479245"/>
              <c:y val="0.88401264946048408"/>
            </c:manualLayout>
          </c:layout>
          <c:overlay val="0"/>
        </c:title>
        <c:numFmt formatCode="General" sourceLinked="1"/>
        <c:majorTickMark val="in"/>
        <c:minorTickMark val="none"/>
        <c:tickLblPos val="low"/>
        <c:spPr>
          <a:ln>
            <a:solidFill>
              <a:schemeClr val="tx1"/>
            </a:solidFill>
          </a:ln>
        </c:spPr>
        <c:crossAx val="50553408"/>
        <c:crossesAt val="-20"/>
        <c:crossBetween val="midCat"/>
      </c:valAx>
      <c:valAx>
        <c:axId val="50553408"/>
        <c:scaling>
          <c:orientation val="minMax"/>
          <c:max val="60"/>
          <c:min val="-20"/>
        </c:scaling>
        <c:delete val="0"/>
        <c:axPos val="l"/>
        <c:majorGridlines>
          <c:spPr>
            <a:ln>
              <a:solidFill>
                <a:schemeClr val="bg1">
                  <a:lumMod val="75000"/>
                </a:schemeClr>
              </a:solidFill>
            </a:ln>
          </c:spPr>
        </c:majorGridlines>
        <c:title>
          <c:tx>
            <c:rich>
              <a:bodyPr rot="-5400000" vert="horz"/>
              <a:lstStyle/>
              <a:p>
                <a:pPr>
                  <a:defRPr/>
                </a:pPr>
                <a:r>
                  <a:rPr lang="en-US"/>
                  <a:t>Certainty</a:t>
                </a:r>
                <a:r>
                  <a:rPr lang="en-US" baseline="0"/>
                  <a:t> Equivalent ($ MM)</a:t>
                </a:r>
                <a:endParaRPr lang="en-US"/>
              </a:p>
            </c:rich>
          </c:tx>
          <c:overlay val="0"/>
        </c:title>
        <c:numFmt formatCode="&quot;$&quot;#,##0.00" sourceLinked="1"/>
        <c:majorTickMark val="in"/>
        <c:minorTickMark val="none"/>
        <c:tickLblPos val="low"/>
        <c:spPr>
          <a:ln>
            <a:solidFill>
              <a:schemeClr val="tx1"/>
            </a:solidFill>
          </a:ln>
        </c:spPr>
        <c:crossAx val="50552832"/>
        <c:crossesAt val="-20"/>
        <c:crossBetween val="midCat"/>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legendEntry>
        <c:idx val="4"/>
        <c:delete val="1"/>
      </c:legendEntry>
      <c:legendEntry>
        <c:idx val="5"/>
        <c:delete val="1"/>
      </c:legendEntry>
      <c:legendEntry>
        <c:idx val="6"/>
        <c:delete val="1"/>
      </c:legendEntry>
      <c:layout>
        <c:manualLayout>
          <c:xMode val="edge"/>
          <c:yMode val="edge"/>
          <c:x val="0.27495601244288909"/>
          <c:y val="0.93730807086614176"/>
          <c:w val="0.46551995236706523"/>
          <c:h val="4.1858595800524936E-2"/>
        </c:manualLayout>
      </c:layout>
      <c:overlay val="0"/>
      <c:spPr>
        <a:solidFill>
          <a:schemeClr val="bg2"/>
        </a:solidFill>
        <a:ln>
          <a:solidFill>
            <a:schemeClr val="tx1"/>
          </a:solidFill>
        </a:ln>
      </c:spPr>
    </c:legend>
    <c:plotVisOnly val="1"/>
    <c:dispBlanksAs val="gap"/>
    <c:showDLblsOverMax val="0"/>
  </c:chart>
  <c:spPr>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Sensitivity to </a:t>
            </a:r>
            <a:r>
              <a:rPr lang="en-US" sz="1800" b="1" i="0" baseline="0">
                <a:effectLst/>
              </a:rPr>
              <a:t>Current Capacity (MM units/yr)</a:t>
            </a:r>
            <a:endParaRPr lang="en-US"/>
          </a:p>
        </c:rich>
      </c:tx>
      <c:overlay val="0"/>
    </c:title>
    <c:autoTitleDeleted val="0"/>
    <c:plotArea>
      <c:layout/>
      <c:scatterChart>
        <c:scatterStyle val="smoothMarker"/>
        <c:varyColors val="0"/>
        <c:ser>
          <c:idx val="0"/>
          <c:order val="0"/>
          <c:tx>
            <c:strRef>
              <c:f>'Decision Tree'!$C$140</c:f>
              <c:strCache>
                <c:ptCount val="1"/>
                <c:pt idx="0">
                  <c:v>Strategy1</c:v>
                </c:pt>
              </c:strCache>
            </c:strRef>
          </c:tx>
          <c:marker>
            <c:symbol val="none"/>
          </c:marker>
          <c:xVal>
            <c:numRef>
              <c:f>'Decision Tree'!$B$229:$B$241</c:f>
              <c:numCache>
                <c:formatCode>General</c:formatCode>
                <c:ptCount val="13"/>
                <c:pt idx="0">
                  <c:v>0</c:v>
                </c:pt>
                <c:pt idx="1">
                  <c:v>0.5</c:v>
                </c:pt>
                <c:pt idx="2">
                  <c:v>1</c:v>
                </c:pt>
                <c:pt idx="3">
                  <c:v>1.5</c:v>
                </c:pt>
                <c:pt idx="4">
                  <c:v>2</c:v>
                </c:pt>
                <c:pt idx="5">
                  <c:v>2.5</c:v>
                </c:pt>
                <c:pt idx="6">
                  <c:v>3</c:v>
                </c:pt>
                <c:pt idx="7">
                  <c:v>3.5</c:v>
                </c:pt>
                <c:pt idx="8">
                  <c:v>4</c:v>
                </c:pt>
                <c:pt idx="9">
                  <c:v>4.5</c:v>
                </c:pt>
                <c:pt idx="10">
                  <c:v>5</c:v>
                </c:pt>
                <c:pt idx="11">
                  <c:v>5.5</c:v>
                </c:pt>
                <c:pt idx="12">
                  <c:v>6</c:v>
                </c:pt>
              </c:numCache>
            </c:numRef>
          </c:xVal>
          <c:yVal>
            <c:numRef>
              <c:f>'Decision Tree'!$C$229:$C$241</c:f>
              <c:numCache>
                <c:formatCode>"$"#,##0.00</c:formatCode>
                <c:ptCount val="13"/>
                <c:pt idx="0">
                  <c:v>0</c:v>
                </c:pt>
                <c:pt idx="1">
                  <c:v>2.6686736757772702</c:v>
                </c:pt>
                <c:pt idx="2">
                  <c:v>5.2825418011016563</c:v>
                </c:pt>
                <c:pt idx="3">
                  <c:v>7.3404129450006348</c:v>
                </c:pt>
                <c:pt idx="4">
                  <c:v>9.1897955185345364</c:v>
                </c:pt>
                <c:pt idx="5">
                  <c:v>10.965491019310621</c:v>
                </c:pt>
                <c:pt idx="6">
                  <c:v>12.535539349050637</c:v>
                </c:pt>
                <c:pt idx="7">
                  <c:v>13.50983822105488</c:v>
                </c:pt>
                <c:pt idx="8">
                  <c:v>14.080532215012919</c:v>
                </c:pt>
                <c:pt idx="9">
                  <c:v>14.540991179436439</c:v>
                </c:pt>
                <c:pt idx="10">
                  <c:v>14.965935771204256</c:v>
                </c:pt>
                <c:pt idx="11">
                  <c:v>15.352946964573258</c:v>
                </c:pt>
                <c:pt idx="12">
                  <c:v>15.622515148237676</c:v>
                </c:pt>
              </c:numCache>
            </c:numRef>
          </c:yVal>
          <c:smooth val="1"/>
        </c:ser>
        <c:ser>
          <c:idx val="1"/>
          <c:order val="1"/>
          <c:tx>
            <c:strRef>
              <c:f>'Decision Tree'!$D$140</c:f>
              <c:strCache>
                <c:ptCount val="1"/>
                <c:pt idx="0">
                  <c:v>Strategy2</c:v>
                </c:pt>
              </c:strCache>
            </c:strRef>
          </c:tx>
          <c:marker>
            <c:symbol val="none"/>
          </c:marker>
          <c:xVal>
            <c:numRef>
              <c:f>'Decision Tree'!$B$229:$B$241</c:f>
              <c:numCache>
                <c:formatCode>General</c:formatCode>
                <c:ptCount val="13"/>
                <c:pt idx="0">
                  <c:v>0</c:v>
                </c:pt>
                <c:pt idx="1">
                  <c:v>0.5</c:v>
                </c:pt>
                <c:pt idx="2">
                  <c:v>1</c:v>
                </c:pt>
                <c:pt idx="3">
                  <c:v>1.5</c:v>
                </c:pt>
                <c:pt idx="4">
                  <c:v>2</c:v>
                </c:pt>
                <c:pt idx="5">
                  <c:v>2.5</c:v>
                </c:pt>
                <c:pt idx="6">
                  <c:v>3</c:v>
                </c:pt>
                <c:pt idx="7">
                  <c:v>3.5</c:v>
                </c:pt>
                <c:pt idx="8">
                  <c:v>4</c:v>
                </c:pt>
                <c:pt idx="9">
                  <c:v>4.5</c:v>
                </c:pt>
                <c:pt idx="10">
                  <c:v>5</c:v>
                </c:pt>
                <c:pt idx="11">
                  <c:v>5.5</c:v>
                </c:pt>
                <c:pt idx="12">
                  <c:v>6</c:v>
                </c:pt>
              </c:numCache>
            </c:numRef>
          </c:xVal>
          <c:yVal>
            <c:numRef>
              <c:f>'Decision Tree'!$D$229:$D$241</c:f>
              <c:numCache>
                <c:formatCode>"$"#,##0.00</c:formatCode>
                <c:ptCount val="13"/>
                <c:pt idx="0">
                  <c:v>5.0396569027849285</c:v>
                </c:pt>
                <c:pt idx="1">
                  <c:v>5.1998464189831868</c:v>
                </c:pt>
                <c:pt idx="2">
                  <c:v>5.2859956021905612</c:v>
                </c:pt>
                <c:pt idx="3">
                  <c:v>5.3190963061947967</c:v>
                </c:pt>
                <c:pt idx="4">
                  <c:v>5.3190963061947967</c:v>
                </c:pt>
                <c:pt idx="5">
                  <c:v>5.3190963061947967</c:v>
                </c:pt>
                <c:pt idx="6">
                  <c:v>5.3190963061947967</c:v>
                </c:pt>
                <c:pt idx="7">
                  <c:v>5.3190963061947967</c:v>
                </c:pt>
                <c:pt idx="8">
                  <c:v>5.3190963061947967</c:v>
                </c:pt>
                <c:pt idx="9">
                  <c:v>5.3190963061947967</c:v>
                </c:pt>
                <c:pt idx="10">
                  <c:v>5.3190963061947967</c:v>
                </c:pt>
                <c:pt idx="11">
                  <c:v>5.3190963061947967</c:v>
                </c:pt>
                <c:pt idx="12">
                  <c:v>5.3190963061947967</c:v>
                </c:pt>
              </c:numCache>
            </c:numRef>
          </c:yVal>
          <c:smooth val="1"/>
        </c:ser>
        <c:ser>
          <c:idx val="2"/>
          <c:order val="2"/>
          <c:tx>
            <c:strRef>
              <c:f>'Decision Tree'!$E$140</c:f>
              <c:strCache>
                <c:ptCount val="1"/>
                <c:pt idx="0">
                  <c:v>Strategy3</c:v>
                </c:pt>
              </c:strCache>
            </c:strRef>
          </c:tx>
          <c:marker>
            <c:symbol val="none"/>
          </c:marker>
          <c:xVal>
            <c:numRef>
              <c:f>'Decision Tree'!$B$229:$B$241</c:f>
              <c:numCache>
                <c:formatCode>General</c:formatCode>
                <c:ptCount val="13"/>
                <c:pt idx="0">
                  <c:v>0</c:v>
                </c:pt>
                <c:pt idx="1">
                  <c:v>0.5</c:v>
                </c:pt>
                <c:pt idx="2">
                  <c:v>1</c:v>
                </c:pt>
                <c:pt idx="3">
                  <c:v>1.5</c:v>
                </c:pt>
                <c:pt idx="4">
                  <c:v>2</c:v>
                </c:pt>
                <c:pt idx="5">
                  <c:v>2.5</c:v>
                </c:pt>
                <c:pt idx="6">
                  <c:v>3</c:v>
                </c:pt>
                <c:pt idx="7">
                  <c:v>3.5</c:v>
                </c:pt>
                <c:pt idx="8">
                  <c:v>4</c:v>
                </c:pt>
                <c:pt idx="9">
                  <c:v>4.5</c:v>
                </c:pt>
                <c:pt idx="10">
                  <c:v>5</c:v>
                </c:pt>
                <c:pt idx="11">
                  <c:v>5.5</c:v>
                </c:pt>
                <c:pt idx="12">
                  <c:v>6</c:v>
                </c:pt>
              </c:numCache>
            </c:numRef>
          </c:xVal>
          <c:yVal>
            <c:numRef>
              <c:f>'Decision Tree'!$E$229:$E$241</c:f>
              <c:numCache>
                <c:formatCode>"$"#,##0.00</c:formatCode>
                <c:ptCount val="13"/>
                <c:pt idx="0">
                  <c:v>9.1573127919025925</c:v>
                </c:pt>
                <c:pt idx="1">
                  <c:v>9.3822325795603536</c:v>
                </c:pt>
                <c:pt idx="2">
                  <c:v>9.5943604800735063</c:v>
                </c:pt>
                <c:pt idx="3">
                  <c:v>9.7996612918508372</c:v>
                </c:pt>
                <c:pt idx="4">
                  <c:v>9.9983485446434894</c:v>
                </c:pt>
                <c:pt idx="5">
                  <c:v>10.190630807781206</c:v>
                </c:pt>
                <c:pt idx="6">
                  <c:v>10.36530835876885</c:v>
                </c:pt>
                <c:pt idx="7">
                  <c:v>10.499020913215375</c:v>
                </c:pt>
                <c:pt idx="8">
                  <c:v>10.598827831728105</c:v>
                </c:pt>
                <c:pt idx="9">
                  <c:v>10.672412851543383</c:v>
                </c:pt>
                <c:pt idx="10">
                  <c:v>10.721545455634454</c:v>
                </c:pt>
                <c:pt idx="11">
                  <c:v>10.75272974015019</c:v>
                </c:pt>
                <c:pt idx="12">
                  <c:v>10.768155560842374</c:v>
                </c:pt>
              </c:numCache>
            </c:numRef>
          </c:yVal>
          <c:smooth val="1"/>
        </c:ser>
        <c:ser>
          <c:idx val="3"/>
          <c:order val="3"/>
          <c:tx>
            <c:strRef>
              <c:f>'Decision Tree'!$F$140</c:f>
              <c:strCache>
                <c:ptCount val="1"/>
                <c:pt idx="0">
                  <c:v>Strategy4</c:v>
                </c:pt>
              </c:strCache>
            </c:strRef>
          </c:tx>
          <c:marker>
            <c:symbol val="none"/>
          </c:marker>
          <c:xVal>
            <c:numRef>
              <c:f>'Decision Tree'!$B$229:$B$241</c:f>
              <c:numCache>
                <c:formatCode>General</c:formatCode>
                <c:ptCount val="13"/>
                <c:pt idx="0">
                  <c:v>0</c:v>
                </c:pt>
                <c:pt idx="1">
                  <c:v>0.5</c:v>
                </c:pt>
                <c:pt idx="2">
                  <c:v>1</c:v>
                </c:pt>
                <c:pt idx="3">
                  <c:v>1.5</c:v>
                </c:pt>
                <c:pt idx="4">
                  <c:v>2</c:v>
                </c:pt>
                <c:pt idx="5">
                  <c:v>2.5</c:v>
                </c:pt>
                <c:pt idx="6">
                  <c:v>3</c:v>
                </c:pt>
                <c:pt idx="7">
                  <c:v>3.5</c:v>
                </c:pt>
                <c:pt idx="8">
                  <c:v>4</c:v>
                </c:pt>
                <c:pt idx="9">
                  <c:v>4.5</c:v>
                </c:pt>
                <c:pt idx="10">
                  <c:v>5</c:v>
                </c:pt>
                <c:pt idx="11">
                  <c:v>5.5</c:v>
                </c:pt>
                <c:pt idx="12">
                  <c:v>6</c:v>
                </c:pt>
              </c:numCache>
            </c:numRef>
          </c:xVal>
          <c:yVal>
            <c:numRef>
              <c:f>'Decision Tree'!$F$229:$F$241</c:f>
              <c:numCache>
                <c:formatCode>"$"#,##0.00</c:formatCode>
                <c:ptCount val="13"/>
                <c:pt idx="0">
                  <c:v>5.1728401870475</c:v>
                </c:pt>
                <c:pt idx="1">
                  <c:v>5.1728401870475</c:v>
                </c:pt>
                <c:pt idx="2">
                  <c:v>5.1728401870475</c:v>
                </c:pt>
                <c:pt idx="3">
                  <c:v>5.1728401870475</c:v>
                </c:pt>
                <c:pt idx="4">
                  <c:v>5.1728401870475</c:v>
                </c:pt>
                <c:pt idx="5">
                  <c:v>5.1728401870475</c:v>
                </c:pt>
                <c:pt idx="6">
                  <c:v>5.1728401870475</c:v>
                </c:pt>
                <c:pt idx="7">
                  <c:v>5.1728401870475</c:v>
                </c:pt>
                <c:pt idx="8">
                  <c:v>5.1728401870475</c:v>
                </c:pt>
                <c:pt idx="9">
                  <c:v>5.1728401870475</c:v>
                </c:pt>
                <c:pt idx="10">
                  <c:v>5.1728401870475</c:v>
                </c:pt>
                <c:pt idx="11">
                  <c:v>5.1728401870475</c:v>
                </c:pt>
                <c:pt idx="12">
                  <c:v>5.1728401870475</c:v>
                </c:pt>
              </c:numCache>
            </c:numRef>
          </c:yVal>
          <c:smooth val="1"/>
        </c:ser>
        <c:ser>
          <c:idx val="4"/>
          <c:order val="4"/>
          <c:spPr>
            <a:ln>
              <a:prstDash val="dash"/>
            </a:ln>
          </c:spPr>
          <c:marker>
            <c:symbol val="none"/>
          </c:marker>
          <c:dLbls>
            <c:dLbl>
              <c:idx val="0"/>
              <c:layout>
                <c:manualLayout>
                  <c:x val="-1.1111111111111212E-2"/>
                  <c:y val="-4.1666666666666755E-2"/>
                </c:manualLayout>
              </c:layout>
              <c:showLegendKey val="0"/>
              <c:showVal val="0"/>
              <c:showCatName val="1"/>
              <c:showSerName val="0"/>
              <c:showPercent val="0"/>
              <c:showBubbleSize val="0"/>
            </c:dLbl>
            <c:dLbl>
              <c:idx val="1"/>
              <c:delete val="1"/>
            </c:dLbl>
            <c:numFmt formatCode="#,##0.00" sourceLinked="0"/>
            <c:txPr>
              <a:bodyPr/>
              <a:lstStyle/>
              <a:p>
                <a:pPr>
                  <a:defRPr>
                    <a:latin typeface="+mn-lt"/>
                  </a:defRPr>
                </a:pPr>
                <a:endParaRPr lang="en-US"/>
              </a:p>
            </c:txPr>
            <c:showLegendKey val="0"/>
            <c:showVal val="0"/>
            <c:showCatName val="1"/>
            <c:showSerName val="0"/>
            <c:showPercent val="0"/>
            <c:showBubbleSize val="0"/>
            <c:showLeaderLines val="0"/>
          </c:dLbls>
          <c:xVal>
            <c:numRef>
              <c:f>'Decision Tree'!$J$228:$J$229</c:f>
              <c:numCache>
                <c:formatCode>0.000</c:formatCode>
                <c:ptCount val="2"/>
                <c:pt idx="0">
                  <c:v>2.5</c:v>
                </c:pt>
                <c:pt idx="1">
                  <c:v>2.5</c:v>
                </c:pt>
              </c:numCache>
            </c:numRef>
          </c:xVal>
          <c:yVal>
            <c:numRef>
              <c:f>'Decision Tree'!$K$228:$K$229</c:f>
              <c:numCache>
                <c:formatCode>General</c:formatCode>
                <c:ptCount val="2"/>
                <c:pt idx="0">
                  <c:v>0</c:v>
                </c:pt>
                <c:pt idx="1">
                  <c:v>20</c:v>
                </c:pt>
              </c:numCache>
            </c:numRef>
          </c:yVal>
          <c:smooth val="1"/>
        </c:ser>
        <c:dLbls>
          <c:showLegendKey val="0"/>
          <c:showVal val="0"/>
          <c:showCatName val="0"/>
          <c:showSerName val="0"/>
          <c:showPercent val="0"/>
          <c:showBubbleSize val="0"/>
        </c:dLbls>
        <c:axId val="50555712"/>
        <c:axId val="50556288"/>
      </c:scatterChart>
      <c:valAx>
        <c:axId val="50555712"/>
        <c:scaling>
          <c:orientation val="minMax"/>
          <c:max val="6"/>
        </c:scaling>
        <c:delete val="0"/>
        <c:axPos val="b"/>
        <c:title>
          <c:tx>
            <c:rich>
              <a:bodyPr/>
              <a:lstStyle/>
              <a:p>
                <a:pPr>
                  <a:defRPr/>
                </a:pPr>
                <a:r>
                  <a:rPr lang="en-US" sz="1000" b="1" i="0" baseline="0">
                    <a:effectLst/>
                  </a:rPr>
                  <a:t>Current Capacity (MM units/yr)</a:t>
                </a:r>
                <a:endParaRPr lang="en-US" sz="1000">
                  <a:effectLst/>
                </a:endParaRPr>
              </a:p>
            </c:rich>
          </c:tx>
          <c:overlay val="0"/>
        </c:title>
        <c:numFmt formatCode="General" sourceLinked="1"/>
        <c:majorTickMark val="in"/>
        <c:minorTickMark val="none"/>
        <c:tickLblPos val="nextTo"/>
        <c:spPr>
          <a:ln>
            <a:solidFill>
              <a:schemeClr val="tx1"/>
            </a:solidFill>
          </a:ln>
        </c:spPr>
        <c:crossAx val="50556288"/>
        <c:crosses val="autoZero"/>
        <c:crossBetween val="midCat"/>
      </c:valAx>
      <c:valAx>
        <c:axId val="50556288"/>
        <c:scaling>
          <c:orientation val="minMax"/>
          <c:max val="20"/>
          <c:min val="0"/>
        </c:scaling>
        <c:delete val="0"/>
        <c:axPos val="l"/>
        <c:majorGridlines>
          <c:spPr>
            <a:ln>
              <a:solidFill>
                <a:schemeClr val="bg1">
                  <a:lumMod val="75000"/>
                </a:schemeClr>
              </a:solidFill>
            </a:ln>
          </c:spPr>
        </c:majorGridlines>
        <c:title>
          <c:tx>
            <c:rich>
              <a:bodyPr rot="-5400000" vert="horz"/>
              <a:lstStyle/>
              <a:p>
                <a:pPr>
                  <a:defRPr/>
                </a:pPr>
                <a:r>
                  <a:rPr lang="en-US" sz="1000" b="1" i="0" baseline="0">
                    <a:effectLst/>
                  </a:rPr>
                  <a:t>Certainty Equivalent ($ MM)</a:t>
                </a:r>
                <a:endParaRPr lang="en-US" sz="1000">
                  <a:effectLst/>
                </a:endParaRPr>
              </a:p>
            </c:rich>
          </c:tx>
          <c:overlay val="0"/>
        </c:title>
        <c:numFmt formatCode="&quot;$&quot;#,##0.00" sourceLinked="1"/>
        <c:majorTickMark val="in"/>
        <c:minorTickMark val="none"/>
        <c:tickLblPos val="nextTo"/>
        <c:spPr>
          <a:ln>
            <a:solidFill>
              <a:schemeClr val="tx1"/>
            </a:solidFill>
          </a:ln>
        </c:spPr>
        <c:crossAx val="50555712"/>
        <c:crosses val="autoZero"/>
        <c:crossBetween val="midCat"/>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legendEntry>
        <c:idx val="4"/>
        <c:delete val="1"/>
      </c:legendEntry>
      <c:overlay val="0"/>
      <c:spPr>
        <a:solidFill>
          <a:schemeClr val="bg2"/>
        </a:solidFill>
        <a:ln>
          <a:solidFill>
            <a:schemeClr val="tx1"/>
          </a:solidFill>
        </a:ln>
      </c:spPr>
    </c:legend>
    <c:plotVisOnly val="1"/>
    <c:dispBlanksAs val="gap"/>
    <c:showDLblsOverMax val="0"/>
  </c:chart>
  <c:spPr>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Sensitivity to </a:t>
            </a:r>
            <a:r>
              <a:rPr lang="en-US" sz="1800" b="1" i="0" baseline="0">
                <a:effectLst/>
              </a:rPr>
              <a:t>Expansion Capacity (MM units /yr)</a:t>
            </a:r>
            <a:endParaRPr lang="en-US"/>
          </a:p>
        </c:rich>
      </c:tx>
      <c:overlay val="0"/>
    </c:title>
    <c:autoTitleDeleted val="0"/>
    <c:plotArea>
      <c:layout/>
      <c:scatterChart>
        <c:scatterStyle val="smoothMarker"/>
        <c:varyColors val="0"/>
        <c:ser>
          <c:idx val="0"/>
          <c:order val="0"/>
          <c:tx>
            <c:strRef>
              <c:f>'Decision Tree'!$C$140</c:f>
              <c:strCache>
                <c:ptCount val="1"/>
                <c:pt idx="0">
                  <c:v>Strategy1</c:v>
                </c:pt>
              </c:strCache>
            </c:strRef>
          </c:tx>
          <c:marker>
            <c:symbol val="none"/>
          </c:marker>
          <c:xVal>
            <c:numRef>
              <c:f>'Decision Tree'!$B$253:$B$265</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'Decision Tree'!$C$253:$C$265</c:f>
              <c:numCache>
                <c:formatCode>"$"#,##0.00</c:formatCode>
                <c:ptCount val="13"/>
                <c:pt idx="0">
                  <c:v>10.965491019310621</c:v>
                </c:pt>
                <c:pt idx="1">
                  <c:v>10.965491019310621</c:v>
                </c:pt>
                <c:pt idx="2">
                  <c:v>10.965491019310621</c:v>
                </c:pt>
                <c:pt idx="3">
                  <c:v>10.965491019310621</c:v>
                </c:pt>
                <c:pt idx="4">
                  <c:v>10.965491019310621</c:v>
                </c:pt>
                <c:pt idx="5">
                  <c:v>10.965491019310621</c:v>
                </c:pt>
                <c:pt idx="6">
                  <c:v>10.965491019310621</c:v>
                </c:pt>
                <c:pt idx="7">
                  <c:v>10.965491019310621</c:v>
                </c:pt>
                <c:pt idx="8">
                  <c:v>10.965491019310621</c:v>
                </c:pt>
                <c:pt idx="9">
                  <c:v>10.965491019310621</c:v>
                </c:pt>
                <c:pt idx="10">
                  <c:v>10.965491019310621</c:v>
                </c:pt>
                <c:pt idx="11">
                  <c:v>10.965491019310621</c:v>
                </c:pt>
                <c:pt idx="12">
                  <c:v>10.965491019310621</c:v>
                </c:pt>
              </c:numCache>
            </c:numRef>
          </c:yVal>
          <c:smooth val="1"/>
        </c:ser>
        <c:ser>
          <c:idx val="1"/>
          <c:order val="1"/>
          <c:tx>
            <c:strRef>
              <c:f>'Decision Tree'!$D$140</c:f>
              <c:strCache>
                <c:ptCount val="1"/>
                <c:pt idx="0">
                  <c:v>Strategy2</c:v>
                </c:pt>
              </c:strCache>
            </c:strRef>
          </c:tx>
          <c:marker>
            <c:symbol val="none"/>
          </c:marker>
          <c:xVal>
            <c:numRef>
              <c:f>'Decision Tree'!$B$253:$B$265</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'Decision Tree'!$D$253:$D$265</c:f>
              <c:numCache>
                <c:formatCode>"$"#,##0.00</c:formatCode>
                <c:ptCount val="13"/>
                <c:pt idx="0">
                  <c:v>0.18057423956052082</c:v>
                </c:pt>
                <c:pt idx="1">
                  <c:v>2.9265545227248158</c:v>
                </c:pt>
                <c:pt idx="2">
                  <c:v>3.9678406022695594</c:v>
                </c:pt>
                <c:pt idx="3">
                  <c:v>4.7767373748680058</c:v>
                </c:pt>
                <c:pt idx="4">
                  <c:v>5.1998464189831868</c:v>
                </c:pt>
                <c:pt idx="5">
                  <c:v>5.3190963061947967</c:v>
                </c:pt>
                <c:pt idx="6">
                  <c:v>5.3190963061947967</c:v>
                </c:pt>
                <c:pt idx="7">
                  <c:v>5.3190963061947967</c:v>
                </c:pt>
                <c:pt idx="8">
                  <c:v>5.3190963061947967</c:v>
                </c:pt>
                <c:pt idx="9">
                  <c:v>5.3190963061947967</c:v>
                </c:pt>
                <c:pt idx="10">
                  <c:v>5.3190963061947967</c:v>
                </c:pt>
                <c:pt idx="11">
                  <c:v>5.3190963061947967</c:v>
                </c:pt>
                <c:pt idx="12">
                  <c:v>5.3190963061947967</c:v>
                </c:pt>
              </c:numCache>
            </c:numRef>
          </c:yVal>
          <c:smooth val="1"/>
        </c:ser>
        <c:ser>
          <c:idx val="2"/>
          <c:order val="2"/>
          <c:tx>
            <c:strRef>
              <c:f>'Decision Tree'!$E$140</c:f>
              <c:strCache>
                <c:ptCount val="1"/>
                <c:pt idx="0">
                  <c:v>Strategy3</c:v>
                </c:pt>
              </c:strCache>
            </c:strRef>
          </c:tx>
          <c:marker>
            <c:symbol val="none"/>
          </c:marker>
          <c:xVal>
            <c:numRef>
              <c:f>'Decision Tree'!$B$253:$B$265</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'Decision Tree'!$E$253:$E$265</c:f>
              <c:numCache>
                <c:formatCode>"$"#,##0.00</c:formatCode>
                <c:ptCount val="13"/>
                <c:pt idx="0">
                  <c:v>4.9008652149845426</c:v>
                </c:pt>
                <c:pt idx="1">
                  <c:v>6.4187121026316971</c:v>
                </c:pt>
                <c:pt idx="2">
                  <c:v>7.8788266002456844</c:v>
                </c:pt>
                <c:pt idx="3">
                  <c:v>8.8582405284514394</c:v>
                </c:pt>
                <c:pt idx="4">
                  <c:v>9.3822325795603536</c:v>
                </c:pt>
                <c:pt idx="5">
                  <c:v>9.7996612918508372</c:v>
                </c:pt>
                <c:pt idx="6">
                  <c:v>10.190630807781206</c:v>
                </c:pt>
                <c:pt idx="7">
                  <c:v>10.499020913215375</c:v>
                </c:pt>
                <c:pt idx="8">
                  <c:v>10.672412851543383</c:v>
                </c:pt>
                <c:pt idx="9">
                  <c:v>10.75272974015019</c:v>
                </c:pt>
                <c:pt idx="10">
                  <c:v>10.769638959958778</c:v>
                </c:pt>
                <c:pt idx="11">
                  <c:v>10.769638959958778</c:v>
                </c:pt>
                <c:pt idx="12">
                  <c:v>10.769638959958778</c:v>
                </c:pt>
              </c:numCache>
            </c:numRef>
          </c:yVal>
          <c:smooth val="1"/>
        </c:ser>
        <c:ser>
          <c:idx val="3"/>
          <c:order val="3"/>
          <c:tx>
            <c:strRef>
              <c:f>'Decision Tree'!$F$140</c:f>
              <c:strCache>
                <c:ptCount val="1"/>
                <c:pt idx="0">
                  <c:v>Strategy4</c:v>
                </c:pt>
              </c:strCache>
            </c:strRef>
          </c:tx>
          <c:marker>
            <c:symbol val="none"/>
          </c:marker>
          <c:xVal>
            <c:numRef>
              <c:f>'Decision Tree'!$B$253:$B$265</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'Decision Tree'!$F$253:$F$265</c:f>
              <c:numCache>
                <c:formatCode>"$"#,##0.00</c:formatCode>
                <c:ptCount val="13"/>
                <c:pt idx="0">
                  <c:v>5.1728401870475</c:v>
                </c:pt>
                <c:pt idx="1">
                  <c:v>5.1728401870475</c:v>
                </c:pt>
                <c:pt idx="2">
                  <c:v>5.1728401870475</c:v>
                </c:pt>
                <c:pt idx="3">
                  <c:v>5.1728401870475</c:v>
                </c:pt>
                <c:pt idx="4">
                  <c:v>5.1728401870475</c:v>
                </c:pt>
                <c:pt idx="5">
                  <c:v>5.1728401870475</c:v>
                </c:pt>
                <c:pt idx="6">
                  <c:v>5.1728401870475</c:v>
                </c:pt>
                <c:pt idx="7">
                  <c:v>5.1728401870475</c:v>
                </c:pt>
                <c:pt idx="8">
                  <c:v>5.1728401870475</c:v>
                </c:pt>
                <c:pt idx="9">
                  <c:v>5.1728401870475</c:v>
                </c:pt>
                <c:pt idx="10">
                  <c:v>5.1728401870475</c:v>
                </c:pt>
                <c:pt idx="11">
                  <c:v>5.1728401870475</c:v>
                </c:pt>
                <c:pt idx="12">
                  <c:v>5.1728401870475</c:v>
                </c:pt>
              </c:numCache>
            </c:numRef>
          </c:yVal>
          <c:smooth val="1"/>
        </c:ser>
        <c:ser>
          <c:idx val="4"/>
          <c:order val="4"/>
          <c:spPr>
            <a:ln>
              <a:prstDash val="dash"/>
            </a:ln>
          </c:spPr>
          <c:marker>
            <c:symbol val="none"/>
          </c:marker>
          <c:dLbls>
            <c:dLbl>
              <c:idx val="0"/>
              <c:layout>
                <c:manualLayout>
                  <c:x val="-1.1111111111111212E-2"/>
                  <c:y val="-4.1666666666666755E-2"/>
                </c:manualLayout>
              </c:layout>
              <c:showLegendKey val="0"/>
              <c:showVal val="0"/>
              <c:showCatName val="1"/>
              <c:showSerName val="0"/>
              <c:showPercent val="0"/>
              <c:showBubbleSize val="0"/>
            </c:dLbl>
            <c:dLbl>
              <c:idx val="1"/>
              <c:delete val="1"/>
            </c:dLbl>
            <c:numFmt formatCode="#,##0.00" sourceLinked="0"/>
            <c:txPr>
              <a:bodyPr/>
              <a:lstStyle/>
              <a:p>
                <a:pPr>
                  <a:defRPr>
                    <a:latin typeface="+mn-lt"/>
                  </a:defRPr>
                </a:pPr>
                <a:endParaRPr lang="en-US"/>
              </a:p>
            </c:txPr>
            <c:showLegendKey val="0"/>
            <c:showVal val="0"/>
            <c:showCatName val="1"/>
            <c:showSerName val="0"/>
            <c:showPercent val="0"/>
            <c:showBubbleSize val="0"/>
            <c:showLeaderLines val="0"/>
          </c:dLbls>
          <c:xVal>
            <c:numRef>
              <c:f>'Decision Tree'!$J$252:$J$253</c:f>
              <c:numCache>
                <c:formatCode>0.000</c:formatCode>
                <c:ptCount val="2"/>
                <c:pt idx="0">
                  <c:v>6</c:v>
                </c:pt>
                <c:pt idx="1">
                  <c:v>6</c:v>
                </c:pt>
              </c:numCache>
            </c:numRef>
          </c:xVal>
          <c:yVal>
            <c:numRef>
              <c:f>'Decision Tree'!$K$252:$K$253</c:f>
              <c:numCache>
                <c:formatCode>General</c:formatCode>
                <c:ptCount val="2"/>
                <c:pt idx="0">
                  <c:v>0</c:v>
                </c:pt>
                <c:pt idx="1">
                  <c:v>12</c:v>
                </c:pt>
              </c:numCache>
            </c:numRef>
          </c:yVal>
          <c:smooth val="1"/>
        </c:ser>
        <c:dLbls>
          <c:showLegendKey val="0"/>
          <c:showVal val="0"/>
          <c:showCatName val="0"/>
          <c:showSerName val="0"/>
          <c:showPercent val="0"/>
          <c:showBubbleSize val="0"/>
        </c:dLbls>
        <c:axId val="50558592"/>
        <c:axId val="50559168"/>
      </c:scatterChart>
      <c:valAx>
        <c:axId val="50558592"/>
        <c:scaling>
          <c:orientation val="minMax"/>
          <c:max val="12"/>
        </c:scaling>
        <c:delete val="0"/>
        <c:axPos val="b"/>
        <c:title>
          <c:tx>
            <c:rich>
              <a:bodyPr/>
              <a:lstStyle/>
              <a:p>
                <a:pPr>
                  <a:defRPr/>
                </a:pPr>
                <a:r>
                  <a:rPr lang="en-US" sz="1000" b="1" i="0" baseline="0">
                    <a:effectLst/>
                  </a:rPr>
                  <a:t>Expansion Capacity (MM units /yr)</a:t>
                </a:r>
                <a:endParaRPr lang="en-US" sz="1000">
                  <a:effectLst/>
                </a:endParaRPr>
              </a:p>
            </c:rich>
          </c:tx>
          <c:overlay val="0"/>
        </c:title>
        <c:numFmt formatCode="General" sourceLinked="1"/>
        <c:majorTickMark val="in"/>
        <c:minorTickMark val="none"/>
        <c:tickLblPos val="nextTo"/>
        <c:spPr>
          <a:ln>
            <a:solidFill>
              <a:schemeClr val="tx1"/>
            </a:solidFill>
          </a:ln>
        </c:spPr>
        <c:crossAx val="50559168"/>
        <c:crosses val="autoZero"/>
        <c:crossBetween val="midCat"/>
      </c:valAx>
      <c:valAx>
        <c:axId val="50559168"/>
        <c:scaling>
          <c:orientation val="minMax"/>
          <c:max val="12"/>
        </c:scaling>
        <c:delete val="0"/>
        <c:axPos val="l"/>
        <c:majorGridlines>
          <c:spPr>
            <a:ln>
              <a:solidFill>
                <a:schemeClr val="bg1">
                  <a:lumMod val="75000"/>
                </a:schemeClr>
              </a:solidFill>
            </a:ln>
          </c:spPr>
        </c:majorGridlines>
        <c:title>
          <c:tx>
            <c:rich>
              <a:bodyPr rot="-5400000" vert="horz"/>
              <a:lstStyle/>
              <a:p>
                <a:pPr>
                  <a:defRPr/>
                </a:pPr>
                <a:r>
                  <a:rPr lang="en-US" sz="1000" b="1" i="0" baseline="0">
                    <a:effectLst/>
                  </a:rPr>
                  <a:t>Certainty Equivalent ($ MM)</a:t>
                </a:r>
                <a:endParaRPr lang="en-US" sz="1000">
                  <a:effectLst/>
                </a:endParaRPr>
              </a:p>
            </c:rich>
          </c:tx>
          <c:overlay val="0"/>
        </c:title>
        <c:numFmt formatCode="&quot;$&quot;#,##0.00" sourceLinked="1"/>
        <c:majorTickMark val="in"/>
        <c:minorTickMark val="none"/>
        <c:tickLblPos val="nextTo"/>
        <c:spPr>
          <a:ln>
            <a:solidFill>
              <a:schemeClr val="tx1"/>
            </a:solidFill>
          </a:ln>
        </c:spPr>
        <c:crossAx val="50558592"/>
        <c:crosses val="autoZero"/>
        <c:crossBetween val="midCat"/>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legendEntry>
        <c:idx val="4"/>
        <c:delete val="1"/>
      </c:legendEntry>
      <c:overlay val="0"/>
      <c:spPr>
        <a:solidFill>
          <a:schemeClr val="bg2"/>
        </a:solidFill>
        <a:ln>
          <a:solidFill>
            <a:schemeClr val="tx1"/>
          </a:solidFill>
        </a:ln>
      </c:spPr>
    </c:legend>
    <c:plotVisOnly val="1"/>
    <c:dispBlanksAs val="gap"/>
    <c:showDLblsOverMax val="0"/>
  </c:chart>
  <c:spPr>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Sensitivity to </a:t>
            </a:r>
            <a:r>
              <a:rPr lang="en-US" sz="1800" b="1" i="0" baseline="0">
                <a:effectLst/>
              </a:rPr>
              <a:t>Real Discount Rate (%)</a:t>
            </a:r>
            <a:r>
              <a:rPr lang="en-US"/>
              <a:t>  </a:t>
            </a:r>
          </a:p>
        </c:rich>
      </c:tx>
      <c:overlay val="0"/>
    </c:title>
    <c:autoTitleDeleted val="0"/>
    <c:plotArea>
      <c:layout/>
      <c:scatterChart>
        <c:scatterStyle val="smoothMarker"/>
        <c:varyColors val="0"/>
        <c:ser>
          <c:idx val="0"/>
          <c:order val="0"/>
          <c:tx>
            <c:strRef>
              <c:f>'Decision Tree'!$C$140</c:f>
              <c:strCache>
                <c:ptCount val="1"/>
                <c:pt idx="0">
                  <c:v>Strategy1</c:v>
                </c:pt>
              </c:strCache>
            </c:strRef>
          </c:tx>
          <c:marker>
            <c:symbol val="none"/>
          </c:marker>
          <c:xVal>
            <c:numRef>
              <c:f>'Decision Tree'!$B$142:$B$158</c:f>
              <c:numCache>
                <c:formatCode>0%</c:formatCode>
                <c:ptCount val="17"/>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numCache>
            </c:numRef>
          </c:xVal>
          <c:yVal>
            <c:numRef>
              <c:f>'Decision Tree'!$C$142:$C$158</c:f>
              <c:numCache>
                <c:formatCode>"$"#,##0.00</c:formatCode>
                <c:ptCount val="17"/>
                <c:pt idx="0">
                  <c:v>14.884741870361328</c:v>
                </c:pt>
                <c:pt idx="1">
                  <c:v>14.276632421248614</c:v>
                </c:pt>
                <c:pt idx="2">
                  <c:v>13.707594904530421</c:v>
                </c:pt>
                <c:pt idx="3">
                  <c:v>13.174704353045211</c:v>
                </c:pt>
                <c:pt idx="4">
                  <c:v>12.675270273273277</c:v>
                </c:pt>
                <c:pt idx="5">
                  <c:v>12.206818103444451</c:v>
                </c:pt>
                <c:pt idx="6">
                  <c:v>11.767071890116652</c:v>
                </c:pt>
                <c:pt idx="7">
                  <c:v>11.353938169226513</c:v>
                </c:pt>
                <c:pt idx="8">
                  <c:v>10.965491019310621</c:v>
                </c:pt>
                <c:pt idx="9">
                  <c:v>10.599958241589135</c:v>
                </c:pt>
                <c:pt idx="10">
                  <c:v>10.255708612831221</c:v>
                </c:pt>
                <c:pt idx="11">
                  <c:v>9.9312401514833972</c:v>
                </c:pt>
                <c:pt idx="12">
                  <c:v>9.6251693346829885</c:v>
                </c:pt>
                <c:pt idx="13">
                  <c:v>9.336221202880397</c:v>
                </c:pt>
                <c:pt idx="14">
                  <c:v>9.0632202893549216</c:v>
                </c:pt>
                <c:pt idx="15">
                  <c:v>8.8050823135270768</c:v>
                </c:pt>
                <c:pt idx="16">
                  <c:v>8.5608065793290233</c:v>
                </c:pt>
              </c:numCache>
            </c:numRef>
          </c:yVal>
          <c:smooth val="1"/>
        </c:ser>
        <c:ser>
          <c:idx val="1"/>
          <c:order val="1"/>
          <c:tx>
            <c:strRef>
              <c:f>'Decision Tree'!$D$140</c:f>
              <c:strCache>
                <c:ptCount val="1"/>
                <c:pt idx="0">
                  <c:v>Strategy2</c:v>
                </c:pt>
              </c:strCache>
            </c:strRef>
          </c:tx>
          <c:marker>
            <c:symbol val="none"/>
          </c:marker>
          <c:xVal>
            <c:numRef>
              <c:f>'Decision Tree'!$B$142:$B$158</c:f>
              <c:numCache>
                <c:formatCode>0%</c:formatCode>
                <c:ptCount val="17"/>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numCache>
            </c:numRef>
          </c:xVal>
          <c:yVal>
            <c:numRef>
              <c:f>'Decision Tree'!$D$142:$D$158</c:f>
              <c:numCache>
                <c:formatCode>"$"#,##0.00</c:formatCode>
                <c:ptCount val="17"/>
                <c:pt idx="0">
                  <c:v>11.580227487587431</c:v>
                </c:pt>
                <c:pt idx="1">
                  <c:v>10.623930670154074</c:v>
                </c:pt>
                <c:pt idx="2">
                  <c:v>9.7243412485050431</c:v>
                </c:pt>
                <c:pt idx="3">
                  <c:v>8.8775806754879483</c:v>
                </c:pt>
                <c:pt idx="4">
                  <c:v>8.080052737294503</c:v>
                </c:pt>
                <c:pt idx="5">
                  <c:v>7.3284226401952433</c:v>
                </c:pt>
                <c:pt idx="6">
                  <c:v>6.6195976589887229</c:v>
                </c:pt>
                <c:pt idx="7">
                  <c:v>5.9507092202149954</c:v>
                </c:pt>
                <c:pt idx="8">
                  <c:v>5.3190963061947967</c:v>
                </c:pt>
                <c:pt idx="9">
                  <c:v>4.7222900776487151</c:v>
                </c:pt>
                <c:pt idx="10">
                  <c:v>4.157999622884561</c:v>
                </c:pt>
                <c:pt idx="11">
                  <c:v>3.6240987503626463</c:v>
                </c:pt>
                <c:pt idx="12">
                  <c:v>3.1186137489980448</c:v>
                </c:pt>
                <c:pt idx="13">
                  <c:v>2.6397120470167783</c:v>
                </c:pt>
                <c:pt idx="14">
                  <c:v>2.1856917057339551</c:v>
                </c:pt>
                <c:pt idx="15">
                  <c:v>1.7549716894372014</c:v>
                </c:pt>
                <c:pt idx="16">
                  <c:v>1.3460828567853831</c:v>
                </c:pt>
              </c:numCache>
            </c:numRef>
          </c:yVal>
          <c:smooth val="1"/>
        </c:ser>
        <c:ser>
          <c:idx val="2"/>
          <c:order val="2"/>
          <c:tx>
            <c:strRef>
              <c:f>'Decision Tree'!$E$140</c:f>
              <c:strCache>
                <c:ptCount val="1"/>
                <c:pt idx="0">
                  <c:v>Strategy3</c:v>
                </c:pt>
              </c:strCache>
            </c:strRef>
          </c:tx>
          <c:marker>
            <c:symbol val="none"/>
          </c:marker>
          <c:xVal>
            <c:numRef>
              <c:f>'Decision Tree'!$B$142:$B$158</c:f>
              <c:numCache>
                <c:formatCode>0%</c:formatCode>
                <c:ptCount val="17"/>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numCache>
            </c:numRef>
          </c:xVal>
          <c:yVal>
            <c:numRef>
              <c:f>'Decision Tree'!$E$142:$E$158</c:f>
              <c:numCache>
                <c:formatCode>"$"#,##0.00</c:formatCode>
                <c:ptCount val="17"/>
                <c:pt idx="0">
                  <c:v>13.858860370851243</c:v>
                </c:pt>
                <c:pt idx="1">
                  <c:v>13.292137985211109</c:v>
                </c:pt>
                <c:pt idx="2">
                  <c:v>12.760967689539239</c:v>
                </c:pt>
                <c:pt idx="3">
                  <c:v>12.262807474198615</c:v>
                </c:pt>
                <c:pt idx="4">
                  <c:v>11.795302908814243</c:v>
                </c:pt>
                <c:pt idx="5">
                  <c:v>11.356274642264307</c:v>
                </c:pt>
                <c:pt idx="6">
                  <c:v>10.943706345577651</c:v>
                </c:pt>
                <c:pt idx="7">
                  <c:v>10.555733175164129</c:v>
                </c:pt>
                <c:pt idx="8">
                  <c:v>10.190630807781206</c:v>
                </c:pt>
                <c:pt idx="9">
                  <c:v>9.846805077505481</c:v>
                </c:pt>
                <c:pt idx="10">
                  <c:v>9.5227822281431997</c:v>
                </c:pt>
                <c:pt idx="11">
                  <c:v>9.2171997813737985</c:v>
                </c:pt>
                <c:pt idx="12">
                  <c:v>8.9287980108938179</c:v>
                </c:pt>
                <c:pt idx="13">
                  <c:v>8.6564120053823981</c:v>
                </c:pt>
                <c:pt idx="14">
                  <c:v>8.3989642977723289</c:v>
                </c:pt>
                <c:pt idx="15">
                  <c:v>8.1554580346727494</c:v>
                </c:pt>
                <c:pt idx="16">
                  <c:v>7.9249706575018468</c:v>
                </c:pt>
              </c:numCache>
            </c:numRef>
          </c:yVal>
          <c:smooth val="1"/>
        </c:ser>
        <c:ser>
          <c:idx val="3"/>
          <c:order val="3"/>
          <c:tx>
            <c:strRef>
              <c:f>'Decision Tree'!$F$140</c:f>
              <c:strCache>
                <c:ptCount val="1"/>
                <c:pt idx="0">
                  <c:v>Strategy4</c:v>
                </c:pt>
              </c:strCache>
            </c:strRef>
          </c:tx>
          <c:marker>
            <c:symbol val="none"/>
          </c:marker>
          <c:xVal>
            <c:numRef>
              <c:f>'Decision Tree'!$B$142:$B$158</c:f>
              <c:numCache>
                <c:formatCode>0%</c:formatCode>
                <c:ptCount val="17"/>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numCache>
            </c:numRef>
          </c:xVal>
          <c:yVal>
            <c:numRef>
              <c:f>'Decision Tree'!$F$142:$F$158</c:f>
              <c:numCache>
                <c:formatCode>"$"#,##0.00</c:formatCode>
                <c:ptCount val="17"/>
                <c:pt idx="0">
                  <c:v>7.2225619277467716</c:v>
                </c:pt>
                <c:pt idx="1">
                  <c:v>6.9006442570778841</c:v>
                </c:pt>
                <c:pt idx="2">
                  <c:v>6.6006575493685586</c:v>
                </c:pt>
                <c:pt idx="3">
                  <c:v>6.3208412754739092</c:v>
                </c:pt>
                <c:pt idx="4">
                  <c:v>6.0595909416480094</c:v>
                </c:pt>
                <c:pt idx="5">
                  <c:v>5.8154434882082491</c:v>
                </c:pt>
                <c:pt idx="6">
                  <c:v>5.5870640607200119</c:v>
                </c:pt>
                <c:pt idx="7">
                  <c:v>5.3732340353825467</c:v>
                </c:pt>
                <c:pt idx="8">
                  <c:v>5.1728401870475</c:v>
                </c:pt>
                <c:pt idx="9">
                  <c:v>4.9848648956557371</c:v>
                </c:pt>
                <c:pt idx="10">
                  <c:v>4.8083772944770349</c:v>
                </c:pt>
                <c:pt idx="11">
                  <c:v>4.6425252711237501</c:v>
                </c:pt>
                <c:pt idx="12">
                  <c:v>4.4865282397037189</c:v>
                </c:pt>
                <c:pt idx="13">
                  <c:v>4.3396706095586222</c:v>
                </c:pt>
                <c:pt idx="14">
                  <c:v>4.2012958827254536</c:v>
                </c:pt>
                <c:pt idx="15">
                  <c:v>4.070801318516688</c:v>
                </c:pt>
                <c:pt idx="16">
                  <c:v>3.9476331094200185</c:v>
                </c:pt>
              </c:numCache>
            </c:numRef>
          </c:yVal>
          <c:smooth val="1"/>
        </c:ser>
        <c:ser>
          <c:idx val="4"/>
          <c:order val="4"/>
          <c:spPr>
            <a:ln>
              <a:prstDash val="dash"/>
            </a:ln>
          </c:spPr>
          <c:marker>
            <c:symbol val="none"/>
          </c:marker>
          <c:dLbls>
            <c:dLbl>
              <c:idx val="0"/>
              <c:layout>
                <c:manualLayout>
                  <c:x val="-1.1111111111111212E-2"/>
                  <c:y val="-4.1666666666666755E-2"/>
                </c:manualLayout>
              </c:layout>
              <c:showLegendKey val="0"/>
              <c:showVal val="0"/>
              <c:showCatName val="1"/>
              <c:showSerName val="0"/>
              <c:showPercent val="0"/>
              <c:showBubbleSize val="0"/>
            </c:dLbl>
            <c:dLbl>
              <c:idx val="1"/>
              <c:delete val="1"/>
            </c:dLbl>
            <c:numFmt formatCode="0.00%" sourceLinked="0"/>
            <c:showLegendKey val="0"/>
            <c:showVal val="0"/>
            <c:showCatName val="1"/>
            <c:showSerName val="0"/>
            <c:showPercent val="0"/>
            <c:showBubbleSize val="0"/>
            <c:showLeaderLines val="0"/>
          </c:dLbls>
          <c:xVal>
            <c:numRef>
              <c:f>'Decision Tree'!$J$141:$J$142</c:f>
              <c:numCache>
                <c:formatCode>0.000</c:formatCode>
                <c:ptCount val="2"/>
                <c:pt idx="0">
                  <c:v>0.08</c:v>
                </c:pt>
                <c:pt idx="1">
                  <c:v>0.08</c:v>
                </c:pt>
              </c:numCache>
            </c:numRef>
          </c:xVal>
          <c:yVal>
            <c:numRef>
              <c:f>'Decision Tree'!$K$141:$K$142</c:f>
              <c:numCache>
                <c:formatCode>General</c:formatCode>
                <c:ptCount val="2"/>
                <c:pt idx="0">
                  <c:v>0</c:v>
                </c:pt>
                <c:pt idx="1">
                  <c:v>16</c:v>
                </c:pt>
              </c:numCache>
            </c:numRef>
          </c:yVal>
          <c:smooth val="1"/>
        </c:ser>
        <c:dLbls>
          <c:showLegendKey val="0"/>
          <c:showVal val="0"/>
          <c:showCatName val="0"/>
          <c:showSerName val="0"/>
          <c:showPercent val="0"/>
          <c:showBubbleSize val="0"/>
        </c:dLbls>
        <c:axId val="51036736"/>
        <c:axId val="51037312"/>
      </c:scatterChart>
      <c:valAx>
        <c:axId val="51036736"/>
        <c:scaling>
          <c:orientation val="minMax"/>
          <c:max val="0.16000000000000003"/>
        </c:scaling>
        <c:delete val="0"/>
        <c:axPos val="b"/>
        <c:title>
          <c:tx>
            <c:rich>
              <a:bodyPr/>
              <a:lstStyle/>
              <a:p>
                <a:pPr>
                  <a:defRPr/>
                </a:pPr>
                <a:r>
                  <a:rPr lang="en-US"/>
                  <a:t>Real Discount Rate (%)</a:t>
                </a:r>
              </a:p>
            </c:rich>
          </c:tx>
          <c:overlay val="0"/>
        </c:title>
        <c:numFmt formatCode="0%" sourceLinked="1"/>
        <c:majorTickMark val="in"/>
        <c:minorTickMark val="none"/>
        <c:tickLblPos val="nextTo"/>
        <c:spPr>
          <a:ln>
            <a:solidFill>
              <a:schemeClr val="tx1"/>
            </a:solidFill>
          </a:ln>
        </c:spPr>
        <c:crossAx val="51037312"/>
        <c:crosses val="autoZero"/>
        <c:crossBetween val="midCat"/>
        <c:majorUnit val="2.0000000000000004E-2"/>
      </c:valAx>
      <c:valAx>
        <c:axId val="51037312"/>
        <c:scaling>
          <c:orientation val="minMax"/>
          <c:max val="16"/>
        </c:scaling>
        <c:delete val="0"/>
        <c:axPos val="l"/>
        <c:majorGridlines>
          <c:spPr>
            <a:ln>
              <a:solidFill>
                <a:schemeClr val="bg1">
                  <a:lumMod val="75000"/>
                </a:schemeClr>
              </a:solidFill>
            </a:ln>
          </c:spPr>
        </c:majorGridlines>
        <c:title>
          <c:tx>
            <c:rich>
              <a:bodyPr rot="-5400000" vert="horz"/>
              <a:lstStyle/>
              <a:p>
                <a:pPr>
                  <a:defRPr/>
                </a:pPr>
                <a:r>
                  <a:rPr lang="en-US" sz="1000" b="1" i="0" baseline="0">
                    <a:effectLst/>
                  </a:rPr>
                  <a:t>Certainty Equivalent ($ MM)</a:t>
                </a:r>
                <a:endParaRPr lang="en-US" sz="1000">
                  <a:effectLst/>
                </a:endParaRPr>
              </a:p>
            </c:rich>
          </c:tx>
          <c:overlay val="0"/>
        </c:title>
        <c:numFmt formatCode="&quot;$&quot;#,##0.00" sourceLinked="1"/>
        <c:majorTickMark val="in"/>
        <c:minorTickMark val="none"/>
        <c:tickLblPos val="nextTo"/>
        <c:spPr>
          <a:ln>
            <a:solidFill>
              <a:schemeClr val="tx1"/>
            </a:solidFill>
          </a:ln>
        </c:spPr>
        <c:crossAx val="51036736"/>
        <c:crosses val="autoZero"/>
        <c:crossBetween val="midCat"/>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legendEntry>
        <c:idx val="4"/>
        <c:delete val="1"/>
      </c:legendEntry>
      <c:overlay val="0"/>
      <c:spPr>
        <a:solidFill>
          <a:schemeClr val="bg2"/>
        </a:solidFill>
        <a:ln>
          <a:solidFill>
            <a:schemeClr val="tx1"/>
          </a:solidFill>
        </a:ln>
      </c:spPr>
    </c:legend>
    <c:plotVisOnly val="1"/>
    <c:dispBlanksAs val="gap"/>
    <c:showDLblsOverMax val="0"/>
  </c:chart>
  <c:spPr>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Sensitivity to </a:t>
            </a:r>
            <a:r>
              <a:rPr lang="en-US" sz="1800" b="1" i="0" baseline="0">
                <a:effectLst/>
              </a:rPr>
              <a:t>Tax Rate (%)</a:t>
            </a:r>
            <a:endParaRPr lang="en-US"/>
          </a:p>
        </c:rich>
      </c:tx>
      <c:overlay val="0"/>
    </c:title>
    <c:autoTitleDeleted val="0"/>
    <c:plotArea>
      <c:layout/>
      <c:scatterChart>
        <c:scatterStyle val="smoothMarker"/>
        <c:varyColors val="0"/>
        <c:ser>
          <c:idx val="0"/>
          <c:order val="0"/>
          <c:tx>
            <c:strRef>
              <c:f>'Decision Tree'!$C$140</c:f>
              <c:strCache>
                <c:ptCount val="1"/>
                <c:pt idx="0">
                  <c:v>Strategy1</c:v>
                </c:pt>
              </c:strCache>
            </c:strRef>
          </c:tx>
          <c:marker>
            <c:symbol val="none"/>
          </c:marker>
          <c:xVal>
            <c:numRef>
              <c:f>'Decision Tree'!$B$164:$B$176</c:f>
              <c:numCache>
                <c:formatCode>0%</c:formatCode>
                <c:ptCount val="13"/>
                <c:pt idx="0">
                  <c:v>0</c:v>
                </c:pt>
                <c:pt idx="1">
                  <c:v>0.05</c:v>
                </c:pt>
                <c:pt idx="2">
                  <c:v>0.1</c:v>
                </c:pt>
                <c:pt idx="3">
                  <c:v>0.15</c:v>
                </c:pt>
                <c:pt idx="4">
                  <c:v>0.2</c:v>
                </c:pt>
                <c:pt idx="5">
                  <c:v>0.25</c:v>
                </c:pt>
                <c:pt idx="6">
                  <c:v>0.3</c:v>
                </c:pt>
                <c:pt idx="7">
                  <c:v>0.35</c:v>
                </c:pt>
                <c:pt idx="8">
                  <c:v>0.39999999999999997</c:v>
                </c:pt>
                <c:pt idx="9">
                  <c:v>0.44999999999999996</c:v>
                </c:pt>
                <c:pt idx="10">
                  <c:v>0.49999999999999994</c:v>
                </c:pt>
                <c:pt idx="11">
                  <c:v>0.54999999999999993</c:v>
                </c:pt>
                <c:pt idx="12">
                  <c:v>0.6</c:v>
                </c:pt>
              </c:numCache>
            </c:numRef>
          </c:xVal>
          <c:yVal>
            <c:numRef>
              <c:f>'Decision Tree'!$C$164:$C$176</c:f>
              <c:numCache>
                <c:formatCode>"$"#,##0.00</c:formatCode>
                <c:ptCount val="13"/>
                <c:pt idx="0">
                  <c:v>17.121970743363001</c:v>
                </c:pt>
                <c:pt idx="1">
                  <c:v>16.33523700401663</c:v>
                </c:pt>
                <c:pt idx="2">
                  <c:v>15.54155029283039</c:v>
                </c:pt>
                <c:pt idx="3">
                  <c:v>14.740846835506023</c:v>
                </c:pt>
                <c:pt idx="4">
                  <c:v>13.933063976418968</c:v>
                </c:pt>
                <c:pt idx="5">
                  <c:v>13.118140247227139</c:v>
                </c:pt>
                <c:pt idx="6">
                  <c:v>12.296015435461657</c:v>
                </c:pt>
                <c:pt idx="7">
                  <c:v>11.466630652955519</c:v>
                </c:pt>
                <c:pt idx="8">
                  <c:v>10.629928403962008</c:v>
                </c:pt>
                <c:pt idx="9">
                  <c:v>9.785852652811263</c:v>
                </c:pt>
                <c:pt idx="10">
                  <c:v>8.934348890950206</c:v>
                </c:pt>
                <c:pt idx="11">
                  <c:v>8.0753642032085491</c:v>
                </c:pt>
                <c:pt idx="12">
                  <c:v>7.2088473331316321</c:v>
                </c:pt>
              </c:numCache>
            </c:numRef>
          </c:yVal>
          <c:smooth val="1"/>
        </c:ser>
        <c:ser>
          <c:idx val="1"/>
          <c:order val="1"/>
          <c:tx>
            <c:strRef>
              <c:f>'Decision Tree'!$D$140</c:f>
              <c:strCache>
                <c:ptCount val="1"/>
                <c:pt idx="0">
                  <c:v>Strategy2</c:v>
                </c:pt>
              </c:strCache>
            </c:strRef>
          </c:tx>
          <c:marker>
            <c:symbol val="none"/>
          </c:marker>
          <c:xVal>
            <c:numRef>
              <c:f>'Decision Tree'!$B$164:$B$176</c:f>
              <c:numCache>
                <c:formatCode>0%</c:formatCode>
                <c:ptCount val="13"/>
                <c:pt idx="0">
                  <c:v>0</c:v>
                </c:pt>
                <c:pt idx="1">
                  <c:v>0.05</c:v>
                </c:pt>
                <c:pt idx="2">
                  <c:v>0.1</c:v>
                </c:pt>
                <c:pt idx="3">
                  <c:v>0.15</c:v>
                </c:pt>
                <c:pt idx="4">
                  <c:v>0.2</c:v>
                </c:pt>
                <c:pt idx="5">
                  <c:v>0.25</c:v>
                </c:pt>
                <c:pt idx="6">
                  <c:v>0.3</c:v>
                </c:pt>
                <c:pt idx="7">
                  <c:v>0.35</c:v>
                </c:pt>
                <c:pt idx="8">
                  <c:v>0.39999999999999997</c:v>
                </c:pt>
                <c:pt idx="9">
                  <c:v>0.44999999999999996</c:v>
                </c:pt>
                <c:pt idx="10">
                  <c:v>0.49999999999999994</c:v>
                </c:pt>
                <c:pt idx="11">
                  <c:v>0.54999999999999993</c:v>
                </c:pt>
                <c:pt idx="12">
                  <c:v>0.6</c:v>
                </c:pt>
              </c:numCache>
            </c:numRef>
          </c:xVal>
          <c:yVal>
            <c:numRef>
              <c:f>'Decision Tree'!$D$164:$D$176</c:f>
              <c:numCache>
                <c:formatCode>"$"#,##0.00</c:formatCode>
                <c:ptCount val="13"/>
                <c:pt idx="0">
                  <c:v>8.9284719054831996</c:v>
                </c:pt>
                <c:pt idx="1">
                  <c:v>8.5017092032174109</c:v>
                </c:pt>
                <c:pt idx="2">
                  <c:v>8.0615139372721423</c:v>
                </c:pt>
                <c:pt idx="3">
                  <c:v>7.6073017165320671</c:v>
                </c:pt>
                <c:pt idx="4">
                  <c:v>7.1384571427305428</c:v>
                </c:pt>
                <c:pt idx="5">
                  <c:v>6.654332217273824</c:v>
                </c:pt>
                <c:pt idx="6">
                  <c:v>6.1542447225870243</c:v>
                </c:pt>
                <c:pt idx="7">
                  <c:v>5.6374765908312972</c:v>
                </c:pt>
                <c:pt idx="8">
                  <c:v>5.1032722757292577</c:v>
                </c:pt>
                <c:pt idx="9">
                  <c:v>4.550837146473893</c:v>
                </c:pt>
                <c:pt idx="10">
                  <c:v>3.9793359262888597</c:v>
                </c:pt>
                <c:pt idx="11">
                  <c:v>3.3878912021495102</c:v>
                </c:pt>
                <c:pt idx="12">
                  <c:v>2.7755820364423607</c:v>
                </c:pt>
              </c:numCache>
            </c:numRef>
          </c:yVal>
          <c:smooth val="1"/>
        </c:ser>
        <c:ser>
          <c:idx val="2"/>
          <c:order val="2"/>
          <c:tx>
            <c:strRef>
              <c:f>'Decision Tree'!$E$140</c:f>
              <c:strCache>
                <c:ptCount val="1"/>
                <c:pt idx="0">
                  <c:v>Strategy3</c:v>
                </c:pt>
              </c:strCache>
            </c:strRef>
          </c:tx>
          <c:marker>
            <c:symbol val="none"/>
          </c:marker>
          <c:xVal>
            <c:numRef>
              <c:f>'Decision Tree'!$B$164:$B$176</c:f>
              <c:numCache>
                <c:formatCode>0%</c:formatCode>
                <c:ptCount val="13"/>
                <c:pt idx="0">
                  <c:v>0</c:v>
                </c:pt>
                <c:pt idx="1">
                  <c:v>0.05</c:v>
                </c:pt>
                <c:pt idx="2">
                  <c:v>0.1</c:v>
                </c:pt>
                <c:pt idx="3">
                  <c:v>0.15</c:v>
                </c:pt>
                <c:pt idx="4">
                  <c:v>0.2</c:v>
                </c:pt>
                <c:pt idx="5">
                  <c:v>0.25</c:v>
                </c:pt>
                <c:pt idx="6">
                  <c:v>0.3</c:v>
                </c:pt>
                <c:pt idx="7">
                  <c:v>0.35</c:v>
                </c:pt>
                <c:pt idx="8">
                  <c:v>0.39999999999999997</c:v>
                </c:pt>
                <c:pt idx="9">
                  <c:v>0.44999999999999996</c:v>
                </c:pt>
                <c:pt idx="10">
                  <c:v>0.49999999999999994</c:v>
                </c:pt>
                <c:pt idx="11">
                  <c:v>0.54999999999999993</c:v>
                </c:pt>
                <c:pt idx="12">
                  <c:v>0.6</c:v>
                </c:pt>
              </c:numCache>
            </c:numRef>
          </c:xVal>
          <c:yVal>
            <c:numRef>
              <c:f>'Decision Tree'!$E$164:$E$176</c:f>
              <c:numCache>
                <c:formatCode>"$"#,##0.00</c:formatCode>
                <c:ptCount val="13"/>
                <c:pt idx="0">
                  <c:v>15.708343127559131</c:v>
                </c:pt>
                <c:pt idx="1">
                  <c:v>15.010578023753567</c:v>
                </c:pt>
                <c:pt idx="2">
                  <c:v>14.304539476135757</c:v>
                </c:pt>
                <c:pt idx="3">
                  <c:v>13.590075851143878</c:v>
                </c:pt>
                <c:pt idx="4">
                  <c:v>12.86703360764894</c:v>
                </c:pt>
                <c:pt idx="5">
                  <c:v>12.135257346405348</c:v>
                </c:pt>
                <c:pt idx="6">
                  <c:v>11.394589865404186</c:v>
                </c:pt>
                <c:pt idx="7">
                  <c:v>10.644872221419408</c:v>
                </c:pt>
                <c:pt idx="8">
                  <c:v>9.8859437980376423</c:v>
                </c:pt>
                <c:pt idx="9">
                  <c:v>9.1176423804608149</c:v>
                </c:pt>
                <c:pt idx="10">
                  <c:v>8.3398042373676979</c:v>
                </c:pt>
                <c:pt idx="11">
                  <c:v>7.552264210115144</c:v>
                </c:pt>
                <c:pt idx="12">
                  <c:v>6.7548558095522147</c:v>
                </c:pt>
              </c:numCache>
            </c:numRef>
          </c:yVal>
          <c:smooth val="1"/>
        </c:ser>
        <c:ser>
          <c:idx val="3"/>
          <c:order val="3"/>
          <c:tx>
            <c:strRef>
              <c:f>'Decision Tree'!$F$140</c:f>
              <c:strCache>
                <c:ptCount val="1"/>
                <c:pt idx="0">
                  <c:v>Strategy4</c:v>
                </c:pt>
              </c:strCache>
            </c:strRef>
          </c:tx>
          <c:marker>
            <c:symbol val="none"/>
          </c:marker>
          <c:xVal>
            <c:numRef>
              <c:f>'Decision Tree'!$B$164:$B$176</c:f>
              <c:numCache>
                <c:formatCode>0%</c:formatCode>
                <c:ptCount val="13"/>
                <c:pt idx="0">
                  <c:v>0</c:v>
                </c:pt>
                <c:pt idx="1">
                  <c:v>0.05</c:v>
                </c:pt>
                <c:pt idx="2">
                  <c:v>0.1</c:v>
                </c:pt>
                <c:pt idx="3">
                  <c:v>0.15</c:v>
                </c:pt>
                <c:pt idx="4">
                  <c:v>0.2</c:v>
                </c:pt>
                <c:pt idx="5">
                  <c:v>0.25</c:v>
                </c:pt>
                <c:pt idx="6">
                  <c:v>0.3</c:v>
                </c:pt>
                <c:pt idx="7">
                  <c:v>0.35</c:v>
                </c:pt>
                <c:pt idx="8">
                  <c:v>0.39999999999999997</c:v>
                </c:pt>
                <c:pt idx="9">
                  <c:v>0.44999999999999996</c:v>
                </c:pt>
                <c:pt idx="10">
                  <c:v>0.49999999999999994</c:v>
                </c:pt>
                <c:pt idx="11">
                  <c:v>0.54999999999999993</c:v>
                </c:pt>
                <c:pt idx="12">
                  <c:v>0.6</c:v>
                </c:pt>
              </c:numCache>
            </c:numRef>
          </c:xVal>
          <c:yVal>
            <c:numRef>
              <c:f>'Decision Tree'!$F$164:$F$176</c:f>
              <c:numCache>
                <c:formatCode>"$"#,##0.00</c:formatCode>
                <c:ptCount val="13"/>
                <c:pt idx="0">
                  <c:v>8.2129846538045665</c:v>
                </c:pt>
                <c:pt idx="1">
                  <c:v>7.8184823635310146</c:v>
                </c:pt>
                <c:pt idx="2">
                  <c:v>7.4223215501207225</c:v>
                </c:pt>
                <c:pt idx="3">
                  <c:v>7.0244950651200151</c:v>
                </c:pt>
                <c:pt idx="4">
                  <c:v>6.6249958208945934</c:v>
                </c:pt>
                <c:pt idx="5">
                  <c:v>6.2238167928740884</c:v>
                </c:pt>
                <c:pt idx="6">
                  <c:v>5.8209510218072298</c:v>
                </c:pt>
                <c:pt idx="7">
                  <c:v>5.4163916160264112</c:v>
                </c:pt>
                <c:pt idx="8">
                  <c:v>5.0101317537204544</c:v>
                </c:pt>
                <c:pt idx="9">
                  <c:v>4.602164685214345</c:v>
                </c:pt>
                <c:pt idx="10">
                  <c:v>4.1924837352546502</c:v>
                </c:pt>
                <c:pt idx="11">
                  <c:v>3.7810823052992859</c:v>
                </c:pt>
                <c:pt idx="12">
                  <c:v>3.3679538758103975</c:v>
                </c:pt>
              </c:numCache>
            </c:numRef>
          </c:yVal>
          <c:smooth val="1"/>
        </c:ser>
        <c:ser>
          <c:idx val="4"/>
          <c:order val="4"/>
          <c:spPr>
            <a:ln>
              <a:prstDash val="dash"/>
            </a:ln>
          </c:spPr>
          <c:marker>
            <c:symbol val="none"/>
          </c:marker>
          <c:dLbls>
            <c:dLbl>
              <c:idx val="0"/>
              <c:layout>
                <c:manualLayout>
                  <c:x val="-1.1111111111111212E-2"/>
                  <c:y val="-4.1666666666666755E-2"/>
                </c:manualLayout>
              </c:layout>
              <c:showLegendKey val="0"/>
              <c:showVal val="0"/>
              <c:showCatName val="1"/>
              <c:showSerName val="0"/>
              <c:showPercent val="0"/>
              <c:showBubbleSize val="0"/>
            </c:dLbl>
            <c:dLbl>
              <c:idx val="1"/>
              <c:delete val="1"/>
            </c:dLbl>
            <c:numFmt formatCode="0.00%" sourceLinked="0"/>
            <c:txPr>
              <a:bodyPr/>
              <a:lstStyle/>
              <a:p>
                <a:pPr>
                  <a:defRPr>
                    <a:latin typeface="+mn-lt"/>
                  </a:defRPr>
                </a:pPr>
                <a:endParaRPr lang="en-US"/>
              </a:p>
            </c:txPr>
            <c:showLegendKey val="0"/>
            <c:showVal val="0"/>
            <c:showCatName val="1"/>
            <c:showSerName val="0"/>
            <c:showPercent val="0"/>
            <c:showBubbleSize val="0"/>
            <c:showLeaderLines val="0"/>
          </c:dLbls>
          <c:xVal>
            <c:numRef>
              <c:f>'Decision Tree'!$J$163:$J$164</c:f>
              <c:numCache>
                <c:formatCode>0.000</c:formatCode>
                <c:ptCount val="2"/>
                <c:pt idx="0">
                  <c:v>0.38</c:v>
                </c:pt>
                <c:pt idx="1">
                  <c:v>0.38</c:v>
                </c:pt>
              </c:numCache>
            </c:numRef>
          </c:xVal>
          <c:yVal>
            <c:numRef>
              <c:f>'Decision Tree'!$K$163:$K$164</c:f>
              <c:numCache>
                <c:formatCode>General</c:formatCode>
                <c:ptCount val="2"/>
                <c:pt idx="0">
                  <c:v>0</c:v>
                </c:pt>
                <c:pt idx="1">
                  <c:v>18</c:v>
                </c:pt>
              </c:numCache>
            </c:numRef>
          </c:yVal>
          <c:smooth val="1"/>
        </c:ser>
        <c:dLbls>
          <c:showLegendKey val="0"/>
          <c:showVal val="0"/>
          <c:showCatName val="0"/>
          <c:showSerName val="0"/>
          <c:showPercent val="0"/>
          <c:showBubbleSize val="0"/>
        </c:dLbls>
        <c:axId val="51039616"/>
        <c:axId val="51040192"/>
      </c:scatterChart>
      <c:valAx>
        <c:axId val="51039616"/>
        <c:scaling>
          <c:orientation val="minMax"/>
          <c:max val="0.60000000000000009"/>
        </c:scaling>
        <c:delete val="0"/>
        <c:axPos val="b"/>
        <c:title>
          <c:tx>
            <c:rich>
              <a:bodyPr/>
              <a:lstStyle/>
              <a:p>
                <a:pPr>
                  <a:defRPr/>
                </a:pPr>
                <a:r>
                  <a:rPr lang="en-US"/>
                  <a:t>Tax Rate (%)</a:t>
                </a:r>
              </a:p>
            </c:rich>
          </c:tx>
          <c:overlay val="0"/>
        </c:title>
        <c:numFmt formatCode="0%" sourceLinked="1"/>
        <c:majorTickMark val="in"/>
        <c:minorTickMark val="none"/>
        <c:tickLblPos val="nextTo"/>
        <c:spPr>
          <a:ln>
            <a:solidFill>
              <a:schemeClr val="tx1"/>
            </a:solidFill>
          </a:ln>
        </c:spPr>
        <c:crossAx val="51040192"/>
        <c:crosses val="autoZero"/>
        <c:crossBetween val="midCat"/>
      </c:valAx>
      <c:valAx>
        <c:axId val="51040192"/>
        <c:scaling>
          <c:orientation val="minMax"/>
          <c:max val="18"/>
        </c:scaling>
        <c:delete val="0"/>
        <c:axPos val="l"/>
        <c:majorGridlines>
          <c:spPr>
            <a:ln>
              <a:solidFill>
                <a:schemeClr val="bg1">
                  <a:lumMod val="75000"/>
                </a:schemeClr>
              </a:solidFill>
            </a:ln>
          </c:spPr>
        </c:majorGridlines>
        <c:title>
          <c:tx>
            <c:rich>
              <a:bodyPr rot="-5400000" vert="horz"/>
              <a:lstStyle/>
              <a:p>
                <a:pPr>
                  <a:defRPr/>
                </a:pPr>
                <a:r>
                  <a:rPr lang="en-US" sz="1000" b="1" i="0" baseline="0">
                    <a:effectLst/>
                  </a:rPr>
                  <a:t>Certainty Equivalent ($ MM)</a:t>
                </a:r>
                <a:endParaRPr lang="en-US" sz="1000">
                  <a:effectLst/>
                </a:endParaRPr>
              </a:p>
            </c:rich>
          </c:tx>
          <c:overlay val="0"/>
        </c:title>
        <c:numFmt formatCode="&quot;$&quot;#,##0.00" sourceLinked="1"/>
        <c:majorTickMark val="in"/>
        <c:minorTickMark val="none"/>
        <c:tickLblPos val="nextTo"/>
        <c:spPr>
          <a:ln>
            <a:solidFill>
              <a:schemeClr val="tx1"/>
            </a:solidFill>
          </a:ln>
        </c:spPr>
        <c:crossAx val="51039616"/>
        <c:crosses val="autoZero"/>
        <c:crossBetween val="midCat"/>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legendEntry>
        <c:idx val="4"/>
        <c:delete val="1"/>
      </c:legendEntry>
      <c:overlay val="0"/>
      <c:spPr>
        <a:solidFill>
          <a:schemeClr val="bg2"/>
        </a:solidFill>
        <a:ln>
          <a:solidFill>
            <a:schemeClr val="tx1"/>
          </a:solidFill>
        </a:ln>
      </c:spPr>
    </c:legend>
    <c:plotVisOnly val="1"/>
    <c:dispBlanksAs val="gap"/>
    <c:showDLblsOverMax val="0"/>
  </c:chart>
  <c:spPr>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Sensitivity to </a:t>
            </a:r>
            <a:r>
              <a:rPr lang="en-US" sz="1800" b="1" i="0" baseline="0">
                <a:effectLst/>
              </a:rPr>
              <a:t>Joint Venture Share (%)</a:t>
            </a:r>
            <a:endParaRPr lang="en-US"/>
          </a:p>
        </c:rich>
      </c:tx>
      <c:overlay val="0"/>
    </c:title>
    <c:autoTitleDeleted val="0"/>
    <c:plotArea>
      <c:layout/>
      <c:scatterChart>
        <c:scatterStyle val="smoothMarker"/>
        <c:varyColors val="0"/>
        <c:ser>
          <c:idx val="0"/>
          <c:order val="0"/>
          <c:tx>
            <c:strRef>
              <c:f>'Decision Tree'!$C$140</c:f>
              <c:strCache>
                <c:ptCount val="1"/>
                <c:pt idx="0">
                  <c:v>Strategy1</c:v>
                </c:pt>
              </c:strCache>
            </c:strRef>
          </c:tx>
          <c:marker>
            <c:symbol val="none"/>
          </c:marker>
          <c:xVal>
            <c:numRef>
              <c:f>'Decision Tree'!$B$184:$B$198</c:f>
              <c:numCache>
                <c:formatCode>0%</c:formatCode>
                <c:ptCount val="15"/>
                <c:pt idx="0">
                  <c:v>0</c:v>
                </c:pt>
                <c:pt idx="1">
                  <c:v>0.05</c:v>
                </c:pt>
                <c:pt idx="2">
                  <c:v>0.1</c:v>
                </c:pt>
                <c:pt idx="3">
                  <c:v>0.15</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c:v>
                </c:pt>
              </c:numCache>
            </c:numRef>
          </c:xVal>
          <c:yVal>
            <c:numRef>
              <c:f>'Decision Tree'!$C$184:$C$198</c:f>
              <c:numCache>
                <c:formatCode>"$"#,##0.00</c:formatCode>
                <c:ptCount val="15"/>
                <c:pt idx="0">
                  <c:v>10.965491019310621</c:v>
                </c:pt>
                <c:pt idx="1">
                  <c:v>10.965491019310621</c:v>
                </c:pt>
                <c:pt idx="2">
                  <c:v>10.965491019310621</c:v>
                </c:pt>
                <c:pt idx="3">
                  <c:v>10.965491019310621</c:v>
                </c:pt>
                <c:pt idx="4">
                  <c:v>10.965491019310621</c:v>
                </c:pt>
                <c:pt idx="5">
                  <c:v>10.965491019310621</c:v>
                </c:pt>
                <c:pt idx="6">
                  <c:v>10.965491019310621</c:v>
                </c:pt>
                <c:pt idx="7">
                  <c:v>10.965491019310621</c:v>
                </c:pt>
                <c:pt idx="8">
                  <c:v>10.965491019310621</c:v>
                </c:pt>
                <c:pt idx="9">
                  <c:v>10.965491019310621</c:v>
                </c:pt>
                <c:pt idx="10">
                  <c:v>10.965491019310621</c:v>
                </c:pt>
                <c:pt idx="11">
                  <c:v>10.965491019310621</c:v>
                </c:pt>
                <c:pt idx="12">
                  <c:v>10.965491019310621</c:v>
                </c:pt>
                <c:pt idx="13">
                  <c:v>10.965491019310621</c:v>
                </c:pt>
                <c:pt idx="14">
                  <c:v>10.965491019310621</c:v>
                </c:pt>
              </c:numCache>
            </c:numRef>
          </c:yVal>
          <c:smooth val="1"/>
        </c:ser>
        <c:ser>
          <c:idx val="1"/>
          <c:order val="1"/>
          <c:tx>
            <c:strRef>
              <c:f>'Decision Tree'!$D$140</c:f>
              <c:strCache>
                <c:ptCount val="1"/>
                <c:pt idx="0">
                  <c:v>Strategy2</c:v>
                </c:pt>
              </c:strCache>
            </c:strRef>
          </c:tx>
          <c:marker>
            <c:symbol val="none"/>
          </c:marker>
          <c:xVal>
            <c:numRef>
              <c:f>'Decision Tree'!$B$184:$B$198</c:f>
              <c:numCache>
                <c:formatCode>0%</c:formatCode>
                <c:ptCount val="15"/>
                <c:pt idx="0">
                  <c:v>0</c:v>
                </c:pt>
                <c:pt idx="1">
                  <c:v>0.05</c:v>
                </c:pt>
                <c:pt idx="2">
                  <c:v>0.1</c:v>
                </c:pt>
                <c:pt idx="3">
                  <c:v>0.15</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c:v>
                </c:pt>
              </c:numCache>
            </c:numRef>
          </c:xVal>
          <c:yVal>
            <c:numRef>
              <c:f>'Decision Tree'!$D$184:$D$198</c:f>
              <c:numCache>
                <c:formatCode>"$"#,##0.00</c:formatCode>
                <c:ptCount val="15"/>
                <c:pt idx="0">
                  <c:v>5.3190963061947967</c:v>
                </c:pt>
                <c:pt idx="1">
                  <c:v>5.3190963061947967</c:v>
                </c:pt>
                <c:pt idx="2">
                  <c:v>5.3190963061947967</c:v>
                </c:pt>
                <c:pt idx="3">
                  <c:v>5.3190963061947967</c:v>
                </c:pt>
                <c:pt idx="4">
                  <c:v>5.3190963061947967</c:v>
                </c:pt>
                <c:pt idx="5">
                  <c:v>5.3190963061947967</c:v>
                </c:pt>
                <c:pt idx="6">
                  <c:v>5.3190963061947967</c:v>
                </c:pt>
                <c:pt idx="7">
                  <c:v>5.3190963061947967</c:v>
                </c:pt>
                <c:pt idx="8">
                  <c:v>5.3190963061947967</c:v>
                </c:pt>
                <c:pt idx="9">
                  <c:v>5.3190963061947967</c:v>
                </c:pt>
                <c:pt idx="10">
                  <c:v>5.3190963061947967</c:v>
                </c:pt>
                <c:pt idx="11">
                  <c:v>5.3190963061947967</c:v>
                </c:pt>
                <c:pt idx="12">
                  <c:v>5.3190963061947967</c:v>
                </c:pt>
                <c:pt idx="13">
                  <c:v>5.3190963061947967</c:v>
                </c:pt>
                <c:pt idx="14">
                  <c:v>5.3190963061947967</c:v>
                </c:pt>
              </c:numCache>
            </c:numRef>
          </c:yVal>
          <c:smooth val="1"/>
        </c:ser>
        <c:ser>
          <c:idx val="2"/>
          <c:order val="2"/>
          <c:tx>
            <c:strRef>
              <c:f>'Decision Tree'!$E$140</c:f>
              <c:strCache>
                <c:ptCount val="1"/>
                <c:pt idx="0">
                  <c:v>Strategy3</c:v>
                </c:pt>
              </c:strCache>
            </c:strRef>
          </c:tx>
          <c:marker>
            <c:symbol val="none"/>
          </c:marker>
          <c:xVal>
            <c:numRef>
              <c:f>'Decision Tree'!$B$184:$B$198</c:f>
              <c:numCache>
                <c:formatCode>0%</c:formatCode>
                <c:ptCount val="15"/>
                <c:pt idx="0">
                  <c:v>0</c:v>
                </c:pt>
                <c:pt idx="1">
                  <c:v>0.05</c:v>
                </c:pt>
                <c:pt idx="2">
                  <c:v>0.1</c:v>
                </c:pt>
                <c:pt idx="3">
                  <c:v>0.15</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c:v>
                </c:pt>
              </c:numCache>
            </c:numRef>
          </c:xVal>
          <c:yVal>
            <c:numRef>
              <c:f>'Decision Tree'!$E$184:$E$198</c:f>
              <c:numCache>
                <c:formatCode>"$"#,##0.00</c:formatCode>
                <c:ptCount val="15"/>
                <c:pt idx="0">
                  <c:v>22.879062965316052</c:v>
                </c:pt>
                <c:pt idx="1">
                  <c:v>21.921110602293943</c:v>
                </c:pt>
                <c:pt idx="2">
                  <c:v>20.946794152259887</c:v>
                </c:pt>
                <c:pt idx="3">
                  <c:v>19.95562742046102</c:v>
                </c:pt>
                <c:pt idx="4">
                  <c:v>18.947111875283465</c:v>
                </c:pt>
                <c:pt idx="5">
                  <c:v>17.920736708192234</c:v>
                </c:pt>
                <c:pt idx="6">
                  <c:v>16.875978941176697</c:v>
                </c:pt>
                <c:pt idx="7">
                  <c:v>15.812303586793382</c:v>
                </c:pt>
                <c:pt idx="8">
                  <c:v>14.729163866177796</c:v>
                </c:pt>
                <c:pt idx="9">
                  <c:v>13.626001490655678</c:v>
                </c:pt>
                <c:pt idx="10">
                  <c:v>12.502247012809313</c:v>
                </c:pt>
                <c:pt idx="11">
                  <c:v>11.357320253038058</c:v>
                </c:pt>
                <c:pt idx="12">
                  <c:v>10.190630807781206</c:v>
                </c:pt>
                <c:pt idx="13">
                  <c:v>9.001578645633435</c:v>
                </c:pt>
                <c:pt idx="14">
                  <c:v>7.7895547975645689</c:v>
                </c:pt>
              </c:numCache>
            </c:numRef>
          </c:yVal>
          <c:smooth val="1"/>
        </c:ser>
        <c:ser>
          <c:idx val="3"/>
          <c:order val="3"/>
          <c:tx>
            <c:strRef>
              <c:f>'Decision Tree'!$F$140</c:f>
              <c:strCache>
                <c:ptCount val="1"/>
                <c:pt idx="0">
                  <c:v>Strategy4</c:v>
                </c:pt>
              </c:strCache>
            </c:strRef>
          </c:tx>
          <c:marker>
            <c:symbol val="none"/>
          </c:marker>
          <c:xVal>
            <c:numRef>
              <c:f>'Decision Tree'!$B$184:$B$198</c:f>
              <c:numCache>
                <c:formatCode>0%</c:formatCode>
                <c:ptCount val="15"/>
                <c:pt idx="0">
                  <c:v>0</c:v>
                </c:pt>
                <c:pt idx="1">
                  <c:v>0.05</c:v>
                </c:pt>
                <c:pt idx="2">
                  <c:v>0.1</c:v>
                </c:pt>
                <c:pt idx="3">
                  <c:v>0.15</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c:v>
                </c:pt>
              </c:numCache>
            </c:numRef>
          </c:xVal>
          <c:yVal>
            <c:numRef>
              <c:f>'Decision Tree'!$F$184:$F$198</c:f>
              <c:numCache>
                <c:formatCode>"$"#,##0.00</c:formatCode>
                <c:ptCount val="15"/>
                <c:pt idx="0">
                  <c:v>5.1728401870475</c:v>
                </c:pt>
                <c:pt idx="1">
                  <c:v>5.1728401870475</c:v>
                </c:pt>
                <c:pt idx="2">
                  <c:v>5.1728401870475</c:v>
                </c:pt>
                <c:pt idx="3">
                  <c:v>5.1728401870475</c:v>
                </c:pt>
                <c:pt idx="4">
                  <c:v>5.1728401870475</c:v>
                </c:pt>
                <c:pt idx="5">
                  <c:v>5.1728401870475</c:v>
                </c:pt>
                <c:pt idx="6">
                  <c:v>5.1728401870475</c:v>
                </c:pt>
                <c:pt idx="7">
                  <c:v>5.1728401870475</c:v>
                </c:pt>
                <c:pt idx="8">
                  <c:v>5.1728401870475</c:v>
                </c:pt>
                <c:pt idx="9">
                  <c:v>5.1728401870475</c:v>
                </c:pt>
                <c:pt idx="10">
                  <c:v>5.1728401870475</c:v>
                </c:pt>
                <c:pt idx="11">
                  <c:v>5.1728401870475</c:v>
                </c:pt>
                <c:pt idx="12">
                  <c:v>5.1728401870475</c:v>
                </c:pt>
                <c:pt idx="13">
                  <c:v>5.1728401870475</c:v>
                </c:pt>
                <c:pt idx="14">
                  <c:v>5.1728401870475</c:v>
                </c:pt>
              </c:numCache>
            </c:numRef>
          </c:yVal>
          <c:smooth val="1"/>
        </c:ser>
        <c:ser>
          <c:idx val="4"/>
          <c:order val="4"/>
          <c:spPr>
            <a:ln>
              <a:prstDash val="dash"/>
            </a:ln>
          </c:spPr>
          <c:marker>
            <c:symbol val="none"/>
          </c:marker>
          <c:dLbls>
            <c:dLbl>
              <c:idx val="0"/>
              <c:layout>
                <c:manualLayout>
                  <c:x val="-1.1111111111111212E-2"/>
                  <c:y val="-4.1666666666666755E-2"/>
                </c:manualLayout>
              </c:layout>
              <c:showLegendKey val="0"/>
              <c:showVal val="0"/>
              <c:showCatName val="1"/>
              <c:showSerName val="0"/>
              <c:showPercent val="0"/>
              <c:showBubbleSize val="0"/>
            </c:dLbl>
            <c:dLbl>
              <c:idx val="1"/>
              <c:delete val="1"/>
            </c:dLbl>
            <c:numFmt formatCode="0.00%" sourceLinked="0"/>
            <c:txPr>
              <a:bodyPr/>
              <a:lstStyle/>
              <a:p>
                <a:pPr>
                  <a:defRPr>
                    <a:latin typeface="+mn-lt"/>
                  </a:defRPr>
                </a:pPr>
                <a:endParaRPr lang="en-US"/>
              </a:p>
            </c:txPr>
            <c:showLegendKey val="0"/>
            <c:showVal val="0"/>
            <c:showCatName val="1"/>
            <c:showSerName val="0"/>
            <c:showPercent val="0"/>
            <c:showBubbleSize val="0"/>
            <c:showLeaderLines val="0"/>
          </c:dLbls>
          <c:xVal>
            <c:numRef>
              <c:f>'Decision Tree'!$J$183:$J$184</c:f>
              <c:numCache>
                <c:formatCode>0.000</c:formatCode>
                <c:ptCount val="2"/>
                <c:pt idx="0">
                  <c:v>0.6</c:v>
                </c:pt>
                <c:pt idx="1">
                  <c:v>0.6</c:v>
                </c:pt>
              </c:numCache>
            </c:numRef>
          </c:xVal>
          <c:yVal>
            <c:numRef>
              <c:f>'Decision Tree'!$K$183:$K$184</c:f>
              <c:numCache>
                <c:formatCode>General</c:formatCode>
                <c:ptCount val="2"/>
                <c:pt idx="0">
                  <c:v>0</c:v>
                </c:pt>
                <c:pt idx="1">
                  <c:v>25</c:v>
                </c:pt>
              </c:numCache>
            </c:numRef>
          </c:yVal>
          <c:smooth val="1"/>
        </c:ser>
        <c:dLbls>
          <c:showLegendKey val="0"/>
          <c:showVal val="0"/>
          <c:showCatName val="0"/>
          <c:showSerName val="0"/>
          <c:showPercent val="0"/>
          <c:showBubbleSize val="0"/>
        </c:dLbls>
        <c:axId val="51042496"/>
        <c:axId val="51043072"/>
      </c:scatterChart>
      <c:valAx>
        <c:axId val="51042496"/>
        <c:scaling>
          <c:orientation val="minMax"/>
          <c:max val="0.70000000000000007"/>
        </c:scaling>
        <c:delete val="0"/>
        <c:axPos val="b"/>
        <c:title>
          <c:tx>
            <c:rich>
              <a:bodyPr/>
              <a:lstStyle/>
              <a:p>
                <a:pPr>
                  <a:defRPr/>
                </a:pPr>
                <a:r>
                  <a:rPr lang="en-US"/>
                  <a:t>Joint Venture Share (%)</a:t>
                </a:r>
              </a:p>
            </c:rich>
          </c:tx>
          <c:overlay val="0"/>
        </c:title>
        <c:numFmt formatCode="0%" sourceLinked="1"/>
        <c:majorTickMark val="in"/>
        <c:minorTickMark val="none"/>
        <c:tickLblPos val="nextTo"/>
        <c:spPr>
          <a:ln>
            <a:solidFill>
              <a:schemeClr val="tx1"/>
            </a:solidFill>
          </a:ln>
        </c:spPr>
        <c:crossAx val="51043072"/>
        <c:crosses val="autoZero"/>
        <c:crossBetween val="midCat"/>
      </c:valAx>
      <c:valAx>
        <c:axId val="51043072"/>
        <c:scaling>
          <c:orientation val="minMax"/>
          <c:max val="25"/>
        </c:scaling>
        <c:delete val="0"/>
        <c:axPos val="l"/>
        <c:majorGridlines>
          <c:spPr>
            <a:ln>
              <a:solidFill>
                <a:schemeClr val="bg1">
                  <a:lumMod val="75000"/>
                </a:schemeClr>
              </a:solidFill>
            </a:ln>
          </c:spPr>
        </c:majorGridlines>
        <c:title>
          <c:tx>
            <c:rich>
              <a:bodyPr rot="-5400000" vert="horz"/>
              <a:lstStyle/>
              <a:p>
                <a:pPr>
                  <a:defRPr/>
                </a:pPr>
                <a:r>
                  <a:rPr lang="en-US" sz="1000" b="1" i="0" baseline="0">
                    <a:effectLst/>
                  </a:rPr>
                  <a:t>Certainty Equivalent ($ MM)</a:t>
                </a:r>
                <a:endParaRPr lang="en-US" sz="1000">
                  <a:effectLst/>
                </a:endParaRPr>
              </a:p>
            </c:rich>
          </c:tx>
          <c:overlay val="0"/>
        </c:title>
        <c:numFmt formatCode="&quot;$&quot;#,##0.00" sourceLinked="1"/>
        <c:majorTickMark val="in"/>
        <c:minorTickMark val="none"/>
        <c:tickLblPos val="nextTo"/>
        <c:spPr>
          <a:ln>
            <a:solidFill>
              <a:schemeClr val="tx1"/>
            </a:solidFill>
          </a:ln>
        </c:spPr>
        <c:crossAx val="51042496"/>
        <c:crosses val="autoZero"/>
        <c:crossBetween val="midCat"/>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legendEntry>
        <c:idx val="4"/>
        <c:delete val="1"/>
      </c:legendEntry>
      <c:overlay val="0"/>
      <c:spPr>
        <a:solidFill>
          <a:schemeClr val="bg2"/>
        </a:solidFill>
        <a:ln>
          <a:solidFill>
            <a:schemeClr val="tx1"/>
          </a:solidFill>
        </a:ln>
      </c:spPr>
    </c:legend>
    <c:plotVisOnly val="1"/>
    <c:dispBlanksAs val="gap"/>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Sensitivity to </a:t>
            </a:r>
            <a:r>
              <a:rPr lang="en-US" sz="1800" b="1" i="0" baseline="0">
                <a:effectLst/>
              </a:rPr>
              <a:t>Royalty Payment (%)</a:t>
            </a:r>
            <a:endParaRPr lang="en-US"/>
          </a:p>
        </c:rich>
      </c:tx>
      <c:overlay val="0"/>
    </c:title>
    <c:autoTitleDeleted val="0"/>
    <c:plotArea>
      <c:layout/>
      <c:scatterChart>
        <c:scatterStyle val="smoothMarker"/>
        <c:varyColors val="0"/>
        <c:ser>
          <c:idx val="0"/>
          <c:order val="0"/>
          <c:tx>
            <c:strRef>
              <c:f>'Decision Tree'!$C$140</c:f>
              <c:strCache>
                <c:ptCount val="1"/>
                <c:pt idx="0">
                  <c:v>Strategy1</c:v>
                </c:pt>
              </c:strCache>
            </c:strRef>
          </c:tx>
          <c:marker>
            <c:symbol val="none"/>
          </c:marker>
          <c:xVal>
            <c:numRef>
              <c:f>'Decision Tree'!$B$208:$B$218</c:f>
              <c:numCache>
                <c:formatCode>0%</c:formatCode>
                <c:ptCount val="11"/>
                <c:pt idx="0">
                  <c:v>0</c:v>
                </c:pt>
                <c:pt idx="1">
                  <c:v>0.01</c:v>
                </c:pt>
                <c:pt idx="2">
                  <c:v>0.02</c:v>
                </c:pt>
                <c:pt idx="3">
                  <c:v>0.03</c:v>
                </c:pt>
                <c:pt idx="4">
                  <c:v>0.04</c:v>
                </c:pt>
                <c:pt idx="5">
                  <c:v>0.05</c:v>
                </c:pt>
                <c:pt idx="6">
                  <c:v>0.06</c:v>
                </c:pt>
                <c:pt idx="7">
                  <c:v>7.0000000000000007E-2</c:v>
                </c:pt>
                <c:pt idx="8">
                  <c:v>0.08</c:v>
                </c:pt>
                <c:pt idx="9">
                  <c:v>0.09</c:v>
                </c:pt>
                <c:pt idx="10">
                  <c:v>0.1</c:v>
                </c:pt>
              </c:numCache>
            </c:numRef>
          </c:xVal>
          <c:yVal>
            <c:numRef>
              <c:f>'Decision Tree'!$C$208:$C$218</c:f>
              <c:numCache>
                <c:formatCode>"$"#,##0.00</c:formatCode>
                <c:ptCount val="11"/>
                <c:pt idx="0">
                  <c:v>10.965491019310621</c:v>
                </c:pt>
                <c:pt idx="1">
                  <c:v>10.965491019310621</c:v>
                </c:pt>
                <c:pt idx="2">
                  <c:v>10.965491019310621</c:v>
                </c:pt>
                <c:pt idx="3">
                  <c:v>10.965491019310621</c:v>
                </c:pt>
                <c:pt idx="4">
                  <c:v>10.965491019310621</c:v>
                </c:pt>
                <c:pt idx="5">
                  <c:v>10.965491019310621</c:v>
                </c:pt>
                <c:pt idx="6">
                  <c:v>10.965491019310621</c:v>
                </c:pt>
                <c:pt idx="7">
                  <c:v>10.965491019310621</c:v>
                </c:pt>
                <c:pt idx="8">
                  <c:v>10.965491019310621</c:v>
                </c:pt>
                <c:pt idx="9">
                  <c:v>10.965491019310621</c:v>
                </c:pt>
                <c:pt idx="10">
                  <c:v>10.965491019310621</c:v>
                </c:pt>
              </c:numCache>
            </c:numRef>
          </c:yVal>
          <c:smooth val="1"/>
        </c:ser>
        <c:ser>
          <c:idx val="1"/>
          <c:order val="1"/>
          <c:tx>
            <c:strRef>
              <c:f>'Decision Tree'!$D$140</c:f>
              <c:strCache>
                <c:ptCount val="1"/>
                <c:pt idx="0">
                  <c:v>Strategy2</c:v>
                </c:pt>
              </c:strCache>
            </c:strRef>
          </c:tx>
          <c:marker>
            <c:symbol val="none"/>
          </c:marker>
          <c:xVal>
            <c:numRef>
              <c:f>'Decision Tree'!$B$208:$B$218</c:f>
              <c:numCache>
                <c:formatCode>0%</c:formatCode>
                <c:ptCount val="11"/>
                <c:pt idx="0">
                  <c:v>0</c:v>
                </c:pt>
                <c:pt idx="1">
                  <c:v>0.01</c:v>
                </c:pt>
                <c:pt idx="2">
                  <c:v>0.02</c:v>
                </c:pt>
                <c:pt idx="3">
                  <c:v>0.03</c:v>
                </c:pt>
                <c:pt idx="4">
                  <c:v>0.04</c:v>
                </c:pt>
                <c:pt idx="5">
                  <c:v>0.05</c:v>
                </c:pt>
                <c:pt idx="6">
                  <c:v>0.06</c:v>
                </c:pt>
                <c:pt idx="7">
                  <c:v>7.0000000000000007E-2</c:v>
                </c:pt>
                <c:pt idx="8">
                  <c:v>0.08</c:v>
                </c:pt>
                <c:pt idx="9">
                  <c:v>0.09</c:v>
                </c:pt>
                <c:pt idx="10">
                  <c:v>0.1</c:v>
                </c:pt>
              </c:numCache>
            </c:numRef>
          </c:xVal>
          <c:yVal>
            <c:numRef>
              <c:f>'Decision Tree'!$D$208:$D$218</c:f>
              <c:numCache>
                <c:formatCode>"$"#,##0.00</c:formatCode>
                <c:ptCount val="11"/>
                <c:pt idx="0">
                  <c:v>5.3190963061947967</c:v>
                </c:pt>
                <c:pt idx="1">
                  <c:v>5.3190963061947967</c:v>
                </c:pt>
                <c:pt idx="2">
                  <c:v>5.3190963061947967</c:v>
                </c:pt>
                <c:pt idx="3">
                  <c:v>5.3190963061947967</c:v>
                </c:pt>
                <c:pt idx="4">
                  <c:v>5.3190963061947967</c:v>
                </c:pt>
                <c:pt idx="5">
                  <c:v>5.3190963061947967</c:v>
                </c:pt>
                <c:pt idx="6">
                  <c:v>5.3190963061947967</c:v>
                </c:pt>
                <c:pt idx="7">
                  <c:v>5.3190963061947967</c:v>
                </c:pt>
                <c:pt idx="8">
                  <c:v>5.3190963061947967</c:v>
                </c:pt>
                <c:pt idx="9">
                  <c:v>5.3190963061947967</c:v>
                </c:pt>
                <c:pt idx="10">
                  <c:v>5.3190963061947967</c:v>
                </c:pt>
              </c:numCache>
            </c:numRef>
          </c:yVal>
          <c:smooth val="1"/>
        </c:ser>
        <c:ser>
          <c:idx val="2"/>
          <c:order val="2"/>
          <c:tx>
            <c:strRef>
              <c:f>'Decision Tree'!$E$140</c:f>
              <c:strCache>
                <c:ptCount val="1"/>
                <c:pt idx="0">
                  <c:v>Strategy3</c:v>
                </c:pt>
              </c:strCache>
            </c:strRef>
          </c:tx>
          <c:marker>
            <c:symbol val="none"/>
          </c:marker>
          <c:xVal>
            <c:numRef>
              <c:f>'Decision Tree'!$B$208:$B$218</c:f>
              <c:numCache>
                <c:formatCode>0%</c:formatCode>
                <c:ptCount val="11"/>
                <c:pt idx="0">
                  <c:v>0</c:v>
                </c:pt>
                <c:pt idx="1">
                  <c:v>0.01</c:v>
                </c:pt>
                <c:pt idx="2">
                  <c:v>0.02</c:v>
                </c:pt>
                <c:pt idx="3">
                  <c:v>0.03</c:v>
                </c:pt>
                <c:pt idx="4">
                  <c:v>0.04</c:v>
                </c:pt>
                <c:pt idx="5">
                  <c:v>0.05</c:v>
                </c:pt>
                <c:pt idx="6">
                  <c:v>0.06</c:v>
                </c:pt>
                <c:pt idx="7">
                  <c:v>7.0000000000000007E-2</c:v>
                </c:pt>
                <c:pt idx="8">
                  <c:v>0.08</c:v>
                </c:pt>
                <c:pt idx="9">
                  <c:v>0.09</c:v>
                </c:pt>
                <c:pt idx="10">
                  <c:v>0.1</c:v>
                </c:pt>
              </c:numCache>
            </c:numRef>
          </c:xVal>
          <c:yVal>
            <c:numRef>
              <c:f>'Decision Tree'!$E$208:$E$218</c:f>
              <c:numCache>
                <c:formatCode>"$"#,##0.00</c:formatCode>
                <c:ptCount val="11"/>
                <c:pt idx="0">
                  <c:v>10.190630807781206</c:v>
                </c:pt>
                <c:pt idx="1">
                  <c:v>10.190630807781206</c:v>
                </c:pt>
                <c:pt idx="2">
                  <c:v>10.190630807781206</c:v>
                </c:pt>
                <c:pt idx="3">
                  <c:v>10.190630807781206</c:v>
                </c:pt>
                <c:pt idx="4">
                  <c:v>10.190630807781206</c:v>
                </c:pt>
                <c:pt idx="5">
                  <c:v>10.190630807781206</c:v>
                </c:pt>
                <c:pt idx="6">
                  <c:v>10.190630807781206</c:v>
                </c:pt>
                <c:pt idx="7">
                  <c:v>10.190630807781206</c:v>
                </c:pt>
                <c:pt idx="8">
                  <c:v>10.190630807781206</c:v>
                </c:pt>
                <c:pt idx="9">
                  <c:v>10.190630807781206</c:v>
                </c:pt>
                <c:pt idx="10">
                  <c:v>10.190630807781206</c:v>
                </c:pt>
              </c:numCache>
            </c:numRef>
          </c:yVal>
          <c:smooth val="1"/>
        </c:ser>
        <c:ser>
          <c:idx val="3"/>
          <c:order val="3"/>
          <c:tx>
            <c:strRef>
              <c:f>'Decision Tree'!$F$140</c:f>
              <c:strCache>
                <c:ptCount val="1"/>
                <c:pt idx="0">
                  <c:v>Strategy4</c:v>
                </c:pt>
              </c:strCache>
            </c:strRef>
          </c:tx>
          <c:marker>
            <c:symbol val="none"/>
          </c:marker>
          <c:xVal>
            <c:numRef>
              <c:f>'Decision Tree'!$B$208:$B$218</c:f>
              <c:numCache>
                <c:formatCode>0%</c:formatCode>
                <c:ptCount val="11"/>
                <c:pt idx="0">
                  <c:v>0</c:v>
                </c:pt>
                <c:pt idx="1">
                  <c:v>0.01</c:v>
                </c:pt>
                <c:pt idx="2">
                  <c:v>0.02</c:v>
                </c:pt>
                <c:pt idx="3">
                  <c:v>0.03</c:v>
                </c:pt>
                <c:pt idx="4">
                  <c:v>0.04</c:v>
                </c:pt>
                <c:pt idx="5">
                  <c:v>0.05</c:v>
                </c:pt>
                <c:pt idx="6">
                  <c:v>0.06</c:v>
                </c:pt>
                <c:pt idx="7">
                  <c:v>7.0000000000000007E-2</c:v>
                </c:pt>
                <c:pt idx="8">
                  <c:v>0.08</c:v>
                </c:pt>
                <c:pt idx="9">
                  <c:v>0.09</c:v>
                </c:pt>
                <c:pt idx="10">
                  <c:v>0.1</c:v>
                </c:pt>
              </c:numCache>
            </c:numRef>
          </c:xVal>
          <c:yVal>
            <c:numRef>
              <c:f>'Decision Tree'!$F$208:$F$218</c:f>
              <c:numCache>
                <c:formatCode>"$"#,##0.00</c:formatCode>
                <c:ptCount val="11"/>
                <c:pt idx="0">
                  <c:v>0</c:v>
                </c:pt>
                <c:pt idx="1">
                  <c:v>2.6199501663543745</c:v>
                </c:pt>
                <c:pt idx="2">
                  <c:v>5.1728401870475</c:v>
                </c:pt>
                <c:pt idx="3">
                  <c:v>7.6602174625930015</c:v>
                </c:pt>
                <c:pt idx="4">
                  <c:v>10.083738054191532</c:v>
                </c:pt>
                <c:pt idx="5">
                  <c:v>12.445146023824144</c:v>
                </c:pt>
                <c:pt idx="6">
                  <c:v>14.746253463228944</c:v>
                </c:pt>
                <c:pt idx="7">
                  <c:v>16.98892156791975</c:v>
                </c:pt>
                <c:pt idx="8">
                  <c:v>19.175043038688329</c:v>
                </c:pt>
                <c:pt idx="9">
                  <c:v>21.306526018476781</c:v>
                </c:pt>
                <c:pt idx="10">
                  <c:v>23.385279700787748</c:v>
                </c:pt>
              </c:numCache>
            </c:numRef>
          </c:yVal>
          <c:smooth val="1"/>
        </c:ser>
        <c:ser>
          <c:idx val="4"/>
          <c:order val="4"/>
          <c:spPr>
            <a:ln>
              <a:prstDash val="dash"/>
            </a:ln>
          </c:spPr>
          <c:marker>
            <c:symbol val="none"/>
          </c:marker>
          <c:dLbls>
            <c:dLbl>
              <c:idx val="0"/>
              <c:layout>
                <c:manualLayout>
                  <c:x val="-1.1111111111111212E-2"/>
                  <c:y val="-4.1666666666666755E-2"/>
                </c:manualLayout>
              </c:layout>
              <c:showLegendKey val="0"/>
              <c:showVal val="0"/>
              <c:showCatName val="1"/>
              <c:showSerName val="0"/>
              <c:showPercent val="0"/>
              <c:showBubbleSize val="0"/>
            </c:dLbl>
            <c:dLbl>
              <c:idx val="1"/>
              <c:delete val="1"/>
            </c:dLbl>
            <c:numFmt formatCode="0.00%" sourceLinked="0"/>
            <c:txPr>
              <a:bodyPr/>
              <a:lstStyle/>
              <a:p>
                <a:pPr>
                  <a:defRPr>
                    <a:latin typeface="+mn-lt"/>
                  </a:defRPr>
                </a:pPr>
                <a:endParaRPr lang="en-US"/>
              </a:p>
            </c:txPr>
            <c:showLegendKey val="0"/>
            <c:showVal val="0"/>
            <c:showCatName val="1"/>
            <c:showSerName val="0"/>
            <c:showPercent val="0"/>
            <c:showBubbleSize val="0"/>
            <c:showLeaderLines val="0"/>
          </c:dLbls>
          <c:xVal>
            <c:numRef>
              <c:f>'Decision Tree'!$J$207:$J$208</c:f>
              <c:numCache>
                <c:formatCode>0.000</c:formatCode>
                <c:ptCount val="2"/>
                <c:pt idx="0">
                  <c:v>0.02</c:v>
                </c:pt>
                <c:pt idx="1">
                  <c:v>0.02</c:v>
                </c:pt>
              </c:numCache>
            </c:numRef>
          </c:xVal>
          <c:yVal>
            <c:numRef>
              <c:f>'Decision Tree'!$K$207:$K$208</c:f>
              <c:numCache>
                <c:formatCode>General</c:formatCode>
                <c:ptCount val="2"/>
                <c:pt idx="0">
                  <c:v>0</c:v>
                </c:pt>
                <c:pt idx="1">
                  <c:v>25</c:v>
                </c:pt>
              </c:numCache>
            </c:numRef>
          </c:yVal>
          <c:smooth val="1"/>
        </c:ser>
        <c:dLbls>
          <c:showLegendKey val="0"/>
          <c:showVal val="0"/>
          <c:showCatName val="0"/>
          <c:showSerName val="0"/>
          <c:showPercent val="0"/>
          <c:showBubbleSize val="0"/>
        </c:dLbls>
        <c:axId val="51487872"/>
        <c:axId val="51488448"/>
      </c:scatterChart>
      <c:valAx>
        <c:axId val="51487872"/>
        <c:scaling>
          <c:orientation val="minMax"/>
          <c:max val="0.1"/>
        </c:scaling>
        <c:delete val="0"/>
        <c:axPos val="b"/>
        <c:title>
          <c:tx>
            <c:rich>
              <a:bodyPr/>
              <a:lstStyle/>
              <a:p>
                <a:pPr>
                  <a:defRPr/>
                </a:pPr>
                <a:r>
                  <a:rPr lang="en-US"/>
                  <a:t>Royalty Payment (%)</a:t>
                </a:r>
              </a:p>
            </c:rich>
          </c:tx>
          <c:overlay val="0"/>
        </c:title>
        <c:numFmt formatCode="0%" sourceLinked="1"/>
        <c:majorTickMark val="in"/>
        <c:minorTickMark val="none"/>
        <c:tickLblPos val="nextTo"/>
        <c:spPr>
          <a:ln>
            <a:solidFill>
              <a:schemeClr val="tx1"/>
            </a:solidFill>
          </a:ln>
        </c:spPr>
        <c:crossAx val="51488448"/>
        <c:crosses val="autoZero"/>
        <c:crossBetween val="midCat"/>
      </c:valAx>
      <c:valAx>
        <c:axId val="51488448"/>
        <c:scaling>
          <c:orientation val="minMax"/>
          <c:max val="25"/>
        </c:scaling>
        <c:delete val="0"/>
        <c:axPos val="l"/>
        <c:majorGridlines>
          <c:spPr>
            <a:ln>
              <a:solidFill>
                <a:schemeClr val="bg1">
                  <a:lumMod val="75000"/>
                </a:schemeClr>
              </a:solidFill>
            </a:ln>
          </c:spPr>
        </c:majorGridlines>
        <c:title>
          <c:tx>
            <c:rich>
              <a:bodyPr rot="-5400000" vert="horz"/>
              <a:lstStyle/>
              <a:p>
                <a:pPr>
                  <a:defRPr/>
                </a:pPr>
                <a:r>
                  <a:rPr lang="en-US" sz="1000" b="1" i="0" baseline="0">
                    <a:effectLst/>
                  </a:rPr>
                  <a:t>Certainty Equivalent ($ MM)</a:t>
                </a:r>
                <a:endParaRPr lang="en-US" sz="1000">
                  <a:effectLst/>
                </a:endParaRPr>
              </a:p>
            </c:rich>
          </c:tx>
          <c:overlay val="0"/>
        </c:title>
        <c:numFmt formatCode="&quot;$&quot;#,##0.00" sourceLinked="1"/>
        <c:majorTickMark val="in"/>
        <c:minorTickMark val="none"/>
        <c:tickLblPos val="nextTo"/>
        <c:spPr>
          <a:ln>
            <a:solidFill>
              <a:schemeClr val="tx1"/>
            </a:solidFill>
          </a:ln>
        </c:spPr>
        <c:crossAx val="51487872"/>
        <c:crosses val="autoZero"/>
        <c:crossBetween val="midCat"/>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legendEntry>
        <c:idx val="4"/>
        <c:delete val="1"/>
      </c:legendEntry>
      <c:overlay val="0"/>
      <c:spPr>
        <a:solidFill>
          <a:schemeClr val="bg2"/>
        </a:solidFill>
        <a:ln>
          <a:solidFill>
            <a:schemeClr val="tx1"/>
          </a:solidFill>
        </a:ln>
      </c:spPr>
    </c:legend>
    <c:plotVisOnly val="1"/>
    <c:dispBlanksAs val="gap"/>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clustered"/>
        <c:varyColors val="0"/>
        <c:ser>
          <c:idx val="0"/>
          <c:order val="0"/>
          <c:tx>
            <c:strRef>
              <c:f>'Value of Info &amp; Control'!$B$48</c:f>
              <c:strCache>
                <c:ptCount val="1"/>
                <c:pt idx="0">
                  <c:v>Value of Information</c:v>
                </c:pt>
              </c:strCache>
            </c:strRef>
          </c:tx>
          <c:spPr>
            <a:solidFill>
              <a:schemeClr val="accent3">
                <a:lumMod val="75000"/>
              </a:schemeClr>
            </a:solidFill>
          </c:spPr>
          <c:invertIfNegative val="0"/>
          <c:dLbls>
            <c:txPr>
              <a:bodyPr/>
              <a:lstStyle/>
              <a:p>
                <a:pPr>
                  <a:defRPr sz="1400"/>
                </a:pPr>
                <a:endParaRPr lang="en-US"/>
              </a:p>
            </c:txPr>
            <c:showLegendKey val="0"/>
            <c:showVal val="1"/>
            <c:showCatName val="0"/>
            <c:showSerName val="0"/>
            <c:showPercent val="0"/>
            <c:showBubbleSize val="0"/>
            <c:showLeaderLines val="0"/>
          </c:dLbls>
          <c:cat>
            <c:strRef>
              <c:f>'Value of Info &amp; Control'!$A$49:$A$50</c:f>
              <c:strCache>
                <c:ptCount val="2"/>
                <c:pt idx="0">
                  <c:v>DA Corp. markets</c:v>
                </c:pt>
                <c:pt idx="1">
                  <c:v>Unit Revenue</c:v>
                </c:pt>
              </c:strCache>
            </c:strRef>
          </c:cat>
          <c:val>
            <c:numRef>
              <c:f>'Value of Info &amp; Control'!$B$49:$B$50</c:f>
              <c:numCache>
                <c:formatCode>"$"#,##0.00</c:formatCode>
                <c:ptCount val="2"/>
                <c:pt idx="0">
                  <c:v>1.6537512255567659</c:v>
                </c:pt>
                <c:pt idx="1">
                  <c:v>0.11040789713803356</c:v>
                </c:pt>
              </c:numCache>
            </c:numRef>
          </c:val>
        </c:ser>
        <c:ser>
          <c:idx val="1"/>
          <c:order val="1"/>
          <c:tx>
            <c:strRef>
              <c:f>'Value of Info &amp; Control'!$C$48</c:f>
              <c:strCache>
                <c:ptCount val="1"/>
                <c:pt idx="0">
                  <c:v>Value of Control</c:v>
                </c:pt>
              </c:strCache>
            </c:strRef>
          </c:tx>
          <c:spPr>
            <a:solidFill>
              <a:schemeClr val="accent4">
                <a:lumMod val="75000"/>
              </a:schemeClr>
            </a:solidFill>
          </c:spPr>
          <c:invertIfNegative val="0"/>
          <c:dLbls>
            <c:txPr>
              <a:bodyPr/>
              <a:lstStyle/>
              <a:p>
                <a:pPr>
                  <a:defRPr sz="1400"/>
                </a:pPr>
                <a:endParaRPr lang="en-US"/>
              </a:p>
            </c:txPr>
            <c:showLegendKey val="0"/>
            <c:showVal val="1"/>
            <c:showCatName val="0"/>
            <c:showSerName val="0"/>
            <c:showPercent val="0"/>
            <c:showBubbleSize val="0"/>
            <c:showLeaderLines val="0"/>
          </c:dLbls>
          <c:cat>
            <c:strRef>
              <c:f>'Value of Info &amp; Control'!$A$49:$A$50</c:f>
              <c:strCache>
                <c:ptCount val="2"/>
                <c:pt idx="0">
                  <c:v>DA Corp. markets</c:v>
                </c:pt>
                <c:pt idx="1">
                  <c:v>Unit Revenue</c:v>
                </c:pt>
              </c:strCache>
            </c:strRef>
          </c:cat>
          <c:val>
            <c:numRef>
              <c:f>'Value of Info &amp; Control'!$C$49:$C$50</c:f>
              <c:numCache>
                <c:formatCode>"$"#,##0.00</c:formatCode>
                <c:ptCount val="2"/>
                <c:pt idx="0">
                  <c:v>9.7439747169003272</c:v>
                </c:pt>
                <c:pt idx="1">
                  <c:v>6.8536269857423893</c:v>
                </c:pt>
              </c:numCache>
            </c:numRef>
          </c:val>
        </c:ser>
        <c:dLbls>
          <c:showLegendKey val="0"/>
          <c:showVal val="0"/>
          <c:showCatName val="0"/>
          <c:showSerName val="0"/>
          <c:showPercent val="0"/>
          <c:showBubbleSize val="0"/>
        </c:dLbls>
        <c:gapWidth val="150"/>
        <c:axId val="51251712"/>
        <c:axId val="51491904"/>
      </c:barChart>
      <c:catAx>
        <c:axId val="51251712"/>
        <c:scaling>
          <c:orientation val="minMax"/>
        </c:scaling>
        <c:delete val="0"/>
        <c:axPos val="b"/>
        <c:title>
          <c:tx>
            <c:rich>
              <a:bodyPr/>
              <a:lstStyle/>
              <a:p>
                <a:pPr>
                  <a:defRPr/>
                </a:pPr>
                <a:r>
                  <a:rPr lang="en-US"/>
                  <a:t>Uncertainty</a:t>
                </a:r>
              </a:p>
            </c:rich>
          </c:tx>
          <c:overlay val="0"/>
        </c:title>
        <c:majorTickMark val="in"/>
        <c:minorTickMark val="none"/>
        <c:tickLblPos val="nextTo"/>
        <c:spPr>
          <a:ln>
            <a:solidFill>
              <a:schemeClr val="tx1"/>
            </a:solidFill>
          </a:ln>
        </c:spPr>
        <c:crossAx val="51491904"/>
        <c:crosses val="autoZero"/>
        <c:auto val="1"/>
        <c:lblAlgn val="ctr"/>
        <c:lblOffset val="100"/>
        <c:noMultiLvlLbl val="0"/>
      </c:catAx>
      <c:valAx>
        <c:axId val="51491904"/>
        <c:scaling>
          <c:orientation val="minMax"/>
        </c:scaling>
        <c:delete val="0"/>
        <c:axPos val="l"/>
        <c:majorGridlines>
          <c:spPr>
            <a:ln>
              <a:solidFill>
                <a:schemeClr val="bg1">
                  <a:lumMod val="75000"/>
                </a:schemeClr>
              </a:solidFill>
            </a:ln>
          </c:spPr>
        </c:majorGridlines>
        <c:title>
          <c:tx>
            <c:rich>
              <a:bodyPr rot="-5400000" vert="horz"/>
              <a:lstStyle/>
              <a:p>
                <a:pPr>
                  <a:defRPr/>
                </a:pPr>
                <a:r>
                  <a:rPr lang="en-US"/>
                  <a:t>Value ($ M)</a:t>
                </a:r>
              </a:p>
            </c:rich>
          </c:tx>
          <c:overlay val="0"/>
        </c:title>
        <c:numFmt formatCode="&quot;$&quot;#,##0.00" sourceLinked="1"/>
        <c:majorTickMark val="in"/>
        <c:minorTickMark val="none"/>
        <c:tickLblPos val="nextTo"/>
        <c:spPr>
          <a:noFill/>
          <a:ln>
            <a:solidFill>
              <a:schemeClr val="tx1"/>
            </a:solidFill>
          </a:ln>
        </c:spPr>
        <c:crossAx val="51251712"/>
        <c:crosses val="autoZero"/>
        <c:crossBetween val="between"/>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overlay val="0"/>
    </c:legend>
    <c:plotVisOnly val="1"/>
    <c:dispBlanksAs val="gap"/>
    <c:showDLblsOverMax val="0"/>
  </c:chart>
  <c:spPr>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Open &amp; Closed Loop Sensitivity Analysis</a:t>
            </a:r>
          </a:p>
        </c:rich>
      </c:tx>
      <c:overlay val="0"/>
    </c:title>
    <c:autoTitleDeleted val="0"/>
    <c:plotArea>
      <c:layout/>
      <c:lineChart>
        <c:grouping val="standard"/>
        <c:varyColors val="0"/>
        <c:ser>
          <c:idx val="1"/>
          <c:order val="0"/>
          <c:tx>
            <c:strRef>
              <c:f>'Value of Info &amp; Control'!$A$54</c:f>
              <c:strCache>
                <c:ptCount val="1"/>
                <c:pt idx="0">
                  <c:v>Closed</c:v>
                </c:pt>
              </c:strCache>
            </c:strRef>
          </c:tx>
          <c:spPr>
            <a:ln>
              <a:solidFill>
                <a:schemeClr val="accent3">
                  <a:lumMod val="75000"/>
                </a:schemeClr>
              </a:solidFill>
            </a:ln>
          </c:spPr>
          <c:marker>
            <c:symbol val="triangle"/>
            <c:size val="9"/>
            <c:spPr>
              <a:solidFill>
                <a:schemeClr val="accent3">
                  <a:lumMod val="75000"/>
                </a:schemeClr>
              </a:solidFill>
              <a:ln>
                <a:solidFill>
                  <a:schemeClr val="accent3">
                    <a:lumMod val="75000"/>
                  </a:schemeClr>
                </a:solidFill>
              </a:ln>
            </c:spPr>
          </c:marker>
          <c:dLbls>
            <c:dLblPos val="b"/>
            <c:showLegendKey val="0"/>
            <c:showVal val="1"/>
            <c:showCatName val="0"/>
            <c:showSerName val="0"/>
            <c:showPercent val="0"/>
            <c:showBubbleSize val="0"/>
            <c:showLeaderLines val="0"/>
          </c:dLbls>
          <c:cat>
            <c:strRef>
              <c:f>'Value of Info &amp; Control'!$B$53:$D$53</c:f>
              <c:strCache>
                <c:ptCount val="3"/>
                <c:pt idx="0">
                  <c:v>Low</c:v>
                </c:pt>
                <c:pt idx="1">
                  <c:v>Base </c:v>
                </c:pt>
                <c:pt idx="2">
                  <c:v>High</c:v>
                </c:pt>
              </c:strCache>
            </c:strRef>
          </c:cat>
          <c:val>
            <c:numRef>
              <c:f>'Value of Info &amp; Control'!$B$54:$D$54</c:f>
              <c:numCache>
                <c:formatCode>"$"#,##0.00</c:formatCode>
                <c:ptCount val="3"/>
                <c:pt idx="0">
                  <c:v>5.7876533161830777</c:v>
                </c:pt>
                <c:pt idx="1">
                  <c:v>12.911079866362911</c:v>
                </c:pt>
                <c:pt idx="2">
                  <c:v>20.709465736210948</c:v>
                </c:pt>
              </c:numCache>
            </c:numRef>
          </c:val>
          <c:smooth val="0"/>
        </c:ser>
        <c:ser>
          <c:idx val="2"/>
          <c:order val="1"/>
          <c:tx>
            <c:strRef>
              <c:f>'Value of Info &amp; Control'!$A$55</c:f>
              <c:strCache>
                <c:ptCount val="1"/>
                <c:pt idx="0">
                  <c:v>Open</c:v>
                </c:pt>
              </c:strCache>
            </c:strRef>
          </c:tx>
          <c:spPr>
            <a:ln>
              <a:solidFill>
                <a:schemeClr val="accent4">
                  <a:lumMod val="75000"/>
                </a:schemeClr>
              </a:solidFill>
            </a:ln>
          </c:spPr>
          <c:marker>
            <c:symbol val="square"/>
            <c:size val="9"/>
            <c:spPr>
              <a:solidFill>
                <a:schemeClr val="accent4">
                  <a:lumMod val="75000"/>
                </a:schemeClr>
              </a:solidFill>
              <a:ln>
                <a:solidFill>
                  <a:schemeClr val="accent4">
                    <a:lumMod val="75000"/>
                  </a:schemeClr>
                </a:solidFill>
              </a:ln>
            </c:spPr>
          </c:marker>
          <c:dLbls>
            <c:dLbl>
              <c:idx val="0"/>
              <c:delete val="1"/>
            </c:dLbl>
            <c:dLbl>
              <c:idx val="1"/>
              <c:delete val="1"/>
            </c:dLbl>
            <c:dLblPos val="b"/>
            <c:showLegendKey val="0"/>
            <c:showVal val="1"/>
            <c:showCatName val="0"/>
            <c:showSerName val="0"/>
            <c:showPercent val="0"/>
            <c:showBubbleSize val="0"/>
            <c:showLeaderLines val="0"/>
          </c:dLbls>
          <c:val>
            <c:numRef>
              <c:f>'Value of Info &amp; Control'!$B$55:$D$55</c:f>
              <c:numCache>
                <c:formatCode>"$"#,##0.00</c:formatCode>
                <c:ptCount val="3"/>
                <c:pt idx="0">
                  <c:v>5.7876533161830777</c:v>
                </c:pt>
                <c:pt idx="1">
                  <c:v>12.911079866362911</c:v>
                </c:pt>
                <c:pt idx="2">
                  <c:v>12.911079866362911</c:v>
                </c:pt>
              </c:numCache>
            </c:numRef>
          </c:val>
          <c:smooth val="0"/>
        </c:ser>
        <c:dLbls>
          <c:showLegendKey val="0"/>
          <c:showVal val="0"/>
          <c:showCatName val="0"/>
          <c:showSerName val="0"/>
          <c:showPercent val="0"/>
          <c:showBubbleSize val="0"/>
        </c:dLbls>
        <c:marker val="1"/>
        <c:smooth val="0"/>
        <c:axId val="47896064"/>
        <c:axId val="51494208"/>
      </c:lineChart>
      <c:catAx>
        <c:axId val="47896064"/>
        <c:scaling>
          <c:orientation val="minMax"/>
        </c:scaling>
        <c:delete val="0"/>
        <c:axPos val="b"/>
        <c:title>
          <c:tx>
            <c:rich>
              <a:bodyPr/>
              <a:lstStyle/>
              <a:p>
                <a:pPr>
                  <a:defRPr/>
                </a:pPr>
                <a:r>
                  <a:rPr lang="en-US"/>
                  <a:t>Initial Demand if DA Corp Markets</a:t>
                </a:r>
              </a:p>
            </c:rich>
          </c:tx>
          <c:overlay val="0"/>
        </c:title>
        <c:majorTickMark val="none"/>
        <c:minorTickMark val="none"/>
        <c:tickLblPos val="nextTo"/>
        <c:spPr>
          <a:ln>
            <a:solidFill>
              <a:schemeClr val="tx1"/>
            </a:solidFill>
          </a:ln>
        </c:spPr>
        <c:crossAx val="51494208"/>
        <c:crosses val="autoZero"/>
        <c:auto val="1"/>
        <c:lblAlgn val="ctr"/>
        <c:lblOffset val="100"/>
        <c:noMultiLvlLbl val="0"/>
      </c:catAx>
      <c:valAx>
        <c:axId val="51494208"/>
        <c:scaling>
          <c:orientation val="minMax"/>
        </c:scaling>
        <c:delete val="0"/>
        <c:axPos val="l"/>
        <c:majorGridlines/>
        <c:title>
          <c:tx>
            <c:rich>
              <a:bodyPr rot="-5400000" vert="horz"/>
              <a:lstStyle/>
              <a:p>
                <a:pPr>
                  <a:defRPr/>
                </a:pPr>
                <a:r>
                  <a:rPr lang="en-US"/>
                  <a:t>Certainty Equivalent ($ M)</a:t>
                </a:r>
              </a:p>
            </c:rich>
          </c:tx>
          <c:overlay val="0"/>
        </c:title>
        <c:numFmt formatCode="&quot;$&quot;#,##0.00" sourceLinked="1"/>
        <c:majorTickMark val="out"/>
        <c:minorTickMark val="none"/>
        <c:tickLblPos val="nextTo"/>
        <c:spPr>
          <a:ln>
            <a:solidFill>
              <a:schemeClr val="tx1"/>
            </a:solidFill>
          </a:ln>
        </c:spPr>
        <c:crossAx val="47896064"/>
        <c:crosses val="autoZero"/>
        <c:crossBetween val="between"/>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overlay val="0"/>
    </c:legend>
    <c:plotVisOnly val="1"/>
    <c:dispBlanksAs val="gap"/>
    <c:showDLblsOverMax val="0"/>
  </c:chart>
  <c:spPr>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Open &amp; Closed Loop Sensitivity Analysis</a:t>
            </a:r>
          </a:p>
        </c:rich>
      </c:tx>
      <c:overlay val="0"/>
    </c:title>
    <c:autoTitleDeleted val="0"/>
    <c:plotArea>
      <c:layout/>
      <c:lineChart>
        <c:grouping val="standard"/>
        <c:varyColors val="0"/>
        <c:ser>
          <c:idx val="1"/>
          <c:order val="0"/>
          <c:tx>
            <c:strRef>
              <c:f>'Value of Info &amp; Control'!$A$54</c:f>
              <c:strCache>
                <c:ptCount val="1"/>
                <c:pt idx="0">
                  <c:v>Closed</c:v>
                </c:pt>
              </c:strCache>
            </c:strRef>
          </c:tx>
          <c:spPr>
            <a:ln>
              <a:solidFill>
                <a:schemeClr val="accent3">
                  <a:lumMod val="75000"/>
                </a:schemeClr>
              </a:solidFill>
            </a:ln>
          </c:spPr>
          <c:marker>
            <c:symbol val="triangle"/>
            <c:size val="9"/>
            <c:spPr>
              <a:solidFill>
                <a:schemeClr val="accent3">
                  <a:lumMod val="75000"/>
                </a:schemeClr>
              </a:solidFill>
              <a:ln>
                <a:solidFill>
                  <a:schemeClr val="accent3">
                    <a:lumMod val="75000"/>
                  </a:schemeClr>
                </a:solidFill>
              </a:ln>
            </c:spPr>
          </c:marker>
          <c:dLbls>
            <c:dLbl>
              <c:idx val="0"/>
              <c:layout>
                <c:manualLayout>
                  <c:x val="-7.0837221736171865E-2"/>
                  <c:y val="4.866943715368912E-3"/>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strRef>
              <c:f>'Value of Info &amp; Control'!$B$53:$D$53</c:f>
              <c:strCache>
                <c:ptCount val="3"/>
                <c:pt idx="0">
                  <c:v>Low</c:v>
                </c:pt>
                <c:pt idx="1">
                  <c:v>Base </c:v>
                </c:pt>
                <c:pt idx="2">
                  <c:v>High</c:v>
                </c:pt>
              </c:strCache>
            </c:strRef>
          </c:cat>
          <c:val>
            <c:numRef>
              <c:f>'Value of Info &amp; Control'!$B$59:$D$59</c:f>
              <c:numCache>
                <c:formatCode>"$"#,##0.00</c:formatCode>
                <c:ptCount val="3"/>
                <c:pt idx="0">
                  <c:v>4.8189433790764591</c:v>
                </c:pt>
                <c:pt idx="1">
                  <c:v>11.538537241985871</c:v>
                </c:pt>
                <c:pt idx="2">
                  <c:v>17.81911800505301</c:v>
                </c:pt>
              </c:numCache>
            </c:numRef>
          </c:val>
          <c:smooth val="0"/>
        </c:ser>
        <c:ser>
          <c:idx val="2"/>
          <c:order val="1"/>
          <c:tx>
            <c:strRef>
              <c:f>'Value of Info &amp; Control'!$A$55</c:f>
              <c:strCache>
                <c:ptCount val="1"/>
                <c:pt idx="0">
                  <c:v>Open</c:v>
                </c:pt>
              </c:strCache>
            </c:strRef>
          </c:tx>
          <c:spPr>
            <a:ln>
              <a:solidFill>
                <a:schemeClr val="accent4">
                  <a:lumMod val="75000"/>
                </a:schemeClr>
              </a:solidFill>
            </a:ln>
          </c:spPr>
          <c:marker>
            <c:symbol val="square"/>
            <c:size val="9"/>
            <c:spPr>
              <a:solidFill>
                <a:schemeClr val="accent4">
                  <a:lumMod val="75000"/>
                </a:schemeClr>
              </a:solidFill>
              <a:ln>
                <a:solidFill>
                  <a:schemeClr val="accent4">
                    <a:lumMod val="75000"/>
                  </a:schemeClr>
                </a:solidFill>
              </a:ln>
            </c:spPr>
          </c:marker>
          <c:dLbls>
            <c:dLbl>
              <c:idx val="0"/>
              <c:layout>
                <c:manualLayout>
                  <c:x val="-3.380018469913483E-2"/>
                  <c:y val="5.347805482648002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val>
            <c:numRef>
              <c:f>'Value of Info &amp; Control'!$B$60:$D$60</c:f>
              <c:numCache>
                <c:formatCode>"$"#,##0.00</c:formatCode>
                <c:ptCount val="3"/>
                <c:pt idx="0">
                  <c:v>4.4619221373305882</c:v>
                </c:pt>
                <c:pt idx="1">
                  <c:v>11.538537241985871</c:v>
                </c:pt>
                <c:pt idx="2">
                  <c:v>17.81911800505301</c:v>
                </c:pt>
              </c:numCache>
            </c:numRef>
          </c:val>
          <c:smooth val="0"/>
        </c:ser>
        <c:dLbls>
          <c:showLegendKey val="0"/>
          <c:showVal val="0"/>
          <c:showCatName val="0"/>
          <c:showSerName val="0"/>
          <c:showPercent val="0"/>
          <c:showBubbleSize val="0"/>
        </c:dLbls>
        <c:marker val="1"/>
        <c:smooth val="0"/>
        <c:axId val="47897088"/>
        <c:axId val="51545792"/>
      </c:lineChart>
      <c:catAx>
        <c:axId val="47897088"/>
        <c:scaling>
          <c:orientation val="minMax"/>
        </c:scaling>
        <c:delete val="0"/>
        <c:axPos val="b"/>
        <c:title>
          <c:tx>
            <c:rich>
              <a:bodyPr/>
              <a:lstStyle/>
              <a:p>
                <a:pPr>
                  <a:defRPr/>
                </a:pPr>
                <a:r>
                  <a:rPr lang="en-US"/>
                  <a:t>Unit Revenue</a:t>
                </a:r>
              </a:p>
            </c:rich>
          </c:tx>
          <c:overlay val="0"/>
        </c:title>
        <c:majorTickMark val="none"/>
        <c:minorTickMark val="none"/>
        <c:tickLblPos val="nextTo"/>
        <c:spPr>
          <a:ln>
            <a:solidFill>
              <a:schemeClr val="tx1"/>
            </a:solidFill>
          </a:ln>
        </c:spPr>
        <c:crossAx val="51545792"/>
        <c:crosses val="autoZero"/>
        <c:auto val="1"/>
        <c:lblAlgn val="ctr"/>
        <c:lblOffset val="100"/>
        <c:noMultiLvlLbl val="0"/>
      </c:catAx>
      <c:valAx>
        <c:axId val="51545792"/>
        <c:scaling>
          <c:orientation val="minMax"/>
        </c:scaling>
        <c:delete val="0"/>
        <c:axPos val="l"/>
        <c:majorGridlines/>
        <c:title>
          <c:tx>
            <c:rich>
              <a:bodyPr rot="-5400000" vert="horz"/>
              <a:lstStyle/>
              <a:p>
                <a:pPr>
                  <a:defRPr/>
                </a:pPr>
                <a:r>
                  <a:rPr lang="en-US"/>
                  <a:t>Certainty Equivalent ($ M)</a:t>
                </a:r>
              </a:p>
            </c:rich>
          </c:tx>
          <c:overlay val="0"/>
        </c:title>
        <c:numFmt formatCode="&quot;$&quot;#,##0.00" sourceLinked="1"/>
        <c:majorTickMark val="out"/>
        <c:minorTickMark val="none"/>
        <c:tickLblPos val="nextTo"/>
        <c:spPr>
          <a:ln>
            <a:solidFill>
              <a:schemeClr val="tx1"/>
            </a:solidFill>
          </a:ln>
        </c:spPr>
        <c:crossAx val="47897088"/>
        <c:crosses val="autoZero"/>
        <c:crossBetween val="between"/>
      </c:valAx>
      <c:spPr>
        <a:gradFill>
          <a:gsLst>
            <a:gs pos="0">
              <a:schemeClr val="bg1">
                <a:lumMod val="52000"/>
                <a:alpha val="40000"/>
              </a:schemeClr>
            </a:gs>
            <a:gs pos="50000">
              <a:schemeClr val="bg1">
                <a:lumMod val="65000"/>
                <a:alpha val="26000"/>
              </a:schemeClr>
            </a:gs>
            <a:gs pos="100000">
              <a:schemeClr val="bg1">
                <a:lumMod val="85000"/>
                <a:alpha val="25000"/>
              </a:schemeClr>
            </a:gs>
          </a:gsLst>
          <a:lin ang="2700000" scaled="1"/>
        </a:gradFill>
        <a:ln>
          <a:solidFill>
            <a:schemeClr val="tx1"/>
          </a:solidFill>
        </a:ln>
      </c:spPr>
    </c:plotArea>
    <c:legend>
      <c:legendPos val="b"/>
      <c:overlay val="0"/>
    </c:legend>
    <c:plotVisOnly val="1"/>
    <c:dispBlanksAs val="gap"/>
    <c:showDLblsOverMax val="0"/>
  </c:chart>
  <c:spPr>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Decision Quality</a:t>
            </a:r>
          </a:p>
        </c:rich>
      </c:tx>
      <c:layout/>
      <c:overlay val="0"/>
    </c:title>
    <c:autoTitleDeleted val="0"/>
    <c:plotArea>
      <c:layout/>
      <c:radarChart>
        <c:radarStyle val="filled"/>
        <c:varyColors val="0"/>
        <c:ser>
          <c:idx val="0"/>
          <c:order val="0"/>
          <c:spPr>
            <a:solidFill>
              <a:schemeClr val="accent1">
                <a:alpha val="51000"/>
              </a:schemeClr>
            </a:solidFill>
            <a:ln w="15875">
              <a:solidFill>
                <a:schemeClr val="tx2"/>
              </a:solidFill>
            </a:ln>
          </c:spPr>
          <c:cat>
            <c:strRef>
              <c:f>'Decison Quality'!$A$5:$A$10</c:f>
              <c:strCache>
                <c:ptCount val="6"/>
                <c:pt idx="0">
                  <c:v>Useful Information</c:v>
                </c:pt>
                <c:pt idx="1">
                  <c:v>Clear Values</c:v>
                </c:pt>
                <c:pt idx="2">
                  <c:v>Sound Reasoning</c:v>
                </c:pt>
                <c:pt idx="3">
                  <c:v>Commitment to Follow Through</c:v>
                </c:pt>
                <c:pt idx="4">
                  <c:v>Helpful Frame</c:v>
                </c:pt>
                <c:pt idx="5">
                  <c:v>Creative Alternatives</c:v>
                </c:pt>
              </c:strCache>
            </c:strRef>
          </c:cat>
          <c:val>
            <c:numRef>
              <c:f>'Decison Quality'!$B$5:$B$10</c:f>
              <c:numCache>
                <c:formatCode>General</c:formatCode>
                <c:ptCount val="6"/>
                <c:pt idx="0">
                  <c:v>0.7</c:v>
                </c:pt>
                <c:pt idx="1">
                  <c:v>0.9</c:v>
                </c:pt>
                <c:pt idx="2">
                  <c:v>1</c:v>
                </c:pt>
                <c:pt idx="3">
                  <c:v>1</c:v>
                </c:pt>
                <c:pt idx="4">
                  <c:v>0.8</c:v>
                </c:pt>
                <c:pt idx="5">
                  <c:v>0.8</c:v>
                </c:pt>
              </c:numCache>
            </c:numRef>
          </c:val>
        </c:ser>
        <c:ser>
          <c:idx val="1"/>
          <c:order val="1"/>
          <c:spPr>
            <a:ln w="25400">
              <a:noFill/>
            </a:ln>
          </c:spPr>
          <c:val>
            <c:numLit>
              <c:formatCode>General</c:formatCode>
              <c:ptCount val="1"/>
              <c:pt idx="0">
                <c:v>1</c:v>
              </c:pt>
            </c:numLit>
          </c:val>
        </c:ser>
        <c:dLbls>
          <c:showLegendKey val="0"/>
          <c:showVal val="0"/>
          <c:showCatName val="0"/>
          <c:showSerName val="0"/>
          <c:showPercent val="0"/>
          <c:showBubbleSize val="0"/>
        </c:dLbls>
        <c:axId val="52109824"/>
        <c:axId val="51548672"/>
      </c:radarChart>
      <c:catAx>
        <c:axId val="52109824"/>
        <c:scaling>
          <c:orientation val="minMax"/>
        </c:scaling>
        <c:delete val="0"/>
        <c:axPos val="b"/>
        <c:majorGridlines/>
        <c:majorTickMark val="out"/>
        <c:minorTickMark val="none"/>
        <c:tickLblPos val="nextTo"/>
        <c:crossAx val="51548672"/>
        <c:crosses val="autoZero"/>
        <c:auto val="1"/>
        <c:lblAlgn val="ctr"/>
        <c:lblOffset val="100"/>
        <c:noMultiLvlLbl val="0"/>
      </c:catAx>
      <c:valAx>
        <c:axId val="51548672"/>
        <c:scaling>
          <c:orientation val="minMax"/>
        </c:scaling>
        <c:delete val="0"/>
        <c:axPos val="l"/>
        <c:majorGridlines/>
        <c:numFmt formatCode="0%" sourceLinked="0"/>
        <c:majorTickMark val="cross"/>
        <c:minorTickMark val="none"/>
        <c:tickLblPos val="nextTo"/>
        <c:crossAx val="52109824"/>
        <c:crosses val="autoZero"/>
        <c:crossBetween val="between"/>
        <c:majorUnit val="0.2"/>
      </c:valAx>
    </c:plotArea>
    <c:plotVisOnly val="1"/>
    <c:dispBlanksAs val="gap"/>
    <c:showDLblsOverMax val="0"/>
  </c:chart>
  <c:spPr>
    <a:ln cap="rnd">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CDDCAD7-AB3E-4929-963E-13A1AA7F3557}" type="doc">
      <dgm:prSet loTypeId="urn:diagrams.loki3.com/BracketList+Icon" loCatId="list" qsTypeId="urn:microsoft.com/office/officeart/2005/8/quickstyle/simple3" qsCatId="simple" csTypeId="urn:microsoft.com/office/officeart/2005/8/colors/accent1_2" csCatId="accent1" phldr="1"/>
      <dgm:spPr/>
      <dgm:t>
        <a:bodyPr/>
        <a:lstStyle/>
        <a:p>
          <a:endParaRPr lang="en-US"/>
        </a:p>
      </dgm:t>
    </dgm:pt>
    <dgm:pt modelId="{C89659F8-C713-4E59-99D8-18482A47E120}">
      <dgm:prSet phldrT="[Text]" custT="1"/>
      <dgm:spPr/>
      <dgm:t>
        <a:bodyPr/>
        <a:lstStyle/>
        <a:p>
          <a:r>
            <a:rPr lang="en-US" sz="1200"/>
            <a:t>Decisions</a:t>
          </a:r>
        </a:p>
      </dgm:t>
    </dgm:pt>
    <dgm:pt modelId="{76731289-68A6-40A9-8DE9-EEF2DB188ACB}" type="parTrans" cxnId="{B75265F6-56B9-4D31-9F31-E434D43B646E}">
      <dgm:prSet/>
      <dgm:spPr/>
      <dgm:t>
        <a:bodyPr/>
        <a:lstStyle/>
        <a:p>
          <a:endParaRPr lang="en-US"/>
        </a:p>
      </dgm:t>
    </dgm:pt>
    <dgm:pt modelId="{51321F48-6A07-4636-8085-606EF57270DB}" type="sibTrans" cxnId="{B75265F6-56B9-4D31-9F31-E434D43B646E}">
      <dgm:prSet/>
      <dgm:spPr/>
      <dgm:t>
        <a:bodyPr/>
        <a:lstStyle/>
        <a:p>
          <a:endParaRPr lang="en-US"/>
        </a:p>
      </dgm:t>
    </dgm:pt>
    <dgm:pt modelId="{CED045B5-405C-4D8E-B97D-7595E9A21599}">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Where to launch product?</a:t>
          </a:r>
        </a:p>
      </dgm:t>
    </dgm:pt>
    <dgm:pt modelId="{58B5120A-E978-4BB2-8767-61AC47B9EF73}" type="parTrans" cxnId="{8FF4C901-8FD6-4AC4-B797-3A0301C9F3A7}">
      <dgm:prSet/>
      <dgm:spPr/>
      <dgm:t>
        <a:bodyPr/>
        <a:lstStyle/>
        <a:p>
          <a:endParaRPr lang="en-US"/>
        </a:p>
      </dgm:t>
    </dgm:pt>
    <dgm:pt modelId="{09285FEC-8DE5-467A-905B-A56E2D16DCAD}" type="sibTrans" cxnId="{8FF4C901-8FD6-4AC4-B797-3A0301C9F3A7}">
      <dgm:prSet/>
      <dgm:spPr/>
      <dgm:t>
        <a:bodyPr/>
        <a:lstStyle/>
        <a:p>
          <a:endParaRPr lang="en-US"/>
        </a:p>
      </dgm:t>
    </dgm:pt>
    <dgm:pt modelId="{BD0375E8-D145-4EE7-9F25-69B40A863E71}">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Partnership?</a:t>
          </a:r>
        </a:p>
      </dgm:t>
    </dgm:pt>
    <dgm:pt modelId="{97C47515-54A5-4122-BC21-222AD0B68E33}" type="parTrans" cxnId="{9CB357F6-936B-4D4C-A0AA-F2B8843C1398}">
      <dgm:prSet/>
      <dgm:spPr/>
      <dgm:t>
        <a:bodyPr/>
        <a:lstStyle/>
        <a:p>
          <a:endParaRPr lang="en-US"/>
        </a:p>
      </dgm:t>
    </dgm:pt>
    <dgm:pt modelId="{D47E658F-C95D-4B5F-8929-6F234460D53A}" type="sibTrans" cxnId="{9CB357F6-936B-4D4C-A0AA-F2B8843C1398}">
      <dgm:prSet/>
      <dgm:spPr/>
      <dgm:t>
        <a:bodyPr/>
        <a:lstStyle/>
        <a:p>
          <a:endParaRPr lang="en-US"/>
        </a:p>
      </dgm:t>
    </dgm:pt>
    <dgm:pt modelId="{8B0B2333-B827-4126-A11E-B2C447D0BB4A}">
      <dgm:prSet phldrT="[Text]" custT="1"/>
      <dgm:spPr/>
      <dgm:t>
        <a:bodyPr/>
        <a:lstStyle/>
        <a:p>
          <a:r>
            <a:rPr lang="en-US" sz="1200"/>
            <a:t>Values</a:t>
          </a:r>
        </a:p>
      </dgm:t>
    </dgm:pt>
    <dgm:pt modelId="{111BB2CF-F547-4685-B9BA-E9854F7B9DE7}" type="parTrans" cxnId="{78CA3FAD-E042-40A1-A28A-BEBD367B151E}">
      <dgm:prSet/>
      <dgm:spPr/>
      <dgm:t>
        <a:bodyPr/>
        <a:lstStyle/>
        <a:p>
          <a:endParaRPr lang="en-US"/>
        </a:p>
      </dgm:t>
    </dgm:pt>
    <dgm:pt modelId="{B0509203-18F6-4A40-9974-D2827594CE6E}" type="sibTrans" cxnId="{78CA3FAD-E042-40A1-A28A-BEBD367B151E}">
      <dgm:prSet/>
      <dgm:spPr/>
      <dgm:t>
        <a:bodyPr/>
        <a:lstStyle/>
        <a:p>
          <a:endParaRPr lang="en-US"/>
        </a:p>
      </dgm:t>
    </dgm:pt>
    <dgm:pt modelId="{BA8B64A0-CDB7-4479-9A5C-28345B0F23EC}">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Profit, revenue, costs</a:t>
          </a:r>
        </a:p>
      </dgm:t>
    </dgm:pt>
    <dgm:pt modelId="{A174B777-897A-4E9C-9536-CFC63DD5E52B}" type="parTrans" cxnId="{36088A9A-7E3B-4047-A4AF-A30440450CEC}">
      <dgm:prSet/>
      <dgm:spPr/>
      <dgm:t>
        <a:bodyPr/>
        <a:lstStyle/>
        <a:p>
          <a:endParaRPr lang="en-US"/>
        </a:p>
      </dgm:t>
    </dgm:pt>
    <dgm:pt modelId="{68267E3D-B7ED-427B-8F35-89688E77F15D}" type="sibTrans" cxnId="{36088A9A-7E3B-4047-A4AF-A30440450CEC}">
      <dgm:prSet/>
      <dgm:spPr/>
      <dgm:t>
        <a:bodyPr/>
        <a:lstStyle/>
        <a:p>
          <a:endParaRPr lang="en-US"/>
        </a:p>
      </dgm:t>
    </dgm:pt>
    <dgm:pt modelId="{8E5AC981-0F18-45A7-8FE0-1E7E8EB64B54}">
      <dgm:prSet phldrT="[Text]" custT="1"/>
      <dgm:spPr/>
      <dgm:t>
        <a:bodyPr/>
        <a:lstStyle/>
        <a:p>
          <a:r>
            <a:rPr lang="en-US" sz="1200"/>
            <a:t>Uncertainties</a:t>
          </a:r>
        </a:p>
      </dgm:t>
    </dgm:pt>
    <dgm:pt modelId="{830101D5-2EC7-4015-94FB-583AFB0AD57D}" type="parTrans" cxnId="{3303DCB4-E178-44AA-B62C-91A0A7765CB0}">
      <dgm:prSet/>
      <dgm:spPr/>
      <dgm:t>
        <a:bodyPr/>
        <a:lstStyle/>
        <a:p>
          <a:endParaRPr lang="en-US"/>
        </a:p>
      </dgm:t>
    </dgm:pt>
    <dgm:pt modelId="{ACFCCF46-87DB-4107-A4DC-710A80F313AF}" type="sibTrans" cxnId="{3303DCB4-E178-44AA-B62C-91A0A7765CB0}">
      <dgm:prSet/>
      <dgm:spPr/>
      <dgm:t>
        <a:bodyPr/>
        <a:lstStyle/>
        <a:p>
          <a:endParaRPr lang="en-US"/>
        </a:p>
      </dgm:t>
    </dgm:pt>
    <dgm:pt modelId="{3608F728-3AF1-4022-9106-385354332E4B}">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Demand, Market Size</a:t>
          </a:r>
        </a:p>
      </dgm:t>
    </dgm:pt>
    <dgm:pt modelId="{28BF46F3-ADDB-429D-958A-E082A1A7346D}" type="parTrans" cxnId="{4323826B-B2AD-4429-BFD2-8746CFA7C7E3}">
      <dgm:prSet/>
      <dgm:spPr/>
      <dgm:t>
        <a:bodyPr/>
        <a:lstStyle/>
        <a:p>
          <a:endParaRPr lang="en-US"/>
        </a:p>
      </dgm:t>
    </dgm:pt>
    <dgm:pt modelId="{53FF8362-CD10-471D-A804-98B7358EF822}" type="sibTrans" cxnId="{4323826B-B2AD-4429-BFD2-8746CFA7C7E3}">
      <dgm:prSet/>
      <dgm:spPr/>
      <dgm:t>
        <a:bodyPr/>
        <a:lstStyle/>
        <a:p>
          <a:endParaRPr lang="en-US"/>
        </a:p>
      </dgm:t>
    </dgm:pt>
    <dgm:pt modelId="{3926BE0C-E8C8-435C-9AB7-3DD2DA4023A2}">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How effective EnzyTech's marketing will be</a:t>
          </a:r>
        </a:p>
      </dgm:t>
    </dgm:pt>
    <dgm:pt modelId="{6F0F56CD-0574-4826-A1AF-CB251FD6BCB8}" type="parTrans" cxnId="{15045B2C-C664-41DE-AF7F-C517FB1406FE}">
      <dgm:prSet/>
      <dgm:spPr/>
      <dgm:t>
        <a:bodyPr/>
        <a:lstStyle/>
        <a:p>
          <a:endParaRPr lang="en-US"/>
        </a:p>
      </dgm:t>
    </dgm:pt>
    <dgm:pt modelId="{2CA603B0-370D-48DA-ABE9-C878C0D0A3A8}" type="sibTrans" cxnId="{15045B2C-C664-41DE-AF7F-C517FB1406FE}">
      <dgm:prSet/>
      <dgm:spPr/>
      <dgm:t>
        <a:bodyPr/>
        <a:lstStyle/>
        <a:p>
          <a:endParaRPr lang="en-US"/>
        </a:p>
      </dgm:t>
    </dgm:pt>
    <dgm:pt modelId="{980A9E89-2838-412E-9515-4F9F308F5138}">
      <dgm:prSet phldrT="[Text]" custT="1"/>
      <dgm:spPr/>
      <dgm:t>
        <a:bodyPr/>
        <a:lstStyle/>
        <a:p>
          <a:r>
            <a:rPr lang="en-US" sz="1200"/>
            <a:t>Other</a:t>
          </a:r>
        </a:p>
      </dgm:t>
    </dgm:pt>
    <dgm:pt modelId="{D084F9ED-E0A6-4F3F-BC81-58EA4DC60D95}" type="parTrans" cxnId="{400C6351-2F5E-4D4B-BCCA-15183A8F86C2}">
      <dgm:prSet/>
      <dgm:spPr/>
      <dgm:t>
        <a:bodyPr/>
        <a:lstStyle/>
        <a:p>
          <a:endParaRPr lang="en-US"/>
        </a:p>
      </dgm:t>
    </dgm:pt>
    <dgm:pt modelId="{FCD05ED1-51DE-4188-80A5-855EC4FB523F}" type="sibTrans" cxnId="{400C6351-2F5E-4D4B-BCCA-15183A8F86C2}">
      <dgm:prSet/>
      <dgm:spPr/>
      <dgm:t>
        <a:bodyPr/>
        <a:lstStyle/>
        <a:p>
          <a:endParaRPr lang="en-US"/>
        </a:p>
      </dgm:t>
    </dgm:pt>
    <dgm:pt modelId="{8F841636-D6D2-4E57-8C24-F8EFF1E18464}">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Plant expansion?</a:t>
          </a:r>
        </a:p>
      </dgm:t>
    </dgm:pt>
    <dgm:pt modelId="{790C8749-E4C9-40E7-988D-70171CA953DD}" type="parTrans" cxnId="{6E00C180-D6CC-4C02-A9DE-DAD8103FB96E}">
      <dgm:prSet/>
      <dgm:spPr/>
      <dgm:t>
        <a:bodyPr/>
        <a:lstStyle/>
        <a:p>
          <a:endParaRPr lang="en-US"/>
        </a:p>
      </dgm:t>
    </dgm:pt>
    <dgm:pt modelId="{1DC8ABD0-33E0-487F-88AF-BCB1CDF35BA3}" type="sibTrans" cxnId="{6E00C180-D6CC-4C02-A9DE-DAD8103FB96E}">
      <dgm:prSet/>
      <dgm:spPr/>
      <dgm:t>
        <a:bodyPr/>
        <a:lstStyle/>
        <a:p>
          <a:endParaRPr lang="en-US"/>
        </a:p>
      </dgm:t>
    </dgm:pt>
    <dgm:pt modelId="{4FE371F3-5F7D-48C7-89FC-85C86C062358}">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Who markets the product? Marketing consultant?</a:t>
          </a:r>
        </a:p>
      </dgm:t>
    </dgm:pt>
    <dgm:pt modelId="{27A05BC7-F18F-4E05-B5A8-30A089767780}" type="parTrans" cxnId="{C924C605-DF3E-4529-B674-33E6BD150F8C}">
      <dgm:prSet/>
      <dgm:spPr/>
      <dgm:t>
        <a:bodyPr/>
        <a:lstStyle/>
        <a:p>
          <a:endParaRPr lang="en-US"/>
        </a:p>
      </dgm:t>
    </dgm:pt>
    <dgm:pt modelId="{5372AD8E-9682-46E6-8BE5-63E1205667A3}" type="sibTrans" cxnId="{C924C605-DF3E-4529-B674-33E6BD150F8C}">
      <dgm:prSet/>
      <dgm:spPr/>
      <dgm:t>
        <a:bodyPr/>
        <a:lstStyle/>
        <a:p>
          <a:endParaRPr lang="en-US"/>
        </a:p>
      </dgm:t>
    </dgm:pt>
    <dgm:pt modelId="{E30DB931-F7F4-4037-A83F-D69BE1C99957}">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Share of profit</a:t>
          </a:r>
        </a:p>
      </dgm:t>
    </dgm:pt>
    <dgm:pt modelId="{A9D604B6-AC41-4FAE-8B96-80619B1F0C27}" type="parTrans" cxnId="{B4616F42-6F1E-4693-BA9B-F62B9BEB1BC0}">
      <dgm:prSet/>
      <dgm:spPr/>
      <dgm:t>
        <a:bodyPr/>
        <a:lstStyle/>
        <a:p>
          <a:endParaRPr lang="en-US"/>
        </a:p>
      </dgm:t>
    </dgm:pt>
    <dgm:pt modelId="{675D69D7-22AE-4138-A53B-E8C6FA11B66A}" type="sibTrans" cxnId="{B4616F42-6F1E-4693-BA9B-F62B9BEB1BC0}">
      <dgm:prSet/>
      <dgm:spPr/>
      <dgm:t>
        <a:bodyPr/>
        <a:lstStyle/>
        <a:p>
          <a:endParaRPr lang="en-US"/>
        </a:p>
      </dgm:t>
    </dgm:pt>
    <dgm:pt modelId="{9245F90D-B7C5-4D4E-998D-6202DBBB089F}">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Competitor's price</a:t>
          </a:r>
        </a:p>
      </dgm:t>
    </dgm:pt>
    <dgm:pt modelId="{2C7A0BAD-8702-48B5-A2A1-4A3E4DBDBB91}" type="parTrans" cxnId="{BBE16E2F-F231-4D0E-834F-2BBB71D2A160}">
      <dgm:prSet/>
      <dgm:spPr/>
      <dgm:t>
        <a:bodyPr/>
        <a:lstStyle/>
        <a:p>
          <a:endParaRPr lang="en-US"/>
        </a:p>
      </dgm:t>
    </dgm:pt>
    <dgm:pt modelId="{80142D11-6A72-4DF9-8AA7-4CDD452E0DEF}" type="sibTrans" cxnId="{BBE16E2F-F231-4D0E-834F-2BBB71D2A160}">
      <dgm:prSet/>
      <dgm:spPr/>
      <dgm:t>
        <a:bodyPr/>
        <a:lstStyle/>
        <a:p>
          <a:endParaRPr lang="en-US"/>
        </a:p>
      </dgm:t>
    </dgm:pt>
    <dgm:pt modelId="{0C1FBAD5-4A62-4521-B94D-369EA8BA7403}">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Demand growth</a:t>
          </a:r>
        </a:p>
      </dgm:t>
    </dgm:pt>
    <dgm:pt modelId="{279C06DE-8CE3-4D74-89DD-878A2792C075}" type="parTrans" cxnId="{266E61C0-9DDA-41CF-9423-50131AAD44F3}">
      <dgm:prSet/>
      <dgm:spPr/>
      <dgm:t>
        <a:bodyPr/>
        <a:lstStyle/>
        <a:p>
          <a:endParaRPr lang="en-US"/>
        </a:p>
      </dgm:t>
    </dgm:pt>
    <dgm:pt modelId="{42D85DD1-66FA-4CF8-B969-9157544E7B90}" type="sibTrans" cxnId="{266E61C0-9DDA-41CF-9423-50131AAD44F3}">
      <dgm:prSet/>
      <dgm:spPr/>
      <dgm:t>
        <a:bodyPr/>
        <a:lstStyle/>
        <a:p>
          <a:endParaRPr lang="en-US"/>
        </a:p>
      </dgm:t>
    </dgm:pt>
    <dgm:pt modelId="{6D88F76C-81E5-4D01-A69A-24779EF5F96D}">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Size of firm, Risk Tolerance</a:t>
          </a:r>
        </a:p>
      </dgm:t>
    </dgm:pt>
    <dgm:pt modelId="{8F9F818F-1400-4464-ACE9-2F7615E54FEC}" type="parTrans" cxnId="{1DB28705-A37A-4CDA-8500-AACD66363212}">
      <dgm:prSet/>
      <dgm:spPr/>
      <dgm:t>
        <a:bodyPr/>
        <a:lstStyle/>
        <a:p>
          <a:endParaRPr lang="en-US"/>
        </a:p>
      </dgm:t>
    </dgm:pt>
    <dgm:pt modelId="{A44F4676-0AFB-43F3-9424-FFE204B4631A}" type="sibTrans" cxnId="{1DB28705-A37A-4CDA-8500-AACD66363212}">
      <dgm:prSet/>
      <dgm:spPr/>
      <dgm:t>
        <a:bodyPr/>
        <a:lstStyle/>
        <a:p>
          <a:endParaRPr lang="en-US"/>
        </a:p>
      </dgm:t>
    </dgm:pt>
    <dgm:pt modelId="{D13C808C-8EA0-4F40-8BFD-FC45A025A3B8}">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Manufacturing issues</a:t>
          </a:r>
        </a:p>
      </dgm:t>
    </dgm:pt>
    <dgm:pt modelId="{5446A84D-803D-4B61-AFEE-A853B4AECC04}" type="parTrans" cxnId="{0F4BF509-0250-4D28-8B00-E3B94EA10073}">
      <dgm:prSet/>
      <dgm:spPr/>
      <dgm:t>
        <a:bodyPr/>
        <a:lstStyle/>
        <a:p>
          <a:endParaRPr lang="en-US"/>
        </a:p>
      </dgm:t>
    </dgm:pt>
    <dgm:pt modelId="{6EBA2B4F-793A-4511-B136-480F79B87092}" type="sibTrans" cxnId="{0F4BF509-0250-4D28-8B00-E3B94EA10073}">
      <dgm:prSet/>
      <dgm:spPr/>
      <dgm:t>
        <a:bodyPr/>
        <a:lstStyle/>
        <a:p>
          <a:endParaRPr lang="en-US"/>
        </a:p>
      </dgm:t>
    </dgm:pt>
    <dgm:pt modelId="{302050EF-9793-4A3D-964C-B92D5BB7A954}">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Foreign government policies</a:t>
          </a:r>
        </a:p>
      </dgm:t>
    </dgm:pt>
    <dgm:pt modelId="{AE4AF121-75C7-4D51-AB20-EE92E1310430}" type="parTrans" cxnId="{54677869-2E96-4313-84F2-5248C90F999D}">
      <dgm:prSet/>
      <dgm:spPr/>
      <dgm:t>
        <a:bodyPr/>
        <a:lstStyle/>
        <a:p>
          <a:endParaRPr lang="en-US"/>
        </a:p>
      </dgm:t>
    </dgm:pt>
    <dgm:pt modelId="{0936D3CA-FA02-47B4-AAA5-7506DA152D0D}" type="sibTrans" cxnId="{54677869-2E96-4313-84F2-5248C90F999D}">
      <dgm:prSet/>
      <dgm:spPr/>
      <dgm:t>
        <a:bodyPr/>
        <a:lstStyle/>
        <a:p>
          <a:endParaRPr lang="en-US"/>
        </a:p>
      </dgm:t>
    </dgm:pt>
    <dgm:pt modelId="{D1A6A6D7-F677-4E70-88FA-0BCDBB704E88}">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latin typeface="Calibri"/>
            </a:rPr>
            <a:t>Produce Cyclone with new NX-19 process?</a:t>
          </a:r>
          <a:endParaRPr lang="en-US" sz="1000"/>
        </a:p>
      </dgm:t>
    </dgm:pt>
    <dgm:pt modelId="{84374AE6-78D0-48C3-88E6-FFD14B991A21}" type="parTrans" cxnId="{9A968C87-A59B-4F86-B9CC-DA2B3DE021DB}">
      <dgm:prSet/>
      <dgm:spPr/>
      <dgm:t>
        <a:bodyPr/>
        <a:lstStyle/>
        <a:p>
          <a:endParaRPr lang="en-US"/>
        </a:p>
      </dgm:t>
    </dgm:pt>
    <dgm:pt modelId="{847389C6-2B92-48AF-8148-0E35FBB23C1A}" type="sibTrans" cxnId="{9A968C87-A59B-4F86-B9CC-DA2B3DE021DB}">
      <dgm:prSet/>
      <dgm:spPr/>
      <dgm:t>
        <a:bodyPr/>
        <a:lstStyle/>
        <a:p>
          <a:endParaRPr lang="en-US"/>
        </a:p>
      </dgm:t>
    </dgm:pt>
    <dgm:pt modelId="{8DAF1E72-9AC7-448C-A7B0-06B910D46BF2}">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Wait and "stack" the Cyclone Enzyme with other enzymes in their portfolio?</a:t>
          </a:r>
        </a:p>
      </dgm:t>
    </dgm:pt>
    <dgm:pt modelId="{4C266327-7EC8-4289-903F-AD34E2B9331E}" type="parTrans" cxnId="{3DB5E10B-0386-43EB-B40C-FC0189F37CC8}">
      <dgm:prSet/>
      <dgm:spPr/>
      <dgm:t>
        <a:bodyPr/>
        <a:lstStyle/>
        <a:p>
          <a:endParaRPr lang="en-US"/>
        </a:p>
      </dgm:t>
    </dgm:pt>
    <dgm:pt modelId="{4E1DBEBF-5779-4D93-91D9-6D62678A7CAB}" type="sibTrans" cxnId="{3DB5E10B-0386-43EB-B40C-FC0189F37CC8}">
      <dgm:prSet/>
      <dgm:spPr/>
      <dgm:t>
        <a:bodyPr/>
        <a:lstStyle/>
        <a:p>
          <a:endParaRPr lang="en-US"/>
        </a:p>
      </dgm:t>
    </dgm:pt>
    <dgm:pt modelId="{F3F55B69-F113-43D7-A7DE-1FE47E337BE6}">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Continue in same business? Possible merger?</a:t>
          </a:r>
        </a:p>
      </dgm:t>
    </dgm:pt>
    <dgm:pt modelId="{B71DF6C6-7F4E-41B0-81A1-A2477C0AA70D}" type="parTrans" cxnId="{FC171B38-1DC9-46AC-937C-B8D7700F82C2}">
      <dgm:prSet/>
      <dgm:spPr/>
      <dgm:t>
        <a:bodyPr/>
        <a:lstStyle/>
        <a:p>
          <a:endParaRPr lang="en-US"/>
        </a:p>
      </dgm:t>
    </dgm:pt>
    <dgm:pt modelId="{CCC3C258-7759-4C43-B5B3-80A6D705AC18}" type="sibTrans" cxnId="{FC171B38-1DC9-46AC-937C-B8D7700F82C2}">
      <dgm:prSet/>
      <dgm:spPr/>
      <dgm:t>
        <a:bodyPr/>
        <a:lstStyle/>
        <a:p>
          <a:endParaRPr lang="en-US"/>
        </a:p>
      </dgm:t>
    </dgm:pt>
    <dgm:pt modelId="{3CB53380-B213-4356-95A0-34338136A947}">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Contract wtih users of the enzyme? </a:t>
          </a:r>
        </a:p>
      </dgm:t>
    </dgm:pt>
    <dgm:pt modelId="{63C13949-28E5-4FB0-8467-E25AE62E7CB8}" type="parTrans" cxnId="{E11E7208-722D-40A2-BD47-1E2930CEE7D9}">
      <dgm:prSet/>
      <dgm:spPr/>
      <dgm:t>
        <a:bodyPr/>
        <a:lstStyle/>
        <a:p>
          <a:endParaRPr lang="en-US"/>
        </a:p>
      </dgm:t>
    </dgm:pt>
    <dgm:pt modelId="{6B46439B-E54A-4757-85FC-C3662FA7EB99}" type="sibTrans" cxnId="{E11E7208-722D-40A2-BD47-1E2930CEE7D9}">
      <dgm:prSet/>
      <dgm:spPr/>
      <dgm:t>
        <a:bodyPr/>
        <a:lstStyle/>
        <a:p>
          <a:endParaRPr lang="en-US"/>
        </a:p>
      </dgm:t>
    </dgm:pt>
    <dgm:pt modelId="{DC11BF58-0452-40F6-BDFF-00DA4343A574}">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Process improvement? Outsource manufacturing? </a:t>
          </a:r>
        </a:p>
      </dgm:t>
    </dgm:pt>
    <dgm:pt modelId="{5BB7660A-4F92-4FE5-87EF-576193CFF1BB}" type="parTrans" cxnId="{78B25AC7-AAFE-44EA-9223-D29107FD63B1}">
      <dgm:prSet/>
      <dgm:spPr/>
      <dgm:t>
        <a:bodyPr/>
        <a:lstStyle/>
        <a:p>
          <a:endParaRPr lang="en-US"/>
        </a:p>
      </dgm:t>
    </dgm:pt>
    <dgm:pt modelId="{FC7B2AA8-6AAE-478A-A566-AC9F66EA836D}" type="sibTrans" cxnId="{78B25AC7-AAFE-44EA-9223-D29107FD63B1}">
      <dgm:prSet/>
      <dgm:spPr/>
      <dgm:t>
        <a:bodyPr/>
        <a:lstStyle/>
        <a:p>
          <a:endParaRPr lang="en-US"/>
        </a:p>
      </dgm:t>
    </dgm:pt>
    <dgm:pt modelId="{4E1640D0-EB34-44EF-A2D2-80683823D0E5}">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Proudction and plant cost</a:t>
          </a:r>
        </a:p>
      </dgm:t>
    </dgm:pt>
    <dgm:pt modelId="{4BBB1B8C-5C28-45A2-8D76-15D54F07F858}" type="parTrans" cxnId="{452BEB7F-3C9B-456E-A8D7-5486AD86F02C}">
      <dgm:prSet/>
      <dgm:spPr/>
      <dgm:t>
        <a:bodyPr/>
        <a:lstStyle/>
        <a:p>
          <a:endParaRPr lang="en-US"/>
        </a:p>
      </dgm:t>
    </dgm:pt>
    <dgm:pt modelId="{65242FFE-4565-4FBA-B32D-F705B02FBD35}" type="sibTrans" cxnId="{452BEB7F-3C9B-456E-A8D7-5486AD86F02C}">
      <dgm:prSet/>
      <dgm:spPr/>
      <dgm:t>
        <a:bodyPr/>
        <a:lstStyle/>
        <a:p>
          <a:endParaRPr lang="en-US"/>
        </a:p>
      </dgm:t>
    </dgm:pt>
    <dgm:pt modelId="{B6D4540B-758A-4A41-BD9D-3485CDB090D8}">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Plant completion date</a:t>
          </a:r>
        </a:p>
      </dgm:t>
    </dgm:pt>
    <dgm:pt modelId="{A6A4E050-E9D2-4B53-A025-C6FA4A07AECD}" type="parTrans" cxnId="{F639AB14-2F19-4D2D-9719-B631DF5CCDF9}">
      <dgm:prSet/>
      <dgm:spPr/>
      <dgm:t>
        <a:bodyPr/>
        <a:lstStyle/>
        <a:p>
          <a:endParaRPr lang="en-US"/>
        </a:p>
      </dgm:t>
    </dgm:pt>
    <dgm:pt modelId="{29BC29DB-0EC8-4882-A3B4-041B905E6BBC}" type="sibTrans" cxnId="{F639AB14-2F19-4D2D-9719-B631DF5CCDF9}">
      <dgm:prSet/>
      <dgm:spPr/>
      <dgm:t>
        <a:bodyPr/>
        <a:lstStyle/>
        <a:p>
          <a:endParaRPr lang="en-US"/>
        </a:p>
      </dgm:t>
    </dgm:pt>
    <dgm:pt modelId="{57F713CB-8A72-4F88-BC85-5939C198E898}">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Unit Price</a:t>
          </a:r>
        </a:p>
      </dgm:t>
    </dgm:pt>
    <dgm:pt modelId="{1A258EF1-3A7D-4498-9208-D7CA0A0C2854}" type="parTrans" cxnId="{4A9D5461-C003-456C-A85F-2945A24A5FAF}">
      <dgm:prSet/>
      <dgm:spPr/>
      <dgm:t>
        <a:bodyPr/>
        <a:lstStyle/>
        <a:p>
          <a:endParaRPr lang="en-US"/>
        </a:p>
      </dgm:t>
    </dgm:pt>
    <dgm:pt modelId="{9E281E08-6333-442D-896B-D5F83232DA74}" type="sibTrans" cxnId="{4A9D5461-C003-456C-A85F-2945A24A5FAF}">
      <dgm:prSet/>
      <dgm:spPr/>
      <dgm:t>
        <a:bodyPr/>
        <a:lstStyle/>
        <a:p>
          <a:endParaRPr lang="en-US"/>
        </a:p>
      </dgm:t>
    </dgm:pt>
    <dgm:pt modelId="{08D4DC3D-CCE0-47CC-96BB-2458826E2497}">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Tax, discount rate, current capacity, expansion capacity</a:t>
          </a:r>
        </a:p>
      </dgm:t>
    </dgm:pt>
    <dgm:pt modelId="{A6F1634A-1E2B-495B-A35D-73E805AE9BDB}" type="parTrans" cxnId="{30EF2FDE-198D-4B95-B2AA-B6B0C9E8BD10}">
      <dgm:prSet/>
      <dgm:spPr/>
      <dgm:t>
        <a:bodyPr/>
        <a:lstStyle/>
        <a:p>
          <a:endParaRPr lang="en-US"/>
        </a:p>
      </dgm:t>
    </dgm:pt>
    <dgm:pt modelId="{3BD277F6-9C65-430D-B608-1D89CA9C06EA}" type="sibTrans" cxnId="{30EF2FDE-198D-4B95-B2AA-B6B0C9E8BD10}">
      <dgm:prSet/>
      <dgm:spPr/>
      <dgm:t>
        <a:bodyPr/>
        <a:lstStyle/>
        <a:p>
          <a:endParaRPr lang="en-US"/>
        </a:p>
      </dgm:t>
    </dgm:pt>
    <dgm:pt modelId="{127F8934-6B0E-4791-8267-71BBEED5B27A}">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Reputation</a:t>
          </a:r>
        </a:p>
      </dgm:t>
    </dgm:pt>
    <dgm:pt modelId="{4956AB80-75E0-4CAB-A6F1-84CFD7EC57A9}" type="parTrans" cxnId="{5D334F55-593A-4818-9A09-6496DDCAC888}">
      <dgm:prSet/>
      <dgm:spPr/>
      <dgm:t>
        <a:bodyPr/>
        <a:lstStyle/>
        <a:p>
          <a:endParaRPr lang="en-US"/>
        </a:p>
      </dgm:t>
    </dgm:pt>
    <dgm:pt modelId="{87ACBB53-883A-4FFA-9BE8-2661B479B6D9}" type="sibTrans" cxnId="{5D334F55-593A-4818-9A09-6496DDCAC888}">
      <dgm:prSet/>
      <dgm:spPr/>
      <dgm:t>
        <a:bodyPr/>
        <a:lstStyle/>
        <a:p>
          <a:endParaRPr lang="en-US"/>
        </a:p>
      </dgm:t>
    </dgm:pt>
    <dgm:pt modelId="{42C94018-4227-43CE-9A5F-08B8EE0C200B}">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Joint Venture Share, Royalty Payment</a:t>
          </a:r>
        </a:p>
      </dgm:t>
    </dgm:pt>
    <dgm:pt modelId="{19DB7AE2-9B49-4F80-B707-5B9FC02D8EC9}" type="parTrans" cxnId="{88EEE309-548D-41ED-B895-35B89ACA238E}">
      <dgm:prSet/>
      <dgm:spPr/>
      <dgm:t>
        <a:bodyPr/>
        <a:lstStyle/>
        <a:p>
          <a:endParaRPr lang="en-US"/>
        </a:p>
      </dgm:t>
    </dgm:pt>
    <dgm:pt modelId="{72D82A40-3A3C-414A-A248-D7188C6A6936}" type="sibTrans" cxnId="{88EEE309-548D-41ED-B895-35B89ACA238E}">
      <dgm:prSet/>
      <dgm:spPr/>
      <dgm:t>
        <a:bodyPr/>
        <a:lstStyle/>
        <a:p>
          <a:endParaRPr lang="en-US"/>
        </a:p>
      </dgm:t>
    </dgm:pt>
    <dgm:pt modelId="{9058C0AA-3D2D-4793-8568-98F1D030EECF}">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Impact on employees</a:t>
          </a:r>
        </a:p>
      </dgm:t>
    </dgm:pt>
    <dgm:pt modelId="{FAAF0E0C-6EA7-431F-AEE2-78CEB5BBDB67}" type="parTrans" cxnId="{8119477B-931E-4899-AE7A-8D46DFBE45CD}">
      <dgm:prSet/>
      <dgm:spPr/>
      <dgm:t>
        <a:bodyPr/>
        <a:lstStyle/>
        <a:p>
          <a:endParaRPr lang="en-US"/>
        </a:p>
      </dgm:t>
    </dgm:pt>
    <dgm:pt modelId="{4B5213AC-A267-408C-8FEC-EFC4F7C33F68}" type="sibTrans" cxnId="{8119477B-931E-4899-AE7A-8D46DFBE45CD}">
      <dgm:prSet/>
      <dgm:spPr/>
      <dgm:t>
        <a:bodyPr/>
        <a:lstStyle/>
        <a:p>
          <a:endParaRPr lang="en-US"/>
        </a:p>
      </dgm:t>
    </dgm:pt>
    <dgm:pt modelId="{CB3D6459-A6F9-4A33-89FD-6A435C40AE07}">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Market share</a:t>
          </a:r>
        </a:p>
      </dgm:t>
    </dgm:pt>
    <dgm:pt modelId="{CDC033B1-33F9-4524-951F-758B31250209}" type="parTrans" cxnId="{98060AD0-DF01-4713-BBAD-98F8A59A0675}">
      <dgm:prSet/>
      <dgm:spPr/>
      <dgm:t>
        <a:bodyPr/>
        <a:lstStyle/>
        <a:p>
          <a:endParaRPr lang="en-US"/>
        </a:p>
      </dgm:t>
    </dgm:pt>
    <dgm:pt modelId="{FA935676-8AE9-4CC6-830C-25EF7D924DF3}" type="sibTrans" cxnId="{98060AD0-DF01-4713-BBAD-98F8A59A0675}">
      <dgm:prSet/>
      <dgm:spPr/>
      <dgm:t>
        <a:bodyPr/>
        <a:lstStyle/>
        <a:p>
          <a:endParaRPr lang="en-US"/>
        </a:p>
      </dgm:t>
    </dgm:pt>
    <dgm:pt modelId="{844A128C-FBF3-4D97-8ED6-E021D0A6E8E4}">
      <dgm:prSet phldrT="[Text]" custT="1"/>
      <dgm:spPr>
        <a:gradFill rotWithShape="0">
          <a:gsLst>
            <a:gs pos="0">
              <a:schemeClr val="accent1">
                <a:hueOff val="0"/>
                <a:satOff val="0"/>
                <a:lumOff val="0"/>
                <a:tint val="50000"/>
                <a:satMod val="300000"/>
                <a:alpha val="51000"/>
              </a:schemeClr>
            </a:gs>
            <a:gs pos="35000">
              <a:schemeClr val="accent1">
                <a:hueOff val="0"/>
                <a:satOff val="0"/>
                <a:lumOff val="0"/>
                <a:tint val="37000"/>
                <a:satMod val="300000"/>
                <a:alpha val="51000"/>
              </a:schemeClr>
            </a:gs>
            <a:gs pos="100000">
              <a:schemeClr val="accent1">
                <a:hueOff val="0"/>
                <a:satOff val="0"/>
                <a:lumOff val="0"/>
                <a:alphaOff val="0"/>
                <a:tint val="15000"/>
                <a:satMod val="350000"/>
              </a:schemeClr>
            </a:gs>
          </a:gsLst>
        </a:gradFill>
      </dgm:spPr>
      <dgm:t>
        <a:bodyPr/>
        <a:lstStyle/>
        <a:p>
          <a:r>
            <a:rPr lang="en-US" sz="1000"/>
            <a:t>Quality and performance of Cyclone</a:t>
          </a:r>
        </a:p>
      </dgm:t>
    </dgm:pt>
    <dgm:pt modelId="{C213E0B9-96C0-44AC-BF68-FADC06102983}" type="parTrans" cxnId="{EF817C53-0A60-4140-ABA5-6E00141283A4}">
      <dgm:prSet/>
      <dgm:spPr/>
      <dgm:t>
        <a:bodyPr/>
        <a:lstStyle/>
        <a:p>
          <a:endParaRPr lang="en-US"/>
        </a:p>
      </dgm:t>
    </dgm:pt>
    <dgm:pt modelId="{301804C5-7A77-4503-BFE5-08A5F221D6A7}" type="sibTrans" cxnId="{EF817C53-0A60-4140-ABA5-6E00141283A4}">
      <dgm:prSet/>
      <dgm:spPr/>
      <dgm:t>
        <a:bodyPr/>
        <a:lstStyle/>
        <a:p>
          <a:endParaRPr lang="en-US"/>
        </a:p>
      </dgm:t>
    </dgm:pt>
    <dgm:pt modelId="{E728434D-3516-43DE-8DE7-82EB676501CF}" type="pres">
      <dgm:prSet presAssocID="{CCDDCAD7-AB3E-4929-963E-13A1AA7F3557}" presName="Name0" presStyleCnt="0">
        <dgm:presLayoutVars>
          <dgm:dir/>
          <dgm:animLvl val="lvl"/>
          <dgm:resizeHandles val="exact"/>
        </dgm:presLayoutVars>
      </dgm:prSet>
      <dgm:spPr/>
      <dgm:t>
        <a:bodyPr/>
        <a:lstStyle/>
        <a:p>
          <a:endParaRPr lang="en-US"/>
        </a:p>
      </dgm:t>
    </dgm:pt>
    <dgm:pt modelId="{B313742F-5642-410D-A7D9-3B28A1471026}" type="pres">
      <dgm:prSet presAssocID="{C89659F8-C713-4E59-99D8-18482A47E120}" presName="linNode" presStyleCnt="0"/>
      <dgm:spPr/>
      <dgm:t>
        <a:bodyPr/>
        <a:lstStyle/>
        <a:p>
          <a:endParaRPr lang="en-US"/>
        </a:p>
      </dgm:t>
    </dgm:pt>
    <dgm:pt modelId="{4EDFA42A-FB1A-47C6-880F-74135615A21D}" type="pres">
      <dgm:prSet presAssocID="{C89659F8-C713-4E59-99D8-18482A47E120}" presName="parTx" presStyleLbl="revTx" presStyleIdx="0" presStyleCnt="4">
        <dgm:presLayoutVars>
          <dgm:chMax val="1"/>
          <dgm:bulletEnabled val="1"/>
        </dgm:presLayoutVars>
      </dgm:prSet>
      <dgm:spPr/>
      <dgm:t>
        <a:bodyPr/>
        <a:lstStyle/>
        <a:p>
          <a:endParaRPr lang="en-US"/>
        </a:p>
      </dgm:t>
    </dgm:pt>
    <dgm:pt modelId="{FA8C5B0C-E87B-4D17-823A-C0D7F843A775}" type="pres">
      <dgm:prSet presAssocID="{C89659F8-C713-4E59-99D8-18482A47E120}" presName="bracket" presStyleLbl="parChTrans1D1" presStyleIdx="0" presStyleCnt="4"/>
      <dgm:spPr/>
      <dgm:t>
        <a:bodyPr/>
        <a:lstStyle/>
        <a:p>
          <a:endParaRPr lang="en-US"/>
        </a:p>
      </dgm:t>
    </dgm:pt>
    <dgm:pt modelId="{EA0CD346-F224-4F9F-B841-C6BC6E59C5F8}" type="pres">
      <dgm:prSet presAssocID="{C89659F8-C713-4E59-99D8-18482A47E120}" presName="spH" presStyleCnt="0"/>
      <dgm:spPr/>
      <dgm:t>
        <a:bodyPr/>
        <a:lstStyle/>
        <a:p>
          <a:endParaRPr lang="en-US"/>
        </a:p>
      </dgm:t>
    </dgm:pt>
    <dgm:pt modelId="{EE51304D-5715-4A80-A0E4-D7A52367DDDD}" type="pres">
      <dgm:prSet presAssocID="{C89659F8-C713-4E59-99D8-18482A47E120}" presName="desTx" presStyleLbl="node1" presStyleIdx="0" presStyleCnt="4">
        <dgm:presLayoutVars>
          <dgm:bulletEnabled val="1"/>
        </dgm:presLayoutVars>
      </dgm:prSet>
      <dgm:spPr/>
      <dgm:t>
        <a:bodyPr/>
        <a:lstStyle/>
        <a:p>
          <a:endParaRPr lang="en-US"/>
        </a:p>
      </dgm:t>
    </dgm:pt>
    <dgm:pt modelId="{2717163D-DB62-4878-999E-6695EF547D09}" type="pres">
      <dgm:prSet presAssocID="{51321F48-6A07-4636-8085-606EF57270DB}" presName="spV" presStyleCnt="0"/>
      <dgm:spPr/>
      <dgm:t>
        <a:bodyPr/>
        <a:lstStyle/>
        <a:p>
          <a:endParaRPr lang="en-US"/>
        </a:p>
      </dgm:t>
    </dgm:pt>
    <dgm:pt modelId="{7C436960-39CF-489A-836A-BE981C204B6E}" type="pres">
      <dgm:prSet presAssocID="{8B0B2333-B827-4126-A11E-B2C447D0BB4A}" presName="linNode" presStyleCnt="0"/>
      <dgm:spPr/>
      <dgm:t>
        <a:bodyPr/>
        <a:lstStyle/>
        <a:p>
          <a:endParaRPr lang="en-US"/>
        </a:p>
      </dgm:t>
    </dgm:pt>
    <dgm:pt modelId="{FE8910C7-DD8F-48E1-9F05-BF7D728A6170}" type="pres">
      <dgm:prSet presAssocID="{8B0B2333-B827-4126-A11E-B2C447D0BB4A}" presName="parTx" presStyleLbl="revTx" presStyleIdx="1" presStyleCnt="4">
        <dgm:presLayoutVars>
          <dgm:chMax val="1"/>
          <dgm:bulletEnabled val="1"/>
        </dgm:presLayoutVars>
      </dgm:prSet>
      <dgm:spPr/>
      <dgm:t>
        <a:bodyPr/>
        <a:lstStyle/>
        <a:p>
          <a:endParaRPr lang="en-US"/>
        </a:p>
      </dgm:t>
    </dgm:pt>
    <dgm:pt modelId="{24E6A41E-E3ED-4141-802B-6A1A07F009A8}" type="pres">
      <dgm:prSet presAssocID="{8B0B2333-B827-4126-A11E-B2C447D0BB4A}" presName="bracket" presStyleLbl="parChTrans1D1" presStyleIdx="1" presStyleCnt="4"/>
      <dgm:spPr/>
      <dgm:t>
        <a:bodyPr/>
        <a:lstStyle/>
        <a:p>
          <a:endParaRPr lang="en-US"/>
        </a:p>
      </dgm:t>
    </dgm:pt>
    <dgm:pt modelId="{E933A184-8609-4BFE-AA83-8CDBFE748DD4}" type="pres">
      <dgm:prSet presAssocID="{8B0B2333-B827-4126-A11E-B2C447D0BB4A}" presName="spH" presStyleCnt="0"/>
      <dgm:spPr/>
      <dgm:t>
        <a:bodyPr/>
        <a:lstStyle/>
        <a:p>
          <a:endParaRPr lang="en-US"/>
        </a:p>
      </dgm:t>
    </dgm:pt>
    <dgm:pt modelId="{19F5BBCB-3D80-4130-BA16-D51ADBD79CA6}" type="pres">
      <dgm:prSet presAssocID="{8B0B2333-B827-4126-A11E-B2C447D0BB4A}" presName="desTx" presStyleLbl="node1" presStyleIdx="1" presStyleCnt="4" custLinFactNeighborX="7291" custLinFactNeighborY="-2332">
        <dgm:presLayoutVars>
          <dgm:bulletEnabled val="1"/>
        </dgm:presLayoutVars>
      </dgm:prSet>
      <dgm:spPr/>
      <dgm:t>
        <a:bodyPr/>
        <a:lstStyle/>
        <a:p>
          <a:endParaRPr lang="en-US"/>
        </a:p>
      </dgm:t>
    </dgm:pt>
    <dgm:pt modelId="{9BA0AE82-C434-426D-AA11-CC14C71FF662}" type="pres">
      <dgm:prSet presAssocID="{B0509203-18F6-4A40-9974-D2827594CE6E}" presName="spV" presStyleCnt="0"/>
      <dgm:spPr/>
      <dgm:t>
        <a:bodyPr/>
        <a:lstStyle/>
        <a:p>
          <a:endParaRPr lang="en-US"/>
        </a:p>
      </dgm:t>
    </dgm:pt>
    <dgm:pt modelId="{748D4AE0-7F57-449F-B838-D20B926BDD97}" type="pres">
      <dgm:prSet presAssocID="{8E5AC981-0F18-45A7-8FE0-1E7E8EB64B54}" presName="linNode" presStyleCnt="0"/>
      <dgm:spPr/>
      <dgm:t>
        <a:bodyPr/>
        <a:lstStyle/>
        <a:p>
          <a:endParaRPr lang="en-US"/>
        </a:p>
      </dgm:t>
    </dgm:pt>
    <dgm:pt modelId="{5CB6D072-7B42-44CC-98C8-275EC310DA22}" type="pres">
      <dgm:prSet presAssocID="{8E5AC981-0F18-45A7-8FE0-1E7E8EB64B54}" presName="parTx" presStyleLbl="revTx" presStyleIdx="2" presStyleCnt="4">
        <dgm:presLayoutVars>
          <dgm:chMax val="1"/>
          <dgm:bulletEnabled val="1"/>
        </dgm:presLayoutVars>
      </dgm:prSet>
      <dgm:spPr/>
      <dgm:t>
        <a:bodyPr/>
        <a:lstStyle/>
        <a:p>
          <a:endParaRPr lang="en-US"/>
        </a:p>
      </dgm:t>
    </dgm:pt>
    <dgm:pt modelId="{A8A91A03-459E-4288-A5CF-FB87D495B4FB}" type="pres">
      <dgm:prSet presAssocID="{8E5AC981-0F18-45A7-8FE0-1E7E8EB64B54}" presName="bracket" presStyleLbl="parChTrans1D1" presStyleIdx="2" presStyleCnt="4"/>
      <dgm:spPr/>
      <dgm:t>
        <a:bodyPr/>
        <a:lstStyle/>
        <a:p>
          <a:endParaRPr lang="en-US"/>
        </a:p>
      </dgm:t>
    </dgm:pt>
    <dgm:pt modelId="{7D504582-B70F-4D95-925E-4C41E9648A62}" type="pres">
      <dgm:prSet presAssocID="{8E5AC981-0F18-45A7-8FE0-1E7E8EB64B54}" presName="spH" presStyleCnt="0"/>
      <dgm:spPr/>
      <dgm:t>
        <a:bodyPr/>
        <a:lstStyle/>
        <a:p>
          <a:endParaRPr lang="en-US"/>
        </a:p>
      </dgm:t>
    </dgm:pt>
    <dgm:pt modelId="{142C51DF-DE7F-411E-A16D-D5D7C0C670A3}" type="pres">
      <dgm:prSet presAssocID="{8E5AC981-0F18-45A7-8FE0-1E7E8EB64B54}" presName="desTx" presStyleLbl="node1" presStyleIdx="2" presStyleCnt="4">
        <dgm:presLayoutVars>
          <dgm:bulletEnabled val="1"/>
        </dgm:presLayoutVars>
      </dgm:prSet>
      <dgm:spPr/>
      <dgm:t>
        <a:bodyPr/>
        <a:lstStyle/>
        <a:p>
          <a:endParaRPr lang="en-US"/>
        </a:p>
      </dgm:t>
    </dgm:pt>
    <dgm:pt modelId="{2E5227B2-5B96-4BC2-BCB7-37F8E283D351}" type="pres">
      <dgm:prSet presAssocID="{ACFCCF46-87DB-4107-A4DC-710A80F313AF}" presName="spV" presStyleCnt="0"/>
      <dgm:spPr/>
      <dgm:t>
        <a:bodyPr/>
        <a:lstStyle/>
        <a:p>
          <a:endParaRPr lang="en-US"/>
        </a:p>
      </dgm:t>
    </dgm:pt>
    <dgm:pt modelId="{5BC11A93-BA22-4294-9DEB-ADBFF684E673}" type="pres">
      <dgm:prSet presAssocID="{980A9E89-2838-412E-9515-4F9F308F5138}" presName="linNode" presStyleCnt="0"/>
      <dgm:spPr/>
      <dgm:t>
        <a:bodyPr/>
        <a:lstStyle/>
        <a:p>
          <a:endParaRPr lang="en-US"/>
        </a:p>
      </dgm:t>
    </dgm:pt>
    <dgm:pt modelId="{C4F907F5-86EC-44E8-9F2B-B0A5B7489DF4}" type="pres">
      <dgm:prSet presAssocID="{980A9E89-2838-412E-9515-4F9F308F5138}" presName="parTx" presStyleLbl="revTx" presStyleIdx="3" presStyleCnt="4">
        <dgm:presLayoutVars>
          <dgm:chMax val="1"/>
          <dgm:bulletEnabled val="1"/>
        </dgm:presLayoutVars>
      </dgm:prSet>
      <dgm:spPr/>
      <dgm:t>
        <a:bodyPr/>
        <a:lstStyle/>
        <a:p>
          <a:endParaRPr lang="en-US"/>
        </a:p>
      </dgm:t>
    </dgm:pt>
    <dgm:pt modelId="{1D5627CF-916A-473E-87EA-9949811D4973}" type="pres">
      <dgm:prSet presAssocID="{980A9E89-2838-412E-9515-4F9F308F5138}" presName="bracket" presStyleLbl="parChTrans1D1" presStyleIdx="3" presStyleCnt="4"/>
      <dgm:spPr/>
      <dgm:t>
        <a:bodyPr/>
        <a:lstStyle/>
        <a:p>
          <a:endParaRPr lang="en-US"/>
        </a:p>
      </dgm:t>
    </dgm:pt>
    <dgm:pt modelId="{CFEBD12D-9D61-474D-83B9-FCEEE5A216ED}" type="pres">
      <dgm:prSet presAssocID="{980A9E89-2838-412E-9515-4F9F308F5138}" presName="spH" presStyleCnt="0"/>
      <dgm:spPr/>
      <dgm:t>
        <a:bodyPr/>
        <a:lstStyle/>
        <a:p>
          <a:endParaRPr lang="en-US"/>
        </a:p>
      </dgm:t>
    </dgm:pt>
    <dgm:pt modelId="{B255F5B8-53CE-4327-82D6-917740FCF109}" type="pres">
      <dgm:prSet presAssocID="{980A9E89-2838-412E-9515-4F9F308F5138}" presName="desTx" presStyleLbl="node1" presStyleIdx="3" presStyleCnt="4">
        <dgm:presLayoutVars>
          <dgm:bulletEnabled val="1"/>
        </dgm:presLayoutVars>
      </dgm:prSet>
      <dgm:spPr/>
      <dgm:t>
        <a:bodyPr/>
        <a:lstStyle/>
        <a:p>
          <a:endParaRPr lang="en-US"/>
        </a:p>
      </dgm:t>
    </dgm:pt>
  </dgm:ptLst>
  <dgm:cxnLst>
    <dgm:cxn modelId="{30EF2FDE-198D-4B95-B2AA-B6B0C9E8BD10}" srcId="{980A9E89-2838-412E-9515-4F9F308F5138}" destId="{08D4DC3D-CCE0-47CC-96BB-2458826E2497}" srcOrd="3" destOrd="0" parTransId="{A6F1634A-1E2B-495B-A35D-73E805AE9BDB}" sibTransId="{3BD277F6-9C65-430D-B608-1D89CA9C06EA}"/>
    <dgm:cxn modelId="{AA505F12-FD5F-4167-9F29-73751741DC97}" type="presOf" srcId="{E30DB931-F7F4-4037-A83F-D69BE1C99957}" destId="{19F5BBCB-3D80-4130-BA16-D51ADBD79CA6}" srcOrd="0" destOrd="1" presId="urn:diagrams.loki3.com/BracketList+Icon"/>
    <dgm:cxn modelId="{1D38099F-9547-44E7-944D-80E9B8702A93}" type="presOf" srcId="{DC11BF58-0452-40F6-BDFF-00DA4343A574}" destId="{EE51304D-5715-4A80-A0E4-D7A52367DDDD}" srcOrd="0" destOrd="6" presId="urn:diagrams.loki3.com/BracketList+Icon"/>
    <dgm:cxn modelId="{4A9D5461-C003-456C-A85F-2945A24A5FAF}" srcId="{8E5AC981-0F18-45A7-8FE0-1E7E8EB64B54}" destId="{57F713CB-8A72-4F88-BC85-5939C198E898}" srcOrd="3" destOrd="0" parTransId="{1A258EF1-3A7D-4498-9208-D7CA0A0C2854}" sibTransId="{9E281E08-6333-442D-896B-D5F83232DA74}"/>
    <dgm:cxn modelId="{3FCC0399-4064-4269-A4AA-6AE99A392CCF}" type="presOf" srcId="{CCDDCAD7-AB3E-4929-963E-13A1AA7F3557}" destId="{E728434D-3516-43DE-8DE7-82EB676501CF}" srcOrd="0" destOrd="0" presId="urn:diagrams.loki3.com/BracketList+Icon"/>
    <dgm:cxn modelId="{3F26B6DE-B9DF-4033-9271-C4350B6FA0C7}" type="presOf" srcId="{42C94018-4227-43CE-9A5F-08B8EE0C200B}" destId="{B255F5B8-53CE-4327-82D6-917740FCF109}" srcOrd="0" destOrd="4" presId="urn:diagrams.loki3.com/BracketList+Icon"/>
    <dgm:cxn modelId="{8119477B-931E-4899-AE7A-8D46DFBE45CD}" srcId="{8B0B2333-B827-4126-A11E-B2C447D0BB4A}" destId="{9058C0AA-3D2D-4793-8568-98F1D030EECF}" srcOrd="3" destOrd="0" parTransId="{FAAF0E0C-6EA7-431F-AEE2-78CEB5BBDB67}" sibTransId="{4B5213AC-A267-408C-8FEC-EFC4F7C33F68}"/>
    <dgm:cxn modelId="{BBE16E2F-F231-4D0E-834F-2BBB71D2A160}" srcId="{8E5AC981-0F18-45A7-8FE0-1E7E8EB64B54}" destId="{9245F90D-B7C5-4D4E-998D-6202DBBB089F}" srcOrd="2" destOrd="0" parTransId="{2C7A0BAD-8702-48B5-A2A1-4A3E4DBDBB91}" sibTransId="{80142D11-6A72-4DF9-8AA7-4CDD452E0DEF}"/>
    <dgm:cxn modelId="{4323826B-B2AD-4429-BFD2-8746CFA7C7E3}" srcId="{8E5AC981-0F18-45A7-8FE0-1E7E8EB64B54}" destId="{3608F728-3AF1-4022-9106-385354332E4B}" srcOrd="0" destOrd="0" parTransId="{28BF46F3-ADDB-429D-958A-E082A1A7346D}" sibTransId="{53FF8362-CD10-471D-A804-98B7358EF822}"/>
    <dgm:cxn modelId="{15045B2C-C664-41DE-AF7F-C517FB1406FE}" srcId="{8E5AC981-0F18-45A7-8FE0-1E7E8EB64B54}" destId="{3926BE0C-E8C8-435C-9AB7-3DD2DA4023A2}" srcOrd="6" destOrd="0" parTransId="{6F0F56CD-0574-4826-A1AF-CB251FD6BCB8}" sibTransId="{2CA603B0-370D-48DA-ABE9-C878C0D0A3A8}"/>
    <dgm:cxn modelId="{393A3699-21F7-461F-BEFF-A540EED5D986}" type="presOf" srcId="{8F841636-D6D2-4E57-8C24-F8EFF1E18464}" destId="{EE51304D-5715-4A80-A0E4-D7A52367DDDD}" srcOrd="0" destOrd="5" presId="urn:diagrams.loki3.com/BracketList+Icon"/>
    <dgm:cxn modelId="{87A91809-D45A-4596-99CD-C785ADDAB659}" type="presOf" srcId="{57F713CB-8A72-4F88-BC85-5939C198E898}" destId="{142C51DF-DE7F-411E-A16D-D5D7C0C670A3}" srcOrd="0" destOrd="3" presId="urn:diagrams.loki3.com/BracketList+Icon"/>
    <dgm:cxn modelId="{04DD2AEB-3858-49AC-BCC5-594D98568152}" type="presOf" srcId="{CB3D6459-A6F9-4A33-89FD-6A435C40AE07}" destId="{19F5BBCB-3D80-4130-BA16-D51ADBD79CA6}" srcOrd="0" destOrd="4" presId="urn:diagrams.loki3.com/BracketList+Icon"/>
    <dgm:cxn modelId="{5D334F55-593A-4818-9A09-6496DDCAC888}" srcId="{8B0B2333-B827-4126-A11E-B2C447D0BB4A}" destId="{127F8934-6B0E-4791-8267-71BBEED5B27A}" srcOrd="2" destOrd="0" parTransId="{4956AB80-75E0-4CAB-A6F1-84CFD7EC57A9}" sibTransId="{87ACBB53-883A-4FFA-9BE8-2661B479B6D9}"/>
    <dgm:cxn modelId="{26E25DCF-3337-4AE0-93FA-1D761BB9858C}" type="presOf" srcId="{8E5AC981-0F18-45A7-8FE0-1E7E8EB64B54}" destId="{5CB6D072-7B42-44CC-98C8-275EC310DA22}" srcOrd="0" destOrd="0" presId="urn:diagrams.loki3.com/BracketList+Icon"/>
    <dgm:cxn modelId="{266E61C0-9DDA-41CF-9423-50131AAD44F3}" srcId="{8E5AC981-0F18-45A7-8FE0-1E7E8EB64B54}" destId="{0C1FBAD5-4A62-4521-B94D-369EA8BA7403}" srcOrd="1" destOrd="0" parTransId="{279C06DE-8CE3-4D74-89DD-878A2792C075}" sibTransId="{42D85DD1-66FA-4CF8-B969-9157544E7B90}"/>
    <dgm:cxn modelId="{FC171B38-1DC9-46AC-937C-B8D7700F82C2}" srcId="{C89659F8-C713-4E59-99D8-18482A47E120}" destId="{F3F55B69-F113-43D7-A7DE-1FE47E337BE6}" srcOrd="0" destOrd="0" parTransId="{B71DF6C6-7F4E-41B0-81A1-A2477C0AA70D}" sibTransId="{CCC3C258-7759-4C43-B5B3-80A6D705AC18}"/>
    <dgm:cxn modelId="{9CB357F6-936B-4D4C-A0AA-F2B8843C1398}" srcId="{C89659F8-C713-4E59-99D8-18482A47E120}" destId="{BD0375E8-D145-4EE7-9F25-69B40A863E71}" srcOrd="4" destOrd="0" parTransId="{97C47515-54A5-4122-BC21-222AD0B68E33}" sibTransId="{D47E658F-C95D-4B5F-8929-6F234460D53A}"/>
    <dgm:cxn modelId="{EF817C53-0A60-4140-ABA5-6E00141283A4}" srcId="{8B0B2333-B827-4126-A11E-B2C447D0BB4A}" destId="{844A128C-FBF3-4D97-8ED6-E021D0A6E8E4}" srcOrd="5" destOrd="0" parTransId="{C213E0B9-96C0-44AC-BF68-FADC06102983}" sibTransId="{301804C5-7A77-4503-BFE5-08A5F221D6A7}"/>
    <dgm:cxn modelId="{A54A4011-7248-410D-8899-107885F38284}" type="presOf" srcId="{8DAF1E72-9AC7-448C-A7B0-06B910D46BF2}" destId="{EE51304D-5715-4A80-A0E4-D7A52367DDDD}" srcOrd="0" destOrd="3" presId="urn:diagrams.loki3.com/BracketList+Icon"/>
    <dgm:cxn modelId="{F639AB14-2F19-4D2D-9719-B631DF5CCDF9}" srcId="{8E5AC981-0F18-45A7-8FE0-1E7E8EB64B54}" destId="{B6D4540B-758A-4A41-BD9D-3485CDB090D8}" srcOrd="5" destOrd="0" parTransId="{A6A4E050-E9D2-4B53-A025-C6FA4A07AECD}" sibTransId="{29BC29DB-0EC8-4882-A3B4-041B905E6BBC}"/>
    <dgm:cxn modelId="{E11E7208-722D-40A2-BD47-1E2930CEE7D9}" srcId="{C89659F8-C713-4E59-99D8-18482A47E120}" destId="{3CB53380-B213-4356-95A0-34338136A947}" srcOrd="1" destOrd="0" parTransId="{63C13949-28E5-4FB0-8467-E25AE62E7CB8}" sibTransId="{6B46439B-E54A-4757-85FC-C3662FA7EB99}"/>
    <dgm:cxn modelId="{4BAF2BC9-65D9-454A-8D45-0CCA11666D19}" type="presOf" srcId="{C89659F8-C713-4E59-99D8-18482A47E120}" destId="{4EDFA42A-FB1A-47C6-880F-74135615A21D}" srcOrd="0" destOrd="0" presId="urn:diagrams.loki3.com/BracketList+Icon"/>
    <dgm:cxn modelId="{2B76AA07-75C0-4F71-9D61-7EB49C013AB3}" type="presOf" srcId="{980A9E89-2838-412E-9515-4F9F308F5138}" destId="{C4F907F5-86EC-44E8-9F2B-B0A5B7489DF4}" srcOrd="0" destOrd="0" presId="urn:diagrams.loki3.com/BracketList+Icon"/>
    <dgm:cxn modelId="{39F60591-3AD8-45BF-8F10-F6A4CC5A78FE}" type="presOf" srcId="{9245F90D-B7C5-4D4E-998D-6202DBBB089F}" destId="{142C51DF-DE7F-411E-A16D-D5D7C0C670A3}" srcOrd="0" destOrd="2" presId="urn:diagrams.loki3.com/BracketList+Icon"/>
    <dgm:cxn modelId="{36088A9A-7E3B-4047-A4AF-A30440450CEC}" srcId="{8B0B2333-B827-4126-A11E-B2C447D0BB4A}" destId="{BA8B64A0-CDB7-4479-9A5C-28345B0F23EC}" srcOrd="0" destOrd="0" parTransId="{A174B777-897A-4E9C-9536-CFC63DD5E52B}" sibTransId="{68267E3D-B7ED-427B-8F35-89688E77F15D}"/>
    <dgm:cxn modelId="{EF569C5C-48DD-49B7-B52E-18B89E16F4D6}" type="presOf" srcId="{3CB53380-B213-4356-95A0-34338136A947}" destId="{EE51304D-5715-4A80-A0E4-D7A52367DDDD}" srcOrd="0" destOrd="1" presId="urn:diagrams.loki3.com/BracketList+Icon"/>
    <dgm:cxn modelId="{933F8FC7-2D72-475F-8531-63A7CA4A4A7C}" type="presOf" srcId="{302050EF-9793-4A3D-964C-B92D5BB7A954}" destId="{B255F5B8-53CE-4327-82D6-917740FCF109}" srcOrd="0" destOrd="2" presId="urn:diagrams.loki3.com/BracketList+Icon"/>
    <dgm:cxn modelId="{78026111-9731-4ACF-B13E-341761FEF7EC}" type="presOf" srcId="{BD0375E8-D145-4EE7-9F25-69B40A863E71}" destId="{EE51304D-5715-4A80-A0E4-D7A52367DDDD}" srcOrd="0" destOrd="4" presId="urn:diagrams.loki3.com/BracketList+Icon"/>
    <dgm:cxn modelId="{A0B0D1EA-1B6F-4AA4-87CC-FF79C425D809}" type="presOf" srcId="{127F8934-6B0E-4791-8267-71BBEED5B27A}" destId="{19F5BBCB-3D80-4130-BA16-D51ADBD79CA6}" srcOrd="0" destOrd="2" presId="urn:diagrams.loki3.com/BracketList+Icon"/>
    <dgm:cxn modelId="{D326CA18-C8DA-4EA3-A83B-AF8972C0CD9D}" type="presOf" srcId="{D1A6A6D7-F677-4E70-88FA-0BCDBB704E88}" destId="{EE51304D-5715-4A80-A0E4-D7A52367DDDD}" srcOrd="0" destOrd="8" presId="urn:diagrams.loki3.com/BracketList+Icon"/>
    <dgm:cxn modelId="{B4616F42-6F1E-4693-BA9B-F62B9BEB1BC0}" srcId="{8B0B2333-B827-4126-A11E-B2C447D0BB4A}" destId="{E30DB931-F7F4-4037-A83F-D69BE1C99957}" srcOrd="1" destOrd="0" parTransId="{A9D604B6-AC41-4FAE-8B96-80619B1F0C27}" sibTransId="{675D69D7-22AE-4138-A53B-E8C6FA11B66A}"/>
    <dgm:cxn modelId="{88EEE309-548D-41ED-B895-35B89ACA238E}" srcId="{980A9E89-2838-412E-9515-4F9F308F5138}" destId="{42C94018-4227-43CE-9A5F-08B8EE0C200B}" srcOrd="4" destOrd="0" parTransId="{19DB7AE2-9B49-4F80-B707-5B9FC02D8EC9}" sibTransId="{72D82A40-3A3C-414A-A248-D7188C6A6936}"/>
    <dgm:cxn modelId="{9A968C87-A59B-4F86-B9CC-DA2B3DE021DB}" srcId="{C89659F8-C713-4E59-99D8-18482A47E120}" destId="{D1A6A6D7-F677-4E70-88FA-0BCDBB704E88}" srcOrd="8" destOrd="0" parTransId="{84374AE6-78D0-48C3-88E6-FFD14B991A21}" sibTransId="{847389C6-2B92-48AF-8148-0E35FBB23C1A}"/>
    <dgm:cxn modelId="{0F4BF509-0250-4D28-8B00-E3B94EA10073}" srcId="{980A9E89-2838-412E-9515-4F9F308F5138}" destId="{D13C808C-8EA0-4F40-8BFD-FC45A025A3B8}" srcOrd="1" destOrd="0" parTransId="{5446A84D-803D-4B61-AFEE-A853B4AECC04}" sibTransId="{6EBA2B4F-793A-4511-B136-480F79B87092}"/>
    <dgm:cxn modelId="{6E00C180-D6CC-4C02-A9DE-DAD8103FB96E}" srcId="{C89659F8-C713-4E59-99D8-18482A47E120}" destId="{8F841636-D6D2-4E57-8C24-F8EFF1E18464}" srcOrd="5" destOrd="0" parTransId="{790C8749-E4C9-40E7-988D-70171CA953DD}" sibTransId="{1DC8ABD0-33E0-487F-88AF-BCB1CDF35BA3}"/>
    <dgm:cxn modelId="{400C6351-2F5E-4D4B-BCCA-15183A8F86C2}" srcId="{CCDDCAD7-AB3E-4929-963E-13A1AA7F3557}" destId="{980A9E89-2838-412E-9515-4F9F308F5138}" srcOrd="3" destOrd="0" parTransId="{D084F9ED-E0A6-4F3F-BC81-58EA4DC60D95}" sibTransId="{FCD05ED1-51DE-4188-80A5-855EC4FB523F}"/>
    <dgm:cxn modelId="{3DB5E10B-0386-43EB-B40C-FC0189F37CC8}" srcId="{C89659F8-C713-4E59-99D8-18482A47E120}" destId="{8DAF1E72-9AC7-448C-A7B0-06B910D46BF2}" srcOrd="3" destOrd="0" parTransId="{4C266327-7EC8-4289-903F-AD34E2B9331E}" sibTransId="{4E1DBEBF-5779-4D93-91D9-6D62678A7CAB}"/>
    <dgm:cxn modelId="{388A9D24-AF76-4A8F-A8D6-6EC617990EFB}" type="presOf" srcId="{3926BE0C-E8C8-435C-9AB7-3DD2DA4023A2}" destId="{142C51DF-DE7F-411E-A16D-D5D7C0C670A3}" srcOrd="0" destOrd="6" presId="urn:diagrams.loki3.com/BracketList+Icon"/>
    <dgm:cxn modelId="{8FF7B271-689E-407A-BA41-F6F67FE31C7B}" type="presOf" srcId="{6D88F76C-81E5-4D01-A69A-24779EF5F96D}" destId="{B255F5B8-53CE-4327-82D6-917740FCF109}" srcOrd="0" destOrd="0" presId="urn:diagrams.loki3.com/BracketList+Icon"/>
    <dgm:cxn modelId="{355D8568-931B-4537-8A68-AB816CE011B5}" type="presOf" srcId="{844A128C-FBF3-4D97-8ED6-E021D0A6E8E4}" destId="{19F5BBCB-3D80-4130-BA16-D51ADBD79CA6}" srcOrd="0" destOrd="5" presId="urn:diagrams.loki3.com/BracketList+Icon"/>
    <dgm:cxn modelId="{78CA3FAD-E042-40A1-A28A-BEBD367B151E}" srcId="{CCDDCAD7-AB3E-4929-963E-13A1AA7F3557}" destId="{8B0B2333-B827-4126-A11E-B2C447D0BB4A}" srcOrd="1" destOrd="0" parTransId="{111BB2CF-F547-4685-B9BA-E9854F7B9DE7}" sibTransId="{B0509203-18F6-4A40-9974-D2827594CE6E}"/>
    <dgm:cxn modelId="{0A7551DD-4E72-4521-8ED4-5F7DC701ADF4}" type="presOf" srcId="{F3F55B69-F113-43D7-A7DE-1FE47E337BE6}" destId="{EE51304D-5715-4A80-A0E4-D7A52367DDDD}" srcOrd="0" destOrd="0" presId="urn:diagrams.loki3.com/BracketList+Icon"/>
    <dgm:cxn modelId="{452BEB7F-3C9B-456E-A8D7-5486AD86F02C}" srcId="{8E5AC981-0F18-45A7-8FE0-1E7E8EB64B54}" destId="{4E1640D0-EB34-44EF-A2D2-80683823D0E5}" srcOrd="4" destOrd="0" parTransId="{4BBB1B8C-5C28-45A2-8D76-15D54F07F858}" sibTransId="{65242FFE-4565-4FBA-B32D-F705B02FBD35}"/>
    <dgm:cxn modelId="{C9E603AD-E761-4E6D-9A48-50FF727AF8FD}" type="presOf" srcId="{8B0B2333-B827-4126-A11E-B2C447D0BB4A}" destId="{FE8910C7-DD8F-48E1-9F05-BF7D728A6170}" srcOrd="0" destOrd="0" presId="urn:diagrams.loki3.com/BracketList+Icon"/>
    <dgm:cxn modelId="{3303DCB4-E178-44AA-B62C-91A0A7765CB0}" srcId="{CCDDCAD7-AB3E-4929-963E-13A1AA7F3557}" destId="{8E5AC981-0F18-45A7-8FE0-1E7E8EB64B54}" srcOrd="2" destOrd="0" parTransId="{830101D5-2EC7-4015-94FB-583AFB0AD57D}" sibTransId="{ACFCCF46-87DB-4107-A4DC-710A80F313AF}"/>
    <dgm:cxn modelId="{B75265F6-56B9-4D31-9F31-E434D43B646E}" srcId="{CCDDCAD7-AB3E-4929-963E-13A1AA7F3557}" destId="{C89659F8-C713-4E59-99D8-18482A47E120}" srcOrd="0" destOrd="0" parTransId="{76731289-68A6-40A9-8DE9-EEF2DB188ACB}" sibTransId="{51321F48-6A07-4636-8085-606EF57270DB}"/>
    <dgm:cxn modelId="{A4960567-A92E-4A49-9D63-94207FC19E38}" type="presOf" srcId="{BA8B64A0-CDB7-4479-9A5C-28345B0F23EC}" destId="{19F5BBCB-3D80-4130-BA16-D51ADBD79CA6}" srcOrd="0" destOrd="0" presId="urn:diagrams.loki3.com/BracketList+Icon"/>
    <dgm:cxn modelId="{33BD1C88-F09B-4738-A3CB-BD47CE7D712C}" type="presOf" srcId="{4FE371F3-5F7D-48C7-89FC-85C86C062358}" destId="{EE51304D-5715-4A80-A0E4-D7A52367DDDD}" srcOrd="0" destOrd="7" presId="urn:diagrams.loki3.com/BracketList+Icon"/>
    <dgm:cxn modelId="{1DB28705-A37A-4CDA-8500-AACD66363212}" srcId="{980A9E89-2838-412E-9515-4F9F308F5138}" destId="{6D88F76C-81E5-4D01-A69A-24779EF5F96D}" srcOrd="0" destOrd="0" parTransId="{8F9F818F-1400-4464-ACE9-2F7615E54FEC}" sibTransId="{A44F4676-0AFB-43F3-9424-FFE204B4631A}"/>
    <dgm:cxn modelId="{E4EC5BF2-B54D-400B-B1F0-7E086245C0AF}" type="presOf" srcId="{0C1FBAD5-4A62-4521-B94D-369EA8BA7403}" destId="{142C51DF-DE7F-411E-A16D-D5D7C0C670A3}" srcOrd="0" destOrd="1" presId="urn:diagrams.loki3.com/BracketList+Icon"/>
    <dgm:cxn modelId="{A4B907C1-4186-497A-9A97-A489A61C8DCB}" type="presOf" srcId="{D13C808C-8EA0-4F40-8BFD-FC45A025A3B8}" destId="{B255F5B8-53CE-4327-82D6-917740FCF109}" srcOrd="0" destOrd="1" presId="urn:diagrams.loki3.com/BracketList+Icon"/>
    <dgm:cxn modelId="{E27ACE37-C1F5-4130-9525-D11CF3D7BAC6}" type="presOf" srcId="{B6D4540B-758A-4A41-BD9D-3485CDB090D8}" destId="{142C51DF-DE7F-411E-A16D-D5D7C0C670A3}" srcOrd="0" destOrd="5" presId="urn:diagrams.loki3.com/BracketList+Icon"/>
    <dgm:cxn modelId="{98060AD0-DF01-4713-BBAD-98F8A59A0675}" srcId="{8B0B2333-B827-4126-A11E-B2C447D0BB4A}" destId="{CB3D6459-A6F9-4A33-89FD-6A435C40AE07}" srcOrd="4" destOrd="0" parTransId="{CDC033B1-33F9-4524-951F-758B31250209}" sibTransId="{FA935676-8AE9-4CC6-830C-25EF7D924DF3}"/>
    <dgm:cxn modelId="{8FF4C901-8FD6-4AC4-B797-3A0301C9F3A7}" srcId="{C89659F8-C713-4E59-99D8-18482A47E120}" destId="{CED045B5-405C-4D8E-B97D-7595E9A21599}" srcOrd="2" destOrd="0" parTransId="{58B5120A-E978-4BB2-8767-61AC47B9EF73}" sibTransId="{09285FEC-8DE5-467A-905B-A56E2D16DCAD}"/>
    <dgm:cxn modelId="{C924C605-DF3E-4529-B674-33E6BD150F8C}" srcId="{C89659F8-C713-4E59-99D8-18482A47E120}" destId="{4FE371F3-5F7D-48C7-89FC-85C86C062358}" srcOrd="7" destOrd="0" parTransId="{27A05BC7-F18F-4E05-B5A8-30A089767780}" sibTransId="{5372AD8E-9682-46E6-8BE5-63E1205667A3}"/>
    <dgm:cxn modelId="{9E91BF7D-38B7-4C65-8EF1-C58F29D5680F}" type="presOf" srcId="{4E1640D0-EB34-44EF-A2D2-80683823D0E5}" destId="{142C51DF-DE7F-411E-A16D-D5D7C0C670A3}" srcOrd="0" destOrd="4" presId="urn:diagrams.loki3.com/BracketList+Icon"/>
    <dgm:cxn modelId="{2695BE09-AAB0-4E99-8DDB-0E6A2AB6F5D5}" type="presOf" srcId="{9058C0AA-3D2D-4793-8568-98F1D030EECF}" destId="{19F5BBCB-3D80-4130-BA16-D51ADBD79CA6}" srcOrd="0" destOrd="3" presId="urn:diagrams.loki3.com/BracketList+Icon"/>
    <dgm:cxn modelId="{6456AD89-3876-4DD9-8704-DCA58C2226F4}" type="presOf" srcId="{CED045B5-405C-4D8E-B97D-7595E9A21599}" destId="{EE51304D-5715-4A80-A0E4-D7A52367DDDD}" srcOrd="0" destOrd="2" presId="urn:diagrams.loki3.com/BracketList+Icon"/>
    <dgm:cxn modelId="{0B4C8B2B-6D15-4E67-9144-26C3B36551B5}" type="presOf" srcId="{08D4DC3D-CCE0-47CC-96BB-2458826E2497}" destId="{B255F5B8-53CE-4327-82D6-917740FCF109}" srcOrd="0" destOrd="3" presId="urn:diagrams.loki3.com/BracketList+Icon"/>
    <dgm:cxn modelId="{78B25AC7-AAFE-44EA-9223-D29107FD63B1}" srcId="{C89659F8-C713-4E59-99D8-18482A47E120}" destId="{DC11BF58-0452-40F6-BDFF-00DA4343A574}" srcOrd="6" destOrd="0" parTransId="{5BB7660A-4F92-4FE5-87EF-576193CFF1BB}" sibTransId="{FC7B2AA8-6AAE-478A-A566-AC9F66EA836D}"/>
    <dgm:cxn modelId="{54677869-2E96-4313-84F2-5248C90F999D}" srcId="{980A9E89-2838-412E-9515-4F9F308F5138}" destId="{302050EF-9793-4A3D-964C-B92D5BB7A954}" srcOrd="2" destOrd="0" parTransId="{AE4AF121-75C7-4D51-AB20-EE92E1310430}" sibTransId="{0936D3CA-FA02-47B4-AAA5-7506DA152D0D}"/>
    <dgm:cxn modelId="{797B958C-3A63-40B3-BC61-CDF8B6691D56}" type="presOf" srcId="{3608F728-3AF1-4022-9106-385354332E4B}" destId="{142C51DF-DE7F-411E-A16D-D5D7C0C670A3}" srcOrd="0" destOrd="0" presId="urn:diagrams.loki3.com/BracketList+Icon"/>
    <dgm:cxn modelId="{5A5FCBC0-0673-44B0-A6FF-B62B19D1830F}" type="presParOf" srcId="{E728434D-3516-43DE-8DE7-82EB676501CF}" destId="{B313742F-5642-410D-A7D9-3B28A1471026}" srcOrd="0" destOrd="0" presId="urn:diagrams.loki3.com/BracketList+Icon"/>
    <dgm:cxn modelId="{F78B0A97-091C-427C-A354-786E7C83F839}" type="presParOf" srcId="{B313742F-5642-410D-A7D9-3B28A1471026}" destId="{4EDFA42A-FB1A-47C6-880F-74135615A21D}" srcOrd="0" destOrd="0" presId="urn:diagrams.loki3.com/BracketList+Icon"/>
    <dgm:cxn modelId="{C08369C9-EEEB-4A36-9C37-35C08D7725F5}" type="presParOf" srcId="{B313742F-5642-410D-A7D9-3B28A1471026}" destId="{FA8C5B0C-E87B-4D17-823A-C0D7F843A775}" srcOrd="1" destOrd="0" presId="urn:diagrams.loki3.com/BracketList+Icon"/>
    <dgm:cxn modelId="{C88E3AAE-4A05-4C06-8D39-D1F4384D27DA}" type="presParOf" srcId="{B313742F-5642-410D-A7D9-3B28A1471026}" destId="{EA0CD346-F224-4F9F-B841-C6BC6E59C5F8}" srcOrd="2" destOrd="0" presId="urn:diagrams.loki3.com/BracketList+Icon"/>
    <dgm:cxn modelId="{5091682B-FDC9-4D07-A903-5DBC911664E7}" type="presParOf" srcId="{B313742F-5642-410D-A7D9-3B28A1471026}" destId="{EE51304D-5715-4A80-A0E4-D7A52367DDDD}" srcOrd="3" destOrd="0" presId="urn:diagrams.loki3.com/BracketList+Icon"/>
    <dgm:cxn modelId="{BABE37C1-B39C-4393-B37F-D6815C91FDD4}" type="presParOf" srcId="{E728434D-3516-43DE-8DE7-82EB676501CF}" destId="{2717163D-DB62-4878-999E-6695EF547D09}" srcOrd="1" destOrd="0" presId="urn:diagrams.loki3.com/BracketList+Icon"/>
    <dgm:cxn modelId="{A796B8E8-1874-499C-BBE1-C74276A6C6D6}" type="presParOf" srcId="{E728434D-3516-43DE-8DE7-82EB676501CF}" destId="{7C436960-39CF-489A-836A-BE981C204B6E}" srcOrd="2" destOrd="0" presId="urn:diagrams.loki3.com/BracketList+Icon"/>
    <dgm:cxn modelId="{B1588B54-C9C1-414A-ABC6-947BFDD37A08}" type="presParOf" srcId="{7C436960-39CF-489A-836A-BE981C204B6E}" destId="{FE8910C7-DD8F-48E1-9F05-BF7D728A6170}" srcOrd="0" destOrd="0" presId="urn:diagrams.loki3.com/BracketList+Icon"/>
    <dgm:cxn modelId="{46F43134-9D0D-4C46-9B40-6649BC353636}" type="presParOf" srcId="{7C436960-39CF-489A-836A-BE981C204B6E}" destId="{24E6A41E-E3ED-4141-802B-6A1A07F009A8}" srcOrd="1" destOrd="0" presId="urn:diagrams.loki3.com/BracketList+Icon"/>
    <dgm:cxn modelId="{B0643F23-3B1E-4D58-8881-EBF6851A9A0F}" type="presParOf" srcId="{7C436960-39CF-489A-836A-BE981C204B6E}" destId="{E933A184-8609-4BFE-AA83-8CDBFE748DD4}" srcOrd="2" destOrd="0" presId="urn:diagrams.loki3.com/BracketList+Icon"/>
    <dgm:cxn modelId="{539975E1-CFCA-46F3-B1F7-6E7DE4D3FA9C}" type="presParOf" srcId="{7C436960-39CF-489A-836A-BE981C204B6E}" destId="{19F5BBCB-3D80-4130-BA16-D51ADBD79CA6}" srcOrd="3" destOrd="0" presId="urn:diagrams.loki3.com/BracketList+Icon"/>
    <dgm:cxn modelId="{524603AE-8888-4062-8AB6-CDF1CE7C98D7}" type="presParOf" srcId="{E728434D-3516-43DE-8DE7-82EB676501CF}" destId="{9BA0AE82-C434-426D-AA11-CC14C71FF662}" srcOrd="3" destOrd="0" presId="urn:diagrams.loki3.com/BracketList+Icon"/>
    <dgm:cxn modelId="{5983B43B-B2AC-4682-8F76-3E9563F34A89}" type="presParOf" srcId="{E728434D-3516-43DE-8DE7-82EB676501CF}" destId="{748D4AE0-7F57-449F-B838-D20B926BDD97}" srcOrd="4" destOrd="0" presId="urn:diagrams.loki3.com/BracketList+Icon"/>
    <dgm:cxn modelId="{7D495D7E-898A-4D7B-9731-D5546B660A21}" type="presParOf" srcId="{748D4AE0-7F57-449F-B838-D20B926BDD97}" destId="{5CB6D072-7B42-44CC-98C8-275EC310DA22}" srcOrd="0" destOrd="0" presId="urn:diagrams.loki3.com/BracketList+Icon"/>
    <dgm:cxn modelId="{68A472E5-1FAD-4723-A883-B1658A78343C}" type="presParOf" srcId="{748D4AE0-7F57-449F-B838-D20B926BDD97}" destId="{A8A91A03-459E-4288-A5CF-FB87D495B4FB}" srcOrd="1" destOrd="0" presId="urn:diagrams.loki3.com/BracketList+Icon"/>
    <dgm:cxn modelId="{E4CD98EA-A89C-4C7D-9A36-3A7EB829A750}" type="presParOf" srcId="{748D4AE0-7F57-449F-B838-D20B926BDD97}" destId="{7D504582-B70F-4D95-925E-4C41E9648A62}" srcOrd="2" destOrd="0" presId="urn:diagrams.loki3.com/BracketList+Icon"/>
    <dgm:cxn modelId="{C3E3BA7B-0140-4945-90AC-396F8CD9CA7E}" type="presParOf" srcId="{748D4AE0-7F57-449F-B838-D20B926BDD97}" destId="{142C51DF-DE7F-411E-A16D-D5D7C0C670A3}" srcOrd="3" destOrd="0" presId="urn:diagrams.loki3.com/BracketList+Icon"/>
    <dgm:cxn modelId="{DF20C940-030C-4CA5-B1D9-253A66203DB8}" type="presParOf" srcId="{E728434D-3516-43DE-8DE7-82EB676501CF}" destId="{2E5227B2-5B96-4BC2-BCB7-37F8E283D351}" srcOrd="5" destOrd="0" presId="urn:diagrams.loki3.com/BracketList+Icon"/>
    <dgm:cxn modelId="{604B13FC-78E4-450C-B40A-F6EAEADD8015}" type="presParOf" srcId="{E728434D-3516-43DE-8DE7-82EB676501CF}" destId="{5BC11A93-BA22-4294-9DEB-ADBFF684E673}" srcOrd="6" destOrd="0" presId="urn:diagrams.loki3.com/BracketList+Icon"/>
    <dgm:cxn modelId="{1C51ECBB-ECCE-41D1-BFBA-16E1D87617B5}" type="presParOf" srcId="{5BC11A93-BA22-4294-9DEB-ADBFF684E673}" destId="{C4F907F5-86EC-44E8-9F2B-B0A5B7489DF4}" srcOrd="0" destOrd="0" presId="urn:diagrams.loki3.com/BracketList+Icon"/>
    <dgm:cxn modelId="{A07CE156-5A19-49E5-879F-7D373B0D5386}" type="presParOf" srcId="{5BC11A93-BA22-4294-9DEB-ADBFF684E673}" destId="{1D5627CF-916A-473E-87EA-9949811D4973}" srcOrd="1" destOrd="0" presId="urn:diagrams.loki3.com/BracketList+Icon"/>
    <dgm:cxn modelId="{9C7030B8-0D28-4131-93B6-7076329E0AAB}" type="presParOf" srcId="{5BC11A93-BA22-4294-9DEB-ADBFF684E673}" destId="{CFEBD12D-9D61-474D-83B9-FCEEE5A216ED}" srcOrd="2" destOrd="0" presId="urn:diagrams.loki3.com/BracketList+Icon"/>
    <dgm:cxn modelId="{AC580CC3-42F5-4473-B5A2-882BDE12B902}" type="presParOf" srcId="{5BC11A93-BA22-4294-9DEB-ADBFF684E673}" destId="{B255F5B8-53CE-4327-82D6-917740FCF109}" srcOrd="3" destOrd="0" presId="urn:diagrams.loki3.com/BracketList+Icon"/>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diagrams.loki3.com/BracketList+Icon">
  <dgm:title val="Vertical Bracket List"/>
  <dgm:desc val="Use to show grouped blocks of information.  Works well with large amounts of Level 2 text."/>
  <dgm:catLst>
    <dgm:cat type="list" pri="4110"/>
    <dgm:cat type="officeonline" pri="3000"/>
  </dgm:catLst>
  <dgm:sampData>
    <dgm:dataModel>
      <dgm:ptLst>
        <dgm:pt modelId="0" type="doc"/>
        <dgm:pt modelId="1">
          <dgm:prSet phldr="1"/>
        </dgm:pt>
        <dgm:pt modelId="11">
          <dgm:prSet phldr="1"/>
        </dgm:pt>
        <dgm:pt modelId="2">
          <dgm:prSet phldr="1"/>
        </dgm:pt>
        <dgm:pt modelId="21">
          <dgm:prSet phldr="1"/>
        </dgm:pt>
      </dgm:ptLst>
      <dgm:cxnLst>
        <dgm:cxn modelId="3" srcId="0" destId="1" srcOrd="0" destOrd="0"/>
        <dgm:cxn modelId="4" srcId="1" destId="11" srcOrd="0" destOrd="0"/>
        <dgm:cxn modelId="5" srcId="0" destId="2" srcOrd="0" destOrd="0"/>
        <dgm:cxn modelId="6" srcId="2" destId="21" srcOrd="0" destOrd="0"/>
      </dgm:cxnLst>
      <dgm:bg/>
      <dgm:whole/>
    </dgm:dataModel>
  </dgm:sampData>
  <dgm:styleData useDef="1">
    <dgm:dataModel>
      <dgm:ptLst/>
      <dgm:bg/>
      <dgm:whole/>
    </dgm:dataModel>
  </dgm:styleData>
  <dgm:clrData useDef="1">
    <dgm:dataModel>
      <dgm:ptLst/>
      <dgm:bg/>
      <dgm:whole/>
    </dgm:dataModel>
  </dgm:clrData>
  <dgm:layoutNode name="Name0">
    <dgm:varLst>
      <dgm:dir/>
      <dgm:animLvl val="lvl"/>
      <dgm:resizeHandles val="exact"/>
    </dgm:varLst>
    <dgm:choose name="Name1">
      <dgm:if name="Name2" func="var" arg="dir" op="equ" val="norm">
        <dgm:alg type="lin">
          <dgm:param type="linDir" val="fromT"/>
          <dgm:param type="nodeHorzAlign" val="l"/>
        </dgm:alg>
      </dgm:if>
      <dgm:else name="Name3">
        <dgm:alg type="lin">
          <dgm:param type="linDir" val="fromT"/>
          <dgm:param type="nodeHorzAlign" val="r"/>
        </dgm:alg>
      </dgm:else>
    </dgm:choose>
    <dgm:shape xmlns:r="http://schemas.openxmlformats.org/officeDocument/2006/relationships" r:blip="">
      <dgm:adjLst/>
    </dgm:shape>
    <dgm:presOf/>
    <dgm:constrLst>
      <dgm:constr type="h" for="ch" forName="linNode" refType="h"/>
      <dgm:constr type="w" for="ch" forName="linNode" refType="w"/>
      <dgm:constr type="h" for="ch" forName="spV" refType="primFontSz" refFor="des" refForName="parTx" fact="0.1"/>
      <dgm:constr type="primFontSz" for="des" forName="parTx" val="65"/>
      <dgm:constr type="primFontSz" for="des" forName="desTx" refType="primFontSz" refFor="des" refForName="parTx"/>
      <dgm:constr type="h" for="des" forName="parTx" refType="primFontSz" refFor="des" refForName="parTx" fact="0.55"/>
      <dgm:constr type="h" for="des" forName="bracket" refType="primFontSz" refFor="des" refForName="parTx" fact="0.55"/>
      <dgm:constr type="h" for="des" forName="desTx" refType="primFontSz" refFor="des" refForName="parTx" fact="0.55"/>
    </dgm:constrLst>
    <dgm:ruleLst>
      <dgm:rule type="primFontSz" for="des" forName="parTx" val="5" fact="NaN" max="NaN"/>
    </dgm:ruleLst>
    <dgm:forEach name="Name4" axis="ch" ptType="node">
      <dgm:layoutNode name="linNode">
        <dgm:choose name="Name5">
          <dgm:if name="Name6" func="var" arg="dir" op="equ" val="norm">
            <dgm:alg type="lin">
              <dgm:param type="linDir" val="fromL"/>
            </dgm:alg>
          </dgm:if>
          <dgm:else name="Name7">
            <dgm:alg type="lin">
              <dgm:param type="linDir" val="fromR"/>
            </dgm:alg>
          </dgm:else>
        </dgm:choose>
        <dgm:shape xmlns:r="http://schemas.openxmlformats.org/officeDocument/2006/relationships" r:blip="">
          <dgm:adjLst/>
        </dgm:shape>
        <dgm:presOf/>
        <dgm:constrLst>
          <dgm:constr type="w" for="ch" forName="parTx" refType="w" fact="0.25"/>
          <dgm:constr type="w" for="ch" forName="bracket" refType="w" fact="0.05"/>
          <dgm:constr type="w" for="ch" forName="spH" refType="w" fact="0.02"/>
          <dgm:constr type="w" for="ch" forName="desTx" refType="w" fact="0.68"/>
          <dgm:constr type="h" for="ch" forName="bracket" refType="h" refFor="ch" refForName="desTx" op="gte"/>
          <dgm:constr type="h" for="ch" forName="bracket" refType="h" refFor="ch" refForName="parTx" op="gte"/>
          <dgm:constr type="h" for="ch" forName="desTx" refType="h" refFor="ch" refForName="parTx" op="gte"/>
        </dgm:constrLst>
        <dgm:ruleLst/>
        <dgm:layoutNode name="parTx" styleLbl="revTx">
          <dgm:varLst>
            <dgm:chMax val="1"/>
            <dgm:bulletEnabled val="1"/>
          </dgm:varLst>
          <dgm:choose name="Name8">
            <dgm:if name="Name9" func="var" arg="dir" op="equ" val="norm">
              <dgm:alg type="tx">
                <dgm:param type="parTxLTRAlign" val="r"/>
              </dgm:alg>
            </dgm:if>
            <dgm:else name="Name10">
              <dgm:alg type="tx">
                <dgm:param type="parTxLTRAlign" val="l"/>
              </dgm:alg>
            </dgm:else>
          </dgm:choose>
          <dgm:shape xmlns:r="http://schemas.openxmlformats.org/officeDocument/2006/relationships" type="rect" r:blip="">
            <dgm:adjLst/>
          </dgm:shape>
          <dgm:presOf axis="self" ptType="node"/>
          <dgm:constrLst>
            <dgm:constr type="tMarg" refType="primFontSz" fact="0.2"/>
            <dgm:constr type="bMarg" refType="primFontSz" fact="0.2"/>
          </dgm:constrLst>
          <dgm:ruleLst>
            <dgm:rule type="h" val="INF" fact="NaN" max="NaN"/>
          </dgm:ruleLst>
        </dgm:layoutNode>
        <dgm:layoutNode name="bracket" styleLbl="parChTrans1D1">
          <dgm:alg type="sp"/>
          <dgm:choose name="Name11">
            <dgm:if name="Name12" func="var" arg="dir" op="equ" val="norm">
              <dgm:shape xmlns:r="http://schemas.openxmlformats.org/officeDocument/2006/relationships" type="leftBrace" r:blip="">
                <dgm:adjLst>
                  <dgm:adj idx="1" val="0.35"/>
                </dgm:adjLst>
              </dgm:shape>
            </dgm:if>
            <dgm:else name="Name13">
              <dgm:shape xmlns:r="http://schemas.openxmlformats.org/officeDocument/2006/relationships" rot="180" type="leftBrace" r:blip="">
                <dgm:adjLst>
                  <dgm:adj idx="1" val="0.35"/>
                </dgm:adjLst>
              </dgm:shape>
            </dgm:else>
          </dgm:choose>
          <dgm:presOf/>
        </dgm:layoutNode>
        <dgm:layoutNode name="spH">
          <dgm:alg type="sp"/>
        </dgm:layoutNode>
        <dgm:choose name="Name14">
          <dgm:if name="Name15" axis="ch" ptType="node" func="cnt" op="gte" val="1">
            <dgm:layoutNode name="desTx" styleLbl="node1">
              <dgm:varLst>
                <dgm:bulletEnabled val="1"/>
              </dgm:varLst>
              <dgm:alg type="tx">
                <dgm:param type="stBulletLvl" val="1"/>
                <dgm:param type="txAnchorVertCh" val="mid"/>
              </dgm:alg>
              <dgm:shape xmlns:r="http://schemas.openxmlformats.org/officeDocument/2006/relationships" type="rect" r:blip="">
                <dgm:adjLst/>
              </dgm:shape>
              <dgm:presOf axis="des" ptType="node"/>
              <dgm:constrLst>
                <dgm:constr type="secFontSz" refType="primFontSz"/>
                <dgm:constr type="tMarg" refType="primFontSz" fact="0.3"/>
                <dgm:constr type="bMarg" refType="primFontSz" fact="0.3"/>
                <dgm:constr type="lMarg" refType="primFontSz" fact="0.3"/>
                <dgm:constr type="rMarg" refType="primFontSz" fact="0.3"/>
              </dgm:constrLst>
              <dgm:ruleLst>
                <dgm:rule type="h" val="INF" fact="NaN" max="NaN"/>
              </dgm:ruleLst>
            </dgm:layoutNode>
          </dgm:if>
          <dgm:else name="Name16"/>
        </dgm:choose>
      </dgm:layoutNode>
      <dgm:forEach name="Name17" axis="followSib" ptType="sibTrans" cnt="1">
        <dgm:layoutNode name="spV">
          <dgm:alg type="sp"/>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3">
  <dgm:title val=""/>
  <dgm:desc val=""/>
  <dgm:catLst>
    <dgm:cat type="simple" pri="10300"/>
  </dgm:catLst>
  <dgm:scene3d>
    <a:camera prst="orthographicFront"/>
    <a:lightRig rig="threePt" dir="t"/>
  </dgm:scene3d>
  <dgm:styleLbl name="node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lnNode1">
    <dgm:scene3d>
      <a:camera prst="orthographicFront"/>
      <a:lightRig rig="flat" dir="t"/>
    </dgm:scene3d>
    <dgm:sp3d prstMaterial="dkEdge">
      <a:bevelT w="8200" h="38100"/>
    </dgm:sp3d>
    <dgm:txPr/>
    <dgm:style>
      <a:lnRef idx="1">
        <a:scrgbClr r="0" g="0" b="0"/>
      </a:lnRef>
      <a:fillRef idx="2">
        <a:scrgbClr r="0" g="0" b="0"/>
      </a:fillRef>
      <a:effectRef idx="0">
        <a:scrgbClr r="0" g="0" b="0"/>
      </a:effectRef>
      <a:fontRef idx="minor">
        <a:schemeClr val="dk1"/>
      </a:fontRef>
    </dgm:style>
  </dgm:styleLbl>
  <dgm:styleLbl name="vennNode1">
    <dgm:scene3d>
      <a:camera prst="orthographicFront"/>
      <a:lightRig rig="flat" dir="t"/>
    </dgm:scene3d>
    <dgm:sp3d prstMaterial="dkEdge">
      <a:bevelT w="8200" h="38100"/>
    </dgm:sp3d>
    <dgm:txPr/>
    <dgm:style>
      <a:lnRef idx="0">
        <a:scrgbClr r="0" g="0" b="0"/>
      </a:lnRef>
      <a:fillRef idx="2">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node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f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f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b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2">
        <a:scrgbClr r="0" g="0" b="0"/>
      </a:fillRef>
      <a:effectRef idx="1">
        <a:scrgbClr r="0" g="0" b="0"/>
      </a:effectRef>
      <a:fontRef idx="minor"/>
    </dgm:style>
  </dgm:styleLbl>
  <dgm:styleLbl name="asst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parChTrans2D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2">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3">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4">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2">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prstMaterial="dkEdge">
      <a:bevelT w="8200" h="38100"/>
    </dgm:sp3d>
    <dgm:txPr/>
    <dgm:style>
      <a:lnRef idx="1">
        <a:scrgbClr r="0" g="0" b="0"/>
      </a:lnRef>
      <a:fillRef idx="2">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hyperlink" Target="#'Decision Tree'!A1"/><Relationship Id="rId13" Type="http://schemas.openxmlformats.org/officeDocument/2006/relationships/hyperlink" Target="#'Decision Diagrams'!A1"/><Relationship Id="rId3" Type="http://schemas.openxmlformats.org/officeDocument/2006/relationships/image" Target="../media/image2.png"/><Relationship Id="rId7" Type="http://schemas.openxmlformats.org/officeDocument/2006/relationships/hyperlink" Target="#'Sensitivity Analysis'!A1"/><Relationship Id="rId12" Type="http://schemas.openxmlformats.org/officeDocument/2006/relationships/image" Target="../media/image3.jpeg"/><Relationship Id="rId17" Type="http://schemas.openxmlformats.org/officeDocument/2006/relationships/hyperlink" Target="#'Decison Quality'!A1"/><Relationship Id="rId2" Type="http://schemas.openxmlformats.org/officeDocument/2006/relationships/image" Target="../media/image1.png"/><Relationship Id="rId16" Type="http://schemas.openxmlformats.org/officeDocument/2006/relationships/hyperlink" Target="#'Value of Info &amp; Control'!A1"/><Relationship Id="rId1" Type="http://schemas.openxmlformats.org/officeDocument/2006/relationships/hyperlink" Target="#HOME!A1"/><Relationship Id="rId6" Type="http://schemas.openxmlformats.org/officeDocument/2006/relationships/hyperlink" Target="#'Sensitivity to Range'!A1"/><Relationship Id="rId11" Type="http://schemas.openxmlformats.org/officeDocument/2006/relationships/hyperlink" Target="#Links!A1"/><Relationship Id="rId5" Type="http://schemas.openxmlformats.org/officeDocument/2006/relationships/hyperlink" Target="#'Deterministic Sensitivity'!A1"/><Relationship Id="rId15" Type="http://schemas.openxmlformats.org/officeDocument/2006/relationships/hyperlink" Target="#ForceField!A1"/><Relationship Id="rId10" Type="http://schemas.openxmlformats.org/officeDocument/2006/relationships/hyperlink" Target="#'10-50-90 Prob Dist'!A1"/><Relationship Id="rId4" Type="http://schemas.openxmlformats.org/officeDocument/2006/relationships/hyperlink" Target="#'Value Model'!A1"/><Relationship Id="rId9" Type="http://schemas.openxmlformats.org/officeDocument/2006/relationships/hyperlink" Target="#'Dist &amp; Dominance'!A1"/><Relationship Id="rId14" Type="http://schemas.openxmlformats.org/officeDocument/2006/relationships/hyperlink" Target="#'Dec Hierarch &amp; Strategic Table '!A1"/></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HOME!A1"/><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OME!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1.png"/><Relationship Id="rId5" Type="http://schemas.openxmlformats.org/officeDocument/2006/relationships/hyperlink" Target="#HOME!A1"/><Relationship Id="rId4"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hyperlink" Target="#HOME!A1"/><Relationship Id="rId4" Type="http://schemas.openxmlformats.org/officeDocument/2006/relationships/image" Target="../media/image9.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image" Target="../media/image1.png"/><Relationship Id="rId4" Type="http://schemas.openxmlformats.org/officeDocument/2006/relationships/hyperlink" Target="#HOME!A1"/></Relationships>
</file>

<file path=xl/drawings/_rels/drawing1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OME!A1"/><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8" Type="http://schemas.openxmlformats.org/officeDocument/2006/relationships/hyperlink" Target="#HOME!A1"/><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 Id="rId9"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image" Target="../media/image1.png"/><Relationship Id="rId1" Type="http://schemas.openxmlformats.org/officeDocument/2006/relationships/hyperlink" Target="#HOME!A1"/><Relationship Id="rId5" Type="http://schemas.openxmlformats.org/officeDocument/2006/relationships/chart" Target="../charts/chart19.xml"/><Relationship Id="rId4" Type="http://schemas.openxmlformats.org/officeDocument/2006/relationships/chart" Target="../charts/chart18.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image" Target="../media/image1.png"/><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editAs="oneCell">
    <xdr:from>
      <xdr:col>6</xdr:col>
      <xdr:colOff>87924</xdr:colOff>
      <xdr:row>0</xdr:row>
      <xdr:rowOff>45486</xdr:rowOff>
    </xdr:from>
    <xdr:to>
      <xdr:col>7</xdr:col>
      <xdr:colOff>14504</xdr:colOff>
      <xdr:row>2</xdr:row>
      <xdr:rowOff>80596</xdr:rowOff>
    </xdr:to>
    <xdr:pic>
      <xdr:nvPicPr>
        <xdr:cNvPr id="20" name="il_fi" descr="http://digzo.com/makehome/images/homebutton.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736732" y="45486"/>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205153</xdr:colOff>
      <xdr:row>4</xdr:row>
      <xdr:rowOff>127704</xdr:rowOff>
    </xdr:from>
    <xdr:to>
      <xdr:col>12</xdr:col>
      <xdr:colOff>571501</xdr:colOff>
      <xdr:row>40</xdr:row>
      <xdr:rowOff>75100</xdr:rowOff>
    </xdr:to>
    <xdr:grpSp>
      <xdr:nvGrpSpPr>
        <xdr:cNvPr id="4" name="Group 3"/>
        <xdr:cNvGrpSpPr/>
      </xdr:nvGrpSpPr>
      <xdr:grpSpPr>
        <a:xfrm>
          <a:off x="205153" y="1182781"/>
          <a:ext cx="7663963" cy="5750319"/>
          <a:chOff x="205153" y="1182781"/>
          <a:chExt cx="7663963" cy="5750319"/>
        </a:xfrm>
      </xdr:grpSpPr>
      <xdr:pic>
        <xdr:nvPicPr>
          <xdr:cNvPr id="3" name="Picture 2"/>
          <xdr:cNvPicPr>
            <a:picLocks noChangeAspect="1"/>
          </xdr:cNvPicPr>
        </xdr:nvPicPr>
        <xdr:blipFill rotWithShape="1">
          <a:blip xmlns:r="http://schemas.openxmlformats.org/officeDocument/2006/relationships" r:embed="rId3"/>
          <a:srcRect l="59165" t="11387" r="6972" b="25039"/>
          <a:stretch/>
        </xdr:blipFill>
        <xdr:spPr>
          <a:xfrm>
            <a:off x="205153" y="1182781"/>
            <a:ext cx="7663963" cy="5750319"/>
          </a:xfrm>
          <a:prstGeom prst="rect">
            <a:avLst/>
          </a:prstGeom>
        </xdr:spPr>
      </xdr:pic>
      <xdr:sp macro="" textlink="">
        <xdr:nvSpPr>
          <xdr:cNvPr id="12" name="Rounded Rectangle 11">
            <a:hlinkClick xmlns:r="http://schemas.openxmlformats.org/officeDocument/2006/relationships" r:id="rId4"/>
          </xdr:cNvPr>
          <xdr:cNvSpPr/>
        </xdr:nvSpPr>
        <xdr:spPr bwMode="auto">
          <a:xfrm>
            <a:off x="2242038" y="3421672"/>
            <a:ext cx="1443404" cy="915867"/>
          </a:xfrm>
          <a:prstGeom prst="roundRect">
            <a:avLst/>
          </a:prstGeom>
          <a:solidFill>
            <a:schemeClr val="accent1">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sp macro="" textlink="">
        <xdr:nvSpPr>
          <xdr:cNvPr id="13" name="Rounded Rectangle 12">
            <a:hlinkClick xmlns:r="http://schemas.openxmlformats.org/officeDocument/2006/relationships" r:id="rId5"/>
          </xdr:cNvPr>
          <xdr:cNvSpPr/>
        </xdr:nvSpPr>
        <xdr:spPr bwMode="auto">
          <a:xfrm>
            <a:off x="2234711" y="4403480"/>
            <a:ext cx="1443404" cy="915867"/>
          </a:xfrm>
          <a:prstGeom prst="roundRect">
            <a:avLst/>
          </a:prstGeom>
          <a:solidFill>
            <a:schemeClr val="accent2">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sp macro="" textlink="">
        <xdr:nvSpPr>
          <xdr:cNvPr id="14" name="Rounded Rectangle 13">
            <a:hlinkClick xmlns:r="http://schemas.openxmlformats.org/officeDocument/2006/relationships" r:id="rId6"/>
          </xdr:cNvPr>
          <xdr:cNvSpPr/>
        </xdr:nvSpPr>
        <xdr:spPr bwMode="auto">
          <a:xfrm>
            <a:off x="2234711" y="5414595"/>
            <a:ext cx="1443404" cy="915867"/>
          </a:xfrm>
          <a:prstGeom prst="roundRect">
            <a:avLst/>
          </a:prstGeom>
          <a:solidFill>
            <a:schemeClr val="accent3">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sp macro="" textlink="">
        <xdr:nvSpPr>
          <xdr:cNvPr id="15" name="Rounded Rectangle 14">
            <a:hlinkClick xmlns:r="http://schemas.openxmlformats.org/officeDocument/2006/relationships" r:id="rId7"/>
          </xdr:cNvPr>
          <xdr:cNvSpPr/>
        </xdr:nvSpPr>
        <xdr:spPr bwMode="auto">
          <a:xfrm>
            <a:off x="5282712" y="3414346"/>
            <a:ext cx="1392115" cy="769327"/>
          </a:xfrm>
          <a:prstGeom prst="roundRect">
            <a:avLst/>
          </a:prstGeom>
          <a:solidFill>
            <a:schemeClr val="accent1">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sp macro="" textlink="">
        <xdr:nvSpPr>
          <xdr:cNvPr id="16" name="Rounded Rectangle 15">
            <a:hlinkClick xmlns:r="http://schemas.openxmlformats.org/officeDocument/2006/relationships" r:id="rId8"/>
          </xdr:cNvPr>
          <xdr:cNvSpPr/>
        </xdr:nvSpPr>
        <xdr:spPr bwMode="auto">
          <a:xfrm>
            <a:off x="3744057" y="3429000"/>
            <a:ext cx="1443404" cy="915867"/>
          </a:xfrm>
          <a:prstGeom prst="roundRect">
            <a:avLst/>
          </a:prstGeom>
          <a:solidFill>
            <a:schemeClr val="accent4">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sp macro="" textlink="">
        <xdr:nvSpPr>
          <xdr:cNvPr id="17" name="Rounded Rectangle 16">
            <a:hlinkClick xmlns:r="http://schemas.openxmlformats.org/officeDocument/2006/relationships" r:id="rId9"/>
          </xdr:cNvPr>
          <xdr:cNvSpPr/>
        </xdr:nvSpPr>
        <xdr:spPr bwMode="auto">
          <a:xfrm>
            <a:off x="3729404" y="4410807"/>
            <a:ext cx="1443404" cy="915867"/>
          </a:xfrm>
          <a:prstGeom prst="roundRect">
            <a:avLst/>
          </a:prstGeom>
          <a:solidFill>
            <a:schemeClr val="accent5">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sp macro="" textlink="">
        <xdr:nvSpPr>
          <xdr:cNvPr id="18" name="Rounded Rectangle 17">
            <a:hlinkClick xmlns:r="http://schemas.openxmlformats.org/officeDocument/2006/relationships" r:id="rId10"/>
          </xdr:cNvPr>
          <xdr:cNvSpPr/>
        </xdr:nvSpPr>
        <xdr:spPr bwMode="auto">
          <a:xfrm>
            <a:off x="3751384" y="5421923"/>
            <a:ext cx="1443404" cy="1106365"/>
          </a:xfrm>
          <a:prstGeom prst="roundRect">
            <a:avLst/>
          </a:prstGeom>
          <a:solidFill>
            <a:schemeClr val="accent6">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pic>
        <xdr:nvPicPr>
          <xdr:cNvPr id="11" name="il_fi" descr="http://www.swimtackle.co.uk/ekmps/shops/marsdendan/resources/Design/carp-fishing-links.jpg">
            <a:hlinkClick xmlns:r="http://schemas.openxmlformats.org/officeDocument/2006/relationships" r:id="rId11"/>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6711462" y="5957207"/>
            <a:ext cx="893884" cy="557032"/>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1" name="Rounded Rectangle 20">
            <a:hlinkClick xmlns:r="http://schemas.openxmlformats.org/officeDocument/2006/relationships" r:id="rId13"/>
          </xdr:cNvPr>
          <xdr:cNvSpPr/>
        </xdr:nvSpPr>
        <xdr:spPr bwMode="auto">
          <a:xfrm>
            <a:off x="732692" y="5656385"/>
            <a:ext cx="1443404" cy="915867"/>
          </a:xfrm>
          <a:prstGeom prst="roundRect">
            <a:avLst/>
          </a:prstGeom>
          <a:solidFill>
            <a:schemeClr val="accent6">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sp macro="" textlink="">
        <xdr:nvSpPr>
          <xdr:cNvPr id="22" name="Rounded Rectangle 21">
            <a:hlinkClick xmlns:r="http://schemas.openxmlformats.org/officeDocument/2006/relationships" r:id="rId14"/>
          </xdr:cNvPr>
          <xdr:cNvSpPr/>
        </xdr:nvSpPr>
        <xdr:spPr bwMode="auto">
          <a:xfrm>
            <a:off x="740019" y="4220309"/>
            <a:ext cx="1443404" cy="1377462"/>
          </a:xfrm>
          <a:prstGeom prst="roundRect">
            <a:avLst/>
          </a:prstGeom>
          <a:solidFill>
            <a:schemeClr val="accent5">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sp macro="" textlink="">
        <xdr:nvSpPr>
          <xdr:cNvPr id="23" name="Rounded Rectangle 22">
            <a:hlinkClick xmlns:r="http://schemas.openxmlformats.org/officeDocument/2006/relationships" r:id="rId15"/>
          </xdr:cNvPr>
          <xdr:cNvSpPr/>
        </xdr:nvSpPr>
        <xdr:spPr bwMode="auto">
          <a:xfrm>
            <a:off x="718038" y="3429000"/>
            <a:ext cx="1443404" cy="762002"/>
          </a:xfrm>
          <a:prstGeom prst="roundRect">
            <a:avLst/>
          </a:prstGeom>
          <a:solidFill>
            <a:schemeClr val="accent4">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sp macro="" textlink="">
        <xdr:nvSpPr>
          <xdr:cNvPr id="24" name="Rounded Rectangle 23">
            <a:hlinkClick xmlns:r="http://schemas.openxmlformats.org/officeDocument/2006/relationships" r:id="rId16"/>
          </xdr:cNvPr>
          <xdr:cNvSpPr/>
        </xdr:nvSpPr>
        <xdr:spPr bwMode="auto">
          <a:xfrm>
            <a:off x="5253403" y="4212981"/>
            <a:ext cx="1487366" cy="1414096"/>
          </a:xfrm>
          <a:prstGeom prst="roundRect">
            <a:avLst/>
          </a:prstGeom>
          <a:solidFill>
            <a:schemeClr val="accent2">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sp macro="" textlink="">
        <xdr:nvSpPr>
          <xdr:cNvPr id="25" name="Rounded Rectangle 24">
            <a:hlinkClick xmlns:r="http://schemas.openxmlformats.org/officeDocument/2006/relationships" r:id="rId17"/>
          </xdr:cNvPr>
          <xdr:cNvSpPr/>
        </xdr:nvSpPr>
        <xdr:spPr bwMode="auto">
          <a:xfrm>
            <a:off x="5290038" y="5663710"/>
            <a:ext cx="1443404" cy="915867"/>
          </a:xfrm>
          <a:prstGeom prst="roundRect">
            <a:avLst/>
          </a:prstGeom>
          <a:solidFill>
            <a:schemeClr val="accent3">
              <a:lumMod val="60000"/>
              <a:lumOff val="40000"/>
              <a:alpha val="3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65100" prst="coolSlant"/>
          </a:sp3d>
          <a:extLst/>
        </xdr:spPr>
        <xdr:txBody>
          <a:bodyPr vertOverflow="clip" horzOverflow="clip" wrap="square" lIns="18288" tIns="0" rIns="0" bIns="0" rtlCol="0" anchor="t" upright="1"/>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314325</xdr:colOff>
      <xdr:row>1</xdr:row>
      <xdr:rowOff>57150</xdr:rowOff>
    </xdr:from>
    <xdr:to>
      <xdr:col>12</xdr:col>
      <xdr:colOff>239439</xdr:colOff>
      <xdr:row>4</xdr:row>
      <xdr:rowOff>104716</xdr:rowOff>
    </xdr:to>
    <xdr:pic>
      <xdr:nvPicPr>
        <xdr:cNvPr id="2" name="il_fi" descr="http://digzo.com/makehome/images/homebutton.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19925" y="219075"/>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86591</xdr:colOff>
      <xdr:row>2</xdr:row>
      <xdr:rowOff>86591</xdr:rowOff>
    </xdr:from>
    <xdr:to>
      <xdr:col>9</xdr:col>
      <xdr:colOff>252384</xdr:colOff>
      <xdr:row>37</xdr:row>
      <xdr:rowOff>85379</xdr:rowOff>
    </xdr:to>
    <xdr:graphicFrame macro="">
      <xdr:nvGraphicFramePr>
        <xdr:cNvPr id="4" name="Diagra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editAs="oneCell">
    <xdr:from>
      <xdr:col>1</xdr:col>
      <xdr:colOff>228599</xdr:colOff>
      <xdr:row>41</xdr:row>
      <xdr:rowOff>76200</xdr:rowOff>
    </xdr:from>
    <xdr:to>
      <xdr:col>9</xdr:col>
      <xdr:colOff>344054</xdr:colOff>
      <xdr:row>70</xdr:row>
      <xdr:rowOff>38100</xdr:rowOff>
    </xdr:to>
    <xdr:pic>
      <xdr:nvPicPr>
        <xdr:cNvPr id="16" name="Picture 15"/>
        <xdr:cNvPicPr>
          <a:picLocks noChangeAspect="1"/>
        </xdr:cNvPicPr>
      </xdr:nvPicPr>
      <xdr:blipFill rotWithShape="1">
        <a:blip xmlns:r="http://schemas.openxmlformats.org/officeDocument/2006/relationships" r:embed="rId8"/>
        <a:srcRect l="64412" t="21329" r="6052" b="8668"/>
        <a:stretch/>
      </xdr:blipFill>
      <xdr:spPr>
        <a:xfrm>
          <a:off x="838199" y="6362700"/>
          <a:ext cx="4992255" cy="438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76200</xdr:colOff>
      <xdr:row>0</xdr:row>
      <xdr:rowOff>114300</xdr:rowOff>
    </xdr:from>
    <xdr:to>
      <xdr:col>10</xdr:col>
      <xdr:colOff>1314</xdr:colOff>
      <xdr:row>3</xdr:row>
      <xdr:rowOff>133291</xdr:rowOff>
    </xdr:to>
    <xdr:pic>
      <xdr:nvPicPr>
        <xdr:cNvPr id="2" name="il_fi" descr="http://digzo.com/makehome/images/homebutton.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562600" y="114300"/>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41876</xdr:rowOff>
    </xdr:from>
    <xdr:to>
      <xdr:col>9</xdr:col>
      <xdr:colOff>587101</xdr:colOff>
      <xdr:row>40</xdr:row>
      <xdr:rowOff>13138</xdr:rowOff>
    </xdr:to>
    <xdr:pic>
      <xdr:nvPicPr>
        <xdr:cNvPr id="3" name="Picture 2"/>
        <xdr:cNvPicPr>
          <a:picLocks noChangeAspect="1"/>
        </xdr:cNvPicPr>
      </xdr:nvPicPr>
      <xdr:blipFill rotWithShape="1">
        <a:blip xmlns:r="http://schemas.openxmlformats.org/officeDocument/2006/relationships" r:embed="rId3"/>
        <a:srcRect l="66957" t="26344" r="8127" b="14118"/>
        <a:stretch/>
      </xdr:blipFill>
      <xdr:spPr>
        <a:xfrm>
          <a:off x="0" y="725048"/>
          <a:ext cx="6085325" cy="5883331"/>
        </a:xfrm>
        <a:prstGeom prst="rect">
          <a:avLst/>
        </a:prstGeom>
      </xdr:spPr>
    </xdr:pic>
    <xdr:clientData/>
  </xdr:twoCellAnchor>
  <xdr:twoCellAnchor editAs="oneCell">
    <xdr:from>
      <xdr:col>0</xdr:col>
      <xdr:colOff>285750</xdr:colOff>
      <xdr:row>44</xdr:row>
      <xdr:rowOff>9525</xdr:rowOff>
    </xdr:from>
    <xdr:to>
      <xdr:col>8</xdr:col>
      <xdr:colOff>523875</xdr:colOff>
      <xdr:row>55</xdr:row>
      <xdr:rowOff>161354</xdr:rowOff>
    </xdr:to>
    <xdr:pic>
      <xdr:nvPicPr>
        <xdr:cNvPr id="4" name="Picture 3"/>
        <xdr:cNvPicPr>
          <a:picLocks noChangeAspect="1"/>
        </xdr:cNvPicPr>
      </xdr:nvPicPr>
      <xdr:blipFill rotWithShape="1">
        <a:blip xmlns:r="http://schemas.openxmlformats.org/officeDocument/2006/relationships" r:embed="rId4"/>
        <a:srcRect l="64107" t="51426" r="5333" b="19403"/>
        <a:stretch/>
      </xdr:blipFill>
      <xdr:spPr>
        <a:xfrm>
          <a:off x="285750" y="7162800"/>
          <a:ext cx="5114925" cy="19330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495300</xdr:colOff>
      <xdr:row>0</xdr:row>
      <xdr:rowOff>85725</xdr:rowOff>
    </xdr:from>
    <xdr:to>
      <xdr:col>10</xdr:col>
      <xdr:colOff>420414</xdr:colOff>
      <xdr:row>3</xdr:row>
      <xdr:rowOff>103983</xdr:rowOff>
    </xdr:to>
    <xdr:pic>
      <xdr:nvPicPr>
        <xdr:cNvPr id="2" name="il_fi" descr="http://digzo.com/makehome/images/homebutton.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981700" y="85725"/>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377334</xdr:colOff>
      <xdr:row>3</xdr:row>
      <xdr:rowOff>139212</xdr:rowOff>
    </xdr:from>
    <xdr:to>
      <xdr:col>9</xdr:col>
      <xdr:colOff>130245</xdr:colOff>
      <xdr:row>36</xdr:row>
      <xdr:rowOff>130420</xdr:rowOff>
    </xdr:to>
    <xdr:pic>
      <xdr:nvPicPr>
        <xdr:cNvPr id="26" name="Picture 25"/>
        <xdr:cNvPicPr>
          <a:picLocks noChangeAspect="1"/>
        </xdr:cNvPicPr>
      </xdr:nvPicPr>
      <xdr:blipFill rotWithShape="1">
        <a:blip xmlns:r="http://schemas.openxmlformats.org/officeDocument/2006/relationships" r:embed="rId3"/>
        <a:srcRect l="65899" t="25572" r="8704" b="9904"/>
        <a:stretch/>
      </xdr:blipFill>
      <xdr:spPr>
        <a:xfrm>
          <a:off x="377334" y="622789"/>
          <a:ext cx="5226123" cy="531055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xdr:colOff>
      <xdr:row>3</xdr:row>
      <xdr:rowOff>66675</xdr:rowOff>
    </xdr:from>
    <xdr:to>
      <xdr:col>15</xdr:col>
      <xdr:colOff>628650</xdr:colOff>
      <xdr:row>8</xdr:row>
      <xdr:rowOff>66675</xdr:rowOff>
    </xdr:to>
    <xdr:sp macro="" textlink="">
      <xdr:nvSpPr>
        <xdr:cNvPr id="1025" name="Text 1"/>
        <xdr:cNvSpPr txBox="1">
          <a:spLocks noChangeArrowheads="1"/>
        </xdr:cNvSpPr>
      </xdr:nvSpPr>
      <xdr:spPr bwMode="auto">
        <a:xfrm>
          <a:off x="7800975" y="685800"/>
          <a:ext cx="19240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can select the alternative that you want.  Just enter the appropriate number.  The cell that contains this number is called "strategy".</a:t>
          </a:r>
          <a:endParaRPr lang="en-US"/>
        </a:p>
      </xdr:txBody>
    </xdr:sp>
    <xdr:clientData/>
  </xdr:twoCellAnchor>
  <xdr:twoCellAnchor>
    <xdr:from>
      <xdr:col>10</xdr:col>
      <xdr:colOff>171450</xdr:colOff>
      <xdr:row>17</xdr:row>
      <xdr:rowOff>66675</xdr:rowOff>
    </xdr:from>
    <xdr:to>
      <xdr:col>12</xdr:col>
      <xdr:colOff>619125</xdr:colOff>
      <xdr:row>20</xdr:row>
      <xdr:rowOff>152400</xdr:rowOff>
    </xdr:to>
    <xdr:sp macro="" textlink="">
      <xdr:nvSpPr>
        <xdr:cNvPr id="1026" name="Text 2"/>
        <xdr:cNvSpPr txBox="1">
          <a:spLocks noChangeArrowheads="1"/>
        </xdr:cNvSpPr>
      </xdr:nvSpPr>
      <xdr:spPr bwMode="auto">
        <a:xfrm>
          <a:off x="5829300" y="3038475"/>
          <a:ext cx="1914525" cy="571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Place your constants here.  If you know how to name cells this will make things a little easier.</a:t>
          </a:r>
          <a:endParaRPr lang="en-US"/>
        </a:p>
      </xdr:txBody>
    </xdr:sp>
    <xdr:clientData/>
  </xdr:twoCellAnchor>
  <xdr:twoCellAnchor>
    <xdr:from>
      <xdr:col>16</xdr:col>
      <xdr:colOff>123825</xdr:colOff>
      <xdr:row>28</xdr:row>
      <xdr:rowOff>0</xdr:rowOff>
    </xdr:from>
    <xdr:to>
      <xdr:col>19</xdr:col>
      <xdr:colOff>76200</xdr:colOff>
      <xdr:row>37</xdr:row>
      <xdr:rowOff>0</xdr:rowOff>
    </xdr:to>
    <xdr:sp macro="" textlink="">
      <xdr:nvSpPr>
        <xdr:cNvPr id="1027" name="Text 3"/>
        <xdr:cNvSpPr txBox="1">
          <a:spLocks noChangeArrowheads="1"/>
        </xdr:cNvSpPr>
      </xdr:nvSpPr>
      <xdr:spPr bwMode="auto">
        <a:xfrm>
          <a:off x="9877425" y="4781550"/>
          <a:ext cx="1924050" cy="14954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enter uncertainties.  Look in the In Use cells.  These use the INDEX function which looks in the Low, Base, High range and pulls the correct value depending on how the Index cell is set.  Index = 1 = Low.  Index = 2 = Base.  Index = 3 = High.  Your spreadsheet should refer to the In Use cells for calculations.</a:t>
          </a:r>
          <a:endParaRPr lang="en-US"/>
        </a:p>
      </xdr:txBody>
    </xdr:sp>
    <xdr:clientData/>
  </xdr:twoCellAnchor>
  <xdr:twoCellAnchor>
    <xdr:from>
      <xdr:col>17</xdr:col>
      <xdr:colOff>381000</xdr:colOff>
      <xdr:row>51</xdr:row>
      <xdr:rowOff>104775</xdr:rowOff>
    </xdr:from>
    <xdr:to>
      <xdr:col>20</xdr:col>
      <xdr:colOff>342900</xdr:colOff>
      <xdr:row>56</xdr:row>
      <xdr:rowOff>19050</xdr:rowOff>
    </xdr:to>
    <xdr:sp macro="" textlink="">
      <xdr:nvSpPr>
        <xdr:cNvPr id="1028" name="Text 4"/>
        <xdr:cNvSpPr txBox="1">
          <a:spLocks noChangeArrowheads="1"/>
        </xdr:cNvSpPr>
      </xdr:nvSpPr>
      <xdr:spPr bwMode="auto">
        <a:xfrm>
          <a:off x="10791825" y="9010650"/>
          <a:ext cx="1933575" cy="876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You should complete this calculation section.  We have provide one equation for you.  It should give you all the logical statements you might need.</a:t>
          </a:r>
          <a:endParaRPr lang="en-US"/>
        </a:p>
      </xdr:txBody>
    </xdr:sp>
    <xdr:clientData/>
  </xdr:twoCellAnchor>
  <xdr:twoCellAnchor editAs="oneCell">
    <xdr:from>
      <xdr:col>16</xdr:col>
      <xdr:colOff>47625</xdr:colOff>
      <xdr:row>0</xdr:row>
      <xdr:rowOff>0</xdr:rowOff>
    </xdr:from>
    <xdr:to>
      <xdr:col>16</xdr:col>
      <xdr:colOff>582339</xdr:colOff>
      <xdr:row>2</xdr:row>
      <xdr:rowOff>133291</xdr:rowOff>
    </xdr:to>
    <xdr:pic>
      <xdr:nvPicPr>
        <xdr:cNvPr id="6" name="il_fi" descr="http://digzo.com/makehome/images/homebutton.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01225" y="0"/>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142875</xdr:colOff>
      <xdr:row>4</xdr:row>
      <xdr:rowOff>80962</xdr:rowOff>
    </xdr:from>
    <xdr:to>
      <xdr:col>14</xdr:col>
      <xdr:colOff>200025</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66675</xdr:colOff>
      <xdr:row>0</xdr:row>
      <xdr:rowOff>57150</xdr:rowOff>
    </xdr:from>
    <xdr:to>
      <xdr:col>12</xdr:col>
      <xdr:colOff>601389</xdr:colOff>
      <xdr:row>3</xdr:row>
      <xdr:rowOff>76141</xdr:rowOff>
    </xdr:to>
    <xdr:pic>
      <xdr:nvPicPr>
        <xdr:cNvPr id="3" name="il_fi" descr="http://digzo.com/makehome/images/homebutton.png">
          <a:hlinkClick xmlns:r="http://schemas.openxmlformats.org/officeDocument/2006/relationships" r:id="rId2"/>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381875" y="57150"/>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38099</xdr:colOff>
      <xdr:row>13</xdr:row>
      <xdr:rowOff>95250</xdr:rowOff>
    </xdr:from>
    <xdr:to>
      <xdr:col>18</xdr:col>
      <xdr:colOff>114300</xdr:colOff>
      <xdr:row>36</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37</xdr:row>
      <xdr:rowOff>85725</xdr:rowOff>
    </xdr:from>
    <xdr:to>
      <xdr:col>18</xdr:col>
      <xdr:colOff>114301</xdr:colOff>
      <xdr:row>60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66675</xdr:colOff>
      <xdr:row>61</xdr:row>
      <xdr:rowOff>123825</xdr:rowOff>
    </xdr:from>
    <xdr:to>
      <xdr:col>18</xdr:col>
      <xdr:colOff>142876</xdr:colOff>
      <xdr:row>84</xdr:row>
      <xdr:rowOff>114300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47625</xdr:colOff>
      <xdr:row>86</xdr:row>
      <xdr:rowOff>19050</xdr:rowOff>
    </xdr:from>
    <xdr:to>
      <xdr:col>18</xdr:col>
      <xdr:colOff>123826</xdr:colOff>
      <xdr:row>109</xdr:row>
      <xdr:rowOff>19050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57150</xdr:colOff>
      <xdr:row>0</xdr:row>
      <xdr:rowOff>123825</xdr:rowOff>
    </xdr:from>
    <xdr:to>
      <xdr:col>10</xdr:col>
      <xdr:colOff>591864</xdr:colOff>
      <xdr:row>3</xdr:row>
      <xdr:rowOff>76141</xdr:rowOff>
    </xdr:to>
    <xdr:pic>
      <xdr:nvPicPr>
        <xdr:cNvPr id="6" name="il_fi" descr="http://digzo.com/makehome/images/homebutton.png">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791325" y="123825"/>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19050</xdr:colOff>
      <xdr:row>3</xdr:row>
      <xdr:rowOff>66675</xdr:rowOff>
    </xdr:from>
    <xdr:to>
      <xdr:col>15</xdr:col>
      <xdr:colOff>628650</xdr:colOff>
      <xdr:row>8</xdr:row>
      <xdr:rowOff>66675</xdr:rowOff>
    </xdr:to>
    <xdr:sp macro="" textlink="">
      <xdr:nvSpPr>
        <xdr:cNvPr id="2" name="Text 1"/>
        <xdr:cNvSpPr txBox="1">
          <a:spLocks noChangeArrowheads="1"/>
        </xdr:cNvSpPr>
      </xdr:nvSpPr>
      <xdr:spPr bwMode="auto">
        <a:xfrm>
          <a:off x="7800975" y="657225"/>
          <a:ext cx="19240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can select the alternative that you want.  Just enter the appropriate number.  The cell that contains this number is called "strategy".</a:t>
          </a:r>
          <a:endParaRPr lang="en-US"/>
        </a:p>
      </xdr:txBody>
    </xdr:sp>
    <xdr:clientData/>
  </xdr:twoCellAnchor>
  <xdr:twoCellAnchor>
    <xdr:from>
      <xdr:col>10</xdr:col>
      <xdr:colOff>171450</xdr:colOff>
      <xdr:row>17</xdr:row>
      <xdr:rowOff>66675</xdr:rowOff>
    </xdr:from>
    <xdr:to>
      <xdr:col>12</xdr:col>
      <xdr:colOff>619125</xdr:colOff>
      <xdr:row>20</xdr:row>
      <xdr:rowOff>152400</xdr:rowOff>
    </xdr:to>
    <xdr:sp macro="" textlink="">
      <xdr:nvSpPr>
        <xdr:cNvPr id="3" name="Text 2"/>
        <xdr:cNvSpPr txBox="1">
          <a:spLocks noChangeArrowheads="1"/>
        </xdr:cNvSpPr>
      </xdr:nvSpPr>
      <xdr:spPr bwMode="auto">
        <a:xfrm>
          <a:off x="5829300" y="3000375"/>
          <a:ext cx="1914525" cy="571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Place your constants here.  If you know how to name cells this will make things a little easier.</a:t>
          </a:r>
          <a:endParaRPr lang="en-US"/>
        </a:p>
      </xdr:txBody>
    </xdr:sp>
    <xdr:clientData/>
  </xdr:twoCellAnchor>
  <xdr:twoCellAnchor>
    <xdr:from>
      <xdr:col>16</xdr:col>
      <xdr:colOff>123825</xdr:colOff>
      <xdr:row>28</xdr:row>
      <xdr:rowOff>0</xdr:rowOff>
    </xdr:from>
    <xdr:to>
      <xdr:col>19</xdr:col>
      <xdr:colOff>76200</xdr:colOff>
      <xdr:row>37</xdr:row>
      <xdr:rowOff>0</xdr:rowOff>
    </xdr:to>
    <xdr:sp macro="" textlink="">
      <xdr:nvSpPr>
        <xdr:cNvPr id="4" name="Text 3"/>
        <xdr:cNvSpPr txBox="1">
          <a:spLocks noChangeArrowheads="1"/>
        </xdr:cNvSpPr>
      </xdr:nvSpPr>
      <xdr:spPr bwMode="auto">
        <a:xfrm>
          <a:off x="9877425" y="4781550"/>
          <a:ext cx="1924050" cy="14954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enter uncertainties.  Look in the In Use cells.  These use the INDEX function which looks in the Low, Base, High range and pulls the correct value depending on how the Index cell is set.  Index = 1 = Low.  Index = 2 = Base.  Index = 3 = High.  Your spreadsheet should refer to the In Use cells for calculations.</a:t>
          </a:r>
          <a:endParaRPr lang="en-US"/>
        </a:p>
      </xdr:txBody>
    </xdr:sp>
    <xdr:clientData/>
  </xdr:twoCellAnchor>
  <xdr:twoCellAnchor>
    <xdr:from>
      <xdr:col>17</xdr:col>
      <xdr:colOff>381000</xdr:colOff>
      <xdr:row>51</xdr:row>
      <xdr:rowOff>104775</xdr:rowOff>
    </xdr:from>
    <xdr:to>
      <xdr:col>20</xdr:col>
      <xdr:colOff>342900</xdr:colOff>
      <xdr:row>56</xdr:row>
      <xdr:rowOff>19050</xdr:rowOff>
    </xdr:to>
    <xdr:sp macro="" textlink="">
      <xdr:nvSpPr>
        <xdr:cNvPr id="5" name="Text 4"/>
        <xdr:cNvSpPr txBox="1">
          <a:spLocks noChangeArrowheads="1"/>
        </xdr:cNvSpPr>
      </xdr:nvSpPr>
      <xdr:spPr bwMode="auto">
        <a:xfrm>
          <a:off x="10791825" y="8924925"/>
          <a:ext cx="1933575" cy="876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You should complete this calculation section.  We have provide one equation for you.  It should give you all the logical statements you might need.</a:t>
          </a: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19050</xdr:colOff>
      <xdr:row>3</xdr:row>
      <xdr:rowOff>66675</xdr:rowOff>
    </xdr:from>
    <xdr:to>
      <xdr:col>15</xdr:col>
      <xdr:colOff>628650</xdr:colOff>
      <xdr:row>8</xdr:row>
      <xdr:rowOff>66675</xdr:rowOff>
    </xdr:to>
    <xdr:sp macro="" textlink="">
      <xdr:nvSpPr>
        <xdr:cNvPr id="2" name="Text 1"/>
        <xdr:cNvSpPr txBox="1">
          <a:spLocks noChangeArrowheads="1"/>
        </xdr:cNvSpPr>
      </xdr:nvSpPr>
      <xdr:spPr bwMode="auto">
        <a:xfrm>
          <a:off x="7800975" y="657225"/>
          <a:ext cx="19240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can select the alternative that you want.  Just enter the appropriate number.  The cell that contains this number is called "strategy".</a:t>
          </a:r>
          <a:endParaRPr lang="en-US"/>
        </a:p>
      </xdr:txBody>
    </xdr:sp>
    <xdr:clientData/>
  </xdr:twoCellAnchor>
  <xdr:twoCellAnchor>
    <xdr:from>
      <xdr:col>10</xdr:col>
      <xdr:colOff>171450</xdr:colOff>
      <xdr:row>17</xdr:row>
      <xdr:rowOff>66675</xdr:rowOff>
    </xdr:from>
    <xdr:to>
      <xdr:col>12</xdr:col>
      <xdr:colOff>619125</xdr:colOff>
      <xdr:row>20</xdr:row>
      <xdr:rowOff>152400</xdr:rowOff>
    </xdr:to>
    <xdr:sp macro="" textlink="">
      <xdr:nvSpPr>
        <xdr:cNvPr id="3" name="Text 2"/>
        <xdr:cNvSpPr txBox="1">
          <a:spLocks noChangeArrowheads="1"/>
        </xdr:cNvSpPr>
      </xdr:nvSpPr>
      <xdr:spPr bwMode="auto">
        <a:xfrm>
          <a:off x="5829300" y="3000375"/>
          <a:ext cx="1914525" cy="571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Place your constants here.  If you know how to name cells this will make things a little easier.</a:t>
          </a:r>
          <a:endParaRPr lang="en-US"/>
        </a:p>
      </xdr:txBody>
    </xdr:sp>
    <xdr:clientData/>
  </xdr:twoCellAnchor>
  <xdr:twoCellAnchor>
    <xdr:from>
      <xdr:col>16</xdr:col>
      <xdr:colOff>123825</xdr:colOff>
      <xdr:row>28</xdr:row>
      <xdr:rowOff>0</xdr:rowOff>
    </xdr:from>
    <xdr:to>
      <xdr:col>19</xdr:col>
      <xdr:colOff>76200</xdr:colOff>
      <xdr:row>37</xdr:row>
      <xdr:rowOff>0</xdr:rowOff>
    </xdr:to>
    <xdr:sp macro="" textlink="">
      <xdr:nvSpPr>
        <xdr:cNvPr id="4" name="Text 3"/>
        <xdr:cNvSpPr txBox="1">
          <a:spLocks noChangeArrowheads="1"/>
        </xdr:cNvSpPr>
      </xdr:nvSpPr>
      <xdr:spPr bwMode="auto">
        <a:xfrm>
          <a:off x="9877425" y="4781550"/>
          <a:ext cx="1924050" cy="14954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enter uncertainties.  Look in the In Use cells.  These use the INDEX function which looks in the Low, Base, High range and pulls the correct value depending on how the Index cell is set.  Index = 1 = Low.  Index = 2 = Base.  Index = 3 = High.  Your spreadsheet should refer to the In Use cells for calculations.</a:t>
          </a:r>
          <a:endParaRPr lang="en-US"/>
        </a:p>
      </xdr:txBody>
    </xdr:sp>
    <xdr:clientData/>
  </xdr:twoCellAnchor>
  <xdr:twoCellAnchor>
    <xdr:from>
      <xdr:col>17</xdr:col>
      <xdr:colOff>381000</xdr:colOff>
      <xdr:row>51</xdr:row>
      <xdr:rowOff>104775</xdr:rowOff>
    </xdr:from>
    <xdr:to>
      <xdr:col>20</xdr:col>
      <xdr:colOff>342900</xdr:colOff>
      <xdr:row>56</xdr:row>
      <xdr:rowOff>19050</xdr:rowOff>
    </xdr:to>
    <xdr:sp macro="" textlink="">
      <xdr:nvSpPr>
        <xdr:cNvPr id="5" name="Text 4"/>
        <xdr:cNvSpPr txBox="1">
          <a:spLocks noChangeArrowheads="1"/>
        </xdr:cNvSpPr>
      </xdr:nvSpPr>
      <xdr:spPr bwMode="auto">
        <a:xfrm>
          <a:off x="10791825" y="8924925"/>
          <a:ext cx="1933575" cy="876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You should complete this calculation section.  We have provide one equation for you.  It should give you all the logical statements you might need.</a:t>
          </a:r>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19050</xdr:colOff>
      <xdr:row>3</xdr:row>
      <xdr:rowOff>66675</xdr:rowOff>
    </xdr:from>
    <xdr:to>
      <xdr:col>15</xdr:col>
      <xdr:colOff>628650</xdr:colOff>
      <xdr:row>8</xdr:row>
      <xdr:rowOff>66675</xdr:rowOff>
    </xdr:to>
    <xdr:sp macro="" textlink="">
      <xdr:nvSpPr>
        <xdr:cNvPr id="2" name="Text 1"/>
        <xdr:cNvSpPr txBox="1">
          <a:spLocks noChangeArrowheads="1"/>
        </xdr:cNvSpPr>
      </xdr:nvSpPr>
      <xdr:spPr bwMode="auto">
        <a:xfrm>
          <a:off x="7800975" y="657225"/>
          <a:ext cx="19240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can select the alternative that you want.  Just enter the appropriate number.  The cell that contains this number is called "strategy".</a:t>
          </a:r>
          <a:endParaRPr lang="en-US"/>
        </a:p>
      </xdr:txBody>
    </xdr:sp>
    <xdr:clientData/>
  </xdr:twoCellAnchor>
  <xdr:twoCellAnchor>
    <xdr:from>
      <xdr:col>10</xdr:col>
      <xdr:colOff>171450</xdr:colOff>
      <xdr:row>17</xdr:row>
      <xdr:rowOff>66675</xdr:rowOff>
    </xdr:from>
    <xdr:to>
      <xdr:col>12</xdr:col>
      <xdr:colOff>619125</xdr:colOff>
      <xdr:row>20</xdr:row>
      <xdr:rowOff>152400</xdr:rowOff>
    </xdr:to>
    <xdr:sp macro="" textlink="">
      <xdr:nvSpPr>
        <xdr:cNvPr id="3" name="Text 2"/>
        <xdr:cNvSpPr txBox="1">
          <a:spLocks noChangeArrowheads="1"/>
        </xdr:cNvSpPr>
      </xdr:nvSpPr>
      <xdr:spPr bwMode="auto">
        <a:xfrm>
          <a:off x="5829300" y="3000375"/>
          <a:ext cx="1914525" cy="571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Place your constants here.  If you know how to name cells this will make things a little easier.</a:t>
          </a:r>
          <a:endParaRPr lang="en-US"/>
        </a:p>
      </xdr:txBody>
    </xdr:sp>
    <xdr:clientData/>
  </xdr:twoCellAnchor>
  <xdr:twoCellAnchor>
    <xdr:from>
      <xdr:col>16</xdr:col>
      <xdr:colOff>123825</xdr:colOff>
      <xdr:row>28</xdr:row>
      <xdr:rowOff>0</xdr:rowOff>
    </xdr:from>
    <xdr:to>
      <xdr:col>19</xdr:col>
      <xdr:colOff>76200</xdr:colOff>
      <xdr:row>37</xdr:row>
      <xdr:rowOff>0</xdr:rowOff>
    </xdr:to>
    <xdr:sp macro="" textlink="">
      <xdr:nvSpPr>
        <xdr:cNvPr id="4" name="Text 3"/>
        <xdr:cNvSpPr txBox="1">
          <a:spLocks noChangeArrowheads="1"/>
        </xdr:cNvSpPr>
      </xdr:nvSpPr>
      <xdr:spPr bwMode="auto">
        <a:xfrm>
          <a:off x="9877425" y="4781550"/>
          <a:ext cx="1924050" cy="14954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enter uncertainties.  Look in the In Use cells.  These use the INDEX function which looks in the Low, Base, High range and pulls the correct value depending on how the Index cell is set.  Index = 1 = Low.  Index = 2 = Base.  Index = 3 = High.  Your spreadsheet should refer to the In Use cells for calculations.</a:t>
          </a:r>
          <a:endParaRPr lang="en-US"/>
        </a:p>
      </xdr:txBody>
    </xdr:sp>
    <xdr:clientData/>
  </xdr:twoCellAnchor>
  <xdr:twoCellAnchor>
    <xdr:from>
      <xdr:col>17</xdr:col>
      <xdr:colOff>381000</xdr:colOff>
      <xdr:row>51</xdr:row>
      <xdr:rowOff>104775</xdr:rowOff>
    </xdr:from>
    <xdr:to>
      <xdr:col>20</xdr:col>
      <xdr:colOff>342900</xdr:colOff>
      <xdr:row>56</xdr:row>
      <xdr:rowOff>19050</xdr:rowOff>
    </xdr:to>
    <xdr:sp macro="" textlink="">
      <xdr:nvSpPr>
        <xdr:cNvPr id="5" name="Text 4"/>
        <xdr:cNvSpPr txBox="1">
          <a:spLocks noChangeArrowheads="1"/>
        </xdr:cNvSpPr>
      </xdr:nvSpPr>
      <xdr:spPr bwMode="auto">
        <a:xfrm>
          <a:off x="10791825" y="8924925"/>
          <a:ext cx="1933575" cy="876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You should complete this calculation section.  We have provide one equation for you.  It should give you all the logical statements you might need.</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19050</xdr:colOff>
      <xdr:row>3</xdr:row>
      <xdr:rowOff>66675</xdr:rowOff>
    </xdr:from>
    <xdr:to>
      <xdr:col>15</xdr:col>
      <xdr:colOff>628650</xdr:colOff>
      <xdr:row>8</xdr:row>
      <xdr:rowOff>66675</xdr:rowOff>
    </xdr:to>
    <xdr:sp macro="" textlink="">
      <xdr:nvSpPr>
        <xdr:cNvPr id="2" name="Text 1"/>
        <xdr:cNvSpPr txBox="1">
          <a:spLocks noChangeArrowheads="1"/>
        </xdr:cNvSpPr>
      </xdr:nvSpPr>
      <xdr:spPr bwMode="auto">
        <a:xfrm>
          <a:off x="7800975" y="657225"/>
          <a:ext cx="19240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can select the alternative that you want.  Just enter the appropriate number.  The cell that contains this number is called "strategy".</a:t>
          </a:r>
          <a:endParaRPr lang="en-US"/>
        </a:p>
      </xdr:txBody>
    </xdr:sp>
    <xdr:clientData/>
  </xdr:twoCellAnchor>
  <xdr:twoCellAnchor>
    <xdr:from>
      <xdr:col>10</xdr:col>
      <xdr:colOff>171450</xdr:colOff>
      <xdr:row>17</xdr:row>
      <xdr:rowOff>66675</xdr:rowOff>
    </xdr:from>
    <xdr:to>
      <xdr:col>12</xdr:col>
      <xdr:colOff>619125</xdr:colOff>
      <xdr:row>20</xdr:row>
      <xdr:rowOff>152400</xdr:rowOff>
    </xdr:to>
    <xdr:sp macro="" textlink="">
      <xdr:nvSpPr>
        <xdr:cNvPr id="3" name="Text 2"/>
        <xdr:cNvSpPr txBox="1">
          <a:spLocks noChangeArrowheads="1"/>
        </xdr:cNvSpPr>
      </xdr:nvSpPr>
      <xdr:spPr bwMode="auto">
        <a:xfrm>
          <a:off x="5829300" y="3000375"/>
          <a:ext cx="1914525" cy="571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Place your constants here.  If you know how to name cells this will make things a little easier.</a:t>
          </a:r>
          <a:endParaRPr lang="en-US"/>
        </a:p>
      </xdr:txBody>
    </xdr:sp>
    <xdr:clientData/>
  </xdr:twoCellAnchor>
  <xdr:twoCellAnchor>
    <xdr:from>
      <xdr:col>16</xdr:col>
      <xdr:colOff>123825</xdr:colOff>
      <xdr:row>28</xdr:row>
      <xdr:rowOff>0</xdr:rowOff>
    </xdr:from>
    <xdr:to>
      <xdr:col>19</xdr:col>
      <xdr:colOff>76200</xdr:colOff>
      <xdr:row>37</xdr:row>
      <xdr:rowOff>0</xdr:rowOff>
    </xdr:to>
    <xdr:sp macro="" textlink="">
      <xdr:nvSpPr>
        <xdr:cNvPr id="4" name="Text 3"/>
        <xdr:cNvSpPr txBox="1">
          <a:spLocks noChangeArrowheads="1"/>
        </xdr:cNvSpPr>
      </xdr:nvSpPr>
      <xdr:spPr bwMode="auto">
        <a:xfrm>
          <a:off x="9877425" y="4781550"/>
          <a:ext cx="1924050" cy="14954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enter uncertainties.  Look in the In Use cells.  These use the INDEX function which looks in the Low, Base, High range and pulls the correct value depending on how the Index cell is set.  Index = 1 = Low.  Index = 2 = Base.  Index = 3 = High.  Your spreadsheet should refer to the In Use cells for calculations.</a:t>
          </a:r>
          <a:endParaRPr lang="en-US"/>
        </a:p>
      </xdr:txBody>
    </xdr:sp>
    <xdr:clientData/>
  </xdr:twoCellAnchor>
  <xdr:twoCellAnchor>
    <xdr:from>
      <xdr:col>17</xdr:col>
      <xdr:colOff>381000</xdr:colOff>
      <xdr:row>51</xdr:row>
      <xdr:rowOff>104775</xdr:rowOff>
    </xdr:from>
    <xdr:to>
      <xdr:col>20</xdr:col>
      <xdr:colOff>342900</xdr:colOff>
      <xdr:row>56</xdr:row>
      <xdr:rowOff>19050</xdr:rowOff>
    </xdr:to>
    <xdr:sp macro="" textlink="">
      <xdr:nvSpPr>
        <xdr:cNvPr id="5" name="Text 4"/>
        <xdr:cNvSpPr txBox="1">
          <a:spLocks noChangeArrowheads="1"/>
        </xdr:cNvSpPr>
      </xdr:nvSpPr>
      <xdr:spPr bwMode="auto">
        <a:xfrm>
          <a:off x="10791825" y="8924925"/>
          <a:ext cx="1933575" cy="876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You should complete this calculation section.  We have provide one equation for you.  It should give you all the logical statements you might need.</a:t>
          </a: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19050</xdr:colOff>
      <xdr:row>3</xdr:row>
      <xdr:rowOff>66675</xdr:rowOff>
    </xdr:from>
    <xdr:to>
      <xdr:col>15</xdr:col>
      <xdr:colOff>628650</xdr:colOff>
      <xdr:row>8</xdr:row>
      <xdr:rowOff>66675</xdr:rowOff>
    </xdr:to>
    <xdr:sp macro="" textlink="">
      <xdr:nvSpPr>
        <xdr:cNvPr id="2" name="Text 1"/>
        <xdr:cNvSpPr txBox="1">
          <a:spLocks noChangeArrowheads="1"/>
        </xdr:cNvSpPr>
      </xdr:nvSpPr>
      <xdr:spPr bwMode="auto">
        <a:xfrm>
          <a:off x="7800975" y="657225"/>
          <a:ext cx="19240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can select the alternative that you want.  Just enter the appropriate number.  The cell that contains this number is called "strategy".</a:t>
          </a:r>
          <a:endParaRPr lang="en-US"/>
        </a:p>
      </xdr:txBody>
    </xdr:sp>
    <xdr:clientData/>
  </xdr:twoCellAnchor>
  <xdr:twoCellAnchor>
    <xdr:from>
      <xdr:col>10</xdr:col>
      <xdr:colOff>171450</xdr:colOff>
      <xdr:row>17</xdr:row>
      <xdr:rowOff>66675</xdr:rowOff>
    </xdr:from>
    <xdr:to>
      <xdr:col>12</xdr:col>
      <xdr:colOff>619125</xdr:colOff>
      <xdr:row>20</xdr:row>
      <xdr:rowOff>152400</xdr:rowOff>
    </xdr:to>
    <xdr:sp macro="" textlink="">
      <xdr:nvSpPr>
        <xdr:cNvPr id="3" name="Text 2"/>
        <xdr:cNvSpPr txBox="1">
          <a:spLocks noChangeArrowheads="1"/>
        </xdr:cNvSpPr>
      </xdr:nvSpPr>
      <xdr:spPr bwMode="auto">
        <a:xfrm>
          <a:off x="5829300" y="3000375"/>
          <a:ext cx="1914525" cy="571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Place your constants here.  If you know how to name cells this will make things a little easier.</a:t>
          </a:r>
          <a:endParaRPr lang="en-US"/>
        </a:p>
      </xdr:txBody>
    </xdr:sp>
    <xdr:clientData/>
  </xdr:twoCellAnchor>
  <xdr:twoCellAnchor>
    <xdr:from>
      <xdr:col>16</xdr:col>
      <xdr:colOff>123825</xdr:colOff>
      <xdr:row>28</xdr:row>
      <xdr:rowOff>0</xdr:rowOff>
    </xdr:from>
    <xdr:to>
      <xdr:col>19</xdr:col>
      <xdr:colOff>76200</xdr:colOff>
      <xdr:row>37</xdr:row>
      <xdr:rowOff>0</xdr:rowOff>
    </xdr:to>
    <xdr:sp macro="" textlink="">
      <xdr:nvSpPr>
        <xdr:cNvPr id="4" name="Text 3"/>
        <xdr:cNvSpPr txBox="1">
          <a:spLocks noChangeArrowheads="1"/>
        </xdr:cNvSpPr>
      </xdr:nvSpPr>
      <xdr:spPr bwMode="auto">
        <a:xfrm>
          <a:off x="9877425" y="4781550"/>
          <a:ext cx="1924050" cy="14954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Here you enter uncertainties.  Look in the In Use cells.  These use the INDEX function which looks in the Low, Base, High range and pulls the correct value depending on how the Index cell is set.  Index = 1 = Low.  Index = 2 = Base.  Index = 3 = High.  Your spreadsheet should refer to the In Use cells for calculations.</a:t>
          </a:r>
          <a:endParaRPr lang="en-US"/>
        </a:p>
      </xdr:txBody>
    </xdr:sp>
    <xdr:clientData/>
  </xdr:twoCellAnchor>
  <xdr:twoCellAnchor>
    <xdr:from>
      <xdr:col>17</xdr:col>
      <xdr:colOff>381000</xdr:colOff>
      <xdr:row>51</xdr:row>
      <xdr:rowOff>104775</xdr:rowOff>
    </xdr:from>
    <xdr:to>
      <xdr:col>20</xdr:col>
      <xdr:colOff>342900</xdr:colOff>
      <xdr:row>56</xdr:row>
      <xdr:rowOff>19050</xdr:rowOff>
    </xdr:to>
    <xdr:sp macro="" textlink="">
      <xdr:nvSpPr>
        <xdr:cNvPr id="5" name="Text 4"/>
        <xdr:cNvSpPr txBox="1">
          <a:spLocks noChangeArrowheads="1"/>
        </xdr:cNvSpPr>
      </xdr:nvSpPr>
      <xdr:spPr bwMode="auto">
        <a:xfrm>
          <a:off x="10791825" y="8924925"/>
          <a:ext cx="1933575" cy="876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D4"/>
              </a:solidFill>
              <a:latin typeface="Arial"/>
              <a:cs typeface="Arial"/>
            </a:rPr>
            <a:t>You should complete this calculation section.  We have provide one equation for you.  It should give you all the logical statements you might need.</a:t>
          </a:r>
          <a:endParaRPr lang="en-US"/>
        </a:p>
      </xdr:txBody>
    </xdr:sp>
    <xdr:clientData/>
  </xdr:twoCellAnchor>
  <xdr:twoCellAnchor>
    <xdr:from>
      <xdr:col>9</xdr:col>
      <xdr:colOff>171450</xdr:colOff>
      <xdr:row>91</xdr:row>
      <xdr:rowOff>19050</xdr:rowOff>
    </xdr:from>
    <xdr:to>
      <xdr:col>9</xdr:col>
      <xdr:colOff>333375</xdr:colOff>
      <xdr:row>93</xdr:row>
      <xdr:rowOff>142874</xdr:rowOff>
    </xdr:to>
    <xdr:sp macro="" textlink="">
      <xdr:nvSpPr>
        <xdr:cNvPr id="6" name="Right Brace 5"/>
        <xdr:cNvSpPr/>
      </xdr:nvSpPr>
      <xdr:spPr bwMode="auto">
        <a:xfrm flipH="1">
          <a:off x="4895850" y="16125825"/>
          <a:ext cx="161925" cy="447674"/>
        </a:xfrm>
        <a:prstGeom prst="righ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t" upright="1"/>
        <a:lstStyle/>
        <a:p>
          <a:pPr algn="l"/>
          <a:endParaRPr lang="en-US" sz="1100"/>
        </a:p>
      </xdr:txBody>
    </xdr:sp>
    <xdr:clientData/>
  </xdr:twoCellAnchor>
  <xdr:twoCellAnchor>
    <xdr:from>
      <xdr:col>8</xdr:col>
      <xdr:colOff>85725</xdr:colOff>
      <xdr:row>91</xdr:row>
      <xdr:rowOff>114300</xdr:rowOff>
    </xdr:from>
    <xdr:to>
      <xdr:col>9</xdr:col>
      <xdr:colOff>152400</xdr:colOff>
      <xdr:row>93</xdr:row>
      <xdr:rowOff>9525</xdr:rowOff>
    </xdr:to>
    <xdr:sp macro="" textlink="">
      <xdr:nvSpPr>
        <xdr:cNvPr id="7" name="TextBox 6"/>
        <xdr:cNvSpPr txBox="1"/>
      </xdr:nvSpPr>
      <xdr:spPr>
        <a:xfrm>
          <a:off x="4152900" y="16221075"/>
          <a:ext cx="723900"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DA Markets</a:t>
          </a:r>
        </a:p>
      </xdr:txBody>
    </xdr:sp>
    <xdr:clientData/>
  </xdr:twoCellAnchor>
  <xdr:twoCellAnchor>
    <xdr:from>
      <xdr:col>11</xdr:col>
      <xdr:colOff>76200</xdr:colOff>
      <xdr:row>88</xdr:row>
      <xdr:rowOff>19051</xdr:rowOff>
    </xdr:from>
    <xdr:to>
      <xdr:col>12</xdr:col>
      <xdr:colOff>76200</xdr:colOff>
      <xdr:row>89</xdr:row>
      <xdr:rowOff>85726</xdr:rowOff>
    </xdr:to>
    <xdr:sp macro="" textlink="">
      <xdr:nvSpPr>
        <xdr:cNvPr id="8" name="TextBox 7"/>
        <xdr:cNvSpPr txBox="1"/>
      </xdr:nvSpPr>
      <xdr:spPr>
        <a:xfrm>
          <a:off x="6391275" y="15640051"/>
          <a:ext cx="809625" cy="22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Unit Revenue</a:t>
          </a:r>
        </a:p>
      </xdr:txBody>
    </xdr:sp>
    <xdr:clientData/>
  </xdr:twoCellAnchor>
  <xdr:twoCellAnchor>
    <xdr:from>
      <xdr:col>10</xdr:col>
      <xdr:colOff>247649</xdr:colOff>
      <xdr:row>89</xdr:row>
      <xdr:rowOff>19051</xdr:rowOff>
    </xdr:from>
    <xdr:to>
      <xdr:col>12</xdr:col>
      <xdr:colOff>542924</xdr:colOff>
      <xdr:row>90</xdr:row>
      <xdr:rowOff>28576</xdr:rowOff>
    </xdr:to>
    <xdr:sp macro="" textlink="">
      <xdr:nvSpPr>
        <xdr:cNvPr id="12" name="Left Brace 11"/>
        <xdr:cNvSpPr/>
      </xdr:nvSpPr>
      <xdr:spPr bwMode="auto">
        <a:xfrm rot="5400000">
          <a:off x="6700837" y="15006638"/>
          <a:ext cx="171450" cy="1762125"/>
        </a:xfrm>
        <a:prstGeom prst="leftBrace">
          <a:avLst/>
        </a:prstGeom>
        <a:no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16</xdr:col>
      <xdr:colOff>142875</xdr:colOff>
      <xdr:row>0</xdr:row>
      <xdr:rowOff>0</xdr:rowOff>
    </xdr:from>
    <xdr:to>
      <xdr:col>17</xdr:col>
      <xdr:colOff>20364</xdr:colOff>
      <xdr:row>2</xdr:row>
      <xdr:rowOff>133291</xdr:rowOff>
    </xdr:to>
    <xdr:pic>
      <xdr:nvPicPr>
        <xdr:cNvPr id="10" name="il_fi" descr="http://digzo.com/makehome/images/homebutton.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96475" y="0"/>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139</xdr:row>
          <xdr:rowOff>38100</xdr:rowOff>
        </xdr:from>
        <xdr:to>
          <xdr:col>0</xdr:col>
          <xdr:colOff>1533525</xdr:colOff>
          <xdr:row>141</xdr:row>
          <xdr:rowOff>47625</xdr:rowOff>
        </xdr:to>
        <xdr:sp macro="" textlink="">
          <xdr:nvSpPr>
            <xdr:cNvPr id="9218" name="Button 2"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RealDiscountRate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161</xdr:row>
          <xdr:rowOff>66675</xdr:rowOff>
        </xdr:from>
        <xdr:to>
          <xdr:col>0</xdr:col>
          <xdr:colOff>1543050</xdr:colOff>
          <xdr:row>163</xdr:row>
          <xdr:rowOff>76200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Tax Rate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181</xdr:row>
          <xdr:rowOff>114300</xdr:rowOff>
        </xdr:from>
        <xdr:to>
          <xdr:col>0</xdr:col>
          <xdr:colOff>1524000</xdr:colOff>
          <xdr:row>183</xdr:row>
          <xdr:rowOff>142875</xdr:rowOff>
        </xdr:to>
        <xdr:sp macro="" textlink="">
          <xdr:nvSpPr>
            <xdr:cNvPr id="9220" name="Button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Joint Venture Share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206</xdr:row>
          <xdr:rowOff>57150</xdr:rowOff>
        </xdr:from>
        <xdr:to>
          <xdr:col>0</xdr:col>
          <xdr:colOff>1571625</xdr:colOff>
          <xdr:row>208</xdr:row>
          <xdr:rowOff>57150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Royalty Payment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209550</xdr:colOff>
          <xdr:row>227</xdr:row>
          <xdr:rowOff>76200</xdr:rowOff>
        </xdr:from>
        <xdr:to>
          <xdr:col>0</xdr:col>
          <xdr:colOff>1438275</xdr:colOff>
          <xdr:row>229</xdr:row>
          <xdr:rowOff>123825</xdr:rowOff>
        </xdr:to>
        <xdr:sp macro="" textlink="">
          <xdr:nvSpPr>
            <xdr:cNvPr id="9222" name="Button 6"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Current Capacity</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251</xdr:row>
          <xdr:rowOff>76200</xdr:rowOff>
        </xdr:from>
        <xdr:to>
          <xdr:col>0</xdr:col>
          <xdr:colOff>1504950</xdr:colOff>
          <xdr:row>253</xdr:row>
          <xdr:rowOff>123825</xdr:rowOff>
        </xdr:to>
        <xdr:sp macro="" textlink="">
          <xdr:nvSpPr>
            <xdr:cNvPr id="9223" name="Button 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Expansion Capacity</a:t>
              </a:r>
              <a:endParaRPr lang="en-US"/>
            </a:p>
          </xdr:txBody>
        </xdr:sp>
        <xdr:clientData fPrintsWithSheet="0"/>
      </xdr:twoCellAnchor>
    </mc:Choice>
    <mc:Fallback/>
  </mc:AlternateContent>
  <xdr:twoCellAnchor editAs="oneCell">
    <xdr:from>
      <xdr:col>1</xdr:col>
      <xdr:colOff>381001</xdr:colOff>
      <xdr:row>0</xdr:row>
      <xdr:rowOff>0</xdr:rowOff>
    </xdr:from>
    <xdr:to>
      <xdr:col>2</xdr:col>
      <xdr:colOff>52862</xdr:colOff>
      <xdr:row>3</xdr:row>
      <xdr:rowOff>29076</xdr:rowOff>
    </xdr:to>
    <xdr:pic>
      <xdr:nvPicPr>
        <xdr:cNvPr id="8" name="il_fi" descr="http://digzo.com/makehome/images/homebutton.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72236" y="0"/>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683560</xdr:colOff>
      <xdr:row>11</xdr:row>
      <xdr:rowOff>89646</xdr:rowOff>
    </xdr:from>
    <xdr:to>
      <xdr:col>13</xdr:col>
      <xdr:colOff>67236</xdr:colOff>
      <xdr:row>12</xdr:row>
      <xdr:rowOff>78440</xdr:rowOff>
    </xdr:to>
    <xdr:sp macro="" textlink="">
      <xdr:nvSpPr>
        <xdr:cNvPr id="3" name="Oval 2"/>
        <xdr:cNvSpPr/>
      </xdr:nvSpPr>
      <xdr:spPr bwMode="auto">
        <a:xfrm>
          <a:off x="9917207" y="1848970"/>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12</xdr:col>
      <xdr:colOff>705972</xdr:colOff>
      <xdr:row>29</xdr:row>
      <xdr:rowOff>78441</xdr:rowOff>
    </xdr:from>
    <xdr:to>
      <xdr:col>13</xdr:col>
      <xdr:colOff>89648</xdr:colOff>
      <xdr:row>30</xdr:row>
      <xdr:rowOff>67234</xdr:rowOff>
    </xdr:to>
    <xdr:sp macro="" textlink="">
      <xdr:nvSpPr>
        <xdr:cNvPr id="11" name="Oval 10"/>
        <xdr:cNvSpPr/>
      </xdr:nvSpPr>
      <xdr:spPr bwMode="auto">
        <a:xfrm>
          <a:off x="9939619" y="4717676"/>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12</xdr:col>
      <xdr:colOff>694766</xdr:colOff>
      <xdr:row>47</xdr:row>
      <xdr:rowOff>89647</xdr:rowOff>
    </xdr:from>
    <xdr:to>
      <xdr:col>13</xdr:col>
      <xdr:colOff>78442</xdr:colOff>
      <xdr:row>48</xdr:row>
      <xdr:rowOff>78440</xdr:rowOff>
    </xdr:to>
    <xdr:sp macro="" textlink="">
      <xdr:nvSpPr>
        <xdr:cNvPr id="12" name="Oval 11"/>
        <xdr:cNvSpPr/>
      </xdr:nvSpPr>
      <xdr:spPr bwMode="auto">
        <a:xfrm>
          <a:off x="9928413" y="7575176"/>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12</xdr:col>
      <xdr:colOff>705972</xdr:colOff>
      <xdr:row>59</xdr:row>
      <xdr:rowOff>67234</xdr:rowOff>
    </xdr:from>
    <xdr:to>
      <xdr:col>13</xdr:col>
      <xdr:colOff>89648</xdr:colOff>
      <xdr:row>60</xdr:row>
      <xdr:rowOff>56028</xdr:rowOff>
    </xdr:to>
    <xdr:sp macro="" textlink="">
      <xdr:nvSpPr>
        <xdr:cNvPr id="13" name="Oval 12"/>
        <xdr:cNvSpPr/>
      </xdr:nvSpPr>
      <xdr:spPr bwMode="auto">
        <a:xfrm>
          <a:off x="9939619" y="9435352"/>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15</xdr:col>
      <xdr:colOff>717177</xdr:colOff>
      <xdr:row>5</xdr:row>
      <xdr:rowOff>89647</xdr:rowOff>
    </xdr:from>
    <xdr:to>
      <xdr:col>16</xdr:col>
      <xdr:colOff>78442</xdr:colOff>
      <xdr:row>6</xdr:row>
      <xdr:rowOff>78440</xdr:rowOff>
    </xdr:to>
    <xdr:sp macro="" textlink="">
      <xdr:nvSpPr>
        <xdr:cNvPr id="14" name="Oval 13"/>
        <xdr:cNvSpPr/>
      </xdr:nvSpPr>
      <xdr:spPr bwMode="auto">
        <a:xfrm>
          <a:off x="11990295" y="907676"/>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15</xdr:col>
      <xdr:colOff>717177</xdr:colOff>
      <xdr:row>11</xdr:row>
      <xdr:rowOff>78440</xdr:rowOff>
    </xdr:from>
    <xdr:to>
      <xdr:col>16</xdr:col>
      <xdr:colOff>78442</xdr:colOff>
      <xdr:row>12</xdr:row>
      <xdr:rowOff>67234</xdr:rowOff>
    </xdr:to>
    <xdr:sp macro="" textlink="">
      <xdr:nvSpPr>
        <xdr:cNvPr id="15" name="Oval 14"/>
        <xdr:cNvSpPr/>
      </xdr:nvSpPr>
      <xdr:spPr bwMode="auto">
        <a:xfrm>
          <a:off x="11990295" y="1837764"/>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15</xdr:col>
      <xdr:colOff>705971</xdr:colOff>
      <xdr:row>17</xdr:row>
      <xdr:rowOff>100852</xdr:rowOff>
    </xdr:from>
    <xdr:to>
      <xdr:col>16</xdr:col>
      <xdr:colOff>67236</xdr:colOff>
      <xdr:row>18</xdr:row>
      <xdr:rowOff>89646</xdr:rowOff>
    </xdr:to>
    <xdr:sp macro="" textlink="">
      <xdr:nvSpPr>
        <xdr:cNvPr id="16" name="Oval 15"/>
        <xdr:cNvSpPr/>
      </xdr:nvSpPr>
      <xdr:spPr bwMode="auto">
        <a:xfrm>
          <a:off x="11979089" y="2801470"/>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15</xdr:col>
      <xdr:colOff>694765</xdr:colOff>
      <xdr:row>23</xdr:row>
      <xdr:rowOff>67235</xdr:rowOff>
    </xdr:from>
    <xdr:to>
      <xdr:col>16</xdr:col>
      <xdr:colOff>56030</xdr:colOff>
      <xdr:row>24</xdr:row>
      <xdr:rowOff>56028</xdr:rowOff>
    </xdr:to>
    <xdr:sp macro="" textlink="">
      <xdr:nvSpPr>
        <xdr:cNvPr id="17" name="Oval 16"/>
        <xdr:cNvSpPr/>
      </xdr:nvSpPr>
      <xdr:spPr bwMode="auto">
        <a:xfrm>
          <a:off x="11967883" y="3765176"/>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15</xdr:col>
      <xdr:colOff>717177</xdr:colOff>
      <xdr:row>29</xdr:row>
      <xdr:rowOff>78441</xdr:rowOff>
    </xdr:from>
    <xdr:to>
      <xdr:col>16</xdr:col>
      <xdr:colOff>78442</xdr:colOff>
      <xdr:row>30</xdr:row>
      <xdr:rowOff>67234</xdr:rowOff>
    </xdr:to>
    <xdr:sp macro="" textlink="">
      <xdr:nvSpPr>
        <xdr:cNvPr id="18" name="Oval 17"/>
        <xdr:cNvSpPr/>
      </xdr:nvSpPr>
      <xdr:spPr bwMode="auto">
        <a:xfrm>
          <a:off x="11990295" y="4717676"/>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15</xdr:col>
      <xdr:colOff>705971</xdr:colOff>
      <xdr:row>35</xdr:row>
      <xdr:rowOff>78441</xdr:rowOff>
    </xdr:from>
    <xdr:to>
      <xdr:col>16</xdr:col>
      <xdr:colOff>67236</xdr:colOff>
      <xdr:row>36</xdr:row>
      <xdr:rowOff>67234</xdr:rowOff>
    </xdr:to>
    <xdr:sp macro="" textlink="">
      <xdr:nvSpPr>
        <xdr:cNvPr id="19" name="Oval 18"/>
        <xdr:cNvSpPr/>
      </xdr:nvSpPr>
      <xdr:spPr bwMode="auto">
        <a:xfrm>
          <a:off x="11979089" y="5658970"/>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15</xdr:col>
      <xdr:colOff>728383</xdr:colOff>
      <xdr:row>41</xdr:row>
      <xdr:rowOff>89647</xdr:rowOff>
    </xdr:from>
    <xdr:to>
      <xdr:col>16</xdr:col>
      <xdr:colOff>89648</xdr:colOff>
      <xdr:row>42</xdr:row>
      <xdr:rowOff>78440</xdr:rowOff>
    </xdr:to>
    <xdr:sp macro="" textlink="">
      <xdr:nvSpPr>
        <xdr:cNvPr id="20" name="Oval 19"/>
        <xdr:cNvSpPr/>
      </xdr:nvSpPr>
      <xdr:spPr bwMode="auto">
        <a:xfrm>
          <a:off x="12001501" y="6633882"/>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15</xdr:col>
      <xdr:colOff>705971</xdr:colOff>
      <xdr:row>47</xdr:row>
      <xdr:rowOff>89647</xdr:rowOff>
    </xdr:from>
    <xdr:to>
      <xdr:col>16</xdr:col>
      <xdr:colOff>67236</xdr:colOff>
      <xdr:row>48</xdr:row>
      <xdr:rowOff>78440</xdr:rowOff>
    </xdr:to>
    <xdr:sp macro="" textlink="">
      <xdr:nvSpPr>
        <xdr:cNvPr id="21" name="Oval 20"/>
        <xdr:cNvSpPr/>
      </xdr:nvSpPr>
      <xdr:spPr bwMode="auto">
        <a:xfrm>
          <a:off x="11979089" y="7575176"/>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15</xdr:col>
      <xdr:colOff>717177</xdr:colOff>
      <xdr:row>53</xdr:row>
      <xdr:rowOff>89646</xdr:rowOff>
    </xdr:from>
    <xdr:to>
      <xdr:col>16</xdr:col>
      <xdr:colOff>78442</xdr:colOff>
      <xdr:row>54</xdr:row>
      <xdr:rowOff>78440</xdr:rowOff>
    </xdr:to>
    <xdr:sp macro="" textlink="">
      <xdr:nvSpPr>
        <xdr:cNvPr id="22" name="Oval 21"/>
        <xdr:cNvSpPr/>
      </xdr:nvSpPr>
      <xdr:spPr bwMode="auto">
        <a:xfrm>
          <a:off x="11990295" y="8516470"/>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9</xdr:col>
      <xdr:colOff>425824</xdr:colOff>
      <xdr:row>38</xdr:row>
      <xdr:rowOff>67236</xdr:rowOff>
    </xdr:from>
    <xdr:to>
      <xdr:col>10</xdr:col>
      <xdr:colOff>100853</xdr:colOff>
      <xdr:row>39</xdr:row>
      <xdr:rowOff>134470</xdr:rowOff>
    </xdr:to>
    <xdr:sp macro="" textlink="">
      <xdr:nvSpPr>
        <xdr:cNvPr id="4" name="Rectangle 3"/>
        <xdr:cNvSpPr/>
      </xdr:nvSpPr>
      <xdr:spPr bwMode="auto">
        <a:xfrm>
          <a:off x="7821706" y="6129618"/>
          <a:ext cx="224118" cy="224117"/>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5</xdr:col>
      <xdr:colOff>685305</xdr:colOff>
      <xdr:row>270</xdr:row>
      <xdr:rowOff>124938</xdr:rowOff>
    </xdr:from>
    <xdr:to>
      <xdr:col>22</xdr:col>
      <xdr:colOff>248641</xdr:colOff>
      <xdr:row>339</xdr:row>
      <xdr:rowOff>18337</xdr:rowOff>
    </xdr:to>
    <xdr:pic>
      <xdr:nvPicPr>
        <xdr:cNvPr id="5" name="Picture 4"/>
        <xdr:cNvPicPr>
          <a:picLocks noChangeAspect="1"/>
        </xdr:cNvPicPr>
      </xdr:nvPicPr>
      <xdr:blipFill rotWithShape="1">
        <a:blip xmlns:r="http://schemas.openxmlformats.org/officeDocument/2006/relationships" r:embed="rId3"/>
        <a:srcRect l="63218" t="17291" r="6167" b="8014"/>
        <a:stretch/>
      </xdr:blipFill>
      <xdr:spPr>
        <a:xfrm>
          <a:off x="5706341" y="44443402"/>
          <a:ext cx="10952514" cy="11160114"/>
        </a:xfrm>
        <a:prstGeom prst="rect">
          <a:avLst/>
        </a:prstGeom>
      </xdr:spPr>
    </xdr:pic>
    <xdr:clientData/>
  </xdr:twoCellAnchor>
  <xdr:twoCellAnchor editAs="oneCell">
    <xdr:from>
      <xdr:col>5</xdr:col>
      <xdr:colOff>242453</xdr:colOff>
      <xdr:row>343</xdr:row>
      <xdr:rowOff>121226</xdr:rowOff>
    </xdr:from>
    <xdr:to>
      <xdr:col>20</xdr:col>
      <xdr:colOff>294409</xdr:colOff>
      <xdr:row>403</xdr:row>
      <xdr:rowOff>121226</xdr:rowOff>
    </xdr:to>
    <xdr:pic>
      <xdr:nvPicPr>
        <xdr:cNvPr id="25" name="Picture 24"/>
        <xdr:cNvPicPr/>
      </xdr:nvPicPr>
      <xdr:blipFill rotWithShape="1">
        <a:blip xmlns:r="http://schemas.openxmlformats.org/officeDocument/2006/relationships" r:embed="rId4"/>
        <a:srcRect l="62742" t="17310" r="8175" b="8725"/>
        <a:stretch/>
      </xdr:blipFill>
      <xdr:spPr bwMode="auto">
        <a:xfrm>
          <a:off x="5247408" y="53876862"/>
          <a:ext cx="10113819" cy="9351819"/>
        </a:xfrm>
        <a:prstGeom prst="rect">
          <a:avLst/>
        </a:prstGeom>
        <a:ln>
          <a:noFill/>
        </a:ln>
        <a:extLst>
          <a:ext uri="{53640926-AAD7-44D8-BBD7-CCE9431645EC}">
            <a14:shadowObscured xmlns:a14="http://schemas.microsoft.com/office/drawing/2010/main"/>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228600</xdr:colOff>
      <xdr:row>30</xdr:row>
      <xdr:rowOff>42862</xdr:rowOff>
    </xdr:from>
    <xdr:to>
      <xdr:col>8</xdr:col>
      <xdr:colOff>1524000</xdr:colOff>
      <xdr:row>64</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285750</xdr:colOff>
      <xdr:row>66</xdr:row>
      <xdr:rowOff>128587</xdr:rowOff>
    </xdr:from>
    <xdr:to>
      <xdr:col>8</xdr:col>
      <xdr:colOff>1581150</xdr:colOff>
      <xdr:row>100</xdr:row>
      <xdr:rowOff>109537</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381000</xdr:colOff>
      <xdr:row>101</xdr:row>
      <xdr:rowOff>119062</xdr:rowOff>
    </xdr:from>
    <xdr:to>
      <xdr:col>8</xdr:col>
      <xdr:colOff>1676400</xdr:colOff>
      <xdr:row>135</xdr:row>
      <xdr:rowOff>100012</xdr:rowOff>
    </xdr:to>
    <xdr:graphicFrame macro="">
      <xdr:nvGraphicFramePr>
        <xdr:cNvPr id="4"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257175</xdr:colOff>
      <xdr:row>0</xdr:row>
      <xdr:rowOff>104775</xdr:rowOff>
    </xdr:from>
    <xdr:to>
      <xdr:col>8</xdr:col>
      <xdr:colOff>791889</xdr:colOff>
      <xdr:row>3</xdr:row>
      <xdr:rowOff>123766</xdr:rowOff>
    </xdr:to>
    <xdr:pic>
      <xdr:nvPicPr>
        <xdr:cNvPr id="5" name="il_fi" descr="http://digzo.com/makehome/images/homebutton.png">
          <a:hlinkClick xmlns:r="http://schemas.openxmlformats.org/officeDocument/2006/relationships" r:id="rId4"/>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191375" y="104775"/>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140804</xdr:colOff>
      <xdr:row>27</xdr:row>
      <xdr:rowOff>148258</xdr:rowOff>
    </xdr:from>
    <xdr:to>
      <xdr:col>11</xdr:col>
      <xdr:colOff>443947</xdr:colOff>
      <xdr:row>61</xdr:row>
      <xdr:rowOff>2485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190500</xdr:colOff>
      <xdr:row>0</xdr:row>
      <xdr:rowOff>0</xdr:rowOff>
    </xdr:from>
    <xdr:to>
      <xdr:col>6</xdr:col>
      <xdr:colOff>112301</xdr:colOff>
      <xdr:row>3</xdr:row>
      <xdr:rowOff>11537</xdr:rowOff>
    </xdr:to>
    <xdr:pic>
      <xdr:nvPicPr>
        <xdr:cNvPr id="3" name="il_fi" descr="http://digzo.com/makehome/images/homebutton.png">
          <a:hlinkClick xmlns:r="http://schemas.openxmlformats.org/officeDocument/2006/relationships" r:id="rId2"/>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439478" y="0"/>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104775</xdr:colOff>
      <xdr:row>73</xdr:row>
      <xdr:rowOff>138112</xdr:rowOff>
    </xdr:from>
    <xdr:to>
      <xdr:col>14</xdr:col>
      <xdr:colOff>409575</xdr:colOff>
      <xdr:row>107</xdr:row>
      <xdr:rowOff>119062</xdr:rowOff>
    </xdr:to>
    <xdr:graphicFrame macro="">
      <xdr:nvGraphicFramePr>
        <xdr:cNvPr id="4"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104775</xdr:colOff>
      <xdr:row>179</xdr:row>
      <xdr:rowOff>47625</xdr:rowOff>
    </xdr:from>
    <xdr:to>
      <xdr:col>14</xdr:col>
      <xdr:colOff>409575</xdr:colOff>
      <xdr:row>213</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214</xdr:row>
      <xdr:rowOff>38100</xdr:rowOff>
    </xdr:from>
    <xdr:to>
      <xdr:col>14</xdr:col>
      <xdr:colOff>381000</xdr:colOff>
      <xdr:row>248</xdr:row>
      <xdr:rowOff>19050</xdr:rowOff>
    </xdr:to>
    <xdr:graphicFrame macro="">
      <xdr:nvGraphicFramePr>
        <xdr:cNvPr id="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114300</xdr:colOff>
      <xdr:row>2</xdr:row>
      <xdr:rowOff>123825</xdr:rowOff>
    </xdr:from>
    <xdr:to>
      <xdr:col>14</xdr:col>
      <xdr:colOff>419100</xdr:colOff>
      <xdr:row>36</xdr:row>
      <xdr:rowOff>104775</xdr:rowOff>
    </xdr:to>
    <xdr:graphicFrame macro="">
      <xdr:nvGraphicFramePr>
        <xdr:cNvPr id="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133350</xdr:colOff>
      <xdr:row>39</xdr:row>
      <xdr:rowOff>23812</xdr:rowOff>
    </xdr:from>
    <xdr:to>
      <xdr:col>14</xdr:col>
      <xdr:colOff>438150</xdr:colOff>
      <xdr:row>73</xdr:row>
      <xdr:rowOff>4762</xdr:rowOff>
    </xdr:to>
    <xdr:graphicFrame macro="">
      <xdr:nvGraphicFramePr>
        <xdr:cNvPr id="9"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108</xdr:row>
      <xdr:rowOff>142875</xdr:rowOff>
    </xdr:from>
    <xdr:to>
      <xdr:col>14</xdr:col>
      <xdr:colOff>352425</xdr:colOff>
      <xdr:row>142</xdr:row>
      <xdr:rowOff>123825</xdr:rowOff>
    </xdr:to>
    <xdr:graphicFrame macro="">
      <xdr:nvGraphicFramePr>
        <xdr:cNvPr id="1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28575</xdr:colOff>
      <xdr:row>144</xdr:row>
      <xdr:rowOff>14287</xdr:rowOff>
    </xdr:from>
    <xdr:to>
      <xdr:col>14</xdr:col>
      <xdr:colOff>333375</xdr:colOff>
      <xdr:row>177</xdr:row>
      <xdr:rowOff>157162</xdr:rowOff>
    </xdr:to>
    <xdr:graphicFrame macro="">
      <xdr:nvGraphicFramePr>
        <xdr:cNvPr id="1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11</xdr:col>
      <xdr:colOff>542925</xdr:colOff>
      <xdr:row>0</xdr:row>
      <xdr:rowOff>66675</xdr:rowOff>
    </xdr:from>
    <xdr:to>
      <xdr:col>12</xdr:col>
      <xdr:colOff>468039</xdr:colOff>
      <xdr:row>3</xdr:row>
      <xdr:rowOff>85666</xdr:rowOff>
    </xdr:to>
    <xdr:pic>
      <xdr:nvPicPr>
        <xdr:cNvPr id="10" name="il_fi" descr="http://digzo.com/makehome/images/homebutton.png">
          <a:hlinkClick xmlns:r="http://schemas.openxmlformats.org/officeDocument/2006/relationships" r:id="rId8"/>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248525" y="66675"/>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523875</xdr:colOff>
      <xdr:row>0</xdr:row>
      <xdr:rowOff>0</xdr:rowOff>
    </xdr:from>
    <xdr:to>
      <xdr:col>10</xdr:col>
      <xdr:colOff>448989</xdr:colOff>
      <xdr:row>3</xdr:row>
      <xdr:rowOff>18991</xdr:rowOff>
    </xdr:to>
    <xdr:pic>
      <xdr:nvPicPr>
        <xdr:cNvPr id="2" name="il_fi" descr="http://digzo.com/makehome/images/homebutton.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86500" y="0"/>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142875</xdr:colOff>
          <xdr:row>4</xdr:row>
          <xdr:rowOff>9525</xdr:rowOff>
        </xdr:from>
        <xdr:to>
          <xdr:col>0</xdr:col>
          <xdr:colOff>1276350</xdr:colOff>
          <xdr:row>6</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DA Corp VOC</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33</xdr:row>
          <xdr:rowOff>28575</xdr:rowOff>
        </xdr:from>
        <xdr:to>
          <xdr:col>9</xdr:col>
          <xdr:colOff>400050</xdr:colOff>
          <xdr:row>35</xdr:row>
          <xdr:rowOff>133350</xdr:rowOff>
        </xdr:to>
        <xdr:sp macro="" textlink="">
          <xdr:nvSpPr>
            <xdr:cNvPr id="18439" name="Button 7" hidden="1">
              <a:extLst>
                <a:ext uri="{63B3BB69-23CF-44E3-9099-C40C66FF867C}">
                  <a14:compatExt spid="_x0000_s184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DA Corp VControl</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xdr:colOff>
          <xdr:row>36</xdr:row>
          <xdr:rowOff>85725</xdr:rowOff>
        </xdr:from>
        <xdr:to>
          <xdr:col>9</xdr:col>
          <xdr:colOff>390525</xdr:colOff>
          <xdr:row>38</xdr:row>
          <xdr:rowOff>152400</xdr:rowOff>
        </xdr:to>
        <xdr:sp macro="" textlink="">
          <xdr:nvSpPr>
            <xdr:cNvPr id="18443" name="Button 11" hidden="1">
              <a:extLst>
                <a:ext uri="{63B3BB69-23CF-44E3-9099-C40C66FF867C}">
                  <a14:compatExt spid="_x0000_s184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Unit Revenue VControl</a:t>
              </a:r>
              <a:endParaRPr lang="en-US"/>
            </a:p>
          </xdr:txBody>
        </xdr:sp>
        <xdr:clientData fPrintsWithSheet="0"/>
      </xdr:twoCellAnchor>
    </mc:Choice>
    <mc:Fallback/>
  </mc:AlternateContent>
  <xdr:twoCellAnchor>
    <xdr:from>
      <xdr:col>0</xdr:col>
      <xdr:colOff>447675</xdr:colOff>
      <xdr:row>60</xdr:row>
      <xdr:rowOff>38100</xdr:rowOff>
    </xdr:from>
    <xdr:to>
      <xdr:col>12</xdr:col>
      <xdr:colOff>409575</xdr:colOff>
      <xdr:row>94</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533400</xdr:colOff>
      <xdr:row>8</xdr:row>
      <xdr:rowOff>76200</xdr:rowOff>
    </xdr:from>
    <xdr:to>
      <xdr:col>6</xdr:col>
      <xdr:colOff>80682</xdr:colOff>
      <xdr:row>9</xdr:row>
      <xdr:rowOff>59951</xdr:rowOff>
    </xdr:to>
    <xdr:sp macro="" textlink="">
      <xdr:nvSpPr>
        <xdr:cNvPr id="10" name="Oval 9"/>
        <xdr:cNvSpPr/>
      </xdr:nvSpPr>
      <xdr:spPr bwMode="auto">
        <a:xfrm>
          <a:off x="4448175" y="1400175"/>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5</xdr:col>
      <xdr:colOff>523875</xdr:colOff>
      <xdr:row>19</xdr:row>
      <xdr:rowOff>95250</xdr:rowOff>
    </xdr:from>
    <xdr:to>
      <xdr:col>6</xdr:col>
      <xdr:colOff>71157</xdr:colOff>
      <xdr:row>20</xdr:row>
      <xdr:rowOff>79001</xdr:rowOff>
    </xdr:to>
    <xdr:sp macro="" textlink="">
      <xdr:nvSpPr>
        <xdr:cNvPr id="11" name="Oval 10"/>
        <xdr:cNvSpPr/>
      </xdr:nvSpPr>
      <xdr:spPr bwMode="auto">
        <a:xfrm>
          <a:off x="4438650" y="3200400"/>
          <a:ext cx="156882" cy="145676"/>
        </a:xfrm>
        <a:prstGeom prst="ellipse">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7</xdr:col>
      <xdr:colOff>542925</xdr:colOff>
      <xdr:row>17</xdr:row>
      <xdr:rowOff>114300</xdr:rowOff>
    </xdr:from>
    <xdr:to>
      <xdr:col>8</xdr:col>
      <xdr:colOff>66675</xdr:colOff>
      <xdr:row>18</xdr:row>
      <xdr:rowOff>43142</xdr:rowOff>
    </xdr:to>
    <xdr:sp macro="" textlink="">
      <xdr:nvSpPr>
        <xdr:cNvPr id="12" name="Rectangle 11"/>
        <xdr:cNvSpPr/>
      </xdr:nvSpPr>
      <xdr:spPr bwMode="auto">
        <a:xfrm>
          <a:off x="5676900" y="2895600"/>
          <a:ext cx="133350" cy="90767"/>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7</xdr:col>
      <xdr:colOff>542925</xdr:colOff>
      <xdr:row>6</xdr:row>
      <xdr:rowOff>123825</xdr:rowOff>
    </xdr:from>
    <xdr:to>
      <xdr:col>8</xdr:col>
      <xdr:colOff>66675</xdr:colOff>
      <xdr:row>7</xdr:row>
      <xdr:rowOff>52667</xdr:rowOff>
    </xdr:to>
    <xdr:sp macro="" textlink="">
      <xdr:nvSpPr>
        <xdr:cNvPr id="13" name="Rectangle 12"/>
        <xdr:cNvSpPr/>
      </xdr:nvSpPr>
      <xdr:spPr bwMode="auto">
        <a:xfrm>
          <a:off x="5676900" y="1123950"/>
          <a:ext cx="133350" cy="90767"/>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xdr:col>
          <xdr:colOff>104775</xdr:colOff>
          <xdr:row>39</xdr:row>
          <xdr:rowOff>85725</xdr:rowOff>
        </xdr:from>
        <xdr:to>
          <xdr:col>9</xdr:col>
          <xdr:colOff>552450</xdr:colOff>
          <xdr:row>42</xdr:row>
          <xdr:rowOff>66675</xdr:rowOff>
        </xdr:to>
        <xdr:sp macro="" textlink="">
          <xdr:nvSpPr>
            <xdr:cNvPr id="18444" name="Button 12" hidden="1">
              <a:extLst>
                <a:ext uri="{63B3BB69-23CF-44E3-9099-C40C66FF867C}">
                  <a14:compatExt spid="_x0000_s184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DA Corp Open Loop</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104775</xdr:colOff>
          <xdr:row>42</xdr:row>
          <xdr:rowOff>133350</xdr:rowOff>
        </xdr:from>
        <xdr:to>
          <xdr:col>9</xdr:col>
          <xdr:colOff>542925</xdr:colOff>
          <xdr:row>46</xdr:row>
          <xdr:rowOff>9525</xdr:rowOff>
        </xdr:to>
        <xdr:sp macro="" textlink="">
          <xdr:nvSpPr>
            <xdr:cNvPr id="18445" name="Button 13" hidden="1">
              <a:extLst>
                <a:ext uri="{63B3BB69-23CF-44E3-9099-C40C66FF867C}">
                  <a14:compatExt spid="_x0000_s184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Unit Revenue Open Loop</a:t>
              </a:r>
              <a:endParaRPr lang="en-US"/>
            </a:p>
          </xdr:txBody>
        </xdr:sp>
        <xdr:clientData fPrintsWithSheet="0"/>
      </xdr:twoCellAnchor>
    </mc:Choice>
    <mc:Fallback/>
  </mc:AlternateContent>
  <xdr:twoCellAnchor>
    <xdr:from>
      <xdr:col>0</xdr:col>
      <xdr:colOff>542925</xdr:colOff>
      <xdr:row>95</xdr:row>
      <xdr:rowOff>47625</xdr:rowOff>
    </xdr:from>
    <xdr:to>
      <xdr:col>12</xdr:col>
      <xdr:colOff>504825</xdr:colOff>
      <xdr:row>129</xdr:row>
      <xdr:rowOff>28575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523875</xdr:colOff>
      <xdr:row>130</xdr:row>
      <xdr:rowOff>19050</xdr:rowOff>
    </xdr:from>
    <xdr:to>
      <xdr:col>12</xdr:col>
      <xdr:colOff>485775</xdr:colOff>
      <xdr:row>164</xdr:row>
      <xdr:rowOff>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152400</xdr:colOff>
          <xdr:row>17</xdr:row>
          <xdr:rowOff>47625</xdr:rowOff>
        </xdr:from>
        <xdr:to>
          <xdr:col>0</xdr:col>
          <xdr:colOff>1304925</xdr:colOff>
          <xdr:row>20</xdr:row>
          <xdr:rowOff>142875</xdr:rowOff>
        </xdr:to>
        <xdr:sp macro="" textlink="">
          <xdr:nvSpPr>
            <xdr:cNvPr id="18446" name="Button 14" hidden="1">
              <a:extLst>
                <a:ext uri="{63B3BB69-23CF-44E3-9099-C40C66FF867C}">
                  <a14:compatExt spid="_x0000_s184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Unit Revenue VOC</a:t>
              </a:r>
              <a:endParaRPr lang="en-US"/>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5</xdr:col>
      <xdr:colOff>95250</xdr:colOff>
      <xdr:row>0</xdr:row>
      <xdr:rowOff>180975</xdr:rowOff>
    </xdr:from>
    <xdr:to>
      <xdr:col>6</xdr:col>
      <xdr:colOff>20364</xdr:colOff>
      <xdr:row>4</xdr:row>
      <xdr:rowOff>38041</xdr:rowOff>
    </xdr:to>
    <xdr:pic>
      <xdr:nvPicPr>
        <xdr:cNvPr id="2" name="il_fi" descr="http://digzo.com/makehome/images/homebutton.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419600" y="180975"/>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11</xdr:row>
      <xdr:rowOff>90485</xdr:rowOff>
    </xdr:from>
    <xdr:to>
      <xdr:col>11</xdr:col>
      <xdr:colOff>447675</xdr:colOff>
      <xdr:row>45</xdr:row>
      <xdr:rowOff>71435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485775</xdr:colOff>
      <xdr:row>0</xdr:row>
      <xdr:rowOff>95250</xdr:rowOff>
    </xdr:from>
    <xdr:to>
      <xdr:col>3</xdr:col>
      <xdr:colOff>410889</xdr:colOff>
      <xdr:row>3</xdr:row>
      <xdr:rowOff>133291</xdr:rowOff>
    </xdr:to>
    <xdr:pic>
      <xdr:nvPicPr>
        <xdr:cNvPr id="2" name="il_fi" descr="http://digzo.com/makehome/images/homebutton.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04975" y="95250"/>
          <a:ext cx="534714" cy="5333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n/Downloads/FINAL%20CASE%20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ForceField"/>
      <sheetName val="Dec Hierarch &amp; Strategic Table "/>
      <sheetName val="Decision Diagrams"/>
      <sheetName val="Value Model"/>
      <sheetName val="Deterministic Sensitivity"/>
      <sheetName val="Sensitivity to Range"/>
      <sheetName val="Value Model (Prob)"/>
      <sheetName val="Value Model (s1)"/>
      <sheetName val="Value Model (s2)"/>
      <sheetName val="Value Model (s3)"/>
      <sheetName val="Value Model (s4)"/>
      <sheetName val="Decision Tree"/>
      <sheetName val="Dist &amp; Dominance"/>
      <sheetName val="10-50-90 Prob Dist"/>
      <sheetName val="Sensitivity Analysis"/>
      <sheetName val="Decison Quality"/>
      <sheetName val="Value of Info &amp; Control"/>
      <sheetName val="Links"/>
    </sheetNames>
    <sheetDataSet>
      <sheetData sheetId="0"/>
      <sheetData sheetId="1"/>
      <sheetData sheetId="2"/>
      <sheetData sheetId="3"/>
      <sheetData sheetId="4">
        <row r="5">
          <cell r="K5">
            <v>4</v>
          </cell>
        </row>
        <row r="6">
          <cell r="K6" t="str">
            <v>Royalty</v>
          </cell>
        </row>
        <row r="18">
          <cell r="I18">
            <v>0.08</v>
          </cell>
        </row>
        <row r="19">
          <cell r="I19">
            <v>0.38</v>
          </cell>
        </row>
        <row r="21">
          <cell r="I21">
            <v>0.6</v>
          </cell>
        </row>
        <row r="22">
          <cell r="I22">
            <v>0.02</v>
          </cell>
        </row>
        <row r="23">
          <cell r="I23">
            <v>2.5</v>
          </cell>
        </row>
        <row r="24">
          <cell r="I24">
            <v>6</v>
          </cell>
        </row>
        <row r="31">
          <cell r="K31">
            <v>2.5</v>
          </cell>
        </row>
        <row r="32">
          <cell r="K32">
            <v>1.6</v>
          </cell>
        </row>
        <row r="33">
          <cell r="K33">
            <v>7.0000000000000007E-2</v>
          </cell>
        </row>
        <row r="36">
          <cell r="K36">
            <v>10.75</v>
          </cell>
        </row>
        <row r="39">
          <cell r="K39">
            <v>9.5</v>
          </cell>
        </row>
        <row r="40">
          <cell r="K40">
            <v>14.5</v>
          </cell>
        </row>
      </sheetData>
      <sheetData sheetId="5"/>
      <sheetData sheetId="6"/>
      <sheetData sheetId="7"/>
      <sheetData sheetId="8"/>
      <sheetData sheetId="9"/>
      <sheetData sheetId="10"/>
      <sheetData sheetId="11"/>
      <sheetData sheetId="12"/>
      <sheetData sheetId="13"/>
      <sheetData sheetId="14"/>
      <sheetData sheetId="15"/>
      <sheetData sheetId="16">
        <row r="5">
          <cell r="A5" t="str">
            <v>Useful Information</v>
          </cell>
        </row>
      </sheetData>
      <sheetData sheetId="17"/>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3.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omments" Target="../comments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FF00"/>
  </sheetPr>
  <dimension ref="A1:L55"/>
  <sheetViews>
    <sheetView tabSelected="1" zoomScale="130" zoomScaleNormal="130" workbookViewId="0"/>
  </sheetViews>
  <sheetFormatPr defaultRowHeight="12.75" x14ac:dyDescent="0.2"/>
  <cols>
    <col min="1" max="16384" width="9.140625" style="200"/>
  </cols>
  <sheetData>
    <row r="1" spans="1:12" ht="19.5" customHeight="1" x14ac:dyDescent="0.3">
      <c r="A1" s="262" t="s">
        <v>172</v>
      </c>
      <c r="B1" s="261"/>
      <c r="C1" s="261"/>
      <c r="D1" s="261"/>
      <c r="E1" s="231"/>
      <c r="F1" s="231"/>
    </row>
    <row r="2" spans="1:12" ht="19.5" customHeight="1" x14ac:dyDescent="0.3">
      <c r="A2" s="260" t="s">
        <v>173</v>
      </c>
      <c r="B2" s="261"/>
      <c r="C2" s="261"/>
      <c r="D2" s="261"/>
      <c r="E2" s="231"/>
      <c r="F2" s="231"/>
    </row>
    <row r="3" spans="1:12" ht="21.75" customHeight="1" x14ac:dyDescent="0.3">
      <c r="A3" s="260" t="s">
        <v>175</v>
      </c>
      <c r="B3" s="261"/>
      <c r="C3" s="261"/>
      <c r="D3" s="261"/>
      <c r="E3" s="231"/>
      <c r="F3" s="231"/>
      <c r="L3"/>
    </row>
    <row r="4" spans="1:12" ht="21.75" customHeight="1" x14ac:dyDescent="0.3">
      <c r="A4" s="260" t="s">
        <v>174</v>
      </c>
      <c r="B4" s="261"/>
      <c r="C4" s="261"/>
      <c r="D4" s="261"/>
      <c r="E4" s="231"/>
      <c r="F4" s="231"/>
    </row>
    <row r="42" spans="1:5" x14ac:dyDescent="0.2">
      <c r="A42" s="263" t="s">
        <v>176</v>
      </c>
      <c r="B42" s="264"/>
      <c r="C42" s="264"/>
      <c r="D42" s="264"/>
      <c r="E42" s="264"/>
    </row>
    <row r="55" spans="4:4" x14ac:dyDescent="0.2">
      <c r="D55"/>
    </row>
  </sheetData>
  <sheetProtection password="C959"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sheetPr>
  <dimension ref="A1:E1"/>
  <sheetViews>
    <sheetView zoomScaleNormal="100" workbookViewId="0">
      <selection activeCell="L52" sqref="L52"/>
    </sheetView>
  </sheetViews>
  <sheetFormatPr defaultRowHeight="12.75" x14ac:dyDescent="0.2"/>
  <cols>
    <col min="1" max="16384" width="9.140625" style="200"/>
  </cols>
  <sheetData>
    <row r="1" spans="1:5" ht="15" x14ac:dyDescent="0.2">
      <c r="A1" s="280" t="s">
        <v>233</v>
      </c>
      <c r="B1" s="281"/>
      <c r="C1" s="281"/>
      <c r="D1" s="281"/>
      <c r="E1" s="28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8" tint="0.39997558519241921"/>
  </sheetPr>
  <dimension ref="A1:E1"/>
  <sheetViews>
    <sheetView zoomScaleNormal="100" workbookViewId="0">
      <selection activeCell="M49" sqref="M49"/>
    </sheetView>
  </sheetViews>
  <sheetFormatPr defaultRowHeight="12.75" x14ac:dyDescent="0.2"/>
  <cols>
    <col min="1" max="16384" width="9.140625" style="200"/>
  </cols>
  <sheetData>
    <row r="1" spans="1:5" ht="15" x14ac:dyDescent="0.2">
      <c r="A1" s="280" t="s">
        <v>232</v>
      </c>
      <c r="B1" s="281"/>
      <c r="C1" s="281"/>
      <c r="D1" s="281"/>
      <c r="E1" s="28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tint="0.39997558519241921"/>
  </sheetPr>
  <dimension ref="A1:C1"/>
  <sheetViews>
    <sheetView zoomScale="130" zoomScaleNormal="130" workbookViewId="0">
      <selection activeCell="C1" sqref="A1:C1"/>
    </sheetView>
  </sheetViews>
  <sheetFormatPr defaultRowHeight="12.75" x14ac:dyDescent="0.2"/>
  <cols>
    <col min="1" max="16384" width="9.140625" style="200"/>
  </cols>
  <sheetData>
    <row r="1" spans="1:3" ht="15" x14ac:dyDescent="0.2">
      <c r="A1" s="280" t="s">
        <v>231</v>
      </c>
      <c r="B1" s="281"/>
      <c r="C1" s="28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39997558519241921"/>
    <pageSetUpPr fitToPage="1"/>
  </sheetPr>
  <dimension ref="A1:AV382"/>
  <sheetViews>
    <sheetView showGridLines="0" workbookViewId="0">
      <selection activeCell="H54" sqref="H54"/>
    </sheetView>
  </sheetViews>
  <sheetFormatPr defaultColWidth="11.42578125" defaultRowHeight="12.75" outlineLevelCol="1" x14ac:dyDescent="0.2"/>
  <cols>
    <col min="1" max="4" width="2.85546875" style="42" customWidth="1"/>
    <col min="5" max="5" width="9.85546875" style="42" customWidth="1"/>
    <col min="6" max="6" width="16" style="42" customWidth="1"/>
    <col min="7" max="7" width="12.7109375" style="42" customWidth="1" outlineLevel="1"/>
    <col min="8" max="8" width="11" style="42" customWidth="1" outlineLevel="1"/>
    <col min="9" max="9" width="9.85546875" style="42" customWidth="1" outlineLevel="1"/>
    <col min="10" max="10" width="14" style="42" customWidth="1" outlineLevel="1"/>
    <col min="11" max="11" width="9.85546875" style="42" customWidth="1" outlineLevel="1"/>
    <col min="12" max="12" width="12.140625" style="42" customWidth="1" outlineLevel="1"/>
    <col min="13" max="41" width="9.85546875" style="42" customWidth="1"/>
    <col min="42" max="16384" width="11.42578125" style="42"/>
  </cols>
  <sheetData>
    <row r="1" spans="1:41" ht="18" x14ac:dyDescent="0.25">
      <c r="A1" s="165" t="s">
        <v>0</v>
      </c>
      <c r="B1" s="166"/>
      <c r="C1" s="166"/>
      <c r="D1" s="166"/>
      <c r="E1" s="166"/>
      <c r="F1" s="166"/>
      <c r="G1" s="166"/>
      <c r="H1" s="166"/>
      <c r="I1" s="166"/>
      <c r="J1" s="166"/>
      <c r="K1" s="166"/>
      <c r="L1" s="166"/>
      <c r="M1" s="166"/>
      <c r="N1" s="166"/>
      <c r="O1" s="166"/>
      <c r="P1" s="166"/>
      <c r="Q1" s="166"/>
    </row>
    <row r="2" spans="1:41" ht="13.5" thickBot="1" x14ac:dyDescent="0.25"/>
    <row r="3" spans="1:41" ht="15" x14ac:dyDescent="0.2">
      <c r="A3" s="43" t="s">
        <v>1</v>
      </c>
      <c r="B3" s="44"/>
      <c r="C3" s="44"/>
      <c r="D3" s="44"/>
      <c r="E3" s="44"/>
      <c r="F3" s="44"/>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row>
    <row r="4" spans="1:41" x14ac:dyDescent="0.2">
      <c r="A4" s="46"/>
      <c r="B4" s="10"/>
      <c r="C4" s="10"/>
      <c r="D4" s="10"/>
      <c r="E4" s="10"/>
      <c r="F4" s="10"/>
      <c r="G4" s="10"/>
      <c r="H4" s="10"/>
      <c r="I4" s="10"/>
      <c r="J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row>
    <row r="5" spans="1:41" x14ac:dyDescent="0.2">
      <c r="E5" s="141" t="s">
        <v>2</v>
      </c>
      <c r="F5" s="142"/>
      <c r="G5" s="56"/>
      <c r="H5" s="56"/>
      <c r="I5" s="56"/>
      <c r="J5" s="56"/>
      <c r="K5" s="167">
        <v>4</v>
      </c>
      <c r="L5" s="47" t="s">
        <v>3</v>
      </c>
    </row>
    <row r="6" spans="1:41" x14ac:dyDescent="0.2">
      <c r="E6" s="143" t="s">
        <v>4</v>
      </c>
      <c r="F6" s="79"/>
      <c r="G6" s="76"/>
      <c r="H6" s="76"/>
      <c r="I6" s="76"/>
      <c r="J6" s="76"/>
      <c r="K6" s="144" t="str">
        <f>INDEX(F9:F12,K5)</f>
        <v>Royalty</v>
      </c>
      <c r="L6" s="48" t="s">
        <v>5</v>
      </c>
    </row>
    <row r="8" spans="1:41" x14ac:dyDescent="0.2">
      <c r="E8" s="49" t="s">
        <v>6</v>
      </c>
      <c r="F8" s="49"/>
      <c r="G8" s="49"/>
    </row>
    <row r="9" spans="1:41" x14ac:dyDescent="0.2">
      <c r="E9" s="41">
        <v>1</v>
      </c>
      <c r="F9" s="50" t="s">
        <v>7</v>
      </c>
      <c r="G9" s="51"/>
    </row>
    <row r="10" spans="1:41" x14ac:dyDescent="0.2">
      <c r="E10" s="41">
        <v>2</v>
      </c>
      <c r="F10" s="50" t="s">
        <v>8</v>
      </c>
      <c r="G10" s="51"/>
      <c r="M10" s="52"/>
    </row>
    <row r="11" spans="1:41" x14ac:dyDescent="0.2">
      <c r="E11" s="41">
        <v>3</v>
      </c>
      <c r="F11" s="50" t="s">
        <v>9</v>
      </c>
      <c r="G11" s="51"/>
      <c r="M11" s="52"/>
    </row>
    <row r="12" spans="1:41" x14ac:dyDescent="0.2">
      <c r="E12" s="41">
        <v>4</v>
      </c>
      <c r="F12" s="50" t="s">
        <v>10</v>
      </c>
      <c r="G12" s="51"/>
    </row>
    <row r="13" spans="1:41" ht="13.5" thickBot="1" x14ac:dyDescent="0.25"/>
    <row r="14" spans="1:41" ht="15" x14ac:dyDescent="0.2">
      <c r="A14" s="43" t="s">
        <v>11</v>
      </c>
      <c r="B14" s="44"/>
      <c r="C14" s="44"/>
      <c r="D14" s="44"/>
      <c r="E14" s="44"/>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row>
    <row r="16" spans="1:41" s="3" customFormat="1" ht="15.75" x14ac:dyDescent="0.25">
      <c r="B16" s="53" t="s">
        <v>12</v>
      </c>
      <c r="C16" s="53"/>
      <c r="D16" s="53"/>
      <c r="E16" s="53"/>
      <c r="F16" s="53"/>
      <c r="G16" s="53"/>
      <c r="H16" s="40" t="s">
        <v>13</v>
      </c>
      <c r="I16" s="40" t="s">
        <v>14</v>
      </c>
      <c r="J16" s="40" t="s">
        <v>15</v>
      </c>
      <c r="K16" s="4"/>
      <c r="L16" s="4"/>
      <c r="M16" s="4"/>
      <c r="N16" s="4"/>
      <c r="O16" s="4"/>
      <c r="P16" s="4"/>
      <c r="Q16" s="4"/>
      <c r="R16" s="4"/>
      <c r="S16" s="4"/>
      <c r="T16" s="4"/>
    </row>
    <row r="17" spans="1:41" x14ac:dyDescent="0.2">
      <c r="A17" s="54"/>
      <c r="B17" s="55"/>
      <c r="C17" s="56"/>
      <c r="D17" s="56"/>
      <c r="E17" s="56"/>
      <c r="F17" s="56"/>
      <c r="G17" s="56"/>
      <c r="H17" s="56"/>
      <c r="I17" s="56"/>
      <c r="J17" s="57"/>
      <c r="K17" s="58"/>
      <c r="L17" s="10"/>
      <c r="M17" s="10"/>
      <c r="N17" s="10"/>
      <c r="O17" s="59"/>
      <c r="P17" s="59"/>
      <c r="Q17" s="59"/>
      <c r="R17" s="59"/>
      <c r="S17" s="10"/>
      <c r="T17" s="10"/>
    </row>
    <row r="18" spans="1:41" x14ac:dyDescent="0.2">
      <c r="A18" s="60" t="s">
        <v>16</v>
      </c>
      <c r="B18" s="61" t="s">
        <v>17</v>
      </c>
      <c r="C18" s="62"/>
      <c r="D18" s="62"/>
      <c r="E18" s="62"/>
      <c r="F18" s="62"/>
      <c r="G18" s="62"/>
      <c r="H18" s="63" t="s">
        <v>18</v>
      </c>
      <c r="I18" s="64">
        <v>0.08</v>
      </c>
      <c r="J18" s="65" t="s">
        <v>19</v>
      </c>
      <c r="K18" s="10"/>
      <c r="L18" s="10"/>
      <c r="M18" s="66"/>
      <c r="N18" s="66"/>
      <c r="O18" s="66"/>
      <c r="P18" s="66"/>
      <c r="Q18" s="66"/>
      <c r="R18" s="66"/>
      <c r="S18" s="10"/>
      <c r="T18" s="67"/>
    </row>
    <row r="19" spans="1:41" x14ac:dyDescent="0.2">
      <c r="A19" s="60" t="s">
        <v>16</v>
      </c>
      <c r="B19" s="61" t="s">
        <v>20</v>
      </c>
      <c r="C19" s="62"/>
      <c r="D19" s="62"/>
      <c r="E19" s="62"/>
      <c r="F19" s="62"/>
      <c r="G19" s="62"/>
      <c r="H19" s="63" t="s">
        <v>18</v>
      </c>
      <c r="I19" s="68">
        <v>0.38</v>
      </c>
      <c r="J19" s="65" t="s">
        <v>21</v>
      </c>
      <c r="K19" s="10"/>
      <c r="L19" s="10"/>
      <c r="M19" s="66"/>
      <c r="N19" s="66"/>
      <c r="O19" s="66"/>
      <c r="P19" s="66"/>
      <c r="Q19" s="66"/>
      <c r="R19" s="66"/>
      <c r="S19" s="10"/>
      <c r="T19" s="67"/>
    </row>
    <row r="20" spans="1:41" x14ac:dyDescent="0.2">
      <c r="A20" s="60"/>
      <c r="B20" s="61" t="s">
        <v>79</v>
      </c>
      <c r="C20" s="62"/>
      <c r="D20" s="62"/>
      <c r="E20" s="62"/>
      <c r="F20" s="62"/>
      <c r="G20" s="62"/>
      <c r="H20" s="63" t="s">
        <v>62</v>
      </c>
      <c r="I20" s="69">
        <v>30</v>
      </c>
      <c r="J20" s="65" t="s">
        <v>80</v>
      </c>
      <c r="K20" s="10"/>
      <c r="L20" s="10"/>
      <c r="M20" s="66"/>
      <c r="N20" s="66"/>
      <c r="O20" s="66"/>
      <c r="P20" s="66"/>
      <c r="Q20" s="66"/>
      <c r="R20" s="66"/>
      <c r="S20" s="10"/>
      <c r="T20" s="67"/>
    </row>
    <row r="21" spans="1:41" x14ac:dyDescent="0.2">
      <c r="A21" s="60"/>
      <c r="B21" s="61" t="s">
        <v>63</v>
      </c>
      <c r="C21" s="62"/>
      <c r="D21" s="62"/>
      <c r="E21" s="62"/>
      <c r="F21" s="62"/>
      <c r="G21" s="62"/>
      <c r="H21" s="63" t="s">
        <v>18</v>
      </c>
      <c r="I21" s="70">
        <v>0.6</v>
      </c>
      <c r="J21" s="65" t="s">
        <v>66</v>
      </c>
      <c r="K21" s="10"/>
      <c r="L21" s="10"/>
      <c r="M21" s="71"/>
      <c r="N21" s="71"/>
      <c r="O21" s="71"/>
      <c r="P21" s="71"/>
      <c r="Q21" s="71"/>
      <c r="R21" s="71"/>
      <c r="S21" s="10"/>
      <c r="T21" s="67"/>
    </row>
    <row r="22" spans="1:41" x14ac:dyDescent="0.2">
      <c r="A22" s="60"/>
      <c r="B22" s="61" t="s">
        <v>43</v>
      </c>
      <c r="C22" s="62"/>
      <c r="D22" s="62"/>
      <c r="E22" s="62"/>
      <c r="F22" s="62"/>
      <c r="G22" s="62"/>
      <c r="H22" s="63" t="s">
        <v>18</v>
      </c>
      <c r="I22" s="70">
        <v>0.02</v>
      </c>
      <c r="J22" s="65" t="s">
        <v>10</v>
      </c>
      <c r="K22" s="10"/>
      <c r="L22" s="10"/>
      <c r="M22" s="71"/>
      <c r="N22" s="71"/>
      <c r="O22" s="71"/>
      <c r="P22" s="71"/>
      <c r="Q22" s="71"/>
      <c r="R22" s="71"/>
      <c r="S22" s="10"/>
      <c r="T22" s="67"/>
    </row>
    <row r="23" spans="1:41" x14ac:dyDescent="0.2">
      <c r="A23" s="60"/>
      <c r="B23" s="61" t="s">
        <v>64</v>
      </c>
      <c r="C23" s="62"/>
      <c r="D23" s="62"/>
      <c r="E23" s="62"/>
      <c r="F23" s="62"/>
      <c r="G23" s="62"/>
      <c r="H23" s="63" t="s">
        <v>81</v>
      </c>
      <c r="I23" s="72">
        <v>2.5</v>
      </c>
      <c r="J23" s="65" t="s">
        <v>37</v>
      </c>
      <c r="K23" s="10"/>
      <c r="L23" s="10"/>
      <c r="M23" s="73"/>
      <c r="N23" s="73"/>
      <c r="O23" s="73"/>
      <c r="P23" s="73"/>
      <c r="Q23" s="73"/>
      <c r="R23" s="73"/>
      <c r="S23" s="10"/>
      <c r="T23" s="67"/>
    </row>
    <row r="24" spans="1:41" x14ac:dyDescent="0.2">
      <c r="A24" s="60"/>
      <c r="B24" s="61" t="s">
        <v>65</v>
      </c>
      <c r="C24" s="62"/>
      <c r="D24" s="62"/>
      <c r="E24" s="62"/>
      <c r="F24" s="62"/>
      <c r="G24" s="62"/>
      <c r="H24" s="63" t="s">
        <v>82</v>
      </c>
      <c r="I24" s="74">
        <v>6</v>
      </c>
      <c r="J24" s="65" t="s">
        <v>65</v>
      </c>
      <c r="K24" s="10"/>
      <c r="L24" s="10"/>
      <c r="M24" s="73"/>
      <c r="N24" s="73"/>
      <c r="O24" s="73"/>
      <c r="P24" s="73"/>
      <c r="Q24" s="73"/>
      <c r="R24" s="73"/>
      <c r="S24" s="10"/>
      <c r="T24" s="67"/>
    </row>
    <row r="25" spans="1:41" x14ac:dyDescent="0.2">
      <c r="A25" s="60" t="s">
        <v>16</v>
      </c>
      <c r="B25" s="75"/>
      <c r="C25" s="76"/>
      <c r="D25" s="76"/>
      <c r="E25" s="76"/>
      <c r="F25" s="76"/>
      <c r="G25" s="76"/>
      <c r="H25" s="76"/>
      <c r="I25" s="76"/>
      <c r="J25" s="77"/>
      <c r="K25" s="58"/>
      <c r="L25" s="10"/>
      <c r="M25" s="10"/>
      <c r="N25" s="10"/>
      <c r="O25" s="59"/>
      <c r="P25" s="59"/>
      <c r="Q25" s="59"/>
      <c r="R25" s="59"/>
      <c r="S25" s="10"/>
      <c r="T25" s="67"/>
    </row>
    <row r="26" spans="1:41" ht="13.5" thickBot="1" x14ac:dyDescent="0.25">
      <c r="A26" s="60"/>
      <c r="B26" s="10"/>
      <c r="C26" s="10"/>
      <c r="D26" s="10"/>
      <c r="E26" s="10"/>
      <c r="F26" s="10"/>
      <c r="G26" s="10"/>
      <c r="H26" s="10"/>
      <c r="I26" s="10"/>
      <c r="K26" s="58"/>
      <c r="L26" s="10"/>
      <c r="M26" s="10"/>
      <c r="N26" s="10"/>
      <c r="O26" s="59"/>
      <c r="P26" s="59"/>
      <c r="Q26" s="59"/>
      <c r="R26" s="59"/>
      <c r="S26" s="10"/>
      <c r="T26" s="67"/>
    </row>
    <row r="27" spans="1:41" ht="15" x14ac:dyDescent="0.2">
      <c r="A27" s="43" t="s">
        <v>22</v>
      </c>
      <c r="B27" s="44"/>
      <c r="C27" s="44"/>
      <c r="D27" s="44"/>
      <c r="E27" s="44"/>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spans="1:41" ht="15" x14ac:dyDescent="0.2">
      <c r="A28" s="78"/>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row>
    <row r="29" spans="1:41" s="3" customFormat="1" ht="15.75" x14ac:dyDescent="0.25">
      <c r="B29" s="53" t="s">
        <v>12</v>
      </c>
      <c r="C29" s="53"/>
      <c r="D29" s="53"/>
      <c r="E29" s="53"/>
      <c r="F29" s="53"/>
      <c r="G29" s="53"/>
      <c r="H29" s="40" t="s">
        <v>13</v>
      </c>
      <c r="I29" s="40" t="s">
        <v>23</v>
      </c>
      <c r="J29" s="40"/>
      <c r="K29" s="40" t="s">
        <v>24</v>
      </c>
      <c r="L29" s="40" t="s">
        <v>15</v>
      </c>
      <c r="M29" s="40" t="s">
        <v>25</v>
      </c>
      <c r="N29" s="40" t="s">
        <v>26</v>
      </c>
      <c r="O29" s="40" t="s">
        <v>27</v>
      </c>
      <c r="P29" s="79"/>
      <c r="Q29" s="42"/>
      <c r="R29" s="4"/>
      <c r="S29" s="42"/>
      <c r="T29" s="42"/>
    </row>
    <row r="30" spans="1:41" x14ac:dyDescent="0.2">
      <c r="A30" s="60" t="s">
        <v>16</v>
      </c>
      <c r="B30" s="103" t="s">
        <v>28</v>
      </c>
      <c r="C30" s="56"/>
      <c r="D30" s="56"/>
      <c r="E30" s="56"/>
      <c r="F30" s="56"/>
      <c r="G30" s="56"/>
      <c r="H30" s="56"/>
      <c r="I30" s="56"/>
      <c r="J30" s="56"/>
      <c r="K30" s="104"/>
      <c r="L30" s="56"/>
      <c r="M30" s="56"/>
      <c r="N30" s="56"/>
      <c r="O30" s="105"/>
      <c r="P30" s="57"/>
      <c r="R30" s="59"/>
    </row>
    <row r="31" spans="1:41" x14ac:dyDescent="0.2">
      <c r="A31" s="80" t="s">
        <v>16</v>
      </c>
      <c r="B31" s="106" t="s">
        <v>29</v>
      </c>
      <c r="C31" s="62"/>
      <c r="D31" s="62"/>
      <c r="E31" s="62"/>
      <c r="F31" s="62"/>
      <c r="G31" s="62"/>
      <c r="H31" s="63" t="s">
        <v>51</v>
      </c>
      <c r="I31" s="137">
        <v>2</v>
      </c>
      <c r="J31" s="107"/>
      <c r="K31" s="108">
        <f>INDEX(M31:O31,I31)</f>
        <v>2.5</v>
      </c>
      <c r="L31" s="109" t="s">
        <v>30</v>
      </c>
      <c r="M31" s="110">
        <v>1</v>
      </c>
      <c r="N31" s="110">
        <v>2.5</v>
      </c>
      <c r="O31" s="111">
        <v>5.5</v>
      </c>
      <c r="P31" s="112"/>
      <c r="R31" s="81"/>
    </row>
    <row r="32" spans="1:41" x14ac:dyDescent="0.2">
      <c r="A32" s="80" t="s">
        <v>16</v>
      </c>
      <c r="B32" s="106" t="s">
        <v>53</v>
      </c>
      <c r="C32" s="62"/>
      <c r="D32" s="62"/>
      <c r="E32" s="62"/>
      <c r="F32" s="62"/>
      <c r="G32" s="62"/>
      <c r="H32" s="63" t="s">
        <v>55</v>
      </c>
      <c r="I32" s="138">
        <v>2</v>
      </c>
      <c r="J32" s="107"/>
      <c r="K32" s="113">
        <f>INDEX(M32:O32,I32)</f>
        <v>1.6</v>
      </c>
      <c r="L32" s="107" t="s">
        <v>54</v>
      </c>
      <c r="M32" s="114">
        <v>1.3</v>
      </c>
      <c r="N32" s="114">
        <v>1.6</v>
      </c>
      <c r="O32" s="115">
        <v>1.8</v>
      </c>
      <c r="P32" s="112"/>
      <c r="R32" s="10"/>
    </row>
    <row r="33" spans="1:22" x14ac:dyDescent="0.2">
      <c r="A33" s="60" t="s">
        <v>16</v>
      </c>
      <c r="B33" s="61" t="s">
        <v>56</v>
      </c>
      <c r="C33" s="62"/>
      <c r="D33" s="62"/>
      <c r="E33" s="62"/>
      <c r="F33" s="62"/>
      <c r="G33" s="62"/>
      <c r="H33" s="63" t="s">
        <v>57</v>
      </c>
      <c r="I33" s="139">
        <v>2</v>
      </c>
      <c r="J33" s="62"/>
      <c r="K33" s="116">
        <f>INDEX(M33:O33,I33)</f>
        <v>7.0000000000000007E-2</v>
      </c>
      <c r="L33" s="117" t="s">
        <v>67</v>
      </c>
      <c r="M33" s="118">
        <v>-0.05</v>
      </c>
      <c r="N33" s="118">
        <v>7.0000000000000007E-2</v>
      </c>
      <c r="O33" s="119">
        <v>0.09</v>
      </c>
      <c r="P33" s="112"/>
      <c r="R33" s="82"/>
    </row>
    <row r="34" spans="1:22" x14ac:dyDescent="0.2">
      <c r="A34" s="60" t="s">
        <v>16</v>
      </c>
      <c r="B34" s="61"/>
      <c r="C34" s="62"/>
      <c r="D34" s="62"/>
      <c r="E34" s="62"/>
      <c r="F34" s="62"/>
      <c r="G34" s="62"/>
      <c r="H34" s="63"/>
      <c r="I34" s="62"/>
      <c r="J34" s="62"/>
      <c r="K34" s="62"/>
      <c r="L34" s="62"/>
      <c r="M34" s="62"/>
      <c r="N34" s="62"/>
      <c r="O34" s="62"/>
      <c r="P34" s="112"/>
      <c r="R34" s="10"/>
    </row>
    <row r="35" spans="1:22" x14ac:dyDescent="0.2">
      <c r="A35" s="60" t="s">
        <v>16</v>
      </c>
      <c r="B35" s="120" t="s">
        <v>83</v>
      </c>
      <c r="C35" s="62"/>
      <c r="D35" s="62"/>
      <c r="E35" s="62"/>
      <c r="F35" s="62"/>
      <c r="G35" s="62"/>
      <c r="H35" s="63"/>
      <c r="I35" s="121"/>
      <c r="J35" s="62"/>
      <c r="K35" s="62"/>
      <c r="L35" s="107"/>
      <c r="M35" s="62"/>
      <c r="N35" s="62"/>
      <c r="O35" s="62"/>
      <c r="P35" s="112"/>
    </row>
    <row r="36" spans="1:22" x14ac:dyDescent="0.2">
      <c r="A36" s="60" t="s">
        <v>16</v>
      </c>
      <c r="B36" s="61" t="s">
        <v>58</v>
      </c>
      <c r="C36" s="62"/>
      <c r="D36" s="62"/>
      <c r="E36" s="62"/>
      <c r="F36" s="62"/>
      <c r="G36" s="62"/>
      <c r="H36" s="63" t="s">
        <v>59</v>
      </c>
      <c r="I36" s="140">
        <v>2</v>
      </c>
      <c r="J36" s="107"/>
      <c r="K36" s="122">
        <f t="shared" ref="K36" si="0">INDEX(M36:O36,I36)</f>
        <v>10.75</v>
      </c>
      <c r="L36" s="123" t="s">
        <v>68</v>
      </c>
      <c r="M36" s="124">
        <v>9.75</v>
      </c>
      <c r="N36" s="124">
        <v>10.75</v>
      </c>
      <c r="O36" s="125">
        <v>11.5</v>
      </c>
      <c r="P36" s="112"/>
    </row>
    <row r="37" spans="1:22" x14ac:dyDescent="0.2">
      <c r="A37" s="60"/>
      <c r="B37" s="61"/>
      <c r="C37" s="62"/>
      <c r="D37" s="62"/>
      <c r="E37" s="62"/>
      <c r="F37" s="62"/>
      <c r="G37" s="62"/>
      <c r="H37" s="63"/>
      <c r="I37" s="126"/>
      <c r="J37" s="107"/>
      <c r="K37" s="114"/>
      <c r="L37" s="107"/>
      <c r="M37" s="127"/>
      <c r="N37" s="127"/>
      <c r="O37" s="127"/>
      <c r="P37" s="112"/>
    </row>
    <row r="38" spans="1:22" x14ac:dyDescent="0.2">
      <c r="B38" s="120" t="s">
        <v>84</v>
      </c>
      <c r="C38" s="62"/>
      <c r="D38" s="62"/>
      <c r="E38" s="62"/>
      <c r="F38" s="62"/>
      <c r="G38" s="62"/>
      <c r="H38" s="63"/>
      <c r="I38" s="62"/>
      <c r="J38" s="62"/>
      <c r="K38" s="62"/>
      <c r="L38" s="62"/>
      <c r="M38" s="62"/>
      <c r="N38" s="62"/>
      <c r="O38" s="62"/>
      <c r="P38" s="112"/>
    </row>
    <row r="39" spans="1:22" x14ac:dyDescent="0.2">
      <c r="A39" s="60" t="s">
        <v>16</v>
      </c>
      <c r="B39" s="61" t="s">
        <v>60</v>
      </c>
      <c r="C39" s="62"/>
      <c r="D39" s="62"/>
      <c r="E39" s="62"/>
      <c r="F39" s="62"/>
      <c r="G39" s="62"/>
      <c r="H39" s="63" t="s">
        <v>59</v>
      </c>
      <c r="I39" s="137">
        <v>2</v>
      </c>
      <c r="J39" s="62"/>
      <c r="K39" s="128">
        <f>INDEX(M39:O39,I39)</f>
        <v>9.5</v>
      </c>
      <c r="L39" s="109" t="s">
        <v>69</v>
      </c>
      <c r="M39" s="129">
        <v>9.25</v>
      </c>
      <c r="N39" s="129">
        <v>9.5</v>
      </c>
      <c r="O39" s="130">
        <v>9.75</v>
      </c>
      <c r="P39" s="112"/>
    </row>
    <row r="40" spans="1:22" x14ac:dyDescent="0.2">
      <c r="A40" s="80" t="s">
        <v>16</v>
      </c>
      <c r="B40" s="61" t="s">
        <v>61</v>
      </c>
      <c r="C40" s="62"/>
      <c r="D40" s="62"/>
      <c r="E40" s="62"/>
      <c r="F40" s="62"/>
      <c r="G40" s="62"/>
      <c r="H40" s="63" t="s">
        <v>62</v>
      </c>
      <c r="I40" s="139">
        <v>2</v>
      </c>
      <c r="J40" s="62"/>
      <c r="K40" s="131">
        <f>INDEX(M40:O40,I40)</f>
        <v>14.5</v>
      </c>
      <c r="L40" s="117" t="s">
        <v>70</v>
      </c>
      <c r="M40" s="132">
        <v>13</v>
      </c>
      <c r="N40" s="132">
        <v>14.5</v>
      </c>
      <c r="O40" s="133">
        <v>17</v>
      </c>
      <c r="P40" s="112"/>
    </row>
    <row r="41" spans="1:22" x14ac:dyDescent="0.2">
      <c r="A41" s="54"/>
      <c r="B41" s="134"/>
      <c r="C41" s="76"/>
      <c r="D41" s="76"/>
      <c r="E41" s="76"/>
      <c r="F41" s="76"/>
      <c r="G41" s="76"/>
      <c r="H41" s="132"/>
      <c r="I41" s="132"/>
      <c r="J41" s="76"/>
      <c r="K41" s="135"/>
      <c r="L41" s="136"/>
      <c r="M41" s="135"/>
      <c r="N41" s="135"/>
      <c r="O41" s="135"/>
      <c r="P41" s="77"/>
      <c r="R41" s="81"/>
    </row>
    <row r="42" spans="1:22" ht="13.5" thickBot="1" x14ac:dyDescent="0.25"/>
    <row r="43" spans="1:22" ht="15" x14ac:dyDescent="0.2">
      <c r="A43" s="43" t="s">
        <v>31</v>
      </c>
      <c r="B43" s="44"/>
      <c r="C43" s="44"/>
      <c r="D43" s="44"/>
      <c r="E43" s="44"/>
      <c r="F43" s="44"/>
      <c r="G43" s="45"/>
      <c r="H43" s="45"/>
      <c r="I43" s="45"/>
      <c r="J43" s="45"/>
      <c r="K43" s="45"/>
      <c r="L43" s="45"/>
      <c r="M43" s="45"/>
      <c r="N43" s="45"/>
      <c r="O43" s="45"/>
      <c r="P43" s="45"/>
      <c r="Q43" s="45"/>
      <c r="R43" s="45"/>
      <c r="S43" s="45"/>
      <c r="T43" s="45"/>
    </row>
    <row r="44" spans="1:22" ht="15" x14ac:dyDescent="0.2">
      <c r="A44" s="78"/>
      <c r="B44" s="10"/>
      <c r="C44" s="10"/>
      <c r="D44" s="10"/>
      <c r="E44" s="10"/>
      <c r="F44" s="10"/>
      <c r="G44" s="10"/>
      <c r="H44" s="10"/>
      <c r="I44" s="10"/>
      <c r="J44" s="10"/>
      <c r="K44" s="10"/>
      <c r="L44" s="10"/>
      <c r="M44" s="10"/>
      <c r="N44" s="10"/>
      <c r="O44" s="10"/>
      <c r="P44" s="10"/>
      <c r="Q44" s="10"/>
      <c r="R44" s="10"/>
      <c r="S44" s="10"/>
      <c r="T44" s="10"/>
    </row>
    <row r="45" spans="1:22" ht="15" x14ac:dyDescent="0.2">
      <c r="A45" s="160" t="str">
        <f>strategy_name</f>
        <v>Royalty</v>
      </c>
      <c r="B45" s="33"/>
      <c r="C45" s="33"/>
      <c r="D45" s="33"/>
      <c r="E45" s="33"/>
      <c r="F45" s="33"/>
      <c r="G45" s="10"/>
      <c r="H45" s="10"/>
      <c r="I45" s="10"/>
      <c r="J45" s="10"/>
      <c r="K45" s="10"/>
      <c r="L45" s="10"/>
      <c r="M45" s="10"/>
      <c r="N45" s="10"/>
      <c r="O45" s="10"/>
      <c r="P45" s="10"/>
      <c r="Q45" s="10"/>
      <c r="R45" s="10"/>
      <c r="S45" s="10"/>
      <c r="T45" s="10"/>
    </row>
    <row r="46" spans="1:22" x14ac:dyDescent="0.2">
      <c r="A46" s="83"/>
    </row>
    <row r="47" spans="1:22" ht="15.75" x14ac:dyDescent="0.25">
      <c r="A47" s="53" t="s">
        <v>32</v>
      </c>
      <c r="B47" s="153"/>
      <c r="C47" s="153"/>
      <c r="D47" s="49"/>
      <c r="E47" s="49"/>
      <c r="F47" s="49"/>
      <c r="G47" s="154"/>
      <c r="H47" s="164">
        <v>2020</v>
      </c>
      <c r="I47" s="164">
        <f>H47+1</f>
        <v>2021</v>
      </c>
      <c r="J47" s="164">
        <f t="shared" ref="J47:O47" si="1">I47+1</f>
        <v>2022</v>
      </c>
      <c r="K47" s="164">
        <f t="shared" si="1"/>
        <v>2023</v>
      </c>
      <c r="L47" s="164">
        <f t="shared" si="1"/>
        <v>2024</v>
      </c>
      <c r="M47" s="164">
        <f t="shared" si="1"/>
        <v>2025</v>
      </c>
      <c r="N47" s="164">
        <f t="shared" si="1"/>
        <v>2026</v>
      </c>
      <c r="O47" s="164">
        <f t="shared" si="1"/>
        <v>2027</v>
      </c>
      <c r="P47" s="164">
        <f>O47+1</f>
        <v>2028</v>
      </c>
      <c r="Q47" s="164">
        <f>P47+1</f>
        <v>2029</v>
      </c>
      <c r="R47" s="85"/>
      <c r="V47" s="85"/>
    </row>
    <row r="48" spans="1:22" ht="15.75" x14ac:dyDescent="0.25">
      <c r="A48" s="53" t="s">
        <v>33</v>
      </c>
      <c r="B48" s="153"/>
      <c r="C48" s="153"/>
      <c r="D48" s="49"/>
      <c r="E48" s="49"/>
      <c r="F48" s="49"/>
      <c r="G48" s="154"/>
      <c r="H48" s="164">
        <f>H47-$H$47</f>
        <v>0</v>
      </c>
      <c r="I48" s="164">
        <f t="shared" ref="I48:Q48" si="2">I47-$H$47</f>
        <v>1</v>
      </c>
      <c r="J48" s="164">
        <f t="shared" si="2"/>
        <v>2</v>
      </c>
      <c r="K48" s="164">
        <f t="shared" si="2"/>
        <v>3</v>
      </c>
      <c r="L48" s="164">
        <f t="shared" si="2"/>
        <v>4</v>
      </c>
      <c r="M48" s="164">
        <f t="shared" si="2"/>
        <v>5</v>
      </c>
      <c r="N48" s="164">
        <f t="shared" si="2"/>
        <v>6</v>
      </c>
      <c r="O48" s="164">
        <f t="shared" si="2"/>
        <v>7</v>
      </c>
      <c r="P48" s="164">
        <f t="shared" si="2"/>
        <v>8</v>
      </c>
      <c r="Q48" s="164">
        <f t="shared" si="2"/>
        <v>9</v>
      </c>
      <c r="R48" s="85"/>
      <c r="V48" s="85"/>
    </row>
    <row r="49" spans="1:48" ht="15.75" x14ac:dyDescent="0.25">
      <c r="A49" s="3"/>
      <c r="B49" s="1"/>
      <c r="C49" s="1"/>
      <c r="G49" s="84"/>
      <c r="H49" s="86"/>
      <c r="I49" s="86"/>
      <c r="J49" s="86"/>
      <c r="K49" s="86"/>
      <c r="L49" s="86"/>
      <c r="M49" s="86"/>
      <c r="N49" s="86"/>
      <c r="O49" s="86"/>
      <c r="P49" s="86"/>
      <c r="Q49" s="86"/>
      <c r="R49" s="5"/>
      <c r="S49" s="5"/>
      <c r="T49" s="5"/>
      <c r="U49" s="5"/>
      <c r="V49" s="5"/>
      <c r="W49" s="5"/>
    </row>
    <row r="50" spans="1:48" ht="15.75" x14ac:dyDescent="0.25">
      <c r="A50" s="53" t="s">
        <v>34</v>
      </c>
      <c r="B50" s="153"/>
      <c r="C50" s="153"/>
      <c r="D50" s="49"/>
      <c r="E50" s="49"/>
      <c r="F50" s="49"/>
      <c r="H50" s="87"/>
      <c r="I50" s="87"/>
      <c r="J50" s="87"/>
      <c r="K50" s="87"/>
      <c r="L50" s="87"/>
      <c r="M50" s="87"/>
      <c r="N50" s="87"/>
      <c r="O50" s="87"/>
      <c r="P50" s="87"/>
      <c r="Q50" s="87"/>
      <c r="R50" s="5"/>
      <c r="S50" s="5"/>
      <c r="T50" s="5"/>
      <c r="U50" s="5"/>
      <c r="V50" s="5"/>
      <c r="W50" s="5"/>
    </row>
    <row r="51" spans="1:48" ht="15" x14ac:dyDescent="0.2">
      <c r="A51" s="153"/>
      <c r="B51" s="153" t="s">
        <v>35</v>
      </c>
      <c r="C51" s="153"/>
      <c r="D51" s="49"/>
      <c r="E51" s="49"/>
      <c r="F51" s="49"/>
      <c r="G51" s="151" t="s">
        <v>51</v>
      </c>
      <c r="H51" s="158">
        <f>dem_DAC</f>
        <v>2.5</v>
      </c>
      <c r="I51" s="158">
        <f t="shared" ref="I51:Q51" si="3">$H$51*(1+growth_rate)^I48</f>
        <v>2.6750000000000003</v>
      </c>
      <c r="J51" s="158">
        <f t="shared" si="3"/>
        <v>2.86225</v>
      </c>
      <c r="K51" s="158">
        <f t="shared" si="3"/>
        <v>3.0626075000000004</v>
      </c>
      <c r="L51" s="158">
        <f t="shared" si="3"/>
        <v>3.2769900249999999</v>
      </c>
      <c r="M51" s="158">
        <f t="shared" si="3"/>
        <v>3.5063793267500003</v>
      </c>
      <c r="N51" s="158">
        <f t="shared" si="3"/>
        <v>3.7518258796225004</v>
      </c>
      <c r="O51" s="158">
        <f t="shared" si="3"/>
        <v>4.0144536911960751</v>
      </c>
      <c r="P51" s="158">
        <f t="shared" si="3"/>
        <v>4.295465449579801</v>
      </c>
      <c r="Q51" s="158">
        <f t="shared" si="3"/>
        <v>4.5961480310503875</v>
      </c>
      <c r="R51" s="145"/>
      <c r="S51" s="145"/>
      <c r="T51" s="5"/>
      <c r="U51" s="5"/>
      <c r="V51" s="5"/>
      <c r="W51" s="5"/>
    </row>
    <row r="52" spans="1:48" ht="15" x14ac:dyDescent="0.2">
      <c r="A52" s="153"/>
      <c r="B52" s="153" t="s">
        <v>36</v>
      </c>
      <c r="C52" s="153"/>
      <c r="D52" s="49"/>
      <c r="E52" s="49"/>
      <c r="F52" s="49"/>
      <c r="G52" s="151" t="s">
        <v>51</v>
      </c>
      <c r="H52" s="158">
        <f t="shared" ref="H52" si="4">dem_ET*H51</f>
        <v>4</v>
      </c>
      <c r="I52" s="158">
        <f t="shared" ref="I52:Q52" si="5">$H$52*(1+growth_rate)^I48</f>
        <v>4.28</v>
      </c>
      <c r="J52" s="158">
        <f t="shared" si="5"/>
        <v>4.5796000000000001</v>
      </c>
      <c r="K52" s="158">
        <f t="shared" si="5"/>
        <v>4.9001720000000004</v>
      </c>
      <c r="L52" s="158">
        <f t="shared" si="5"/>
        <v>5.24318404</v>
      </c>
      <c r="M52" s="158">
        <f t="shared" si="5"/>
        <v>5.6102069228000007</v>
      </c>
      <c r="N52" s="158">
        <f t="shared" si="5"/>
        <v>6.0029214073960002</v>
      </c>
      <c r="O52" s="158">
        <f t="shared" si="5"/>
        <v>6.4231259059137207</v>
      </c>
      <c r="P52" s="158">
        <f t="shared" si="5"/>
        <v>6.8727447193276809</v>
      </c>
      <c r="Q52" s="158">
        <f t="shared" si="5"/>
        <v>7.3538368496806195</v>
      </c>
      <c r="R52" s="145"/>
      <c r="S52" s="145"/>
      <c r="T52" s="5"/>
      <c r="U52" s="5"/>
      <c r="V52" s="5"/>
      <c r="W52" s="5"/>
    </row>
    <row r="53" spans="1:48" ht="15" x14ac:dyDescent="0.2">
      <c r="A53" s="153"/>
      <c r="B53" s="153" t="s">
        <v>37</v>
      </c>
      <c r="C53" s="153"/>
      <c r="D53" s="49"/>
      <c r="E53" s="49"/>
      <c r="F53" s="49"/>
      <c r="G53" s="151" t="s">
        <v>51</v>
      </c>
      <c r="H53" s="159">
        <f t="shared" ref="H53:Q53" si="6">IF(strategy=1,Capacity,IF(OR(strategy=2,strategy=3),Capacity+Expansion,H52))</f>
        <v>4</v>
      </c>
      <c r="I53" s="159">
        <f t="shared" si="6"/>
        <v>4.28</v>
      </c>
      <c r="J53" s="159">
        <f t="shared" si="6"/>
        <v>4.5796000000000001</v>
      </c>
      <c r="K53" s="159">
        <f t="shared" si="6"/>
        <v>4.9001720000000004</v>
      </c>
      <c r="L53" s="159">
        <f t="shared" si="6"/>
        <v>5.24318404</v>
      </c>
      <c r="M53" s="159">
        <f t="shared" si="6"/>
        <v>5.6102069228000007</v>
      </c>
      <c r="N53" s="159">
        <f t="shared" si="6"/>
        <v>6.0029214073960002</v>
      </c>
      <c r="O53" s="159">
        <f t="shared" si="6"/>
        <v>6.4231259059137207</v>
      </c>
      <c r="P53" s="159">
        <f t="shared" si="6"/>
        <v>6.8727447193276809</v>
      </c>
      <c r="Q53" s="159">
        <f t="shared" si="6"/>
        <v>7.3538368496806195</v>
      </c>
      <c r="R53" s="145"/>
      <c r="S53" s="145"/>
      <c r="T53" s="5"/>
      <c r="U53" s="5"/>
      <c r="V53" s="5"/>
      <c r="W53" s="5"/>
    </row>
    <row r="54" spans="1:48" ht="15" x14ac:dyDescent="0.2">
      <c r="A54" s="153"/>
      <c r="B54" s="153" t="s">
        <v>34</v>
      </c>
      <c r="C54" s="153"/>
      <c r="D54" s="49"/>
      <c r="E54" s="49"/>
      <c r="F54" s="49"/>
      <c r="G54" s="151" t="s">
        <v>51</v>
      </c>
      <c r="H54" s="158">
        <f t="shared" ref="H54:Q54" si="7">MIN(IF(strategy&lt;=2,H51,H52),H53)</f>
        <v>4</v>
      </c>
      <c r="I54" s="158">
        <f t="shared" si="7"/>
        <v>4.28</v>
      </c>
      <c r="J54" s="158">
        <f t="shared" si="7"/>
        <v>4.5796000000000001</v>
      </c>
      <c r="K54" s="158">
        <f t="shared" si="7"/>
        <v>4.9001720000000004</v>
      </c>
      <c r="L54" s="158">
        <f t="shared" si="7"/>
        <v>5.24318404</v>
      </c>
      <c r="M54" s="158">
        <f t="shared" si="7"/>
        <v>5.6102069228000007</v>
      </c>
      <c r="N54" s="158">
        <f t="shared" si="7"/>
        <v>6.0029214073960002</v>
      </c>
      <c r="O54" s="158">
        <f t="shared" si="7"/>
        <v>6.4231259059137207</v>
      </c>
      <c r="P54" s="158">
        <f t="shared" si="7"/>
        <v>6.8727447193276809</v>
      </c>
      <c r="Q54" s="158">
        <f t="shared" si="7"/>
        <v>7.3538368496806195</v>
      </c>
      <c r="R54" s="145"/>
      <c r="S54" s="145"/>
      <c r="T54" s="5"/>
      <c r="U54" s="5"/>
      <c r="V54" s="5"/>
      <c r="W54" s="5"/>
    </row>
    <row r="55" spans="1:48" ht="15" x14ac:dyDescent="0.2">
      <c r="A55" s="1"/>
      <c r="B55" s="1"/>
      <c r="C55" s="1"/>
      <c r="G55" s="52"/>
      <c r="H55" s="147"/>
      <c r="I55" s="147"/>
      <c r="J55" s="147"/>
      <c r="K55" s="147"/>
      <c r="L55" s="147"/>
      <c r="M55" s="147"/>
      <c r="N55" s="147"/>
      <c r="O55" s="147"/>
      <c r="P55" s="147"/>
      <c r="Q55" s="147"/>
      <c r="R55" s="145"/>
      <c r="S55" s="145"/>
      <c r="T55" s="5"/>
      <c r="U55" s="5"/>
      <c r="V55" s="5"/>
      <c r="W55" s="5"/>
    </row>
    <row r="56" spans="1:48" s="10" customFormat="1" ht="15.75" x14ac:dyDescent="0.25">
      <c r="A56" s="53" t="s">
        <v>38</v>
      </c>
      <c r="B56" s="155"/>
      <c r="C56" s="155"/>
      <c r="D56" s="156"/>
      <c r="E56" s="156"/>
      <c r="F56" s="156"/>
      <c r="G56" s="152" t="s">
        <v>39</v>
      </c>
      <c r="H56" s="159">
        <f t="shared" ref="H56:Q56" si="8">unit_revenue*H54</f>
        <v>43</v>
      </c>
      <c r="I56" s="159">
        <f t="shared" si="8"/>
        <v>46.010000000000005</v>
      </c>
      <c r="J56" s="159">
        <f t="shared" si="8"/>
        <v>49.230699999999999</v>
      </c>
      <c r="K56" s="159">
        <f t="shared" si="8"/>
        <v>52.676849000000004</v>
      </c>
      <c r="L56" s="159">
        <f t="shared" si="8"/>
        <v>56.364228429999997</v>
      </c>
      <c r="M56" s="159">
        <f t="shared" si="8"/>
        <v>60.309724420100004</v>
      </c>
      <c r="N56" s="159">
        <f t="shared" si="8"/>
        <v>64.531405129507007</v>
      </c>
      <c r="O56" s="159">
        <f t="shared" si="8"/>
        <v>69.048603488572496</v>
      </c>
      <c r="P56" s="159">
        <f t="shared" si="8"/>
        <v>73.882005732772569</v>
      </c>
      <c r="Q56" s="159">
        <f t="shared" si="8"/>
        <v>79.053746134066657</v>
      </c>
      <c r="R56" s="145"/>
      <c r="S56" s="145"/>
      <c r="T56" s="5"/>
      <c r="U56" s="5"/>
      <c r="V56" s="5"/>
      <c r="W56" s="5"/>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row>
    <row r="57" spans="1:48" s="10" customFormat="1" ht="15" x14ac:dyDescent="0.2">
      <c r="A57" s="1"/>
      <c r="B57" s="2"/>
      <c r="C57" s="2"/>
      <c r="G57" s="88"/>
      <c r="H57" s="146"/>
      <c r="I57" s="146"/>
      <c r="J57" s="146"/>
      <c r="K57" s="146"/>
      <c r="L57" s="146"/>
      <c r="M57" s="146"/>
      <c r="N57" s="146"/>
      <c r="O57" s="146"/>
      <c r="P57" s="146"/>
      <c r="Q57" s="146"/>
      <c r="R57" s="145"/>
      <c r="S57" s="145"/>
      <c r="T57" s="5"/>
      <c r="U57" s="5"/>
      <c r="V57" s="5"/>
      <c r="W57" s="5"/>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row>
    <row r="58" spans="1:48" s="10" customFormat="1" ht="15.75" x14ac:dyDescent="0.25">
      <c r="A58" s="53" t="s">
        <v>40</v>
      </c>
      <c r="B58" s="155"/>
      <c r="C58" s="155"/>
      <c r="D58" s="156"/>
      <c r="E58" s="156"/>
      <c r="F58" s="156"/>
      <c r="G58" s="152" t="s">
        <v>39</v>
      </c>
      <c r="H58" s="159">
        <f t="shared" ref="H58:Q58" si="9">IF(strategy=4,0,prod_cost*H54)</f>
        <v>0</v>
      </c>
      <c r="I58" s="159">
        <f t="shared" si="9"/>
        <v>0</v>
      </c>
      <c r="J58" s="159">
        <f t="shared" si="9"/>
        <v>0</v>
      </c>
      <c r="K58" s="159">
        <f t="shared" si="9"/>
        <v>0</v>
      </c>
      <c r="L58" s="159">
        <f t="shared" si="9"/>
        <v>0</v>
      </c>
      <c r="M58" s="159">
        <f t="shared" si="9"/>
        <v>0</v>
      </c>
      <c r="N58" s="159">
        <f t="shared" si="9"/>
        <v>0</v>
      </c>
      <c r="O58" s="159">
        <f t="shared" si="9"/>
        <v>0</v>
      </c>
      <c r="P58" s="159">
        <f t="shared" si="9"/>
        <v>0</v>
      </c>
      <c r="Q58" s="159">
        <f t="shared" si="9"/>
        <v>0</v>
      </c>
      <c r="R58" s="145"/>
      <c r="S58" s="145"/>
      <c r="T58" s="5"/>
      <c r="U58" s="5"/>
      <c r="V58" s="5"/>
      <c r="W58" s="5"/>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row>
    <row r="59" spans="1:48" s="10" customFormat="1" ht="15" x14ac:dyDescent="0.2">
      <c r="A59" s="1"/>
      <c r="B59" s="2"/>
      <c r="C59" s="2"/>
      <c r="G59" s="88"/>
      <c r="H59" s="146"/>
      <c r="I59" s="146"/>
      <c r="J59" s="146"/>
      <c r="K59" s="146"/>
      <c r="L59" s="146"/>
      <c r="M59" s="146"/>
      <c r="N59" s="146"/>
      <c r="O59" s="146"/>
      <c r="P59" s="146"/>
      <c r="Q59" s="146"/>
      <c r="R59" s="145"/>
      <c r="S59" s="145"/>
      <c r="T59" s="5"/>
      <c r="U59" s="5"/>
      <c r="V59" s="5"/>
      <c r="W59" s="5"/>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row>
    <row r="60" spans="1:48" s="10" customFormat="1" ht="15.75" x14ac:dyDescent="0.25">
      <c r="A60" s="53" t="s">
        <v>41</v>
      </c>
      <c r="B60" s="155"/>
      <c r="C60" s="155"/>
      <c r="D60" s="156"/>
      <c r="E60" s="156"/>
      <c r="F60" s="156"/>
      <c r="G60" s="152" t="s">
        <v>39</v>
      </c>
      <c r="H60" s="159">
        <f>IF(strategy=2,const_cost,0)</f>
        <v>0</v>
      </c>
      <c r="I60" s="146"/>
      <c r="J60" s="146"/>
      <c r="K60" s="146"/>
      <c r="L60" s="146"/>
      <c r="M60" s="146"/>
      <c r="N60" s="146"/>
      <c r="O60" s="146"/>
      <c r="P60" s="146"/>
      <c r="Q60" s="146"/>
      <c r="R60" s="145"/>
      <c r="S60" s="145"/>
      <c r="T60" s="5"/>
      <c r="U60" s="5"/>
      <c r="V60" s="5"/>
      <c r="W60" s="5"/>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row>
    <row r="61" spans="1:48" s="10" customFormat="1" ht="15" x14ac:dyDescent="0.2">
      <c r="A61" s="2"/>
      <c r="B61" s="2"/>
      <c r="C61" s="2"/>
      <c r="G61" s="88"/>
      <c r="H61" s="146"/>
      <c r="I61" s="146"/>
      <c r="J61" s="146"/>
      <c r="K61" s="146"/>
      <c r="L61" s="146"/>
      <c r="M61" s="146"/>
      <c r="N61" s="146"/>
      <c r="O61" s="146"/>
      <c r="P61" s="146"/>
      <c r="Q61" s="146"/>
      <c r="R61" s="145"/>
      <c r="S61" s="145"/>
      <c r="T61" s="5"/>
      <c r="U61" s="5"/>
      <c r="V61" s="5"/>
      <c r="W61" s="5"/>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row>
    <row r="62" spans="1:48" s="10" customFormat="1" ht="15.75" x14ac:dyDescent="0.25">
      <c r="A62" s="157" t="s">
        <v>42</v>
      </c>
      <c r="B62" s="155"/>
      <c r="C62" s="155"/>
      <c r="D62" s="156"/>
      <c r="E62" s="156"/>
      <c r="F62" s="156"/>
      <c r="G62" s="152" t="s">
        <v>39</v>
      </c>
      <c r="H62" s="159">
        <f t="shared" ref="H62:Q62" si="10">IF(strategy=3,JV_share*(H56-H58),0)</f>
        <v>0</v>
      </c>
      <c r="I62" s="159">
        <f t="shared" si="10"/>
        <v>0</v>
      </c>
      <c r="J62" s="159">
        <f t="shared" si="10"/>
        <v>0</v>
      </c>
      <c r="K62" s="159">
        <f t="shared" si="10"/>
        <v>0</v>
      </c>
      <c r="L62" s="159">
        <f t="shared" si="10"/>
        <v>0</v>
      </c>
      <c r="M62" s="159">
        <f t="shared" si="10"/>
        <v>0</v>
      </c>
      <c r="N62" s="159">
        <f t="shared" si="10"/>
        <v>0</v>
      </c>
      <c r="O62" s="159">
        <f t="shared" si="10"/>
        <v>0</v>
      </c>
      <c r="P62" s="159">
        <f t="shared" si="10"/>
        <v>0</v>
      </c>
      <c r="Q62" s="159">
        <f t="shared" si="10"/>
        <v>0</v>
      </c>
      <c r="R62" s="145"/>
      <c r="S62" s="145"/>
      <c r="T62" s="5"/>
      <c r="U62" s="5"/>
      <c r="V62" s="5"/>
      <c r="W62" s="5"/>
      <c r="X62" s="42"/>
      <c r="Y62" s="42"/>
      <c r="Z62" s="42"/>
      <c r="AA62" s="42"/>
      <c r="AB62" s="42"/>
      <c r="AC62" s="42"/>
      <c r="AD62" s="42"/>
      <c r="AE62" s="42"/>
      <c r="AF62" s="42"/>
      <c r="AG62" s="42"/>
      <c r="AH62" s="42"/>
      <c r="AI62" s="42"/>
      <c r="AJ62" s="42"/>
      <c r="AK62" s="42"/>
      <c r="AL62" s="42"/>
      <c r="AM62" s="42"/>
      <c r="AN62" s="42"/>
      <c r="AO62" s="42"/>
      <c r="AP62" s="42"/>
      <c r="AQ62" s="42"/>
      <c r="AR62" s="42"/>
      <c r="AS62" s="42"/>
      <c r="AT62" s="42"/>
      <c r="AU62" s="42"/>
      <c r="AV62" s="42"/>
    </row>
    <row r="63" spans="1:48" s="10" customFormat="1" ht="15.75" x14ac:dyDescent="0.25">
      <c r="A63" s="157" t="s">
        <v>43</v>
      </c>
      <c r="B63" s="155"/>
      <c r="C63" s="155"/>
      <c r="D63" s="156"/>
      <c r="E63" s="156"/>
      <c r="F63" s="156"/>
      <c r="G63" s="152" t="s">
        <v>39</v>
      </c>
      <c r="H63" s="159">
        <f t="shared" ref="H63:Q63" si="11">IF(strategy=4,(1-Royalty)*H56,0)</f>
        <v>42.14</v>
      </c>
      <c r="I63" s="159">
        <f t="shared" si="11"/>
        <v>45.089800000000004</v>
      </c>
      <c r="J63" s="159">
        <f t="shared" si="11"/>
        <v>48.246085999999998</v>
      </c>
      <c r="K63" s="159">
        <f t="shared" si="11"/>
        <v>51.62331202</v>
      </c>
      <c r="L63" s="159">
        <f t="shared" si="11"/>
        <v>55.236943861399993</v>
      </c>
      <c r="M63" s="159">
        <f t="shared" si="11"/>
        <v>59.103529931698006</v>
      </c>
      <c r="N63" s="159">
        <f t="shared" si="11"/>
        <v>63.240777026916867</v>
      </c>
      <c r="O63" s="159">
        <f t="shared" si="11"/>
        <v>67.667631418801051</v>
      </c>
      <c r="P63" s="159">
        <f t="shared" si="11"/>
        <v>72.404365618117112</v>
      </c>
      <c r="Q63" s="159">
        <f t="shared" si="11"/>
        <v>77.472671211385318</v>
      </c>
      <c r="R63" s="145"/>
      <c r="S63" s="145"/>
      <c r="T63" s="5"/>
      <c r="U63" s="5"/>
      <c r="V63" s="5"/>
      <c r="W63" s="5"/>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row>
    <row r="64" spans="1:48" s="10" customFormat="1" ht="15" x14ac:dyDescent="0.2">
      <c r="A64" s="2"/>
      <c r="B64" s="2"/>
      <c r="C64" s="2"/>
      <c r="G64" s="88"/>
      <c r="H64" s="146"/>
      <c r="I64" s="146"/>
      <c r="J64" s="146"/>
      <c r="K64" s="146"/>
      <c r="L64" s="146"/>
      <c r="M64" s="146"/>
      <c r="N64" s="146"/>
      <c r="O64" s="146"/>
      <c r="P64" s="146"/>
      <c r="Q64" s="146"/>
      <c r="R64" s="145"/>
      <c r="S64" s="145"/>
      <c r="T64" s="5"/>
      <c r="U64" s="5"/>
      <c r="V64" s="5"/>
      <c r="W64" s="5"/>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row>
    <row r="65" spans="1:48" s="10" customFormat="1" ht="15.75" x14ac:dyDescent="0.25">
      <c r="A65" s="157" t="s">
        <v>44</v>
      </c>
      <c r="B65" s="155"/>
      <c r="C65" s="155"/>
      <c r="D65" s="156"/>
      <c r="E65" s="156"/>
      <c r="F65" s="156"/>
      <c r="G65" s="152" t="s">
        <v>39</v>
      </c>
      <c r="H65" s="159">
        <f>H56-H58-H60-H62-H63</f>
        <v>0.85999999999999943</v>
      </c>
      <c r="I65" s="159">
        <f t="shared" ref="I65:Q65" si="12">I56-I58-I60-I62-I63</f>
        <v>0.92020000000000124</v>
      </c>
      <c r="J65" s="159">
        <f t="shared" si="12"/>
        <v>0.98461400000000054</v>
      </c>
      <c r="K65" s="159">
        <f t="shared" si="12"/>
        <v>1.0535369800000041</v>
      </c>
      <c r="L65" s="159">
        <f t="shared" si="12"/>
        <v>1.1272845686000039</v>
      </c>
      <c r="M65" s="159">
        <f t="shared" si="12"/>
        <v>1.2061944884019979</v>
      </c>
      <c r="N65" s="159">
        <f t="shared" si="12"/>
        <v>1.2906281025901407</v>
      </c>
      <c r="O65" s="159">
        <f t="shared" si="12"/>
        <v>1.3809720697714454</v>
      </c>
      <c r="P65" s="159">
        <f t="shared" si="12"/>
        <v>1.4776401146554576</v>
      </c>
      <c r="Q65" s="159">
        <f t="shared" si="12"/>
        <v>1.5810749226813385</v>
      </c>
      <c r="R65" s="145"/>
      <c r="S65" s="145"/>
      <c r="T65" s="5"/>
      <c r="U65" s="5"/>
      <c r="V65" s="5"/>
      <c r="W65" s="5"/>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row>
    <row r="66" spans="1:48" s="10" customFormat="1" ht="15" x14ac:dyDescent="0.2">
      <c r="A66" s="2"/>
      <c r="B66" s="2"/>
      <c r="C66" s="2"/>
      <c r="G66" s="88"/>
      <c r="H66" s="146"/>
      <c r="I66" s="146"/>
      <c r="J66" s="146"/>
      <c r="K66" s="146"/>
      <c r="L66" s="146"/>
      <c r="M66" s="146"/>
      <c r="N66" s="146"/>
      <c r="O66" s="146"/>
      <c r="P66" s="146"/>
      <c r="Q66" s="146"/>
      <c r="R66" s="145"/>
      <c r="S66" s="145"/>
      <c r="T66" s="5"/>
      <c r="U66" s="5"/>
      <c r="V66" s="5"/>
      <c r="W66" s="5"/>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row>
    <row r="67" spans="1:48" s="10" customFormat="1" ht="15.75" x14ac:dyDescent="0.25">
      <c r="A67" s="157" t="s">
        <v>45</v>
      </c>
      <c r="B67" s="155"/>
      <c r="C67" s="155"/>
      <c r="D67" s="156"/>
      <c r="E67" s="156"/>
      <c r="F67" s="156"/>
      <c r="G67" s="152" t="s">
        <v>39</v>
      </c>
      <c r="H67" s="159">
        <f t="shared" ref="H67:Q67" si="13">tax_rate*H65</f>
        <v>0.32679999999999981</v>
      </c>
      <c r="I67" s="159">
        <f t="shared" si="13"/>
        <v>0.34967600000000049</v>
      </c>
      <c r="J67" s="159">
        <f t="shared" si="13"/>
        <v>0.37415332000000023</v>
      </c>
      <c r="K67" s="159">
        <f t="shared" si="13"/>
        <v>0.40034405240000154</v>
      </c>
      <c r="L67" s="159">
        <f t="shared" si="13"/>
        <v>0.4283681360680015</v>
      </c>
      <c r="M67" s="159">
        <f t="shared" si="13"/>
        <v>0.45835390559275924</v>
      </c>
      <c r="N67" s="159">
        <f t="shared" si="13"/>
        <v>0.49043867898425347</v>
      </c>
      <c r="O67" s="159">
        <f t="shared" si="13"/>
        <v>0.52476938651314919</v>
      </c>
      <c r="P67" s="159">
        <f t="shared" si="13"/>
        <v>0.56150324356907388</v>
      </c>
      <c r="Q67" s="159">
        <f t="shared" si="13"/>
        <v>0.60080847061890863</v>
      </c>
      <c r="R67" s="145"/>
      <c r="S67" s="145"/>
      <c r="T67" s="5"/>
      <c r="U67" s="5"/>
      <c r="V67" s="5"/>
      <c r="W67" s="5"/>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row>
    <row r="68" spans="1:48" s="10" customFormat="1" ht="15.75" x14ac:dyDescent="0.25">
      <c r="A68" s="157" t="s">
        <v>46</v>
      </c>
      <c r="B68" s="155"/>
      <c r="C68" s="155"/>
      <c r="D68" s="156"/>
      <c r="E68" s="156"/>
      <c r="F68" s="156"/>
      <c r="G68" s="152" t="s">
        <v>39</v>
      </c>
      <c r="H68" s="159">
        <f>IF(H67&lt;0,-1*H67,0)</f>
        <v>0</v>
      </c>
      <c r="I68" s="159">
        <f>IF(H68&gt;I67,H68-I67,0)</f>
        <v>0</v>
      </c>
      <c r="J68" s="159">
        <f t="shared" ref="J68:Q68" si="14">IF(I68&gt;J67,I68-J67,0)</f>
        <v>0</v>
      </c>
      <c r="K68" s="159">
        <f t="shared" si="14"/>
        <v>0</v>
      </c>
      <c r="L68" s="159">
        <f t="shared" si="14"/>
        <v>0</v>
      </c>
      <c r="M68" s="159">
        <f t="shared" si="14"/>
        <v>0</v>
      </c>
      <c r="N68" s="159">
        <f t="shared" si="14"/>
        <v>0</v>
      </c>
      <c r="O68" s="159">
        <f t="shared" si="14"/>
        <v>0</v>
      </c>
      <c r="P68" s="159">
        <f t="shared" si="14"/>
        <v>0</v>
      </c>
      <c r="Q68" s="159">
        <f t="shared" si="14"/>
        <v>0</v>
      </c>
      <c r="R68" s="145"/>
      <c r="S68" s="145"/>
      <c r="T68" s="5"/>
      <c r="U68" s="5"/>
      <c r="V68" s="5"/>
      <c r="W68" s="5"/>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row>
    <row r="69" spans="1:48" s="10" customFormat="1" ht="15.75" x14ac:dyDescent="0.25">
      <c r="A69" s="157" t="s">
        <v>47</v>
      </c>
      <c r="B69" s="155"/>
      <c r="C69" s="155"/>
      <c r="D69" s="156"/>
      <c r="E69" s="156"/>
      <c r="F69" s="156"/>
      <c r="G69" s="152" t="s">
        <v>39</v>
      </c>
      <c r="H69" s="159">
        <f>IF(H68&gt;0,0,H67)</f>
        <v>0.32679999999999981</v>
      </c>
      <c r="I69" s="159">
        <f>IF(I68&gt;0,0,I67-H68)</f>
        <v>0.34967600000000049</v>
      </c>
      <c r="J69" s="159">
        <f t="shared" ref="J69:Q69" si="15">IF(J68&gt;0,0,J67-I68)</f>
        <v>0.37415332000000023</v>
      </c>
      <c r="K69" s="159">
        <f t="shared" si="15"/>
        <v>0.40034405240000154</v>
      </c>
      <c r="L69" s="159">
        <f t="shared" si="15"/>
        <v>0.4283681360680015</v>
      </c>
      <c r="M69" s="159">
        <f t="shared" si="15"/>
        <v>0.45835390559275924</v>
      </c>
      <c r="N69" s="159">
        <f t="shared" si="15"/>
        <v>0.49043867898425347</v>
      </c>
      <c r="O69" s="159">
        <f t="shared" si="15"/>
        <v>0.52476938651314919</v>
      </c>
      <c r="P69" s="159">
        <f t="shared" si="15"/>
        <v>0.56150324356907388</v>
      </c>
      <c r="Q69" s="159">
        <f t="shared" si="15"/>
        <v>0.60080847061890863</v>
      </c>
      <c r="R69" s="145"/>
      <c r="S69" s="145"/>
      <c r="T69" s="5"/>
      <c r="U69" s="5"/>
      <c r="V69" s="5"/>
      <c r="W69" s="5"/>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row>
    <row r="70" spans="1:48" s="10" customFormat="1" ht="15" x14ac:dyDescent="0.2">
      <c r="A70" s="2"/>
      <c r="B70" s="2"/>
      <c r="C70" s="2"/>
      <c r="G70" s="88"/>
      <c r="H70" s="146"/>
      <c r="I70" s="146"/>
      <c r="J70" s="146"/>
      <c r="K70" s="146"/>
      <c r="L70" s="146"/>
      <c r="M70" s="146"/>
      <c r="N70" s="146"/>
      <c r="O70" s="146"/>
      <c r="P70" s="146"/>
      <c r="Q70" s="146"/>
      <c r="R70" s="146"/>
      <c r="S70" s="146"/>
      <c r="T70" s="6"/>
      <c r="U70" s="5"/>
      <c r="V70" s="5"/>
      <c r="W70" s="5"/>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row>
    <row r="71" spans="1:48" s="10" customFormat="1" ht="15.75" x14ac:dyDescent="0.25">
      <c r="A71" s="157" t="s">
        <v>48</v>
      </c>
      <c r="B71" s="156"/>
      <c r="C71" s="156"/>
      <c r="D71" s="156"/>
      <c r="E71" s="156"/>
      <c r="F71" s="156"/>
      <c r="G71" s="152" t="s">
        <v>49</v>
      </c>
      <c r="H71" s="158">
        <f>H65-H69</f>
        <v>0.53319999999999967</v>
      </c>
      <c r="I71" s="158">
        <f t="shared" ref="I71:Q71" si="16">I65-I69</f>
        <v>0.5705240000000007</v>
      </c>
      <c r="J71" s="158">
        <f t="shared" si="16"/>
        <v>0.61046068000000031</v>
      </c>
      <c r="K71" s="158">
        <f t="shared" si="16"/>
        <v>0.65319292760000258</v>
      </c>
      <c r="L71" s="158">
        <f t="shared" si="16"/>
        <v>0.69891643253200242</v>
      </c>
      <c r="M71" s="158">
        <f t="shared" si="16"/>
        <v>0.74784058280923871</v>
      </c>
      <c r="N71" s="158">
        <f t="shared" si="16"/>
        <v>0.8001894236058873</v>
      </c>
      <c r="O71" s="158">
        <f t="shared" si="16"/>
        <v>0.85620268325829618</v>
      </c>
      <c r="P71" s="158">
        <f t="shared" si="16"/>
        <v>0.91613687108638375</v>
      </c>
      <c r="Q71" s="158">
        <f t="shared" si="16"/>
        <v>0.9802664520624299</v>
      </c>
      <c r="R71" s="148"/>
      <c r="S71" s="148"/>
      <c r="T71" s="7"/>
      <c r="U71" s="5"/>
      <c r="V71" s="5"/>
      <c r="W71" s="5"/>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row>
    <row r="72" spans="1:48" s="10" customFormat="1" x14ac:dyDescent="0.2">
      <c r="H72" s="145"/>
      <c r="I72" s="145"/>
      <c r="J72" s="145"/>
      <c r="K72" s="145"/>
      <c r="L72" s="145"/>
      <c r="M72" s="145"/>
      <c r="N72" s="145"/>
      <c r="O72" s="145"/>
      <c r="P72" s="145"/>
      <c r="Q72" s="145"/>
      <c r="R72" s="145"/>
      <c r="S72" s="145"/>
      <c r="T72" s="5"/>
      <c r="U72" s="5"/>
      <c r="V72" s="5"/>
      <c r="W72" s="5"/>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row>
    <row r="73" spans="1:48" s="10" customFormat="1" ht="15.75" x14ac:dyDescent="0.25">
      <c r="A73" s="157" t="s">
        <v>50</v>
      </c>
      <c r="B73" s="155"/>
      <c r="C73" s="155"/>
      <c r="D73" s="156"/>
      <c r="E73" s="156"/>
      <c r="F73" s="156"/>
      <c r="G73" s="152" t="s">
        <v>52</v>
      </c>
      <c r="H73" s="158">
        <f t="shared" ref="H73:Q73" si="17">H71/((1+discount_rate)^H48)</f>
        <v>0.53319999999999967</v>
      </c>
      <c r="I73" s="158">
        <f t="shared" si="17"/>
        <v>0.5282629629629636</v>
      </c>
      <c r="J73" s="158">
        <f t="shared" si="17"/>
        <v>0.52337163923182461</v>
      </c>
      <c r="K73" s="158">
        <f t="shared" si="17"/>
        <v>0.51852560553523541</v>
      </c>
      <c r="L73" s="158">
        <f t="shared" si="17"/>
        <v>0.51372444252102001</v>
      </c>
      <c r="M73" s="158">
        <f t="shared" si="17"/>
        <v>0.50896773471989676</v>
      </c>
      <c r="N73" s="158">
        <f t="shared" si="17"/>
        <v>0.50425507050952845</v>
      </c>
      <c r="O73" s="158">
        <f t="shared" si="17"/>
        <v>0.4995860420788828</v>
      </c>
      <c r="P73" s="158">
        <f t="shared" si="17"/>
        <v>0.49496024539297095</v>
      </c>
      <c r="Q73" s="158">
        <f t="shared" si="17"/>
        <v>0.49037728015785043</v>
      </c>
      <c r="R73" s="149"/>
      <c r="S73" s="149"/>
      <c r="T73" s="8"/>
      <c r="U73" s="5"/>
      <c r="V73" s="5"/>
      <c r="W73" s="5"/>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row>
    <row r="74" spans="1:48" s="10" customFormat="1" x14ac:dyDescent="0.2">
      <c r="H74" s="150"/>
      <c r="I74" s="148"/>
      <c r="J74" s="148"/>
      <c r="K74" s="148"/>
      <c r="L74" s="148"/>
      <c r="M74" s="148"/>
      <c r="N74" s="148"/>
      <c r="O74" s="148"/>
      <c r="P74" s="148"/>
      <c r="Q74" s="148"/>
      <c r="R74" s="148"/>
      <c r="S74" s="148"/>
      <c r="T74" s="7"/>
      <c r="U74" s="5"/>
      <c r="V74" s="5"/>
      <c r="W74" s="5"/>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row>
    <row r="75" spans="1:48" s="10" customFormat="1" ht="15.75" x14ac:dyDescent="0.25">
      <c r="A75" s="163" t="s">
        <v>85</v>
      </c>
      <c r="B75" s="33"/>
      <c r="C75" s="33"/>
      <c r="D75" s="33"/>
      <c r="E75" s="33"/>
      <c r="F75" s="33"/>
      <c r="G75" s="161" t="s">
        <v>52</v>
      </c>
      <c r="H75" s="162">
        <f>SUM(H73:Q73)</f>
        <v>5.1152310231101721</v>
      </c>
      <c r="I75" s="148"/>
      <c r="J75" s="148"/>
      <c r="K75" s="148"/>
      <c r="L75" s="148"/>
      <c r="M75" s="148"/>
      <c r="N75" s="148"/>
      <c r="O75" s="148"/>
      <c r="P75" s="148"/>
      <c r="Q75" s="148"/>
      <c r="R75" s="148"/>
      <c r="S75" s="148"/>
      <c r="T75" s="7"/>
      <c r="U75" s="5"/>
      <c r="V75" s="5"/>
      <c r="W75" s="5"/>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row>
    <row r="76" spans="1:48" s="10" customFormat="1" ht="13.5" thickBot="1" x14ac:dyDescent="0.25">
      <c r="H76" s="9"/>
      <c r="I76" s="9"/>
      <c r="J76" s="9"/>
      <c r="K76" s="9"/>
      <c r="L76" s="9"/>
      <c r="M76" s="9"/>
      <c r="N76" s="9"/>
      <c r="O76" s="9"/>
      <c r="P76" s="9"/>
      <c r="Q76" s="9"/>
      <c r="R76" s="9"/>
      <c r="S76" s="9"/>
      <c r="T76" s="9"/>
      <c r="U76" s="5"/>
      <c r="V76" s="5"/>
      <c r="W76" s="5"/>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row>
    <row r="77" spans="1:48" s="10" customFormat="1" ht="15" x14ac:dyDescent="0.2">
      <c r="A77" s="43" t="s">
        <v>88</v>
      </c>
      <c r="B77" s="44"/>
      <c r="C77" s="44"/>
      <c r="D77" s="44"/>
      <c r="E77" s="44"/>
      <c r="F77" s="44"/>
      <c r="G77" s="45"/>
      <c r="H77" s="45"/>
      <c r="I77" s="45"/>
      <c r="J77" s="45"/>
      <c r="K77" s="45"/>
      <c r="L77" s="45"/>
      <c r="M77" s="45"/>
      <c r="N77" s="45"/>
      <c r="O77" s="45"/>
      <c r="P77" s="45"/>
      <c r="Q77" s="45"/>
      <c r="R77" s="45"/>
      <c r="S77" s="45"/>
      <c r="T77" s="45"/>
      <c r="U77" s="5"/>
      <c r="V77" s="5"/>
      <c r="W77" s="5"/>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row>
    <row r="78" spans="1:48" s="10" customFormat="1" ht="15" x14ac:dyDescent="0.2">
      <c r="A78" s="170"/>
      <c r="B78" s="21"/>
      <c r="C78" s="21"/>
      <c r="D78" s="21"/>
      <c r="E78" s="21"/>
      <c r="F78" s="21"/>
      <c r="U78" s="5"/>
      <c r="V78" s="5"/>
      <c r="W78" s="5"/>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row>
    <row r="79" spans="1:48" s="10" customFormat="1" x14ac:dyDescent="0.2">
      <c r="A79" s="156" t="s">
        <v>86</v>
      </c>
      <c r="B79" s="156"/>
      <c r="C79" s="156"/>
      <c r="D79" s="156"/>
      <c r="E79" s="156"/>
      <c r="F79" s="156"/>
      <c r="H79" s="9"/>
      <c r="I79" s="9"/>
      <c r="J79" s="9"/>
      <c r="K79" s="9"/>
      <c r="L79" s="9"/>
      <c r="M79" s="9"/>
      <c r="N79" s="9"/>
      <c r="O79" s="9"/>
      <c r="P79" s="9"/>
      <c r="Q79" s="9"/>
      <c r="R79" s="9"/>
      <c r="S79" s="9"/>
      <c r="T79" s="9"/>
      <c r="U79" s="5"/>
      <c r="V79" s="5"/>
      <c r="W79" s="5"/>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row>
    <row r="80" spans="1:48" s="10" customFormat="1" x14ac:dyDescent="0.2">
      <c r="H80" s="9"/>
      <c r="I80" s="9"/>
      <c r="J80" s="9"/>
      <c r="K80" s="9"/>
      <c r="L80" s="9"/>
      <c r="M80" s="9"/>
      <c r="N80" s="9"/>
      <c r="O80" s="9"/>
      <c r="P80" s="9"/>
      <c r="Q80" s="9"/>
      <c r="R80" s="9"/>
      <c r="S80" s="9"/>
      <c r="T80" s="9"/>
      <c r="U80" s="5"/>
      <c r="V80" s="5"/>
      <c r="W80" s="5"/>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row>
    <row r="81" spans="1:48" s="10" customFormat="1" x14ac:dyDescent="0.2">
      <c r="A81" s="33"/>
      <c r="B81" s="89" t="s">
        <v>2</v>
      </c>
      <c r="C81" s="33"/>
      <c r="D81" s="33"/>
      <c r="E81" s="90">
        <f>H75</f>
        <v>5.1152310231101721</v>
      </c>
      <c r="H81" s="91"/>
      <c r="I81" s="91"/>
      <c r="J81" s="9"/>
      <c r="K81" s="9"/>
      <c r="L81" s="9"/>
      <c r="M81" s="9"/>
      <c r="N81" s="9"/>
      <c r="O81" s="9"/>
      <c r="P81" s="9"/>
      <c r="Q81" s="9"/>
      <c r="R81" s="9"/>
      <c r="S81" s="9"/>
      <c r="T81" s="9"/>
      <c r="U81" s="5"/>
      <c r="V81" s="5"/>
      <c r="W81" s="5"/>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row>
    <row r="82" spans="1:48" s="10" customFormat="1" x14ac:dyDescent="0.2">
      <c r="A82" s="38" t="str">
        <f>F9</f>
        <v>No Partnership / No Expansion</v>
      </c>
      <c r="B82" s="38">
        <v>1</v>
      </c>
      <c r="C82" s="39">
        <f t="dataTable" ref="C82:E85" dt2D="0" dtr="0" r1="K5"/>
        <v>0</v>
      </c>
      <c r="D82" s="39">
        <v>0</v>
      </c>
      <c r="E82" s="92">
        <v>14.040845327284968</v>
      </c>
      <c r="H82" s="93"/>
      <c r="I82" s="93"/>
      <c r="J82" s="93"/>
      <c r="K82" s="93"/>
      <c r="L82" s="93"/>
      <c r="M82" s="93"/>
      <c r="N82" s="93"/>
      <c r="O82" s="93"/>
      <c r="P82" s="93"/>
      <c r="Q82" s="93"/>
      <c r="R82" s="93"/>
      <c r="S82" s="93"/>
      <c r="T82" s="93"/>
      <c r="U82" s="5"/>
      <c r="V82" s="5"/>
      <c r="W82" s="5"/>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row>
    <row r="83" spans="1:48" s="10" customFormat="1" x14ac:dyDescent="0.2">
      <c r="A83" s="38" t="str">
        <f>F10</f>
        <v>No Partnership / Expansion</v>
      </c>
      <c r="B83" s="38">
        <v>2</v>
      </c>
      <c r="C83" s="39">
        <v>0</v>
      </c>
      <c r="D83" s="39">
        <v>0</v>
      </c>
      <c r="E83" s="92">
        <v>8.9463754450642696</v>
      </c>
      <c r="H83" s="7"/>
      <c r="I83" s="7"/>
      <c r="J83" s="7"/>
      <c r="K83" s="7"/>
      <c r="L83" s="7"/>
      <c r="M83" s="7"/>
      <c r="N83" s="7"/>
      <c r="O83" s="7"/>
      <c r="P83" s="7"/>
      <c r="Q83" s="7"/>
      <c r="R83" s="7"/>
      <c r="S83" s="7"/>
      <c r="T83" s="7"/>
      <c r="U83" s="5"/>
      <c r="V83" s="5"/>
      <c r="W83" s="5"/>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row>
    <row r="84" spans="1:48" s="10" customFormat="1" x14ac:dyDescent="0.2">
      <c r="A84" s="38" t="str">
        <f>F11</f>
        <v>Joint Venture</v>
      </c>
      <c r="B84" s="38">
        <v>3</v>
      </c>
      <c r="C84" s="39">
        <v>0</v>
      </c>
      <c r="D84" s="39">
        <v>0</v>
      </c>
      <c r="E84" s="92">
        <v>11.895886100256201</v>
      </c>
      <c r="H84" s="7"/>
      <c r="I84" s="7"/>
      <c r="J84" s="7"/>
      <c r="K84" s="7"/>
      <c r="L84" s="7"/>
      <c r="M84" s="7"/>
      <c r="N84" s="7"/>
      <c r="O84" s="7"/>
      <c r="P84" s="7"/>
      <c r="Q84" s="7"/>
      <c r="R84" s="7"/>
      <c r="S84" s="7"/>
      <c r="T84" s="7"/>
      <c r="U84" s="5"/>
      <c r="V84" s="5"/>
      <c r="W84" s="5"/>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row>
    <row r="85" spans="1:48" s="10" customFormat="1" x14ac:dyDescent="0.2">
      <c r="A85" s="38" t="str">
        <f>F12</f>
        <v>Royalty</v>
      </c>
      <c r="B85" s="38">
        <v>4</v>
      </c>
      <c r="C85" s="39">
        <v>0</v>
      </c>
      <c r="D85" s="39">
        <v>0</v>
      </c>
      <c r="E85" s="92">
        <v>5.1152310231101721</v>
      </c>
      <c r="H85" s="7"/>
      <c r="I85" s="7"/>
      <c r="J85" s="7"/>
      <c r="K85" s="7"/>
      <c r="L85" s="7"/>
      <c r="M85" s="7"/>
      <c r="N85" s="7"/>
      <c r="O85" s="7"/>
      <c r="P85" s="7"/>
      <c r="Q85" s="7"/>
      <c r="R85" s="7"/>
      <c r="S85" s="7"/>
      <c r="T85" s="7"/>
      <c r="U85" s="5"/>
      <c r="V85" s="5"/>
      <c r="W85" s="5"/>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row>
    <row r="86" spans="1:48" s="10" customFormat="1" x14ac:dyDescent="0.2">
      <c r="B86" s="94"/>
      <c r="H86" s="7"/>
      <c r="I86" s="7"/>
      <c r="J86" s="7"/>
      <c r="K86" s="7"/>
      <c r="L86" s="7"/>
      <c r="M86" s="7"/>
      <c r="N86" s="7"/>
      <c r="O86" s="7"/>
      <c r="P86" s="7"/>
      <c r="Q86" s="7"/>
      <c r="R86" s="7"/>
      <c r="S86" s="7"/>
      <c r="T86" s="7"/>
      <c r="U86" s="5"/>
      <c r="V86" s="5"/>
      <c r="W86" s="5"/>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row>
    <row r="87" spans="1:48" s="10" customFormat="1" x14ac:dyDescent="0.2">
      <c r="E87" s="23"/>
      <c r="F87" s="96"/>
      <c r="H87" s="7"/>
      <c r="I87" s="97"/>
      <c r="J87" s="7"/>
      <c r="K87" s="7"/>
      <c r="L87" s="7"/>
      <c r="M87" s="7"/>
      <c r="N87" s="7"/>
      <c r="O87" s="7"/>
      <c r="P87" s="7"/>
      <c r="Q87" s="7"/>
      <c r="R87" s="7"/>
      <c r="S87" s="7"/>
      <c r="T87" s="7"/>
      <c r="U87" s="5"/>
      <c r="V87" s="5"/>
      <c r="W87" s="5"/>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row>
    <row r="88" spans="1:48" s="10" customFormat="1" x14ac:dyDescent="0.2">
      <c r="E88" s="168" t="s">
        <v>87</v>
      </c>
      <c r="F88" s="168"/>
      <c r="G88" s="156"/>
      <c r="H88" s="169"/>
      <c r="I88" s="9"/>
      <c r="J88" s="9"/>
      <c r="K88" s="9"/>
      <c r="L88" s="9"/>
      <c r="M88" s="9"/>
      <c r="N88" s="9"/>
      <c r="O88" s="9"/>
      <c r="P88" s="9"/>
      <c r="Q88" s="9"/>
      <c r="R88" s="9"/>
      <c r="S88" s="9"/>
      <c r="T88" s="9"/>
      <c r="U88" s="5"/>
      <c r="V88" s="5"/>
      <c r="W88" s="5"/>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row>
    <row r="89" spans="1:48" s="10" customFormat="1" x14ac:dyDescent="0.2">
      <c r="A89" s="98"/>
      <c r="E89" s="23"/>
      <c r="F89" s="23"/>
      <c r="H89" s="9"/>
      <c r="I89" s="9"/>
      <c r="J89" s="9"/>
      <c r="K89" s="9"/>
      <c r="L89" s="9"/>
      <c r="M89" s="9"/>
      <c r="N89" s="9"/>
      <c r="O89" s="9"/>
      <c r="P89" s="9"/>
      <c r="Q89" s="9"/>
      <c r="R89" s="9"/>
      <c r="S89" s="9"/>
      <c r="T89" s="9"/>
      <c r="U89" s="5"/>
      <c r="V89" s="5"/>
      <c r="W89" s="5"/>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row>
    <row r="90" spans="1:48" s="10" customFormat="1" x14ac:dyDescent="0.2">
      <c r="A90" s="46"/>
      <c r="E90" s="34" t="str">
        <f>B31</f>
        <v>DA Corp. markets</v>
      </c>
      <c r="F90" s="34"/>
      <c r="G90" s="35"/>
      <c r="H90" s="36"/>
      <c r="I90" s="9"/>
      <c r="J90" s="9"/>
      <c r="K90" s="9"/>
      <c r="L90" s="9"/>
      <c r="M90" s="9"/>
      <c r="N90" s="9"/>
      <c r="O90" s="9"/>
      <c r="P90" s="9"/>
      <c r="Q90" s="9"/>
      <c r="R90" s="9"/>
      <c r="S90" s="9"/>
      <c r="T90" s="9"/>
      <c r="U90" s="5"/>
      <c r="V90" s="5"/>
      <c r="W90" s="5"/>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c r="AV90" s="42"/>
    </row>
    <row r="91" spans="1:48" s="10" customFormat="1" x14ac:dyDescent="0.2">
      <c r="B91" s="98"/>
      <c r="D91" s="21"/>
      <c r="E91" s="27">
        <f>H75</f>
        <v>5.1152310231101721</v>
      </c>
      <c r="F91" s="28">
        <v>1</v>
      </c>
      <c r="G91" s="28">
        <v>2</v>
      </c>
      <c r="H91" s="29">
        <v>3</v>
      </c>
      <c r="I91" s="91"/>
      <c r="J91" s="91"/>
      <c r="K91" s="9"/>
      <c r="L91" s="9"/>
      <c r="M91" s="9"/>
      <c r="N91" s="9"/>
      <c r="O91" s="9"/>
      <c r="P91" s="9"/>
      <c r="Q91" s="9"/>
      <c r="R91" s="9"/>
      <c r="S91" s="9"/>
      <c r="T91" s="9"/>
      <c r="U91" s="5"/>
      <c r="V91" s="5"/>
      <c r="W91" s="5"/>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row>
    <row r="92" spans="1:48" s="10" customFormat="1" x14ac:dyDescent="0.2">
      <c r="A92" s="98"/>
      <c r="E92" s="28">
        <v>1</v>
      </c>
      <c r="F92" s="30">
        <f t="dataTable" ref="F92:H95" dt2D="1" dtr="1" r1="I31" r2="K5" ca="1"/>
        <v>7.4349288126601252</v>
      </c>
      <c r="G92" s="30">
        <v>14.040845327284968</v>
      </c>
      <c r="H92" s="30">
        <v>14.040845327284968</v>
      </c>
      <c r="I92" s="93"/>
      <c r="J92" s="93"/>
      <c r="K92" s="93"/>
      <c r="L92" s="93"/>
      <c r="M92" s="93"/>
      <c r="N92" s="93"/>
      <c r="O92" s="93"/>
      <c r="P92" s="93"/>
      <c r="Q92" s="93"/>
      <c r="R92" s="93"/>
      <c r="S92" s="93"/>
      <c r="T92" s="93"/>
      <c r="U92" s="5"/>
      <c r="V92" s="5"/>
      <c r="W92" s="5"/>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c r="AV92" s="42"/>
    </row>
    <row r="93" spans="1:48" s="10" customFormat="1" x14ac:dyDescent="0.2">
      <c r="A93" s="98"/>
      <c r="E93" s="28">
        <v>2</v>
      </c>
      <c r="F93" s="30">
        <v>-3.0420332032869952</v>
      </c>
      <c r="G93" s="30">
        <v>8.9463754450642696</v>
      </c>
      <c r="H93" s="30">
        <v>30.507873443782124</v>
      </c>
      <c r="I93" s="9"/>
      <c r="J93" s="9"/>
      <c r="K93" s="9"/>
      <c r="L93" s="9"/>
      <c r="M93" s="9"/>
      <c r="N93" s="9"/>
      <c r="O93" s="9"/>
      <c r="P93" s="9"/>
      <c r="Q93" s="9"/>
      <c r="R93" s="9"/>
      <c r="S93" s="9"/>
      <c r="T93" s="9"/>
      <c r="U93" s="5"/>
      <c r="V93" s="5"/>
      <c r="W93" s="5"/>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c r="AV93" s="42"/>
    </row>
    <row r="94" spans="1:48" s="10" customFormat="1" x14ac:dyDescent="0.2">
      <c r="E94" s="28">
        <v>3</v>
      </c>
      <c r="F94" s="30">
        <v>4.7583544401024804</v>
      </c>
      <c r="G94" s="31">
        <v>11.895886100256201</v>
      </c>
      <c r="H94" s="30">
        <v>19.09554964510756</v>
      </c>
      <c r="I94" s="7"/>
      <c r="J94" s="7"/>
      <c r="K94" s="7"/>
      <c r="L94" s="7"/>
      <c r="M94" s="7"/>
      <c r="N94" s="7"/>
      <c r="O94" s="7"/>
      <c r="P94" s="7"/>
      <c r="Q94" s="7"/>
      <c r="R94" s="7"/>
      <c r="S94" s="7"/>
      <c r="T94" s="7"/>
      <c r="U94" s="5"/>
      <c r="V94" s="5"/>
      <c r="W94" s="5"/>
      <c r="X94" s="42"/>
      <c r="Y94" s="42"/>
      <c r="Z94" s="42"/>
      <c r="AA94" s="42"/>
      <c r="AB94" s="42"/>
      <c r="AC94" s="42"/>
      <c r="AD94" s="42"/>
      <c r="AE94" s="42"/>
      <c r="AF94" s="42"/>
      <c r="AG94" s="42"/>
      <c r="AH94" s="42"/>
      <c r="AI94" s="42"/>
      <c r="AJ94" s="42"/>
      <c r="AK94" s="42"/>
      <c r="AL94" s="42"/>
      <c r="AM94" s="42"/>
      <c r="AN94" s="42"/>
      <c r="AO94" s="42"/>
      <c r="AP94" s="42"/>
      <c r="AQ94" s="42"/>
      <c r="AR94" s="42"/>
      <c r="AS94" s="42"/>
      <c r="AT94" s="42"/>
      <c r="AU94" s="42"/>
      <c r="AV94" s="42"/>
    </row>
    <row r="95" spans="1:48" s="10" customFormat="1" x14ac:dyDescent="0.2">
      <c r="E95" s="28">
        <v>4</v>
      </c>
      <c r="F95" s="30">
        <v>2.0460924092440669</v>
      </c>
      <c r="G95" s="30">
        <v>5.1152310231101721</v>
      </c>
      <c r="H95" s="30">
        <v>11.253508250842378</v>
      </c>
      <c r="I95" s="9"/>
      <c r="J95" s="9"/>
      <c r="K95" s="9"/>
      <c r="L95" s="9"/>
      <c r="M95" s="9"/>
      <c r="N95" s="9"/>
      <c r="O95" s="9"/>
      <c r="P95" s="9"/>
      <c r="Q95" s="9"/>
      <c r="R95" s="9"/>
      <c r="S95" s="9"/>
      <c r="T95" s="9"/>
      <c r="U95" s="5"/>
      <c r="V95" s="5"/>
      <c r="W95" s="5"/>
      <c r="X95" s="42"/>
      <c r="Y95" s="42"/>
      <c r="Z95" s="42"/>
      <c r="AA95" s="42"/>
      <c r="AB95" s="42"/>
      <c r="AC95" s="42"/>
      <c r="AD95" s="42"/>
      <c r="AE95" s="42"/>
      <c r="AF95" s="42"/>
      <c r="AG95" s="42"/>
      <c r="AH95" s="42"/>
      <c r="AI95" s="42"/>
      <c r="AJ95" s="42"/>
      <c r="AK95" s="42"/>
      <c r="AL95" s="42"/>
      <c r="AM95" s="42"/>
      <c r="AN95" s="42"/>
      <c r="AO95" s="42"/>
      <c r="AP95" s="42"/>
      <c r="AQ95" s="42"/>
      <c r="AR95" s="42"/>
      <c r="AS95" s="42"/>
      <c r="AT95" s="42"/>
      <c r="AU95" s="42"/>
      <c r="AV95" s="42"/>
    </row>
    <row r="96" spans="1:48" s="10" customFormat="1" x14ac:dyDescent="0.2">
      <c r="I96" s="9"/>
      <c r="J96" s="9"/>
      <c r="K96" s="9"/>
      <c r="L96" s="9"/>
      <c r="M96" s="9"/>
      <c r="N96" s="9"/>
      <c r="O96" s="9"/>
      <c r="P96" s="9"/>
      <c r="Q96" s="9"/>
      <c r="R96" s="9"/>
      <c r="S96" s="9"/>
      <c r="T96" s="9"/>
      <c r="U96" s="5"/>
      <c r="V96" s="5"/>
      <c r="W96" s="5"/>
      <c r="X96" s="42"/>
      <c r="Y96" s="42"/>
      <c r="Z96" s="42"/>
      <c r="AA96" s="42"/>
      <c r="AB96" s="42"/>
      <c r="AC96" s="42"/>
      <c r="AD96" s="42"/>
      <c r="AE96" s="42"/>
      <c r="AF96" s="42"/>
      <c r="AG96" s="42"/>
      <c r="AH96" s="42"/>
      <c r="AI96" s="42"/>
      <c r="AJ96" s="42"/>
      <c r="AK96" s="42"/>
      <c r="AL96" s="42"/>
      <c r="AM96" s="42"/>
      <c r="AN96" s="42"/>
      <c r="AO96" s="42"/>
      <c r="AP96" s="42"/>
      <c r="AQ96" s="42"/>
      <c r="AR96" s="42"/>
      <c r="AS96" s="42"/>
      <c r="AT96" s="42"/>
      <c r="AU96" s="42"/>
      <c r="AV96" s="42"/>
    </row>
    <row r="97" spans="5:48" s="10" customFormat="1" x14ac:dyDescent="0.2">
      <c r="E97" s="32" t="str">
        <f>B32</f>
        <v>EnzyTech Multiple</v>
      </c>
      <c r="F97" s="32"/>
      <c r="G97" s="33"/>
      <c r="H97" s="33"/>
      <c r="I97" s="7"/>
      <c r="J97" s="7"/>
      <c r="K97" s="7"/>
      <c r="L97" s="7"/>
      <c r="M97" s="7"/>
      <c r="N97" s="7"/>
      <c r="O97" s="7"/>
      <c r="P97" s="7"/>
      <c r="Q97" s="7"/>
      <c r="R97" s="7"/>
      <c r="S97" s="7"/>
      <c r="T97" s="7"/>
      <c r="U97" s="5"/>
      <c r="V97" s="5"/>
      <c r="W97" s="5"/>
      <c r="X97" s="42"/>
      <c r="Y97" s="42"/>
      <c r="Z97" s="42"/>
      <c r="AA97" s="42"/>
      <c r="AB97" s="42"/>
      <c r="AC97" s="42"/>
      <c r="AD97" s="42"/>
      <c r="AE97" s="42"/>
      <c r="AF97" s="42"/>
      <c r="AG97" s="42"/>
      <c r="AH97" s="42"/>
      <c r="AI97" s="42"/>
      <c r="AJ97" s="42"/>
      <c r="AK97" s="42"/>
      <c r="AL97" s="42"/>
      <c r="AM97" s="42"/>
      <c r="AN97" s="42"/>
      <c r="AO97" s="42"/>
      <c r="AP97" s="42"/>
      <c r="AQ97" s="42"/>
      <c r="AR97" s="42"/>
      <c r="AS97" s="42"/>
      <c r="AT97" s="42"/>
      <c r="AU97" s="42"/>
      <c r="AV97" s="42"/>
    </row>
    <row r="98" spans="5:48" s="10" customFormat="1" x14ac:dyDescent="0.2">
      <c r="E98" s="27">
        <f>$H$75</f>
        <v>5.1152310231101721</v>
      </c>
      <c r="F98" s="28">
        <v>1</v>
      </c>
      <c r="G98" s="28">
        <v>2</v>
      </c>
      <c r="H98" s="28">
        <v>3</v>
      </c>
      <c r="I98" s="7"/>
      <c r="J98" s="7"/>
      <c r="K98" s="7"/>
      <c r="L98" s="7"/>
      <c r="M98" s="7"/>
      <c r="N98" s="7"/>
      <c r="O98" s="7"/>
      <c r="P98" s="7"/>
      <c r="Q98" s="7"/>
      <c r="R98" s="7"/>
      <c r="S98" s="7"/>
      <c r="T98" s="7"/>
      <c r="U98" s="5"/>
      <c r="V98" s="5"/>
      <c r="W98" s="5"/>
      <c r="X98" s="42"/>
      <c r="Y98" s="42"/>
      <c r="Z98" s="42"/>
      <c r="AA98" s="42"/>
      <c r="AB98" s="42"/>
      <c r="AC98" s="42"/>
      <c r="AD98" s="42"/>
      <c r="AE98" s="42"/>
      <c r="AF98" s="42"/>
      <c r="AG98" s="42"/>
      <c r="AH98" s="42"/>
      <c r="AI98" s="42"/>
      <c r="AJ98" s="42"/>
      <c r="AK98" s="42"/>
      <c r="AL98" s="42"/>
      <c r="AM98" s="42"/>
      <c r="AN98" s="42"/>
      <c r="AO98" s="42"/>
      <c r="AP98" s="42"/>
      <c r="AQ98" s="42"/>
      <c r="AR98" s="42"/>
      <c r="AS98" s="42"/>
      <c r="AT98" s="42"/>
      <c r="AU98" s="42"/>
      <c r="AV98" s="42"/>
    </row>
    <row r="99" spans="5:48" s="10" customFormat="1" x14ac:dyDescent="0.2">
      <c r="E99" s="28">
        <v>1</v>
      </c>
      <c r="F99" s="30">
        <f t="dataTable" ref="F99:H102" dt2D="1" dtr="1" r1="I32" r2="K5" ca="1"/>
        <v>14.040845327284968</v>
      </c>
      <c r="G99" s="30">
        <v>14.040845327284968</v>
      </c>
      <c r="H99" s="30">
        <v>14.040845327284968</v>
      </c>
      <c r="I99" s="7"/>
      <c r="J99" s="7"/>
      <c r="K99" s="7"/>
      <c r="L99" s="7"/>
      <c r="M99" s="7"/>
      <c r="N99" s="7"/>
      <c r="O99" s="7"/>
      <c r="P99" s="7"/>
      <c r="Q99" s="7"/>
      <c r="R99" s="7"/>
      <c r="S99" s="7"/>
      <c r="T99" s="7"/>
      <c r="U99" s="5"/>
      <c r="V99" s="5"/>
      <c r="W99" s="5"/>
      <c r="X99" s="42"/>
      <c r="Y99" s="42"/>
      <c r="Z99" s="42"/>
      <c r="AA99" s="42"/>
      <c r="AB99" s="42"/>
      <c r="AC99" s="42"/>
      <c r="AD99" s="42"/>
      <c r="AE99" s="42"/>
      <c r="AF99" s="42"/>
      <c r="AG99" s="42"/>
      <c r="AH99" s="42"/>
      <c r="AI99" s="42"/>
      <c r="AJ99" s="42"/>
      <c r="AK99" s="42"/>
      <c r="AL99" s="42"/>
      <c r="AM99" s="42"/>
      <c r="AN99" s="42"/>
      <c r="AO99" s="42"/>
      <c r="AP99" s="42"/>
      <c r="AQ99" s="42"/>
      <c r="AR99" s="42"/>
      <c r="AS99" s="42"/>
      <c r="AT99" s="42"/>
      <c r="AU99" s="42"/>
      <c r="AV99" s="42"/>
    </row>
    <row r="100" spans="5:48" s="10" customFormat="1" x14ac:dyDescent="0.2">
      <c r="E100" s="28">
        <v>2</v>
      </c>
      <c r="F100" s="30">
        <v>8.9463754450642696</v>
      </c>
      <c r="G100" s="30">
        <v>8.9463754450642696</v>
      </c>
      <c r="H100" s="30">
        <v>8.9463754450642696</v>
      </c>
      <c r="I100" s="9"/>
      <c r="J100" s="9"/>
      <c r="K100" s="9"/>
      <c r="L100" s="9"/>
      <c r="M100" s="9"/>
      <c r="N100" s="9"/>
      <c r="O100" s="9"/>
      <c r="P100" s="9"/>
      <c r="Q100" s="9"/>
      <c r="R100" s="9"/>
      <c r="S100" s="9"/>
      <c r="T100" s="9"/>
      <c r="U100" s="5"/>
      <c r="V100" s="5"/>
      <c r="W100" s="5"/>
      <c r="X100" s="42"/>
      <c r="Y100" s="42"/>
      <c r="Z100" s="42"/>
      <c r="AA100" s="42"/>
      <c r="AB100" s="42"/>
      <c r="AC100" s="42"/>
      <c r="AD100" s="42"/>
      <c r="AE100" s="42"/>
      <c r="AF100" s="42"/>
      <c r="AG100" s="42"/>
      <c r="AH100" s="42"/>
      <c r="AI100" s="42"/>
      <c r="AJ100" s="42"/>
      <c r="AK100" s="42"/>
      <c r="AL100" s="42"/>
      <c r="AM100" s="42"/>
      <c r="AN100" s="42"/>
      <c r="AO100" s="42"/>
      <c r="AP100" s="42"/>
      <c r="AQ100" s="42"/>
      <c r="AR100" s="42"/>
      <c r="AS100" s="42"/>
      <c r="AT100" s="42"/>
      <c r="AU100" s="42"/>
      <c r="AV100" s="42"/>
    </row>
    <row r="101" spans="5:48" s="10" customFormat="1" x14ac:dyDescent="0.2">
      <c r="E101" s="28">
        <v>3</v>
      </c>
      <c r="F101" s="30">
        <v>9.6654074564581656</v>
      </c>
      <c r="G101" s="37">
        <v>11.895886100256201</v>
      </c>
      <c r="H101" s="30">
        <v>13.38287186278823</v>
      </c>
      <c r="I101" s="7"/>
      <c r="J101" s="7"/>
      <c r="K101" s="7"/>
      <c r="L101" s="7"/>
      <c r="M101" s="7"/>
      <c r="N101" s="7"/>
      <c r="O101" s="7"/>
      <c r="P101" s="7"/>
      <c r="Q101" s="7"/>
      <c r="R101" s="7"/>
      <c r="S101" s="7"/>
      <c r="T101" s="7"/>
      <c r="U101" s="5"/>
      <c r="V101" s="5"/>
      <c r="W101" s="5"/>
      <c r="X101" s="42"/>
      <c r="Y101" s="42"/>
      <c r="Z101" s="42"/>
      <c r="AA101" s="42"/>
      <c r="AB101" s="42"/>
      <c r="AC101" s="42"/>
      <c r="AD101" s="42"/>
      <c r="AE101" s="42"/>
      <c r="AF101" s="42"/>
      <c r="AG101" s="42"/>
      <c r="AH101" s="42"/>
      <c r="AI101" s="42"/>
      <c r="AJ101" s="42"/>
      <c r="AK101" s="42"/>
      <c r="AL101" s="42"/>
      <c r="AM101" s="42"/>
      <c r="AN101" s="42"/>
      <c r="AO101" s="42"/>
      <c r="AP101" s="42"/>
      <c r="AQ101" s="42"/>
      <c r="AR101" s="42"/>
      <c r="AS101" s="42"/>
      <c r="AT101" s="42"/>
      <c r="AU101" s="42"/>
      <c r="AV101" s="42"/>
    </row>
    <row r="102" spans="5:48" s="10" customFormat="1" x14ac:dyDescent="0.2">
      <c r="E102" s="28">
        <v>4</v>
      </c>
      <c r="F102" s="30">
        <v>4.1561252062770171</v>
      </c>
      <c r="G102" s="30">
        <v>5.1152310231101721</v>
      </c>
      <c r="H102" s="30">
        <v>5.7546349009989415</v>
      </c>
      <c r="I102" s="9"/>
      <c r="J102" s="9"/>
      <c r="K102" s="9"/>
      <c r="L102" s="9"/>
      <c r="M102" s="9"/>
      <c r="N102" s="9"/>
      <c r="O102" s="9"/>
      <c r="P102" s="9"/>
      <c r="Q102" s="9"/>
      <c r="R102" s="9"/>
      <c r="S102" s="9"/>
      <c r="T102" s="9"/>
      <c r="U102" s="5"/>
      <c r="V102" s="5"/>
      <c r="W102" s="5"/>
      <c r="X102" s="42"/>
      <c r="Y102" s="42"/>
      <c r="Z102" s="42"/>
      <c r="AA102" s="42"/>
      <c r="AB102" s="42"/>
      <c r="AC102" s="42"/>
      <c r="AD102" s="42"/>
      <c r="AE102" s="42"/>
      <c r="AF102" s="42"/>
      <c r="AG102" s="42"/>
      <c r="AH102" s="42"/>
      <c r="AI102" s="42"/>
      <c r="AJ102" s="42"/>
      <c r="AK102" s="42"/>
      <c r="AL102" s="42"/>
      <c r="AM102" s="42"/>
      <c r="AN102" s="42"/>
      <c r="AO102" s="42"/>
      <c r="AP102" s="42"/>
      <c r="AQ102" s="42"/>
      <c r="AR102" s="42"/>
      <c r="AS102" s="42"/>
      <c r="AT102" s="42"/>
      <c r="AU102" s="42"/>
      <c r="AV102" s="42"/>
    </row>
    <row r="103" spans="5:48" s="10" customFormat="1" x14ac:dyDescent="0.2">
      <c r="I103" s="9"/>
      <c r="J103" s="9"/>
      <c r="K103" s="9"/>
      <c r="L103" s="9"/>
      <c r="M103" s="9"/>
      <c r="N103" s="9"/>
      <c r="O103" s="9"/>
      <c r="P103" s="9"/>
      <c r="Q103" s="9"/>
      <c r="R103" s="9"/>
      <c r="S103" s="9"/>
      <c r="T103" s="9"/>
      <c r="U103" s="5"/>
      <c r="V103" s="5"/>
      <c r="W103" s="5"/>
      <c r="X103" s="42"/>
      <c r="Y103" s="42"/>
      <c r="Z103" s="42"/>
      <c r="AA103" s="42"/>
      <c r="AB103" s="42"/>
      <c r="AC103" s="42"/>
      <c r="AD103" s="42"/>
      <c r="AE103" s="42"/>
      <c r="AF103" s="42"/>
      <c r="AG103" s="42"/>
      <c r="AH103" s="42"/>
      <c r="AI103" s="42"/>
      <c r="AJ103" s="42"/>
      <c r="AK103" s="42"/>
      <c r="AL103" s="42"/>
      <c r="AM103" s="42"/>
      <c r="AN103" s="42"/>
      <c r="AO103" s="42"/>
      <c r="AP103" s="42"/>
      <c r="AQ103" s="42"/>
      <c r="AR103" s="42"/>
      <c r="AS103" s="42"/>
      <c r="AT103" s="42"/>
      <c r="AU103" s="42"/>
      <c r="AV103" s="42"/>
    </row>
    <row r="104" spans="5:48" s="10" customFormat="1" x14ac:dyDescent="0.2">
      <c r="E104" s="33" t="str">
        <f>B33</f>
        <v>Demand Growth Rate</v>
      </c>
      <c r="F104" s="33"/>
      <c r="G104" s="33"/>
      <c r="H104" s="33"/>
      <c r="I104" s="7"/>
      <c r="J104" s="7"/>
      <c r="K104" s="7"/>
      <c r="L104" s="7"/>
      <c r="M104" s="7"/>
      <c r="N104" s="7"/>
      <c r="O104" s="7"/>
      <c r="P104" s="7"/>
      <c r="Q104" s="7"/>
      <c r="R104" s="7"/>
      <c r="S104" s="7"/>
      <c r="T104" s="7"/>
      <c r="U104" s="5"/>
      <c r="V104" s="5"/>
      <c r="W104" s="5"/>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row>
    <row r="105" spans="5:48" s="10" customFormat="1" x14ac:dyDescent="0.2">
      <c r="E105" s="27">
        <f>$H$75</f>
        <v>5.1152310231101721</v>
      </c>
      <c r="F105" s="28">
        <v>1</v>
      </c>
      <c r="G105" s="28">
        <v>2</v>
      </c>
      <c r="H105" s="28">
        <v>3</v>
      </c>
      <c r="I105" s="7"/>
      <c r="J105" s="7"/>
      <c r="K105" s="7"/>
      <c r="L105" s="7"/>
      <c r="M105" s="7"/>
      <c r="N105" s="7"/>
      <c r="O105" s="7"/>
      <c r="P105" s="7"/>
      <c r="Q105" s="7"/>
      <c r="R105" s="7"/>
      <c r="S105" s="7"/>
      <c r="T105" s="7"/>
      <c r="U105" s="5"/>
      <c r="V105" s="5"/>
      <c r="W105" s="5"/>
      <c r="X105" s="42"/>
      <c r="Y105" s="42"/>
      <c r="Z105" s="42"/>
      <c r="AA105" s="42"/>
      <c r="AB105" s="42"/>
      <c r="AC105" s="42"/>
      <c r="AD105" s="42"/>
      <c r="AE105" s="42"/>
      <c r="AF105" s="42"/>
      <c r="AG105" s="42"/>
      <c r="AH105" s="42"/>
      <c r="AI105" s="42"/>
      <c r="AJ105" s="42"/>
      <c r="AK105" s="42"/>
      <c r="AL105" s="42"/>
      <c r="AM105" s="42"/>
      <c r="AN105" s="42"/>
      <c r="AO105" s="42"/>
      <c r="AP105" s="42"/>
      <c r="AQ105" s="42"/>
      <c r="AR105" s="42"/>
      <c r="AS105" s="42"/>
      <c r="AT105" s="42"/>
      <c r="AU105" s="42"/>
      <c r="AV105" s="42"/>
    </row>
    <row r="106" spans="5:48" s="10" customFormat="1" x14ac:dyDescent="0.2">
      <c r="E106" s="28">
        <v>1</v>
      </c>
      <c r="F106" s="30">
        <f t="dataTable" ref="F106:H109" dt2D="1" dtr="1" r1="I33" r2="K5" ca="1"/>
        <v>11.632190577614921</v>
      </c>
      <c r="G106" s="30">
        <v>14.040845327284968</v>
      </c>
      <c r="H106" s="30">
        <v>14.040845327284968</v>
      </c>
      <c r="I106" s="7"/>
      <c r="J106" s="7"/>
      <c r="K106" s="7"/>
      <c r="L106" s="7"/>
      <c r="M106" s="7"/>
      <c r="N106" s="7"/>
      <c r="O106" s="7"/>
      <c r="P106" s="7"/>
      <c r="Q106" s="7"/>
      <c r="R106" s="7"/>
      <c r="S106" s="7"/>
      <c r="T106" s="7"/>
      <c r="U106" s="5"/>
      <c r="V106" s="5"/>
      <c r="W106" s="5"/>
      <c r="X106" s="42"/>
      <c r="Y106" s="42"/>
      <c r="Z106" s="42"/>
      <c r="AA106" s="42"/>
      <c r="AB106" s="42"/>
      <c r="AC106" s="42"/>
      <c r="AD106" s="42"/>
      <c r="AE106" s="42"/>
      <c r="AF106" s="42"/>
      <c r="AG106" s="42"/>
      <c r="AH106" s="42"/>
      <c r="AI106" s="42"/>
      <c r="AJ106" s="42"/>
      <c r="AK106" s="42"/>
      <c r="AL106" s="42"/>
      <c r="AM106" s="42"/>
      <c r="AN106" s="42"/>
      <c r="AO106" s="42"/>
      <c r="AP106" s="42"/>
      <c r="AQ106" s="42"/>
      <c r="AR106" s="42"/>
      <c r="AS106" s="42"/>
      <c r="AT106" s="42"/>
      <c r="AU106" s="42"/>
      <c r="AV106" s="42"/>
    </row>
    <row r="107" spans="5:48" s="10" customFormat="1" x14ac:dyDescent="0.2">
      <c r="E107" s="28">
        <v>2</v>
      </c>
      <c r="F107" s="30">
        <v>1.8956858265406606</v>
      </c>
      <c r="G107" s="30">
        <v>8.9463754450642696</v>
      </c>
      <c r="H107" s="30">
        <v>10.577300017468453</v>
      </c>
      <c r="I107" s="7"/>
      <c r="J107" s="7"/>
      <c r="K107" s="7"/>
      <c r="L107" s="7"/>
      <c r="M107" s="7"/>
      <c r="N107" s="7"/>
      <c r="O107" s="7"/>
      <c r="P107" s="7"/>
      <c r="Q107" s="7"/>
      <c r="R107" s="7"/>
      <c r="S107" s="7"/>
      <c r="T107" s="7"/>
      <c r="U107" s="5"/>
      <c r="V107" s="5"/>
      <c r="W107" s="5"/>
      <c r="X107" s="42"/>
      <c r="Y107" s="42"/>
      <c r="Z107" s="42"/>
      <c r="AA107" s="42"/>
      <c r="AB107" s="42"/>
      <c r="AC107" s="42"/>
      <c r="AD107" s="42"/>
      <c r="AE107" s="42"/>
      <c r="AF107" s="42"/>
      <c r="AG107" s="42"/>
      <c r="AH107" s="42"/>
      <c r="AI107" s="42"/>
      <c r="AJ107" s="42"/>
      <c r="AK107" s="42"/>
      <c r="AL107" s="42"/>
      <c r="AM107" s="42"/>
      <c r="AN107" s="42"/>
      <c r="AO107" s="42"/>
      <c r="AP107" s="42"/>
      <c r="AQ107" s="42"/>
      <c r="AR107" s="42"/>
      <c r="AS107" s="42"/>
      <c r="AT107" s="42"/>
      <c r="AU107" s="42"/>
      <c r="AV107" s="42"/>
    </row>
    <row r="108" spans="5:48" s="10" customFormat="1" x14ac:dyDescent="0.2">
      <c r="E108" s="28">
        <v>3</v>
      </c>
      <c r="F108" s="30">
        <v>7.444601969673549</v>
      </c>
      <c r="G108" s="37">
        <v>11.895886100256201</v>
      </c>
      <c r="H108" s="30">
        <v>12.900544586754119</v>
      </c>
      <c r="I108" s="9"/>
      <c r="J108" s="9"/>
      <c r="K108" s="9"/>
      <c r="L108" s="9"/>
      <c r="M108" s="9"/>
      <c r="N108" s="9"/>
      <c r="O108" s="9"/>
      <c r="P108" s="9"/>
      <c r="Q108" s="9"/>
      <c r="R108" s="9"/>
      <c r="S108" s="9"/>
      <c r="T108" s="9"/>
      <c r="U108" s="5"/>
      <c r="V108" s="5"/>
      <c r="W108" s="5"/>
      <c r="X108" s="42"/>
      <c r="Y108" s="42"/>
      <c r="Z108" s="42"/>
      <c r="AA108" s="42"/>
      <c r="AB108" s="42"/>
      <c r="AC108" s="42"/>
      <c r="AD108" s="42"/>
      <c r="AE108" s="42"/>
      <c r="AF108" s="42"/>
      <c r="AG108" s="42"/>
      <c r="AH108" s="42"/>
      <c r="AI108" s="42"/>
      <c r="AJ108" s="42"/>
      <c r="AK108" s="42"/>
      <c r="AL108" s="42"/>
      <c r="AM108" s="42"/>
      <c r="AN108" s="42"/>
      <c r="AO108" s="42"/>
      <c r="AP108" s="42"/>
      <c r="AQ108" s="42"/>
      <c r="AR108" s="42"/>
      <c r="AS108" s="42"/>
      <c r="AT108" s="42"/>
      <c r="AU108" s="42"/>
      <c r="AV108" s="42"/>
    </row>
    <row r="109" spans="5:48" s="10" customFormat="1" x14ac:dyDescent="0.2">
      <c r="E109" s="28">
        <v>4</v>
      </c>
      <c r="F109" s="30">
        <v>3.2011788469596323</v>
      </c>
      <c r="G109" s="30">
        <v>5.1152310231101721</v>
      </c>
      <c r="H109" s="30">
        <v>5.5597421456524225</v>
      </c>
      <c r="I109" s="7"/>
      <c r="J109" s="7"/>
      <c r="K109" s="7"/>
      <c r="L109" s="7"/>
      <c r="M109" s="7"/>
      <c r="N109" s="7"/>
      <c r="O109" s="7"/>
      <c r="P109" s="7"/>
      <c r="Q109" s="7"/>
      <c r="R109" s="7"/>
      <c r="S109" s="7"/>
      <c r="T109" s="7"/>
      <c r="U109" s="5"/>
      <c r="V109" s="5"/>
      <c r="W109" s="5"/>
      <c r="X109" s="42"/>
      <c r="Y109" s="42"/>
      <c r="Z109" s="42"/>
      <c r="AA109" s="42"/>
      <c r="AB109" s="42"/>
      <c r="AC109" s="42"/>
      <c r="AD109" s="42"/>
      <c r="AE109" s="42"/>
      <c r="AF109" s="42"/>
      <c r="AG109" s="42"/>
      <c r="AH109" s="42"/>
      <c r="AI109" s="42"/>
      <c r="AJ109" s="42"/>
      <c r="AK109" s="42"/>
      <c r="AL109" s="42"/>
      <c r="AM109" s="42"/>
      <c r="AN109" s="42"/>
      <c r="AO109" s="42"/>
      <c r="AP109" s="42"/>
      <c r="AQ109" s="42"/>
      <c r="AR109" s="42"/>
      <c r="AS109" s="42"/>
      <c r="AT109" s="42"/>
      <c r="AU109" s="42"/>
      <c r="AV109" s="42"/>
    </row>
    <row r="110" spans="5:48" s="10" customFormat="1" x14ac:dyDescent="0.2">
      <c r="E110" s="22"/>
      <c r="F110" s="22"/>
      <c r="G110" s="22"/>
      <c r="H110" s="22"/>
      <c r="I110" s="7"/>
      <c r="J110" s="7"/>
      <c r="K110" s="7"/>
      <c r="L110" s="7"/>
      <c r="M110" s="7"/>
      <c r="N110" s="7"/>
      <c r="O110" s="7"/>
      <c r="P110" s="7"/>
      <c r="Q110" s="7"/>
      <c r="R110" s="7"/>
      <c r="S110" s="7"/>
      <c r="T110" s="7"/>
      <c r="U110" s="5"/>
      <c r="V110" s="5"/>
      <c r="W110" s="5"/>
      <c r="X110" s="42"/>
      <c r="Y110" s="42"/>
      <c r="Z110" s="42"/>
      <c r="AA110" s="42"/>
      <c r="AB110" s="42"/>
      <c r="AC110" s="42"/>
      <c r="AD110" s="42"/>
      <c r="AE110" s="42"/>
      <c r="AF110" s="42"/>
      <c r="AG110" s="42"/>
      <c r="AH110" s="42"/>
      <c r="AI110" s="42"/>
      <c r="AJ110" s="42"/>
      <c r="AK110" s="42"/>
      <c r="AL110" s="42"/>
      <c r="AM110" s="42"/>
      <c r="AN110" s="42"/>
      <c r="AO110" s="42"/>
      <c r="AP110" s="42"/>
      <c r="AQ110" s="42"/>
      <c r="AR110" s="42"/>
      <c r="AS110" s="42"/>
      <c r="AT110" s="42"/>
      <c r="AU110" s="42"/>
      <c r="AV110" s="42"/>
    </row>
    <row r="111" spans="5:48" s="10" customFormat="1" x14ac:dyDescent="0.2">
      <c r="E111" s="33" t="str">
        <f>B36</f>
        <v>Unit Revenue</v>
      </c>
      <c r="F111" s="33"/>
      <c r="G111" s="33"/>
      <c r="H111" s="33"/>
      <c r="I111" s="7"/>
      <c r="J111" s="7"/>
      <c r="K111" s="7"/>
      <c r="L111" s="7"/>
      <c r="M111" s="7"/>
      <c r="N111" s="7"/>
      <c r="O111" s="7"/>
      <c r="P111" s="7"/>
      <c r="Q111" s="7"/>
      <c r="R111" s="7"/>
      <c r="S111" s="7"/>
      <c r="T111" s="7"/>
      <c r="U111" s="5"/>
      <c r="V111" s="5"/>
      <c r="W111" s="5"/>
      <c r="X111" s="42"/>
      <c r="Y111" s="42"/>
      <c r="Z111" s="42"/>
      <c r="AA111" s="42"/>
      <c r="AB111" s="42"/>
      <c r="AC111" s="42"/>
      <c r="AD111" s="42"/>
      <c r="AE111" s="42"/>
      <c r="AF111" s="42"/>
      <c r="AG111" s="42"/>
      <c r="AH111" s="42"/>
      <c r="AI111" s="42"/>
      <c r="AJ111" s="42"/>
      <c r="AK111" s="42"/>
      <c r="AL111" s="42"/>
      <c r="AM111" s="42"/>
      <c r="AN111" s="42"/>
      <c r="AO111" s="42"/>
      <c r="AP111" s="42"/>
      <c r="AQ111" s="42"/>
      <c r="AR111" s="42"/>
      <c r="AS111" s="42"/>
      <c r="AT111" s="42"/>
      <c r="AU111" s="42"/>
      <c r="AV111" s="42"/>
    </row>
    <row r="112" spans="5:48" s="10" customFormat="1" x14ac:dyDescent="0.2">
      <c r="E112" s="27">
        <f>$H$75</f>
        <v>5.1152310231101721</v>
      </c>
      <c r="F112" s="28">
        <v>1</v>
      </c>
      <c r="G112" s="28">
        <v>2</v>
      </c>
      <c r="H112" s="28">
        <v>3</v>
      </c>
      <c r="I112" s="9"/>
      <c r="J112" s="9"/>
      <c r="K112" s="9"/>
      <c r="L112" s="9"/>
      <c r="M112" s="9"/>
      <c r="N112" s="9"/>
      <c r="O112" s="9"/>
      <c r="P112" s="9"/>
      <c r="Q112" s="9"/>
      <c r="R112" s="9"/>
      <c r="S112" s="9"/>
      <c r="T112" s="9"/>
      <c r="U112" s="5"/>
      <c r="V112" s="5"/>
      <c r="W112" s="5"/>
      <c r="X112" s="42"/>
      <c r="Y112" s="42"/>
      <c r="Z112" s="42"/>
      <c r="AA112" s="42"/>
      <c r="AB112" s="42"/>
      <c r="AC112" s="42"/>
      <c r="AD112" s="42"/>
      <c r="AE112" s="42"/>
      <c r="AF112" s="42"/>
      <c r="AG112" s="42"/>
      <c r="AH112" s="42"/>
      <c r="AI112" s="42"/>
      <c r="AJ112" s="42"/>
      <c r="AK112" s="42"/>
      <c r="AL112" s="42"/>
      <c r="AM112" s="42"/>
      <c r="AN112" s="42"/>
      <c r="AO112" s="42"/>
      <c r="AP112" s="42"/>
      <c r="AQ112" s="42"/>
      <c r="AR112" s="42"/>
      <c r="AS112" s="42"/>
      <c r="AT112" s="42"/>
      <c r="AU112" s="42"/>
      <c r="AV112" s="42"/>
    </row>
    <row r="113" spans="1:48" s="10" customFormat="1" x14ac:dyDescent="0.2">
      <c r="E113" s="28">
        <v>1</v>
      </c>
      <c r="F113" s="30">
        <f t="dataTable" ref="F113:H116" dt2D="1" dtr="1" r1="I36" r2="K5" ca="1"/>
        <v>2.8081690654569935</v>
      </c>
      <c r="G113" s="30">
        <v>14.040845327284968</v>
      </c>
      <c r="H113" s="30">
        <v>22.465352523655948</v>
      </c>
      <c r="I113" s="7"/>
      <c r="J113" s="7"/>
      <c r="K113" s="7"/>
      <c r="L113" s="7"/>
      <c r="M113" s="7"/>
      <c r="N113" s="7"/>
      <c r="O113" s="7"/>
      <c r="P113" s="7"/>
      <c r="Q113" s="7"/>
      <c r="R113" s="7"/>
      <c r="S113" s="7"/>
      <c r="T113" s="7"/>
      <c r="U113" s="5"/>
      <c r="V113" s="5"/>
      <c r="W113" s="5"/>
      <c r="X113" s="42"/>
      <c r="Y113" s="42"/>
      <c r="Z113" s="42"/>
      <c r="AA113" s="42"/>
      <c r="AB113" s="42"/>
      <c r="AC113" s="42"/>
      <c r="AD113" s="42"/>
      <c r="AE113" s="42"/>
      <c r="AF113" s="42"/>
      <c r="AG113" s="42"/>
      <c r="AH113" s="42"/>
      <c r="AI113" s="42"/>
      <c r="AJ113" s="42"/>
      <c r="AK113" s="42"/>
      <c r="AL113" s="42"/>
      <c r="AM113" s="42"/>
      <c r="AN113" s="42"/>
      <c r="AO113" s="42"/>
      <c r="AP113" s="42"/>
      <c r="AQ113" s="42"/>
      <c r="AR113" s="42"/>
      <c r="AS113" s="42"/>
      <c r="AT113" s="42"/>
      <c r="AU113" s="42"/>
      <c r="AV113" s="42"/>
    </row>
    <row r="114" spans="1:48" s="10" customFormat="1" x14ac:dyDescent="0.2">
      <c r="E114" s="28">
        <v>2</v>
      </c>
      <c r="F114" s="30">
        <v>-8.5040896672095787</v>
      </c>
      <c r="G114" s="30">
        <v>8.9463754450642696</v>
      </c>
      <c r="H114" s="30">
        <v>20.374145977663829</v>
      </c>
      <c r="I114" s="9"/>
      <c r="J114" s="9"/>
      <c r="K114" s="9"/>
      <c r="L114" s="9"/>
      <c r="M114" s="9"/>
      <c r="N114" s="9"/>
      <c r="O114" s="9"/>
      <c r="P114" s="9"/>
      <c r="Q114" s="9"/>
      <c r="R114" s="9"/>
      <c r="S114" s="9"/>
      <c r="T114" s="9"/>
      <c r="U114" s="5"/>
      <c r="V114" s="5"/>
      <c r="W114" s="5"/>
      <c r="X114" s="42"/>
      <c r="Y114" s="42"/>
      <c r="Z114" s="42"/>
      <c r="AA114" s="42"/>
      <c r="AB114" s="42"/>
      <c r="AC114" s="42"/>
      <c r="AD114" s="42"/>
      <c r="AE114" s="42"/>
      <c r="AF114" s="42"/>
      <c r="AG114" s="42"/>
      <c r="AH114" s="42"/>
      <c r="AI114" s="42"/>
      <c r="AJ114" s="42"/>
      <c r="AK114" s="42"/>
      <c r="AL114" s="42"/>
      <c r="AM114" s="42"/>
      <c r="AN114" s="42"/>
      <c r="AO114" s="42"/>
      <c r="AP114" s="42"/>
      <c r="AQ114" s="42"/>
      <c r="AR114" s="42"/>
      <c r="AS114" s="42"/>
      <c r="AT114" s="42"/>
      <c r="AU114" s="42"/>
      <c r="AV114" s="42"/>
    </row>
    <row r="115" spans="1:48" s="10" customFormat="1" x14ac:dyDescent="0.2">
      <c r="E115" s="28">
        <v>3</v>
      </c>
      <c r="F115" s="30">
        <v>2.3791772200512402</v>
      </c>
      <c r="G115" s="37">
        <v>11.895886100256201</v>
      </c>
      <c r="H115" s="30">
        <v>19.033417760409925</v>
      </c>
      <c r="I115" s="9"/>
      <c r="J115" s="9"/>
      <c r="K115" s="9"/>
      <c r="L115" s="9"/>
      <c r="M115" s="9"/>
      <c r="N115" s="9"/>
      <c r="O115" s="9"/>
      <c r="P115" s="9"/>
      <c r="Q115" s="9"/>
      <c r="R115" s="9"/>
      <c r="S115" s="9"/>
      <c r="T115" s="9"/>
      <c r="U115" s="5"/>
      <c r="V115" s="5"/>
      <c r="W115" s="5"/>
      <c r="X115" s="42"/>
      <c r="Y115" s="42"/>
      <c r="Z115" s="42"/>
      <c r="AA115" s="42"/>
      <c r="AB115" s="42"/>
      <c r="AC115" s="42"/>
      <c r="AD115" s="42"/>
      <c r="AE115" s="42"/>
      <c r="AF115" s="42"/>
      <c r="AG115" s="42"/>
      <c r="AH115" s="42"/>
      <c r="AI115" s="42"/>
      <c r="AJ115" s="42"/>
      <c r="AK115" s="42"/>
      <c r="AL115" s="42"/>
      <c r="AM115" s="42"/>
      <c r="AN115" s="42"/>
      <c r="AO115" s="42"/>
      <c r="AP115" s="42"/>
      <c r="AQ115" s="42"/>
      <c r="AR115" s="42"/>
      <c r="AS115" s="42"/>
      <c r="AT115" s="42"/>
      <c r="AU115" s="42"/>
      <c r="AV115" s="42"/>
    </row>
    <row r="116" spans="1:48" s="10" customFormat="1" x14ac:dyDescent="0.2">
      <c r="B116" s="98"/>
      <c r="E116" s="28">
        <v>4</v>
      </c>
      <c r="F116" s="30">
        <v>4.6393955790999248</v>
      </c>
      <c r="G116" s="30">
        <v>5.1152310231101721</v>
      </c>
      <c r="H116" s="30">
        <v>5.4721076061178637</v>
      </c>
      <c r="I116" s="91"/>
      <c r="J116" s="9"/>
      <c r="K116" s="9"/>
      <c r="L116" s="9"/>
      <c r="M116" s="9"/>
      <c r="N116" s="9"/>
      <c r="O116" s="9"/>
      <c r="P116" s="9"/>
      <c r="Q116" s="9"/>
      <c r="R116" s="9"/>
      <c r="S116" s="9"/>
      <c r="T116" s="9"/>
      <c r="U116" s="5"/>
      <c r="V116" s="5"/>
      <c r="W116" s="5"/>
      <c r="X116" s="42"/>
      <c r="Y116" s="42"/>
      <c r="Z116" s="42"/>
      <c r="AA116" s="42"/>
      <c r="AB116" s="42"/>
      <c r="AC116" s="42"/>
      <c r="AD116" s="42"/>
      <c r="AE116" s="42"/>
      <c r="AF116" s="42"/>
      <c r="AG116" s="42"/>
      <c r="AH116" s="42"/>
      <c r="AI116" s="42"/>
      <c r="AJ116" s="42"/>
      <c r="AK116" s="42"/>
      <c r="AL116" s="42"/>
      <c r="AM116" s="42"/>
      <c r="AN116" s="42"/>
      <c r="AO116" s="42"/>
      <c r="AP116" s="42"/>
      <c r="AQ116" s="42"/>
      <c r="AR116" s="42"/>
      <c r="AS116" s="42"/>
      <c r="AT116" s="42"/>
      <c r="AU116" s="42"/>
      <c r="AV116" s="42"/>
    </row>
    <row r="117" spans="1:48" s="10" customFormat="1" x14ac:dyDescent="0.2">
      <c r="A117" s="98"/>
      <c r="H117" s="22"/>
      <c r="I117" s="93"/>
      <c r="J117" s="93"/>
      <c r="K117" s="93"/>
      <c r="L117" s="93"/>
      <c r="M117" s="93"/>
      <c r="N117" s="93"/>
      <c r="O117" s="93"/>
      <c r="P117" s="93"/>
      <c r="Q117" s="93"/>
      <c r="R117" s="93"/>
      <c r="S117" s="93"/>
      <c r="T117" s="93"/>
      <c r="U117" s="5"/>
      <c r="V117" s="5"/>
      <c r="W117" s="5"/>
      <c r="X117" s="42"/>
      <c r="Y117" s="42"/>
      <c r="Z117" s="42"/>
      <c r="AA117" s="42"/>
      <c r="AB117" s="42"/>
      <c r="AC117" s="42"/>
      <c r="AD117" s="42"/>
      <c r="AE117" s="42"/>
      <c r="AF117" s="42"/>
      <c r="AG117" s="42"/>
      <c r="AH117" s="42"/>
      <c r="AI117" s="42"/>
      <c r="AJ117" s="42"/>
      <c r="AK117" s="42"/>
      <c r="AL117" s="42"/>
      <c r="AM117" s="42"/>
      <c r="AN117" s="42"/>
      <c r="AO117" s="42"/>
      <c r="AP117" s="42"/>
      <c r="AQ117" s="42"/>
      <c r="AR117" s="42"/>
      <c r="AS117" s="42"/>
      <c r="AT117" s="42"/>
      <c r="AU117" s="42"/>
      <c r="AV117" s="42"/>
    </row>
    <row r="118" spans="1:48" s="10" customFormat="1" x14ac:dyDescent="0.2">
      <c r="E118" s="33" t="str">
        <f>B39</f>
        <v>Production cost</v>
      </c>
      <c r="F118" s="33"/>
      <c r="G118" s="33"/>
      <c r="H118" s="33"/>
      <c r="I118" s="7"/>
      <c r="J118" s="7"/>
      <c r="K118" s="7"/>
      <c r="L118" s="7"/>
      <c r="M118" s="7"/>
      <c r="N118" s="7"/>
      <c r="O118" s="7"/>
      <c r="P118" s="7"/>
      <c r="Q118" s="7"/>
      <c r="R118" s="7"/>
      <c r="S118" s="7"/>
      <c r="T118" s="7"/>
      <c r="U118" s="5"/>
      <c r="V118" s="5"/>
      <c r="W118" s="5"/>
      <c r="X118" s="42"/>
      <c r="Y118" s="42"/>
      <c r="Z118" s="42"/>
      <c r="AA118" s="42"/>
      <c r="AB118" s="42"/>
      <c r="AC118" s="42"/>
      <c r="AD118" s="42"/>
      <c r="AE118" s="42"/>
      <c r="AF118" s="42"/>
      <c r="AG118" s="42"/>
      <c r="AH118" s="42"/>
      <c r="AI118" s="42"/>
      <c r="AJ118" s="42"/>
      <c r="AK118" s="42"/>
      <c r="AL118" s="42"/>
      <c r="AM118" s="42"/>
      <c r="AN118" s="42"/>
      <c r="AO118" s="42"/>
      <c r="AP118" s="42"/>
      <c r="AQ118" s="42"/>
      <c r="AR118" s="42"/>
      <c r="AS118" s="42"/>
      <c r="AT118" s="42"/>
      <c r="AU118" s="42"/>
      <c r="AV118" s="42"/>
    </row>
    <row r="119" spans="1:48" s="10" customFormat="1" x14ac:dyDescent="0.2">
      <c r="E119" s="27">
        <f>$H$75</f>
        <v>5.1152310231101721</v>
      </c>
      <c r="F119" s="28">
        <v>1</v>
      </c>
      <c r="G119" s="28">
        <v>2</v>
      </c>
      <c r="H119" s="28">
        <v>3</v>
      </c>
      <c r="I119" s="7"/>
      <c r="J119" s="7"/>
      <c r="K119" s="7"/>
      <c r="L119" s="7"/>
      <c r="M119" s="7"/>
      <c r="N119" s="7"/>
      <c r="O119" s="7"/>
      <c r="P119" s="7"/>
      <c r="Q119" s="7"/>
      <c r="R119" s="7"/>
      <c r="S119" s="7"/>
      <c r="T119" s="7"/>
      <c r="U119" s="5"/>
      <c r="V119" s="5"/>
      <c r="W119" s="5"/>
      <c r="X119" s="42"/>
      <c r="Y119" s="42"/>
      <c r="Z119" s="42"/>
      <c r="AA119" s="42"/>
      <c r="AB119" s="42"/>
      <c r="AC119" s="42"/>
      <c r="AD119" s="42"/>
      <c r="AE119" s="42"/>
      <c r="AF119" s="42"/>
      <c r="AG119" s="42"/>
      <c r="AH119" s="42"/>
      <c r="AI119" s="42"/>
      <c r="AJ119" s="42"/>
      <c r="AK119" s="42"/>
      <c r="AL119" s="42"/>
      <c r="AM119" s="42"/>
      <c r="AN119" s="42"/>
      <c r="AO119" s="42"/>
      <c r="AP119" s="42"/>
      <c r="AQ119" s="42"/>
      <c r="AR119" s="42"/>
      <c r="AS119" s="42"/>
      <c r="AT119" s="42"/>
      <c r="AU119" s="42"/>
      <c r="AV119" s="42"/>
    </row>
    <row r="120" spans="1:48" s="10" customFormat="1" x14ac:dyDescent="0.2">
      <c r="B120" s="94"/>
      <c r="E120" s="28">
        <v>1</v>
      </c>
      <c r="F120" s="30">
        <f t="dataTable" ref="F120:H123" dt2D="1" dtr="1" r1="I39" r2="K5" ca="1"/>
        <v>16.849014392741964</v>
      </c>
      <c r="G120" s="30">
        <v>14.040845327284968</v>
      </c>
      <c r="H120" s="30">
        <v>11.232676261827974</v>
      </c>
      <c r="I120" s="7"/>
      <c r="J120" s="7"/>
      <c r="K120" s="7"/>
      <c r="L120" s="7"/>
      <c r="M120" s="7"/>
      <c r="N120" s="7"/>
      <c r="O120" s="7"/>
      <c r="P120" s="7"/>
      <c r="Q120" s="7"/>
      <c r="R120" s="7"/>
      <c r="S120" s="7"/>
      <c r="T120" s="7"/>
      <c r="U120" s="5"/>
      <c r="V120" s="5"/>
      <c r="W120" s="5"/>
      <c r="X120" s="42"/>
      <c r="Y120" s="42"/>
      <c r="Z120" s="42"/>
      <c r="AA120" s="42"/>
      <c r="AB120" s="42"/>
      <c r="AC120" s="42"/>
      <c r="AD120" s="42"/>
      <c r="AE120" s="42"/>
      <c r="AF120" s="42"/>
      <c r="AG120" s="42"/>
      <c r="AH120" s="42"/>
      <c r="AI120" s="42"/>
      <c r="AJ120" s="42"/>
      <c r="AK120" s="42"/>
      <c r="AL120" s="42"/>
      <c r="AM120" s="42"/>
      <c r="AN120" s="42"/>
      <c r="AO120" s="42"/>
      <c r="AP120" s="42"/>
      <c r="AQ120" s="42"/>
      <c r="AR120" s="42"/>
      <c r="AS120" s="42"/>
      <c r="AT120" s="42"/>
      <c r="AU120" s="42"/>
      <c r="AV120" s="42"/>
    </row>
    <row r="121" spans="1:48" s="10" customFormat="1" x14ac:dyDescent="0.2">
      <c r="B121" s="94"/>
      <c r="E121" s="28">
        <v>2</v>
      </c>
      <c r="F121" s="30">
        <v>12.777610861340639</v>
      </c>
      <c r="G121" s="30">
        <v>8.9463754450642696</v>
      </c>
      <c r="H121" s="30">
        <v>5.0645552624763033</v>
      </c>
      <c r="I121" s="7"/>
      <c r="J121" s="7"/>
      <c r="K121" s="7"/>
      <c r="L121" s="7"/>
      <c r="M121" s="7"/>
      <c r="N121" s="7"/>
      <c r="O121" s="7"/>
      <c r="P121" s="7"/>
      <c r="Q121" s="7"/>
      <c r="R121" s="7"/>
      <c r="S121" s="7"/>
      <c r="T121" s="7"/>
      <c r="U121" s="5"/>
      <c r="V121" s="5"/>
      <c r="W121" s="5"/>
      <c r="X121" s="42"/>
      <c r="Y121" s="42"/>
      <c r="Z121" s="42"/>
      <c r="AA121" s="42"/>
      <c r="AB121" s="42"/>
      <c r="AC121" s="42"/>
      <c r="AD121" s="42"/>
      <c r="AE121" s="42"/>
      <c r="AF121" s="42"/>
      <c r="AG121" s="42"/>
      <c r="AH121" s="42"/>
      <c r="AI121" s="42"/>
      <c r="AJ121" s="42"/>
      <c r="AK121" s="42"/>
      <c r="AL121" s="42"/>
      <c r="AM121" s="42"/>
      <c r="AN121" s="42"/>
      <c r="AO121" s="42"/>
      <c r="AP121" s="42"/>
      <c r="AQ121" s="42"/>
      <c r="AR121" s="42"/>
      <c r="AS121" s="42"/>
      <c r="AT121" s="42"/>
      <c r="AU121" s="42"/>
      <c r="AV121" s="42"/>
    </row>
    <row r="122" spans="1:48" s="10" customFormat="1" x14ac:dyDescent="0.2">
      <c r="B122" s="94"/>
      <c r="E122" s="28">
        <v>3</v>
      </c>
      <c r="F122" s="30">
        <v>14.275063320307446</v>
      </c>
      <c r="G122" s="37">
        <v>11.895886100256201</v>
      </c>
      <c r="H122" s="30">
        <v>9.5167088802049609</v>
      </c>
      <c r="I122" s="7"/>
      <c r="J122" s="7"/>
      <c r="K122" s="7"/>
      <c r="L122" s="7"/>
      <c r="M122" s="7"/>
      <c r="N122" s="7"/>
      <c r="O122" s="7"/>
      <c r="P122" s="7"/>
      <c r="Q122" s="7"/>
      <c r="R122" s="7"/>
      <c r="S122" s="7"/>
      <c r="T122" s="7"/>
      <c r="U122" s="5"/>
      <c r="V122" s="5"/>
      <c r="W122" s="5"/>
      <c r="X122" s="42"/>
      <c r="Y122" s="42"/>
      <c r="Z122" s="42"/>
      <c r="AA122" s="42"/>
      <c r="AB122" s="42"/>
      <c r="AC122" s="42"/>
      <c r="AD122" s="42"/>
      <c r="AE122" s="42"/>
      <c r="AF122" s="42"/>
      <c r="AG122" s="42"/>
      <c r="AH122" s="42"/>
      <c r="AI122" s="42"/>
      <c r="AJ122" s="42"/>
      <c r="AK122" s="42"/>
      <c r="AL122" s="42"/>
      <c r="AM122" s="42"/>
      <c r="AN122" s="42"/>
      <c r="AO122" s="42"/>
      <c r="AP122" s="42"/>
      <c r="AQ122" s="42"/>
      <c r="AR122" s="42"/>
      <c r="AS122" s="42"/>
      <c r="AT122" s="42"/>
      <c r="AU122" s="42"/>
      <c r="AV122" s="42"/>
    </row>
    <row r="123" spans="1:48" s="10" customFormat="1" x14ac:dyDescent="0.2">
      <c r="E123" s="28">
        <v>4</v>
      </c>
      <c r="F123" s="30">
        <v>5.1152310231101721</v>
      </c>
      <c r="G123" s="30">
        <v>5.1152310231101721</v>
      </c>
      <c r="H123" s="30">
        <v>5.1152310231101721</v>
      </c>
      <c r="I123" s="7"/>
      <c r="J123" s="7"/>
      <c r="K123" s="7"/>
      <c r="L123" s="7"/>
      <c r="M123" s="7"/>
      <c r="N123" s="7"/>
      <c r="O123" s="7"/>
      <c r="P123" s="7"/>
      <c r="Q123" s="7"/>
      <c r="R123" s="7"/>
      <c r="S123" s="7"/>
      <c r="T123" s="7"/>
      <c r="U123" s="5"/>
      <c r="V123" s="5"/>
      <c r="W123" s="5"/>
      <c r="X123" s="42"/>
      <c r="Y123" s="42"/>
      <c r="Z123" s="42"/>
      <c r="AA123" s="42"/>
      <c r="AB123" s="42"/>
      <c r="AC123" s="42"/>
      <c r="AD123" s="42"/>
      <c r="AE123" s="42"/>
      <c r="AF123" s="42"/>
      <c r="AG123" s="42"/>
      <c r="AH123" s="42"/>
      <c r="AI123" s="42"/>
      <c r="AJ123" s="42"/>
      <c r="AK123" s="42"/>
      <c r="AL123" s="42"/>
      <c r="AM123" s="42"/>
      <c r="AN123" s="42"/>
      <c r="AO123" s="42"/>
      <c r="AP123" s="42"/>
      <c r="AQ123" s="42"/>
      <c r="AR123" s="42"/>
      <c r="AS123" s="42"/>
      <c r="AT123" s="42"/>
      <c r="AU123" s="42"/>
      <c r="AV123" s="42"/>
    </row>
    <row r="124" spans="1:48" s="10" customFormat="1" x14ac:dyDescent="0.2">
      <c r="H124" s="24"/>
      <c r="I124" s="7"/>
      <c r="J124" s="7"/>
      <c r="K124" s="7"/>
      <c r="L124" s="7"/>
      <c r="M124" s="7"/>
      <c r="N124" s="7"/>
      <c r="O124" s="7"/>
      <c r="P124" s="7"/>
      <c r="Q124" s="7"/>
      <c r="R124" s="7"/>
      <c r="S124" s="7"/>
      <c r="T124" s="7"/>
      <c r="U124" s="5"/>
      <c r="V124" s="5"/>
      <c r="W124" s="5"/>
      <c r="X124" s="42"/>
      <c r="Y124" s="42"/>
      <c r="Z124" s="42"/>
      <c r="AA124" s="42"/>
      <c r="AB124" s="42"/>
      <c r="AC124" s="42"/>
      <c r="AD124" s="42"/>
      <c r="AE124" s="42"/>
      <c r="AF124" s="42"/>
      <c r="AG124" s="42"/>
      <c r="AH124" s="42"/>
      <c r="AI124" s="42"/>
      <c r="AJ124" s="42"/>
      <c r="AK124" s="42"/>
      <c r="AL124" s="42"/>
      <c r="AM124" s="42"/>
      <c r="AN124" s="42"/>
      <c r="AO124" s="42"/>
      <c r="AP124" s="42"/>
      <c r="AQ124" s="42"/>
      <c r="AR124" s="42"/>
      <c r="AS124" s="42"/>
      <c r="AT124" s="42"/>
      <c r="AU124" s="42"/>
      <c r="AV124" s="42"/>
    </row>
    <row r="125" spans="1:48" s="10" customFormat="1" x14ac:dyDescent="0.2">
      <c r="E125" s="33" t="str">
        <f>B40</f>
        <v>Plant construction cost</v>
      </c>
      <c r="F125" s="33"/>
      <c r="G125" s="33"/>
      <c r="H125" s="33"/>
      <c r="I125" s="7"/>
      <c r="J125" s="7"/>
      <c r="K125" s="7"/>
      <c r="L125" s="7"/>
      <c r="M125" s="7"/>
      <c r="N125" s="7"/>
      <c r="O125" s="7"/>
      <c r="P125" s="7"/>
      <c r="Q125" s="7"/>
      <c r="R125" s="7"/>
      <c r="S125" s="7"/>
      <c r="T125" s="7"/>
      <c r="U125" s="5"/>
      <c r="V125" s="5"/>
      <c r="W125" s="5"/>
      <c r="X125" s="42"/>
      <c r="Y125" s="42"/>
      <c r="Z125" s="42"/>
      <c r="AA125" s="42"/>
      <c r="AB125" s="42"/>
      <c r="AC125" s="42"/>
      <c r="AD125" s="42"/>
      <c r="AE125" s="42"/>
      <c r="AF125" s="42"/>
      <c r="AG125" s="42"/>
      <c r="AH125" s="42"/>
      <c r="AI125" s="42"/>
      <c r="AJ125" s="42"/>
      <c r="AK125" s="42"/>
      <c r="AL125" s="42"/>
      <c r="AM125" s="42"/>
      <c r="AN125" s="42"/>
      <c r="AO125" s="42"/>
      <c r="AP125" s="42"/>
      <c r="AQ125" s="42"/>
      <c r="AR125" s="42"/>
      <c r="AS125" s="42"/>
      <c r="AT125" s="42"/>
      <c r="AU125" s="42"/>
      <c r="AV125" s="42"/>
    </row>
    <row r="126" spans="1:48" s="10" customFormat="1" x14ac:dyDescent="0.2">
      <c r="E126" s="27">
        <f>$H$75</f>
        <v>5.1152310231101721</v>
      </c>
      <c r="F126" s="28">
        <v>1</v>
      </c>
      <c r="G126" s="28">
        <v>2</v>
      </c>
      <c r="H126" s="28">
        <v>3</v>
      </c>
      <c r="I126" s="7"/>
      <c r="J126" s="7"/>
      <c r="K126" s="7"/>
      <c r="L126" s="7"/>
      <c r="M126" s="7"/>
      <c r="N126" s="7"/>
      <c r="O126" s="7"/>
      <c r="P126" s="7"/>
      <c r="Q126" s="7"/>
      <c r="R126" s="7"/>
      <c r="S126" s="7"/>
      <c r="T126" s="7"/>
      <c r="U126" s="5"/>
      <c r="V126" s="5"/>
      <c r="W126" s="5"/>
      <c r="X126" s="42"/>
      <c r="Y126" s="42"/>
      <c r="Z126" s="42"/>
      <c r="AA126" s="42"/>
      <c r="AB126" s="42"/>
      <c r="AC126" s="42"/>
      <c r="AD126" s="42"/>
      <c r="AE126" s="42"/>
      <c r="AF126" s="42"/>
      <c r="AG126" s="42"/>
      <c r="AH126" s="42"/>
      <c r="AI126" s="42"/>
      <c r="AJ126" s="42"/>
      <c r="AK126" s="42"/>
      <c r="AL126" s="42"/>
      <c r="AM126" s="42"/>
      <c r="AN126" s="42"/>
      <c r="AO126" s="42"/>
      <c r="AP126" s="42"/>
      <c r="AQ126" s="42"/>
      <c r="AR126" s="42"/>
      <c r="AS126" s="42"/>
      <c r="AT126" s="42"/>
      <c r="AU126" s="42"/>
      <c r="AV126" s="42"/>
    </row>
    <row r="127" spans="1:48" s="10" customFormat="1" x14ac:dyDescent="0.2">
      <c r="E127" s="28">
        <v>1</v>
      </c>
      <c r="F127" s="30">
        <f t="dataTable" ref="F127:H130" dt2D="1" dtr="1" r1="I40" r2="K5" ca="1"/>
        <v>14.040845327284968</v>
      </c>
      <c r="G127" s="30">
        <v>14.040845327284968</v>
      </c>
      <c r="H127" s="30">
        <v>14.040845327284968</v>
      </c>
      <c r="I127" s="7"/>
      <c r="J127" s="7"/>
      <c r="K127" s="7"/>
      <c r="L127" s="7"/>
      <c r="M127" s="7"/>
      <c r="N127" s="7"/>
      <c r="O127" s="7"/>
      <c r="P127" s="7"/>
      <c r="Q127" s="7"/>
      <c r="R127" s="7"/>
      <c r="S127" s="7"/>
      <c r="T127" s="7"/>
      <c r="U127" s="5"/>
      <c r="V127" s="5"/>
      <c r="W127" s="5"/>
      <c r="X127" s="42"/>
      <c r="Y127" s="42"/>
      <c r="Z127" s="42"/>
      <c r="AA127" s="42"/>
      <c r="AB127" s="42"/>
      <c r="AC127" s="42"/>
      <c r="AD127" s="42"/>
      <c r="AE127" s="42"/>
      <c r="AF127" s="42"/>
      <c r="AG127" s="42"/>
      <c r="AH127" s="42"/>
      <c r="AI127" s="42"/>
      <c r="AJ127" s="42"/>
      <c r="AK127" s="42"/>
      <c r="AL127" s="42"/>
      <c r="AM127" s="42"/>
      <c r="AN127" s="42"/>
      <c r="AO127" s="42"/>
      <c r="AP127" s="42"/>
      <c r="AQ127" s="42"/>
      <c r="AR127" s="42"/>
      <c r="AS127" s="42"/>
      <c r="AT127" s="42"/>
      <c r="AU127" s="42"/>
      <c r="AV127" s="42"/>
    </row>
    <row r="128" spans="1:48" s="10" customFormat="1" x14ac:dyDescent="0.2">
      <c r="E128" s="28">
        <v>2</v>
      </c>
      <c r="F128" s="30">
        <v>10.007860615072559</v>
      </c>
      <c r="G128" s="30">
        <v>8.9463754450642696</v>
      </c>
      <c r="H128" s="30">
        <v>7.1446538052209014</v>
      </c>
      <c r="I128" s="97"/>
      <c r="J128" s="7"/>
      <c r="K128" s="7"/>
      <c r="L128" s="7"/>
      <c r="M128" s="7"/>
      <c r="N128" s="7"/>
      <c r="O128" s="7"/>
      <c r="P128" s="7"/>
      <c r="Q128" s="7"/>
      <c r="R128" s="7"/>
      <c r="S128" s="7"/>
      <c r="T128" s="7"/>
      <c r="U128" s="5"/>
      <c r="V128" s="5"/>
      <c r="W128" s="5"/>
      <c r="X128" s="42"/>
      <c r="Y128" s="42"/>
      <c r="Z128" s="42"/>
      <c r="AA128" s="42"/>
      <c r="AB128" s="42"/>
      <c r="AC128" s="42"/>
      <c r="AD128" s="42"/>
      <c r="AE128" s="42"/>
      <c r="AF128" s="42"/>
      <c r="AG128" s="42"/>
      <c r="AH128" s="42"/>
      <c r="AI128" s="42"/>
      <c r="AJ128" s="42"/>
      <c r="AK128" s="42"/>
      <c r="AL128" s="42"/>
      <c r="AM128" s="42"/>
      <c r="AN128" s="42"/>
      <c r="AO128" s="42"/>
      <c r="AP128" s="42"/>
      <c r="AQ128" s="42"/>
      <c r="AR128" s="42"/>
      <c r="AS128" s="42"/>
      <c r="AT128" s="42"/>
      <c r="AU128" s="42"/>
      <c r="AV128" s="42"/>
    </row>
    <row r="129" spans="1:48" s="10" customFormat="1" x14ac:dyDescent="0.2">
      <c r="E129" s="28">
        <v>3</v>
      </c>
      <c r="F129" s="30">
        <v>11.895886100256201</v>
      </c>
      <c r="G129" s="37">
        <v>11.895886100256201</v>
      </c>
      <c r="H129" s="30">
        <v>11.895886100256201</v>
      </c>
      <c r="I129" s="9"/>
      <c r="J129" s="9"/>
      <c r="K129" s="9"/>
      <c r="L129" s="9"/>
      <c r="M129" s="9"/>
      <c r="N129" s="9"/>
      <c r="O129" s="9"/>
      <c r="P129" s="9"/>
      <c r="Q129" s="9"/>
      <c r="R129" s="9"/>
      <c r="S129" s="9"/>
      <c r="T129" s="9"/>
      <c r="U129" s="5"/>
      <c r="V129" s="5"/>
      <c r="W129" s="5"/>
      <c r="X129" s="42"/>
      <c r="Y129" s="42"/>
      <c r="Z129" s="42"/>
      <c r="AA129" s="42"/>
      <c r="AB129" s="42"/>
      <c r="AC129" s="42"/>
      <c r="AD129" s="42"/>
      <c r="AE129" s="42"/>
      <c r="AF129" s="42"/>
      <c r="AG129" s="42"/>
      <c r="AH129" s="42"/>
      <c r="AI129" s="42"/>
      <c r="AJ129" s="42"/>
      <c r="AK129" s="42"/>
      <c r="AL129" s="42"/>
      <c r="AM129" s="42"/>
      <c r="AN129" s="42"/>
      <c r="AO129" s="42"/>
      <c r="AP129" s="42"/>
      <c r="AQ129" s="42"/>
      <c r="AR129" s="42"/>
      <c r="AS129" s="42"/>
      <c r="AT129" s="42"/>
      <c r="AU129" s="42"/>
      <c r="AV129" s="42"/>
    </row>
    <row r="130" spans="1:48" s="10" customFormat="1" x14ac:dyDescent="0.2">
      <c r="A130" s="98"/>
      <c r="E130" s="28">
        <v>4</v>
      </c>
      <c r="F130" s="30">
        <v>5.1152310231101721</v>
      </c>
      <c r="G130" s="30">
        <v>5.1152310231101721</v>
      </c>
      <c r="H130" s="30">
        <v>5.1152310231101721</v>
      </c>
      <c r="I130" s="9"/>
      <c r="J130" s="9"/>
      <c r="K130" s="9"/>
      <c r="L130" s="9"/>
      <c r="M130" s="9"/>
      <c r="N130" s="9"/>
      <c r="O130" s="9"/>
      <c r="P130" s="9"/>
      <c r="Q130" s="9"/>
      <c r="R130" s="9"/>
      <c r="S130" s="9"/>
      <c r="T130" s="9"/>
      <c r="U130" s="5"/>
      <c r="V130" s="5"/>
      <c r="W130" s="5"/>
      <c r="X130" s="42"/>
      <c r="Y130" s="42"/>
      <c r="Z130" s="42"/>
      <c r="AA130" s="42"/>
      <c r="AB130" s="42"/>
      <c r="AC130" s="42"/>
      <c r="AD130" s="42"/>
      <c r="AE130" s="42"/>
      <c r="AF130" s="42"/>
      <c r="AG130" s="42"/>
      <c r="AH130" s="42"/>
      <c r="AI130" s="42"/>
      <c r="AJ130" s="42"/>
      <c r="AK130" s="42"/>
      <c r="AL130" s="42"/>
      <c r="AM130" s="42"/>
      <c r="AN130" s="42"/>
      <c r="AO130" s="42"/>
      <c r="AP130" s="42"/>
      <c r="AQ130" s="42"/>
      <c r="AR130" s="42"/>
      <c r="AS130" s="42"/>
      <c r="AT130" s="42"/>
      <c r="AU130" s="42"/>
      <c r="AV130" s="42"/>
    </row>
    <row r="131" spans="1:48" s="10" customFormat="1" x14ac:dyDescent="0.2">
      <c r="A131" s="46"/>
      <c r="H131" s="9"/>
      <c r="I131" s="9"/>
      <c r="J131" s="9"/>
      <c r="K131" s="9"/>
      <c r="L131" s="9"/>
      <c r="M131" s="9"/>
      <c r="N131" s="9"/>
      <c r="O131" s="9"/>
      <c r="P131" s="9"/>
      <c r="Q131" s="9"/>
      <c r="R131" s="9"/>
      <c r="S131" s="9"/>
      <c r="T131" s="9"/>
      <c r="U131" s="5"/>
      <c r="V131" s="5"/>
      <c r="W131" s="5"/>
      <c r="X131" s="42"/>
      <c r="Y131" s="42"/>
      <c r="Z131" s="42"/>
      <c r="AA131" s="42"/>
      <c r="AB131" s="42"/>
      <c r="AC131" s="42"/>
      <c r="AD131" s="42"/>
      <c r="AE131" s="42"/>
      <c r="AF131" s="42"/>
      <c r="AG131" s="42"/>
      <c r="AH131" s="42"/>
      <c r="AI131" s="42"/>
      <c r="AJ131" s="42"/>
      <c r="AK131" s="42"/>
      <c r="AL131" s="42"/>
      <c r="AM131" s="42"/>
      <c r="AN131" s="42"/>
      <c r="AO131" s="42"/>
      <c r="AP131" s="42"/>
      <c r="AQ131" s="42"/>
      <c r="AR131" s="42"/>
      <c r="AS131" s="42"/>
      <c r="AT131" s="42"/>
      <c r="AU131" s="42"/>
      <c r="AV131" s="42"/>
    </row>
    <row r="132" spans="1:48" s="10" customFormat="1" x14ac:dyDescent="0.2">
      <c r="B132" s="98"/>
      <c r="H132" s="91"/>
      <c r="I132" s="91"/>
      <c r="J132" s="91"/>
      <c r="K132" s="9"/>
      <c r="L132" s="9"/>
      <c r="M132" s="9"/>
      <c r="N132" s="9"/>
      <c r="O132" s="9"/>
      <c r="P132" s="9"/>
      <c r="Q132" s="9"/>
      <c r="R132" s="9"/>
      <c r="S132" s="9"/>
      <c r="T132" s="9"/>
      <c r="U132" s="5"/>
      <c r="V132" s="5"/>
      <c r="W132" s="5"/>
      <c r="X132" s="42"/>
      <c r="Y132" s="42"/>
      <c r="Z132" s="42"/>
      <c r="AA132" s="42"/>
      <c r="AB132" s="42"/>
      <c r="AC132" s="42"/>
      <c r="AD132" s="42"/>
      <c r="AE132" s="42"/>
      <c r="AF132" s="42"/>
      <c r="AG132" s="42"/>
      <c r="AH132" s="42"/>
      <c r="AI132" s="42"/>
      <c r="AJ132" s="42"/>
      <c r="AK132" s="42"/>
      <c r="AL132" s="42"/>
      <c r="AM132" s="42"/>
      <c r="AN132" s="42"/>
      <c r="AO132" s="42"/>
      <c r="AP132" s="42"/>
      <c r="AQ132" s="42"/>
      <c r="AR132" s="42"/>
      <c r="AS132" s="42"/>
      <c r="AT132" s="42"/>
      <c r="AU132" s="42"/>
      <c r="AV132" s="42"/>
    </row>
    <row r="133" spans="1:48" s="10" customFormat="1" x14ac:dyDescent="0.2">
      <c r="A133" s="98"/>
      <c r="H133" s="93"/>
      <c r="I133" s="93"/>
      <c r="J133" s="93"/>
      <c r="K133" s="93"/>
      <c r="L133" s="93"/>
      <c r="M133" s="93"/>
      <c r="N133" s="93"/>
      <c r="O133" s="93"/>
      <c r="P133" s="93"/>
      <c r="Q133" s="93"/>
      <c r="R133" s="93"/>
      <c r="S133" s="93"/>
      <c r="T133" s="93"/>
      <c r="U133" s="5"/>
      <c r="V133" s="5"/>
      <c r="W133" s="5"/>
      <c r="X133" s="42"/>
      <c r="Y133" s="42"/>
      <c r="Z133" s="42"/>
      <c r="AA133" s="42"/>
      <c r="AB133" s="42"/>
      <c r="AC133" s="42"/>
      <c r="AD133" s="42"/>
      <c r="AE133" s="42"/>
      <c r="AF133" s="42"/>
      <c r="AG133" s="42"/>
      <c r="AH133" s="42"/>
      <c r="AI133" s="42"/>
      <c r="AJ133" s="42"/>
      <c r="AK133" s="42"/>
      <c r="AL133" s="42"/>
      <c r="AM133" s="42"/>
      <c r="AN133" s="42"/>
      <c r="AO133" s="42"/>
      <c r="AP133" s="42"/>
      <c r="AQ133" s="42"/>
      <c r="AR133" s="42"/>
      <c r="AS133" s="42"/>
      <c r="AT133" s="42"/>
      <c r="AU133" s="42"/>
      <c r="AV133" s="42"/>
    </row>
    <row r="134" spans="1:48" s="10" customFormat="1" x14ac:dyDescent="0.2">
      <c r="A134" s="98"/>
      <c r="H134" s="9"/>
      <c r="I134" s="9"/>
      <c r="J134" s="9"/>
      <c r="K134" s="9"/>
      <c r="L134" s="9"/>
      <c r="M134" s="9"/>
      <c r="N134" s="9"/>
      <c r="O134" s="9"/>
      <c r="P134" s="9"/>
      <c r="Q134" s="9"/>
      <c r="R134" s="9"/>
      <c r="S134" s="9"/>
      <c r="T134" s="9"/>
      <c r="U134" s="5"/>
      <c r="V134" s="5"/>
      <c r="W134" s="5"/>
      <c r="X134" s="42"/>
      <c r="Y134" s="42"/>
      <c r="Z134" s="42"/>
      <c r="AA134" s="42"/>
      <c r="AB134" s="42"/>
      <c r="AC134" s="42"/>
      <c r="AD134" s="42"/>
      <c r="AE134" s="42"/>
      <c r="AF134" s="42"/>
      <c r="AG134" s="42"/>
      <c r="AH134" s="42"/>
      <c r="AI134" s="42"/>
      <c r="AJ134" s="42"/>
      <c r="AK134" s="42"/>
      <c r="AL134" s="42"/>
      <c r="AM134" s="42"/>
      <c r="AN134" s="42"/>
      <c r="AO134" s="42"/>
      <c r="AP134" s="42"/>
      <c r="AQ134" s="42"/>
      <c r="AR134" s="42"/>
      <c r="AS134" s="42"/>
      <c r="AT134" s="42"/>
      <c r="AU134" s="42"/>
      <c r="AV134" s="42"/>
    </row>
    <row r="135" spans="1:48" s="10" customFormat="1" x14ac:dyDescent="0.2">
      <c r="G135" s="99"/>
      <c r="H135" s="7"/>
      <c r="I135" s="7"/>
      <c r="J135" s="7"/>
      <c r="K135" s="7"/>
      <c r="L135" s="7"/>
      <c r="M135" s="7"/>
      <c r="N135" s="7"/>
      <c r="O135" s="7"/>
      <c r="P135" s="7"/>
      <c r="Q135" s="7"/>
      <c r="R135" s="7"/>
      <c r="S135" s="7"/>
      <c r="T135" s="7"/>
      <c r="U135" s="5"/>
      <c r="V135" s="5"/>
      <c r="W135" s="5"/>
      <c r="X135" s="42"/>
      <c r="Y135" s="42"/>
      <c r="Z135" s="42"/>
      <c r="AA135" s="42"/>
      <c r="AB135" s="42"/>
      <c r="AC135" s="42"/>
      <c r="AD135" s="42"/>
      <c r="AE135" s="42"/>
      <c r="AF135" s="42"/>
      <c r="AG135" s="42"/>
      <c r="AH135" s="42"/>
      <c r="AI135" s="42"/>
      <c r="AJ135" s="42"/>
      <c r="AK135" s="42"/>
      <c r="AL135" s="42"/>
      <c r="AM135" s="42"/>
      <c r="AN135" s="42"/>
      <c r="AO135" s="42"/>
      <c r="AP135" s="42"/>
      <c r="AQ135" s="42"/>
      <c r="AR135" s="42"/>
      <c r="AS135" s="42"/>
      <c r="AT135" s="42"/>
      <c r="AU135" s="42"/>
      <c r="AV135" s="42"/>
    </row>
    <row r="136" spans="1:48" s="10" customFormat="1" x14ac:dyDescent="0.2">
      <c r="H136" s="9"/>
      <c r="I136" s="9"/>
      <c r="J136" s="9"/>
      <c r="K136" s="9"/>
      <c r="L136" s="9"/>
      <c r="M136" s="9"/>
      <c r="N136" s="9"/>
      <c r="O136" s="9"/>
      <c r="P136" s="9"/>
      <c r="Q136" s="9"/>
      <c r="R136" s="9"/>
      <c r="S136" s="9"/>
      <c r="T136" s="9"/>
      <c r="U136" s="5"/>
      <c r="V136" s="5"/>
      <c r="W136" s="5"/>
      <c r="X136" s="42"/>
      <c r="Y136" s="42"/>
      <c r="Z136" s="42"/>
      <c r="AA136" s="42"/>
      <c r="AB136" s="42"/>
      <c r="AC136" s="42"/>
      <c r="AD136" s="42"/>
      <c r="AE136" s="42"/>
      <c r="AF136" s="42"/>
      <c r="AG136" s="42"/>
      <c r="AH136" s="42"/>
      <c r="AI136" s="42"/>
      <c r="AJ136" s="42"/>
      <c r="AK136" s="42"/>
      <c r="AL136" s="42"/>
      <c r="AM136" s="42"/>
      <c r="AN136" s="42"/>
      <c r="AO136" s="42"/>
      <c r="AP136" s="42"/>
      <c r="AQ136" s="42"/>
      <c r="AR136" s="42"/>
      <c r="AS136" s="42"/>
      <c r="AT136" s="42"/>
      <c r="AU136" s="42"/>
      <c r="AV136" s="42"/>
    </row>
    <row r="137" spans="1:48" s="10" customFormat="1" x14ac:dyDescent="0.2">
      <c r="H137" s="9"/>
      <c r="I137" s="9"/>
      <c r="J137" s="9"/>
      <c r="K137" s="9"/>
      <c r="L137" s="9"/>
      <c r="M137" s="9"/>
      <c r="N137" s="9"/>
      <c r="O137" s="9"/>
      <c r="P137" s="9"/>
      <c r="Q137" s="9"/>
      <c r="R137" s="9"/>
      <c r="S137" s="9"/>
      <c r="T137" s="9"/>
      <c r="U137" s="5"/>
      <c r="V137" s="5"/>
      <c r="W137" s="5"/>
      <c r="X137" s="42"/>
      <c r="Y137" s="42"/>
      <c r="Z137" s="42"/>
      <c r="AA137" s="42"/>
      <c r="AB137" s="42"/>
      <c r="AC137" s="42"/>
      <c r="AD137" s="42"/>
      <c r="AE137" s="42"/>
      <c r="AF137" s="42"/>
      <c r="AG137" s="42"/>
      <c r="AH137" s="42"/>
      <c r="AI137" s="42"/>
      <c r="AJ137" s="42"/>
      <c r="AK137" s="42"/>
      <c r="AL137" s="42"/>
      <c r="AM137" s="42"/>
      <c r="AN137" s="42"/>
      <c r="AO137" s="42"/>
      <c r="AP137" s="42"/>
      <c r="AQ137" s="42"/>
      <c r="AR137" s="42"/>
      <c r="AS137" s="42"/>
      <c r="AT137" s="42"/>
      <c r="AU137" s="42"/>
      <c r="AV137" s="42"/>
    </row>
    <row r="138" spans="1:48" s="10" customFormat="1" x14ac:dyDescent="0.2">
      <c r="H138" s="7"/>
      <c r="I138" s="7"/>
      <c r="J138" s="7"/>
      <c r="K138" s="7"/>
      <c r="L138" s="7"/>
      <c r="M138" s="7"/>
      <c r="N138" s="7"/>
      <c r="O138" s="7"/>
      <c r="P138" s="7"/>
      <c r="Q138" s="7"/>
      <c r="R138" s="7"/>
      <c r="S138" s="7"/>
      <c r="T138" s="7"/>
      <c r="U138" s="5"/>
      <c r="V138" s="5"/>
      <c r="W138" s="5"/>
      <c r="X138" s="42"/>
      <c r="Y138" s="42"/>
      <c r="Z138" s="42"/>
      <c r="AA138" s="42"/>
      <c r="AB138" s="42"/>
      <c r="AC138" s="42"/>
      <c r="AD138" s="42"/>
      <c r="AE138" s="42"/>
      <c r="AF138" s="42"/>
      <c r="AG138" s="42"/>
      <c r="AH138" s="42"/>
      <c r="AI138" s="42"/>
      <c r="AJ138" s="42"/>
      <c r="AK138" s="42"/>
      <c r="AL138" s="42"/>
      <c r="AM138" s="42"/>
      <c r="AN138" s="42"/>
      <c r="AO138" s="42"/>
      <c r="AP138" s="42"/>
      <c r="AQ138" s="42"/>
      <c r="AR138" s="42"/>
      <c r="AS138" s="42"/>
      <c r="AT138" s="42"/>
      <c r="AU138" s="42"/>
      <c r="AV138" s="42"/>
    </row>
    <row r="139" spans="1:48" s="10" customFormat="1" x14ac:dyDescent="0.2">
      <c r="H139" s="7"/>
      <c r="I139" s="7"/>
      <c r="J139" s="7"/>
      <c r="K139" s="7"/>
      <c r="L139" s="7"/>
      <c r="M139" s="7"/>
      <c r="N139" s="7"/>
      <c r="O139" s="7"/>
      <c r="P139" s="7"/>
      <c r="Q139" s="7"/>
      <c r="R139" s="7"/>
      <c r="S139" s="7"/>
      <c r="T139" s="7"/>
      <c r="U139" s="5"/>
      <c r="V139" s="5"/>
      <c r="W139" s="5"/>
      <c r="X139" s="42"/>
      <c r="Y139" s="42"/>
      <c r="Z139" s="42"/>
      <c r="AA139" s="42"/>
      <c r="AB139" s="42"/>
      <c r="AC139" s="42"/>
      <c r="AD139" s="42"/>
      <c r="AE139" s="42"/>
      <c r="AF139" s="42"/>
      <c r="AG139" s="42"/>
      <c r="AH139" s="42"/>
      <c r="AI139" s="42"/>
      <c r="AJ139" s="42"/>
      <c r="AK139" s="42"/>
      <c r="AL139" s="42"/>
      <c r="AM139" s="42"/>
      <c r="AN139" s="42"/>
      <c r="AO139" s="42"/>
      <c r="AP139" s="42"/>
      <c r="AQ139" s="42"/>
      <c r="AR139" s="42"/>
      <c r="AS139" s="42"/>
      <c r="AT139" s="42"/>
      <c r="AU139" s="42"/>
      <c r="AV139" s="42"/>
    </row>
    <row r="140" spans="1:48" s="10" customFormat="1" x14ac:dyDescent="0.2">
      <c r="H140" s="7"/>
      <c r="I140" s="7"/>
      <c r="J140" s="7"/>
      <c r="K140" s="7"/>
      <c r="L140" s="7"/>
      <c r="M140" s="7"/>
      <c r="N140" s="7"/>
      <c r="O140" s="7"/>
      <c r="P140" s="7"/>
      <c r="Q140" s="7"/>
      <c r="R140" s="7"/>
      <c r="S140" s="7"/>
      <c r="T140" s="7"/>
      <c r="U140" s="5"/>
      <c r="V140" s="5"/>
      <c r="W140" s="5"/>
      <c r="X140" s="42"/>
      <c r="Y140" s="42"/>
      <c r="Z140" s="42"/>
      <c r="AA140" s="42"/>
      <c r="AB140" s="42"/>
      <c r="AC140" s="42"/>
      <c r="AD140" s="42"/>
      <c r="AE140" s="42"/>
      <c r="AF140" s="42"/>
      <c r="AG140" s="42"/>
      <c r="AH140" s="42"/>
      <c r="AI140" s="42"/>
      <c r="AJ140" s="42"/>
      <c r="AK140" s="42"/>
      <c r="AL140" s="42"/>
      <c r="AM140" s="42"/>
      <c r="AN140" s="42"/>
      <c r="AO140" s="42"/>
      <c r="AP140" s="42"/>
      <c r="AQ140" s="42"/>
      <c r="AR140" s="42"/>
      <c r="AS140" s="42"/>
      <c r="AT140" s="42"/>
      <c r="AU140" s="42"/>
      <c r="AV140" s="42"/>
    </row>
    <row r="141" spans="1:48" s="10" customFormat="1" x14ac:dyDescent="0.2">
      <c r="H141" s="9"/>
      <c r="I141" s="9"/>
      <c r="J141" s="9"/>
      <c r="K141" s="9"/>
      <c r="L141" s="9"/>
      <c r="M141" s="9"/>
      <c r="N141" s="9"/>
      <c r="O141" s="9"/>
      <c r="P141" s="9"/>
      <c r="Q141" s="9"/>
      <c r="R141" s="9"/>
      <c r="S141" s="9"/>
      <c r="T141" s="9"/>
      <c r="U141" s="5"/>
      <c r="V141" s="5"/>
      <c r="W141" s="5"/>
      <c r="X141" s="42"/>
      <c r="Y141" s="42"/>
      <c r="Z141" s="42"/>
      <c r="AA141" s="42"/>
      <c r="AB141" s="42"/>
      <c r="AC141" s="42"/>
      <c r="AD141" s="42"/>
      <c r="AE141" s="42"/>
      <c r="AF141" s="42"/>
      <c r="AG141" s="42"/>
      <c r="AH141" s="42"/>
      <c r="AI141" s="42"/>
      <c r="AJ141" s="42"/>
      <c r="AK141" s="42"/>
      <c r="AL141" s="42"/>
      <c r="AM141" s="42"/>
      <c r="AN141" s="42"/>
      <c r="AO141" s="42"/>
      <c r="AP141" s="42"/>
      <c r="AQ141" s="42"/>
      <c r="AR141" s="42"/>
      <c r="AS141" s="42"/>
      <c r="AT141" s="42"/>
      <c r="AU141" s="42"/>
      <c r="AV141" s="42"/>
    </row>
    <row r="142" spans="1:48" s="10" customFormat="1" x14ac:dyDescent="0.2">
      <c r="H142" s="7"/>
      <c r="I142" s="7"/>
      <c r="J142" s="7"/>
      <c r="K142" s="7"/>
      <c r="L142" s="7"/>
      <c r="M142" s="7"/>
      <c r="N142" s="7"/>
      <c r="O142" s="7"/>
      <c r="P142" s="7"/>
      <c r="Q142" s="7"/>
      <c r="R142" s="7"/>
      <c r="S142" s="7"/>
      <c r="T142" s="7"/>
      <c r="U142" s="5"/>
      <c r="V142" s="5"/>
      <c r="W142" s="5"/>
      <c r="X142" s="42"/>
      <c r="Y142" s="42"/>
      <c r="Z142" s="42"/>
      <c r="AA142" s="42"/>
      <c r="AB142" s="42"/>
      <c r="AC142" s="42"/>
      <c r="AD142" s="42"/>
      <c r="AE142" s="42"/>
      <c r="AF142" s="42"/>
      <c r="AG142" s="42"/>
      <c r="AH142" s="42"/>
      <c r="AI142" s="42"/>
      <c r="AJ142" s="42"/>
      <c r="AK142" s="42"/>
      <c r="AL142" s="42"/>
      <c r="AM142" s="42"/>
      <c r="AN142" s="42"/>
      <c r="AO142" s="42"/>
      <c r="AP142" s="42"/>
      <c r="AQ142" s="42"/>
      <c r="AR142" s="42"/>
      <c r="AS142" s="42"/>
      <c r="AT142" s="42"/>
      <c r="AU142" s="42"/>
      <c r="AV142" s="42"/>
    </row>
    <row r="143" spans="1:48" s="10" customFormat="1" x14ac:dyDescent="0.2">
      <c r="H143" s="9"/>
      <c r="I143" s="9"/>
      <c r="J143" s="9"/>
      <c r="K143" s="9"/>
      <c r="L143" s="9"/>
      <c r="M143" s="9"/>
      <c r="N143" s="9"/>
      <c r="O143" s="9"/>
      <c r="P143" s="9"/>
      <c r="Q143" s="9"/>
      <c r="R143" s="9"/>
      <c r="S143" s="9"/>
      <c r="T143" s="9"/>
      <c r="U143" s="5"/>
      <c r="V143" s="5"/>
      <c r="W143" s="5"/>
      <c r="X143" s="42"/>
      <c r="Y143" s="42"/>
      <c r="Z143" s="42"/>
      <c r="AA143" s="42"/>
      <c r="AB143" s="42"/>
      <c r="AC143" s="42"/>
      <c r="AD143" s="42"/>
      <c r="AE143" s="42"/>
      <c r="AF143" s="42"/>
      <c r="AG143" s="42"/>
      <c r="AH143" s="42"/>
      <c r="AI143" s="42"/>
      <c r="AJ143" s="42"/>
      <c r="AK143" s="42"/>
      <c r="AL143" s="42"/>
      <c r="AM143" s="42"/>
      <c r="AN143" s="42"/>
      <c r="AO143" s="42"/>
      <c r="AP143" s="42"/>
      <c r="AQ143" s="42"/>
      <c r="AR143" s="42"/>
      <c r="AS143" s="42"/>
      <c r="AT143" s="42"/>
      <c r="AU143" s="42"/>
      <c r="AV143" s="42"/>
    </row>
    <row r="144" spans="1:48" s="10" customFormat="1" x14ac:dyDescent="0.2">
      <c r="H144" s="9"/>
      <c r="I144" s="9"/>
      <c r="J144" s="9"/>
      <c r="K144" s="9"/>
      <c r="L144" s="9"/>
      <c r="M144" s="9"/>
      <c r="N144" s="9"/>
      <c r="O144" s="9"/>
      <c r="P144" s="9"/>
      <c r="Q144" s="9"/>
      <c r="R144" s="9"/>
      <c r="S144" s="9"/>
      <c r="T144" s="9"/>
      <c r="U144" s="5"/>
      <c r="V144" s="5"/>
      <c r="W144" s="5"/>
      <c r="X144" s="42"/>
      <c r="Y144" s="42"/>
      <c r="Z144" s="42"/>
      <c r="AA144" s="42"/>
      <c r="AB144" s="42"/>
      <c r="AC144" s="42"/>
      <c r="AD144" s="42"/>
      <c r="AE144" s="42"/>
      <c r="AF144" s="42"/>
      <c r="AG144" s="42"/>
      <c r="AH144" s="42"/>
      <c r="AI144" s="42"/>
      <c r="AJ144" s="42"/>
      <c r="AK144" s="42"/>
      <c r="AL144" s="42"/>
      <c r="AM144" s="42"/>
      <c r="AN144" s="42"/>
      <c r="AO144" s="42"/>
      <c r="AP144" s="42"/>
      <c r="AQ144" s="42"/>
      <c r="AR144" s="42"/>
      <c r="AS144" s="42"/>
      <c r="AT144" s="42"/>
      <c r="AU144" s="42"/>
      <c r="AV144" s="42"/>
    </row>
    <row r="145" spans="1:48" s="10" customFormat="1" x14ac:dyDescent="0.2">
      <c r="H145" s="7"/>
      <c r="I145" s="7"/>
      <c r="J145" s="7"/>
      <c r="K145" s="7"/>
      <c r="L145" s="7"/>
      <c r="M145" s="7"/>
      <c r="N145" s="7"/>
      <c r="O145" s="7"/>
      <c r="P145" s="7"/>
      <c r="Q145" s="7"/>
      <c r="R145" s="7"/>
      <c r="S145" s="7"/>
      <c r="T145" s="7"/>
      <c r="U145" s="5"/>
      <c r="V145" s="5"/>
      <c r="W145" s="5"/>
      <c r="X145" s="42"/>
      <c r="Y145" s="42"/>
      <c r="Z145" s="42"/>
      <c r="AA145" s="42"/>
      <c r="AB145" s="42"/>
      <c r="AC145" s="42"/>
      <c r="AD145" s="42"/>
      <c r="AE145" s="42"/>
      <c r="AF145" s="42"/>
      <c r="AG145" s="42"/>
      <c r="AH145" s="42"/>
      <c r="AI145" s="42"/>
      <c r="AJ145" s="42"/>
      <c r="AK145" s="42"/>
      <c r="AL145" s="42"/>
      <c r="AM145" s="42"/>
      <c r="AN145" s="42"/>
      <c r="AO145" s="42"/>
      <c r="AP145" s="42"/>
      <c r="AQ145" s="42"/>
      <c r="AR145" s="42"/>
      <c r="AS145" s="42"/>
      <c r="AT145" s="42"/>
      <c r="AU145" s="42"/>
      <c r="AV145" s="42"/>
    </row>
    <row r="146" spans="1:48" s="10" customFormat="1" x14ac:dyDescent="0.2">
      <c r="H146" s="7"/>
      <c r="I146" s="7"/>
      <c r="J146" s="7"/>
      <c r="K146" s="7"/>
      <c r="L146" s="7"/>
      <c r="M146" s="7"/>
      <c r="N146" s="7"/>
      <c r="O146" s="7"/>
      <c r="P146" s="7"/>
      <c r="Q146" s="7"/>
      <c r="R146" s="7"/>
      <c r="S146" s="7"/>
      <c r="T146" s="7"/>
      <c r="U146" s="5"/>
      <c r="V146" s="5"/>
      <c r="W146" s="5"/>
      <c r="X146" s="42"/>
      <c r="Y146" s="42"/>
      <c r="Z146" s="42"/>
      <c r="AA146" s="42"/>
      <c r="AB146" s="42"/>
      <c r="AC146" s="42"/>
      <c r="AD146" s="42"/>
      <c r="AE146" s="42"/>
      <c r="AF146" s="42"/>
      <c r="AG146" s="42"/>
      <c r="AH146" s="42"/>
      <c r="AI146" s="42"/>
      <c r="AJ146" s="42"/>
      <c r="AK146" s="42"/>
      <c r="AL146" s="42"/>
      <c r="AM146" s="42"/>
      <c r="AN146" s="42"/>
      <c r="AO146" s="42"/>
      <c r="AP146" s="42"/>
      <c r="AQ146" s="42"/>
      <c r="AR146" s="42"/>
      <c r="AS146" s="42"/>
      <c r="AT146" s="42"/>
      <c r="AU146" s="42"/>
      <c r="AV146" s="42"/>
    </row>
    <row r="147" spans="1:48" s="10" customFormat="1" x14ac:dyDescent="0.2">
      <c r="H147" s="7"/>
      <c r="I147" s="7"/>
      <c r="J147" s="7"/>
      <c r="K147" s="7"/>
      <c r="L147" s="7"/>
      <c r="M147" s="7"/>
      <c r="N147" s="7"/>
      <c r="O147" s="7"/>
      <c r="P147" s="7"/>
      <c r="Q147" s="7"/>
      <c r="R147" s="7"/>
      <c r="S147" s="7"/>
      <c r="T147" s="7"/>
      <c r="U147" s="5"/>
      <c r="V147" s="5"/>
      <c r="W147" s="5"/>
      <c r="X147" s="42"/>
      <c r="Y147" s="42"/>
      <c r="Z147" s="42"/>
      <c r="AA147" s="42"/>
      <c r="AB147" s="42"/>
      <c r="AC147" s="42"/>
      <c r="AD147" s="42"/>
      <c r="AE147" s="42"/>
      <c r="AF147" s="42"/>
      <c r="AG147" s="42"/>
      <c r="AH147" s="42"/>
      <c r="AI147" s="42"/>
      <c r="AJ147" s="42"/>
      <c r="AK147" s="42"/>
      <c r="AL147" s="42"/>
      <c r="AM147" s="42"/>
      <c r="AN147" s="42"/>
      <c r="AO147" s="42"/>
      <c r="AP147" s="42"/>
      <c r="AQ147" s="42"/>
      <c r="AR147" s="42"/>
      <c r="AS147" s="42"/>
      <c r="AT147" s="42"/>
      <c r="AU147" s="42"/>
      <c r="AV147" s="42"/>
    </row>
    <row r="148" spans="1:48" s="10" customFormat="1" x14ac:dyDescent="0.2">
      <c r="H148" s="7"/>
      <c r="I148" s="7"/>
      <c r="J148" s="7"/>
      <c r="K148" s="7"/>
      <c r="L148" s="7"/>
      <c r="M148" s="7"/>
      <c r="N148" s="7"/>
      <c r="O148" s="7"/>
      <c r="P148" s="7"/>
      <c r="Q148" s="7"/>
      <c r="R148" s="7"/>
      <c r="S148" s="7"/>
      <c r="T148" s="7"/>
      <c r="U148" s="5"/>
      <c r="V148" s="5"/>
      <c r="W148" s="5"/>
      <c r="X148" s="42"/>
      <c r="Y148" s="42"/>
      <c r="Z148" s="42"/>
      <c r="AA148" s="42"/>
      <c r="AB148" s="42"/>
      <c r="AC148" s="42"/>
      <c r="AD148" s="42"/>
      <c r="AE148" s="42"/>
      <c r="AF148" s="42"/>
      <c r="AG148" s="42"/>
      <c r="AH148" s="42"/>
      <c r="AI148" s="42"/>
      <c r="AJ148" s="42"/>
      <c r="AK148" s="42"/>
      <c r="AL148" s="42"/>
      <c r="AM148" s="42"/>
      <c r="AN148" s="42"/>
      <c r="AO148" s="42"/>
      <c r="AP148" s="42"/>
      <c r="AQ148" s="42"/>
      <c r="AR148" s="42"/>
      <c r="AS148" s="42"/>
      <c r="AT148" s="42"/>
      <c r="AU148" s="42"/>
      <c r="AV148" s="42"/>
    </row>
    <row r="149" spans="1:48" s="10" customFormat="1" x14ac:dyDescent="0.2">
      <c r="H149" s="9"/>
      <c r="I149" s="9"/>
      <c r="J149" s="9"/>
      <c r="K149" s="9"/>
      <c r="L149" s="9"/>
      <c r="M149" s="9"/>
      <c r="N149" s="9"/>
      <c r="O149" s="9"/>
      <c r="P149" s="9"/>
      <c r="Q149" s="9"/>
      <c r="R149" s="9"/>
      <c r="S149" s="9"/>
      <c r="T149" s="9"/>
      <c r="U149" s="5"/>
      <c r="V149" s="5"/>
      <c r="W149" s="5"/>
      <c r="X149" s="42"/>
      <c r="Y149" s="42"/>
      <c r="Z149" s="42"/>
      <c r="AA149" s="42"/>
      <c r="AB149" s="42"/>
      <c r="AC149" s="42"/>
      <c r="AD149" s="42"/>
      <c r="AE149" s="42"/>
      <c r="AF149" s="42"/>
      <c r="AG149" s="42"/>
      <c r="AH149" s="42"/>
      <c r="AI149" s="42"/>
      <c r="AJ149" s="42"/>
      <c r="AK149" s="42"/>
      <c r="AL149" s="42"/>
      <c r="AM149" s="42"/>
      <c r="AN149" s="42"/>
      <c r="AO149" s="42"/>
      <c r="AP149" s="42"/>
      <c r="AQ149" s="42"/>
      <c r="AR149" s="42"/>
      <c r="AS149" s="42"/>
      <c r="AT149" s="42"/>
      <c r="AU149" s="42"/>
      <c r="AV149" s="42"/>
    </row>
    <row r="150" spans="1:48" s="10" customFormat="1" x14ac:dyDescent="0.2">
      <c r="H150" s="7"/>
      <c r="I150" s="7"/>
      <c r="J150" s="7"/>
      <c r="K150" s="7"/>
      <c r="L150" s="7"/>
      <c r="M150" s="7"/>
      <c r="N150" s="7"/>
      <c r="O150" s="7"/>
      <c r="P150" s="7"/>
      <c r="Q150" s="7"/>
      <c r="R150" s="7"/>
      <c r="S150" s="7"/>
      <c r="T150" s="7"/>
      <c r="U150" s="5"/>
      <c r="V150" s="5"/>
      <c r="W150" s="5"/>
      <c r="X150" s="42"/>
      <c r="Y150" s="42"/>
      <c r="Z150" s="42"/>
      <c r="AA150" s="42"/>
      <c r="AB150" s="42"/>
      <c r="AC150" s="42"/>
      <c r="AD150" s="42"/>
      <c r="AE150" s="42"/>
      <c r="AF150" s="42"/>
      <c r="AG150" s="42"/>
      <c r="AH150" s="42"/>
      <c r="AI150" s="42"/>
      <c r="AJ150" s="42"/>
      <c r="AK150" s="42"/>
      <c r="AL150" s="42"/>
      <c r="AM150" s="42"/>
      <c r="AN150" s="42"/>
      <c r="AO150" s="42"/>
      <c r="AP150" s="42"/>
      <c r="AQ150" s="42"/>
      <c r="AR150" s="42"/>
      <c r="AS150" s="42"/>
      <c r="AT150" s="42"/>
      <c r="AU150" s="42"/>
      <c r="AV150" s="42"/>
    </row>
    <row r="151" spans="1:48" s="10" customFormat="1" x14ac:dyDescent="0.2">
      <c r="H151" s="7"/>
      <c r="I151" s="7"/>
      <c r="J151" s="7"/>
      <c r="K151" s="7"/>
      <c r="L151" s="7"/>
      <c r="M151" s="7"/>
      <c r="N151" s="7"/>
      <c r="O151" s="7"/>
      <c r="P151" s="7"/>
      <c r="Q151" s="7"/>
      <c r="R151" s="7"/>
      <c r="S151" s="7"/>
      <c r="T151" s="7"/>
      <c r="U151" s="5"/>
      <c r="V151" s="5"/>
      <c r="W151" s="5"/>
      <c r="X151" s="42"/>
      <c r="Y151" s="42"/>
      <c r="Z151" s="42"/>
      <c r="AA151" s="42"/>
      <c r="AB151" s="42"/>
      <c r="AC151" s="42"/>
      <c r="AD151" s="42"/>
      <c r="AE151" s="42"/>
      <c r="AF151" s="42"/>
      <c r="AG151" s="42"/>
      <c r="AH151" s="42"/>
      <c r="AI151" s="42"/>
      <c r="AJ151" s="42"/>
      <c r="AK151" s="42"/>
      <c r="AL151" s="42"/>
      <c r="AM151" s="42"/>
      <c r="AN151" s="42"/>
      <c r="AO151" s="42"/>
      <c r="AP151" s="42"/>
      <c r="AQ151" s="42"/>
      <c r="AR151" s="42"/>
      <c r="AS151" s="42"/>
      <c r="AT151" s="42"/>
      <c r="AU151" s="42"/>
      <c r="AV151" s="42"/>
    </row>
    <row r="152" spans="1:48" s="10" customFormat="1" x14ac:dyDescent="0.2">
      <c r="H152" s="9"/>
      <c r="I152" s="9"/>
      <c r="J152" s="9"/>
      <c r="K152" s="9"/>
      <c r="L152" s="9"/>
      <c r="M152" s="9"/>
      <c r="N152" s="9"/>
      <c r="O152" s="9"/>
      <c r="P152" s="9"/>
      <c r="Q152" s="9"/>
      <c r="R152" s="9"/>
      <c r="S152" s="9"/>
      <c r="T152" s="9"/>
      <c r="U152" s="5"/>
      <c r="V152" s="5"/>
      <c r="W152" s="5"/>
      <c r="X152" s="42"/>
      <c r="Y152" s="42"/>
      <c r="Z152" s="42"/>
      <c r="AA152" s="42"/>
      <c r="AB152" s="42"/>
      <c r="AC152" s="42"/>
      <c r="AD152" s="42"/>
      <c r="AE152" s="42"/>
      <c r="AF152" s="42"/>
      <c r="AG152" s="42"/>
      <c r="AH152" s="42"/>
      <c r="AI152" s="42"/>
      <c r="AJ152" s="42"/>
      <c r="AK152" s="42"/>
      <c r="AL152" s="42"/>
      <c r="AM152" s="42"/>
      <c r="AN152" s="42"/>
      <c r="AO152" s="42"/>
      <c r="AP152" s="42"/>
      <c r="AQ152" s="42"/>
      <c r="AR152" s="42"/>
      <c r="AS152" s="42"/>
      <c r="AT152" s="42"/>
      <c r="AU152" s="42"/>
      <c r="AV152" s="42"/>
    </row>
    <row r="153" spans="1:48" s="10" customFormat="1" x14ac:dyDescent="0.2">
      <c r="G153" s="47"/>
      <c r="H153" s="7"/>
      <c r="I153" s="7"/>
      <c r="J153" s="7"/>
      <c r="K153" s="7"/>
      <c r="L153" s="7"/>
      <c r="M153" s="7"/>
      <c r="N153" s="7"/>
      <c r="O153" s="7"/>
      <c r="P153" s="7"/>
      <c r="Q153" s="7"/>
      <c r="R153" s="7"/>
      <c r="S153" s="7"/>
      <c r="T153" s="7"/>
      <c r="U153" s="5"/>
      <c r="V153" s="5"/>
      <c r="W153" s="5"/>
      <c r="X153" s="42"/>
      <c r="Y153" s="42"/>
      <c r="Z153" s="42"/>
      <c r="AA153" s="42"/>
      <c r="AB153" s="42"/>
      <c r="AC153" s="42"/>
      <c r="AD153" s="42"/>
      <c r="AE153" s="42"/>
      <c r="AF153" s="42"/>
      <c r="AG153" s="42"/>
      <c r="AH153" s="42"/>
      <c r="AI153" s="42"/>
      <c r="AJ153" s="42"/>
      <c r="AK153" s="42"/>
      <c r="AL153" s="42"/>
      <c r="AM153" s="42"/>
      <c r="AN153" s="42"/>
      <c r="AO153" s="42"/>
      <c r="AP153" s="42"/>
      <c r="AQ153" s="42"/>
      <c r="AR153" s="42"/>
      <c r="AS153" s="42"/>
      <c r="AT153" s="42"/>
      <c r="AU153" s="42"/>
      <c r="AV153" s="42"/>
    </row>
    <row r="154" spans="1:48" s="10" customFormat="1" x14ac:dyDescent="0.2">
      <c r="H154" s="9"/>
      <c r="I154" s="9"/>
      <c r="J154" s="9"/>
      <c r="K154" s="9"/>
      <c r="L154" s="9"/>
      <c r="M154" s="9"/>
      <c r="N154" s="9"/>
      <c r="O154" s="9"/>
      <c r="P154" s="9"/>
      <c r="Q154" s="9"/>
      <c r="R154" s="9"/>
      <c r="S154" s="9"/>
      <c r="T154" s="9"/>
      <c r="U154" s="5"/>
      <c r="V154" s="5"/>
      <c r="W154" s="5"/>
      <c r="X154" s="42"/>
      <c r="Y154" s="42"/>
      <c r="Z154" s="42"/>
      <c r="AA154" s="42"/>
      <c r="AB154" s="42"/>
      <c r="AC154" s="42"/>
      <c r="AD154" s="42"/>
      <c r="AE154" s="42"/>
      <c r="AF154" s="42"/>
      <c r="AG154" s="42"/>
      <c r="AH154" s="42"/>
      <c r="AI154" s="42"/>
      <c r="AJ154" s="42"/>
      <c r="AK154" s="42"/>
      <c r="AL154" s="42"/>
      <c r="AM154" s="42"/>
      <c r="AN154" s="42"/>
      <c r="AO154" s="42"/>
      <c r="AP154" s="42"/>
      <c r="AQ154" s="42"/>
      <c r="AR154" s="42"/>
      <c r="AS154" s="42"/>
      <c r="AT154" s="42"/>
      <c r="AU154" s="42"/>
      <c r="AV154" s="42"/>
    </row>
    <row r="155" spans="1:48" s="10" customFormat="1" x14ac:dyDescent="0.2">
      <c r="U155" s="42"/>
      <c r="V155" s="42"/>
      <c r="W155" s="42"/>
      <c r="X155" s="42"/>
      <c r="Y155" s="42"/>
      <c r="Z155" s="42"/>
      <c r="AA155" s="42"/>
      <c r="AB155" s="42"/>
      <c r="AC155" s="42"/>
      <c r="AD155" s="42"/>
      <c r="AE155" s="42"/>
      <c r="AF155" s="42"/>
      <c r="AG155" s="42"/>
      <c r="AH155" s="42"/>
      <c r="AI155" s="42"/>
      <c r="AJ155" s="42"/>
      <c r="AK155" s="42"/>
      <c r="AL155" s="42"/>
      <c r="AM155" s="42"/>
      <c r="AN155" s="42"/>
      <c r="AO155" s="42"/>
      <c r="AP155" s="42"/>
      <c r="AQ155" s="42"/>
      <c r="AR155" s="42"/>
      <c r="AS155" s="42"/>
      <c r="AT155" s="42"/>
      <c r="AU155" s="42"/>
      <c r="AV155" s="42"/>
    </row>
    <row r="156" spans="1:48" s="10" customFormat="1" x14ac:dyDescent="0.2">
      <c r="B156" s="98"/>
      <c r="H156" s="94"/>
      <c r="I156" s="94"/>
      <c r="U156" s="42"/>
      <c r="V156" s="42"/>
      <c r="W156" s="42"/>
      <c r="X156" s="42"/>
      <c r="Y156" s="42"/>
      <c r="Z156" s="42"/>
      <c r="AA156" s="42"/>
      <c r="AB156" s="42"/>
      <c r="AC156" s="42"/>
      <c r="AD156" s="42"/>
      <c r="AE156" s="42"/>
      <c r="AF156" s="42"/>
      <c r="AG156" s="42"/>
      <c r="AH156" s="42"/>
      <c r="AI156" s="42"/>
      <c r="AJ156" s="42"/>
      <c r="AK156" s="42"/>
      <c r="AL156" s="42"/>
      <c r="AM156" s="42"/>
      <c r="AN156" s="42"/>
      <c r="AO156" s="42"/>
      <c r="AP156" s="42"/>
      <c r="AQ156" s="42"/>
      <c r="AR156" s="42"/>
      <c r="AS156" s="42"/>
      <c r="AT156" s="42"/>
      <c r="AU156" s="42"/>
      <c r="AV156" s="42"/>
    </row>
    <row r="157" spans="1:48" s="10" customFormat="1" x14ac:dyDescent="0.2">
      <c r="A157" s="98"/>
      <c r="H157" s="100"/>
      <c r="I157" s="100"/>
      <c r="J157" s="100"/>
      <c r="K157" s="100"/>
      <c r="L157" s="100"/>
      <c r="M157" s="100"/>
      <c r="N157" s="100"/>
      <c r="O157" s="100"/>
      <c r="P157" s="100"/>
      <c r="Q157" s="100"/>
      <c r="R157" s="100"/>
      <c r="S157" s="100"/>
      <c r="T157" s="100"/>
      <c r="U157" s="42"/>
      <c r="V157" s="42"/>
      <c r="W157" s="42"/>
      <c r="X157" s="42"/>
      <c r="Y157" s="42"/>
      <c r="Z157" s="42"/>
      <c r="AA157" s="42"/>
      <c r="AB157" s="42"/>
      <c r="AC157" s="42"/>
      <c r="AD157" s="42"/>
      <c r="AE157" s="42"/>
      <c r="AF157" s="42"/>
      <c r="AG157" s="42"/>
      <c r="AH157" s="42"/>
      <c r="AI157" s="42"/>
      <c r="AJ157" s="42"/>
      <c r="AK157" s="42"/>
      <c r="AL157" s="42"/>
      <c r="AM157" s="42"/>
      <c r="AN157" s="42"/>
      <c r="AO157" s="42"/>
      <c r="AP157" s="42"/>
      <c r="AQ157" s="42"/>
      <c r="AR157" s="42"/>
      <c r="AS157" s="42"/>
      <c r="AT157" s="42"/>
      <c r="AU157" s="42"/>
      <c r="AV157" s="42"/>
    </row>
    <row r="158" spans="1:48" s="10" customFormat="1" x14ac:dyDescent="0.2">
      <c r="H158" s="24"/>
      <c r="I158" s="24"/>
      <c r="J158" s="24"/>
      <c r="K158" s="24"/>
      <c r="L158" s="24"/>
      <c r="M158" s="24"/>
      <c r="N158" s="24"/>
      <c r="O158" s="24"/>
      <c r="P158" s="24"/>
      <c r="Q158" s="24"/>
      <c r="R158" s="24"/>
      <c r="S158" s="24"/>
      <c r="T158" s="24"/>
      <c r="U158" s="42"/>
      <c r="V158" s="42"/>
      <c r="W158" s="42"/>
      <c r="X158" s="42"/>
      <c r="Y158" s="42"/>
      <c r="Z158" s="42"/>
      <c r="AA158" s="42"/>
      <c r="AB158" s="42"/>
      <c r="AC158" s="42"/>
      <c r="AD158" s="42"/>
      <c r="AE158" s="42"/>
      <c r="AF158" s="42"/>
      <c r="AG158" s="42"/>
      <c r="AH158" s="42"/>
      <c r="AI158" s="42"/>
      <c r="AJ158" s="42"/>
      <c r="AK158" s="42"/>
      <c r="AL158" s="42"/>
      <c r="AM158" s="42"/>
      <c r="AN158" s="42"/>
      <c r="AO158" s="42"/>
      <c r="AP158" s="42"/>
      <c r="AQ158" s="42"/>
      <c r="AR158" s="42"/>
      <c r="AS158" s="42"/>
      <c r="AT158" s="42"/>
      <c r="AU158" s="42"/>
      <c r="AV158" s="42"/>
    </row>
    <row r="159" spans="1:48" s="10" customFormat="1" x14ac:dyDescent="0.2">
      <c r="H159" s="24"/>
      <c r="I159" s="24"/>
      <c r="J159" s="24"/>
      <c r="K159" s="24"/>
      <c r="L159" s="24"/>
      <c r="M159" s="24"/>
      <c r="N159" s="24"/>
      <c r="O159" s="24"/>
      <c r="P159" s="24"/>
      <c r="Q159" s="24"/>
      <c r="R159" s="24"/>
      <c r="S159" s="24"/>
      <c r="T159" s="24"/>
      <c r="U159" s="42"/>
      <c r="V159" s="42"/>
      <c r="W159" s="42"/>
      <c r="X159" s="42"/>
      <c r="Y159" s="42"/>
      <c r="Z159" s="42"/>
      <c r="AA159" s="42"/>
      <c r="AB159" s="42"/>
      <c r="AC159" s="42"/>
      <c r="AD159" s="42"/>
      <c r="AE159" s="42"/>
      <c r="AF159" s="42"/>
      <c r="AG159" s="42"/>
      <c r="AH159" s="42"/>
      <c r="AI159" s="42"/>
      <c r="AJ159" s="42"/>
      <c r="AK159" s="42"/>
      <c r="AL159" s="42"/>
      <c r="AM159" s="42"/>
      <c r="AN159" s="42"/>
      <c r="AO159" s="42"/>
      <c r="AP159" s="42"/>
      <c r="AQ159" s="42"/>
      <c r="AR159" s="42"/>
      <c r="AS159" s="42"/>
      <c r="AT159" s="42"/>
      <c r="AU159" s="42"/>
      <c r="AV159" s="42"/>
    </row>
    <row r="160" spans="1:48" s="10" customFormat="1" x14ac:dyDescent="0.2">
      <c r="B160" s="94"/>
      <c r="H160" s="24"/>
      <c r="I160" s="24"/>
      <c r="J160" s="24"/>
      <c r="K160" s="24"/>
      <c r="L160" s="24"/>
      <c r="M160" s="24"/>
      <c r="N160" s="24"/>
      <c r="O160" s="24"/>
      <c r="P160" s="24"/>
      <c r="Q160" s="24"/>
      <c r="R160" s="24"/>
      <c r="S160" s="24"/>
      <c r="T160" s="24"/>
      <c r="U160" s="42"/>
      <c r="V160" s="42"/>
      <c r="W160" s="42"/>
      <c r="X160" s="42"/>
      <c r="Y160" s="42"/>
      <c r="Z160" s="42"/>
      <c r="AA160" s="42"/>
      <c r="AB160" s="42"/>
      <c r="AC160" s="42"/>
      <c r="AD160" s="42"/>
      <c r="AE160" s="42"/>
      <c r="AF160" s="42"/>
      <c r="AG160" s="42"/>
      <c r="AH160" s="42"/>
      <c r="AI160" s="42"/>
      <c r="AJ160" s="42"/>
      <c r="AK160" s="42"/>
      <c r="AL160" s="42"/>
      <c r="AM160" s="42"/>
      <c r="AN160" s="42"/>
      <c r="AO160" s="42"/>
      <c r="AP160" s="42"/>
      <c r="AQ160" s="42"/>
      <c r="AR160" s="42"/>
      <c r="AS160" s="42"/>
      <c r="AT160" s="42"/>
      <c r="AU160" s="42"/>
      <c r="AV160" s="42"/>
    </row>
    <row r="161" spans="1:48" s="10" customFormat="1" x14ac:dyDescent="0.2">
      <c r="B161" s="94"/>
      <c r="H161" s="24"/>
      <c r="I161" s="24"/>
      <c r="J161" s="24"/>
      <c r="K161" s="24"/>
      <c r="L161" s="24"/>
      <c r="M161" s="24"/>
      <c r="N161" s="24"/>
      <c r="O161" s="24"/>
      <c r="P161" s="24"/>
      <c r="Q161" s="24"/>
      <c r="R161" s="24"/>
      <c r="S161" s="24"/>
      <c r="T161" s="24"/>
      <c r="U161" s="42"/>
      <c r="V161" s="42"/>
      <c r="W161" s="42"/>
      <c r="X161" s="42"/>
      <c r="Y161" s="42"/>
      <c r="Z161" s="42"/>
      <c r="AA161" s="42"/>
      <c r="AB161" s="42"/>
      <c r="AC161" s="42"/>
      <c r="AD161" s="42"/>
      <c r="AE161" s="42"/>
      <c r="AF161" s="42"/>
      <c r="AG161" s="42"/>
      <c r="AH161" s="42"/>
      <c r="AI161" s="42"/>
      <c r="AJ161" s="42"/>
      <c r="AK161" s="42"/>
      <c r="AL161" s="42"/>
      <c r="AM161" s="42"/>
      <c r="AN161" s="42"/>
      <c r="AO161" s="42"/>
      <c r="AP161" s="42"/>
      <c r="AQ161" s="42"/>
      <c r="AR161" s="42"/>
      <c r="AS161" s="42"/>
      <c r="AT161" s="42"/>
      <c r="AU161" s="42"/>
      <c r="AV161" s="42"/>
    </row>
    <row r="162" spans="1:48" s="10" customFormat="1" x14ac:dyDescent="0.2">
      <c r="B162" s="94"/>
      <c r="H162" s="24"/>
      <c r="I162" s="24"/>
      <c r="J162" s="24"/>
      <c r="K162" s="24"/>
      <c r="L162" s="24"/>
      <c r="M162" s="24"/>
      <c r="N162" s="24"/>
      <c r="O162" s="24"/>
      <c r="P162" s="24"/>
      <c r="Q162" s="24"/>
      <c r="R162" s="24"/>
      <c r="S162" s="24"/>
      <c r="T162" s="24"/>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c r="AR162" s="42"/>
      <c r="AS162" s="42"/>
      <c r="AT162" s="42"/>
      <c r="AU162" s="42"/>
      <c r="AV162" s="42"/>
    </row>
    <row r="163" spans="1:48" s="10" customFormat="1" x14ac:dyDescent="0.2">
      <c r="H163" s="24"/>
      <c r="I163" s="24"/>
      <c r="J163" s="24"/>
      <c r="K163" s="24"/>
      <c r="L163" s="24"/>
      <c r="M163" s="24"/>
      <c r="N163" s="24"/>
      <c r="O163" s="24"/>
      <c r="P163" s="24"/>
      <c r="Q163" s="24"/>
      <c r="R163" s="24"/>
      <c r="S163" s="24"/>
      <c r="T163" s="24"/>
      <c r="U163" s="42"/>
      <c r="V163" s="42"/>
      <c r="W163" s="42"/>
      <c r="X163" s="42"/>
      <c r="Y163" s="42"/>
      <c r="Z163" s="42"/>
      <c r="AA163" s="42"/>
      <c r="AB163" s="42"/>
      <c r="AC163" s="42"/>
      <c r="AD163" s="42"/>
      <c r="AE163" s="42"/>
      <c r="AF163" s="42"/>
      <c r="AG163" s="42"/>
      <c r="AH163" s="42"/>
      <c r="AI163" s="42"/>
      <c r="AJ163" s="42"/>
      <c r="AK163" s="42"/>
      <c r="AL163" s="42"/>
      <c r="AM163" s="42"/>
      <c r="AN163" s="42"/>
      <c r="AO163" s="42"/>
      <c r="AP163" s="42"/>
      <c r="AQ163" s="42"/>
      <c r="AR163" s="42"/>
      <c r="AS163" s="42"/>
      <c r="AT163" s="42"/>
      <c r="AU163" s="42"/>
      <c r="AV163" s="42"/>
    </row>
    <row r="164" spans="1:48" s="10" customFormat="1" x14ac:dyDescent="0.2">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row>
    <row r="165" spans="1:48" s="10" customFormat="1" x14ac:dyDescent="0.2">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row>
    <row r="166" spans="1:48" s="10" customFormat="1" x14ac:dyDescent="0.2">
      <c r="G166" s="95"/>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row>
    <row r="167" spans="1:48" s="10" customFormat="1" x14ac:dyDescent="0.2">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row>
    <row r="168" spans="1:48" s="10" customFormat="1" x14ac:dyDescent="0.2">
      <c r="H168" s="24"/>
      <c r="I168" s="101"/>
      <c r="J168" s="24"/>
      <c r="K168" s="24"/>
      <c r="L168" s="24"/>
      <c r="M168" s="24"/>
      <c r="N168" s="24"/>
      <c r="O168" s="24"/>
      <c r="P168" s="24"/>
      <c r="Q168" s="24"/>
      <c r="R168" s="24"/>
      <c r="S168" s="24"/>
      <c r="T168" s="24"/>
      <c r="U168" s="24"/>
      <c r="V168" s="24"/>
      <c r="W168" s="24"/>
      <c r="X168" s="24"/>
      <c r="Y168" s="24"/>
      <c r="Z168" s="24"/>
      <c r="AA168" s="24"/>
      <c r="AB168" s="24"/>
      <c r="AC168" s="24"/>
      <c r="AD168" s="24"/>
    </row>
    <row r="169" spans="1:48" s="10" customFormat="1" x14ac:dyDescent="0.2">
      <c r="H169" s="24"/>
      <c r="I169" s="101"/>
      <c r="J169" s="24"/>
      <c r="K169" s="24"/>
      <c r="L169" s="24"/>
      <c r="M169" s="24"/>
      <c r="N169" s="24"/>
      <c r="O169" s="24"/>
      <c r="P169" s="24"/>
      <c r="Q169" s="24"/>
      <c r="R169" s="24"/>
      <c r="S169" s="24"/>
      <c r="T169" s="24"/>
      <c r="U169" s="24"/>
      <c r="V169" s="24"/>
      <c r="W169" s="24"/>
      <c r="X169" s="24"/>
      <c r="Y169" s="24"/>
      <c r="Z169" s="24"/>
      <c r="AA169" s="24"/>
      <c r="AB169" s="24"/>
      <c r="AC169" s="24"/>
      <c r="AD169" s="24"/>
    </row>
    <row r="170" spans="1:48" s="10" customFormat="1" x14ac:dyDescent="0.2">
      <c r="A170" s="98"/>
    </row>
    <row r="171" spans="1:48" s="10" customFormat="1" x14ac:dyDescent="0.2">
      <c r="A171" s="46"/>
    </row>
    <row r="172" spans="1:48" s="10" customFormat="1" x14ac:dyDescent="0.2">
      <c r="B172" s="98"/>
      <c r="H172" s="94"/>
      <c r="I172" s="94"/>
      <c r="J172" s="94"/>
    </row>
    <row r="173" spans="1:48" s="10" customFormat="1" x14ac:dyDescent="0.2">
      <c r="A173" s="98"/>
      <c r="H173" s="100"/>
      <c r="I173" s="100"/>
      <c r="J173" s="100"/>
      <c r="K173" s="100"/>
      <c r="L173" s="100"/>
      <c r="M173" s="100"/>
      <c r="N173" s="100"/>
      <c r="O173" s="100"/>
      <c r="P173" s="100"/>
      <c r="Q173" s="100"/>
      <c r="R173" s="100"/>
      <c r="S173" s="100"/>
      <c r="T173" s="100"/>
      <c r="U173" s="100"/>
      <c r="V173" s="100"/>
      <c r="W173" s="100"/>
      <c r="X173" s="100"/>
      <c r="Y173" s="100"/>
      <c r="Z173" s="100"/>
      <c r="AA173" s="100"/>
      <c r="AB173" s="100"/>
      <c r="AC173" s="100"/>
      <c r="AD173" s="100"/>
    </row>
    <row r="174" spans="1:48" s="10" customFormat="1" x14ac:dyDescent="0.2">
      <c r="A174" s="98"/>
    </row>
    <row r="175" spans="1:48" s="10" customFormat="1" x14ac:dyDescent="0.2">
      <c r="G175" s="99"/>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row>
    <row r="176" spans="1:48" s="10" customFormat="1" x14ac:dyDescent="0.2"/>
    <row r="177" spans="8:30" s="10" customFormat="1" x14ac:dyDescent="0.2"/>
    <row r="178" spans="8:30" s="10" customFormat="1" x14ac:dyDescent="0.2">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row>
    <row r="179" spans="8:30" s="10" customFormat="1" x14ac:dyDescent="0.2">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row>
    <row r="180" spans="8:30" s="10" customFormat="1" x14ac:dyDescent="0.2">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row>
    <row r="181" spans="8:30" s="10" customFormat="1" x14ac:dyDescent="0.2"/>
    <row r="182" spans="8:30" s="10" customFormat="1" x14ac:dyDescent="0.2">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row>
    <row r="183" spans="8:30" s="10" customFormat="1" x14ac:dyDescent="0.2"/>
    <row r="184" spans="8:30" s="10" customFormat="1" x14ac:dyDescent="0.2"/>
    <row r="185" spans="8:30" s="10" customFormat="1" x14ac:dyDescent="0.2">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row>
    <row r="186" spans="8:30" s="10" customFormat="1" x14ac:dyDescent="0.2">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row>
    <row r="187" spans="8:30" s="10" customFormat="1" x14ac:dyDescent="0.2">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row>
    <row r="188" spans="8:30" s="10" customFormat="1" x14ac:dyDescent="0.2">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row>
    <row r="189" spans="8:30" s="10" customFormat="1" x14ac:dyDescent="0.2"/>
    <row r="190" spans="8:30" s="10" customFormat="1" x14ac:dyDescent="0.2">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row>
    <row r="191" spans="8:30" s="10" customFormat="1" x14ac:dyDescent="0.2">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row>
    <row r="192" spans="8:30" s="10" customFormat="1" x14ac:dyDescent="0.2"/>
    <row r="193" spans="1:30" s="10" customFormat="1" x14ac:dyDescent="0.2">
      <c r="G193" s="47"/>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row>
    <row r="194" spans="1:30" s="10" customFormat="1" x14ac:dyDescent="0.2"/>
    <row r="195" spans="1:30" s="10" customFormat="1" x14ac:dyDescent="0.2"/>
    <row r="196" spans="1:30" s="10" customFormat="1" x14ac:dyDescent="0.2">
      <c r="B196" s="98"/>
      <c r="H196" s="94"/>
      <c r="I196" s="94"/>
    </row>
    <row r="197" spans="1:30" s="10" customFormat="1" x14ac:dyDescent="0.2">
      <c r="A197" s="98"/>
      <c r="H197" s="100"/>
      <c r="I197" s="100"/>
      <c r="J197" s="100"/>
      <c r="K197" s="100"/>
      <c r="L197" s="100"/>
      <c r="M197" s="100"/>
      <c r="N197" s="100"/>
      <c r="O197" s="100"/>
      <c r="P197" s="100"/>
      <c r="Q197" s="100"/>
      <c r="R197" s="100"/>
      <c r="S197" s="100"/>
      <c r="T197" s="100"/>
      <c r="U197" s="100"/>
      <c r="V197" s="100"/>
      <c r="W197" s="100"/>
      <c r="X197" s="100"/>
      <c r="Y197" s="100"/>
      <c r="Z197" s="100"/>
      <c r="AA197" s="100"/>
      <c r="AB197" s="100"/>
      <c r="AC197" s="100"/>
      <c r="AD197" s="100"/>
    </row>
    <row r="198" spans="1:30" s="10" customFormat="1" x14ac:dyDescent="0.2">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row>
    <row r="199" spans="1:30" s="10" customFormat="1" x14ac:dyDescent="0.2">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row>
    <row r="200" spans="1:30" s="10" customFormat="1" x14ac:dyDescent="0.2">
      <c r="B200" s="9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row>
    <row r="201" spans="1:30" s="10" customFormat="1" x14ac:dyDescent="0.2">
      <c r="B201" s="9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row>
    <row r="202" spans="1:30" s="10" customFormat="1" x14ac:dyDescent="0.2">
      <c r="B202" s="94"/>
      <c r="H202" s="24"/>
      <c r="I202" s="24"/>
      <c r="J202" s="24"/>
      <c r="K202" s="24"/>
      <c r="L202" s="24"/>
      <c r="M202" s="24"/>
      <c r="N202" s="24"/>
      <c r="O202" s="24"/>
      <c r="P202" s="24"/>
      <c r="Q202" s="24"/>
      <c r="R202" s="24"/>
      <c r="S202" s="24"/>
      <c r="T202" s="24"/>
      <c r="U202" s="24"/>
      <c r="V202" s="24"/>
      <c r="W202" s="24"/>
      <c r="X202" s="24"/>
      <c r="Y202" s="24"/>
      <c r="Z202" s="24"/>
      <c r="AA202" s="24"/>
      <c r="AB202" s="24"/>
      <c r="AC202" s="24"/>
      <c r="AD202" s="24"/>
    </row>
    <row r="203" spans="1:30" s="10" customFormat="1" x14ac:dyDescent="0.2">
      <c r="H203" s="24"/>
      <c r="I203" s="24"/>
      <c r="J203" s="24"/>
      <c r="K203" s="24"/>
      <c r="L203" s="24"/>
      <c r="M203" s="24"/>
      <c r="N203" s="24"/>
      <c r="O203" s="24"/>
      <c r="P203" s="24"/>
      <c r="Q203" s="24"/>
      <c r="R203" s="24"/>
      <c r="S203" s="24"/>
      <c r="T203" s="24"/>
      <c r="U203" s="24"/>
      <c r="V203" s="24"/>
      <c r="W203" s="24"/>
      <c r="X203" s="24"/>
      <c r="Y203" s="24"/>
      <c r="Z203" s="24"/>
      <c r="AA203" s="24"/>
      <c r="AB203" s="24"/>
      <c r="AC203" s="24"/>
      <c r="AD203" s="24"/>
    </row>
    <row r="204" spans="1:30" s="10" customFormat="1" x14ac:dyDescent="0.2">
      <c r="H204" s="24"/>
      <c r="I204" s="24"/>
      <c r="J204" s="24"/>
      <c r="K204" s="24"/>
      <c r="L204" s="24"/>
      <c r="M204" s="24"/>
      <c r="N204" s="24"/>
      <c r="O204" s="24"/>
      <c r="P204" s="24"/>
      <c r="Q204" s="24"/>
      <c r="R204" s="24"/>
      <c r="S204" s="24"/>
      <c r="T204" s="24"/>
      <c r="U204" s="24"/>
      <c r="V204" s="24"/>
      <c r="W204" s="24"/>
      <c r="X204" s="24"/>
      <c r="Y204" s="24"/>
      <c r="Z204" s="24"/>
      <c r="AA204" s="24"/>
      <c r="AB204" s="24"/>
      <c r="AC204" s="24"/>
      <c r="AD204" s="24"/>
    </row>
    <row r="205" spans="1:30" s="10" customFormat="1" x14ac:dyDescent="0.2">
      <c r="H205" s="24"/>
      <c r="I205" s="24"/>
      <c r="J205" s="24"/>
      <c r="K205" s="24"/>
      <c r="L205" s="24"/>
      <c r="M205" s="24"/>
      <c r="N205" s="24"/>
      <c r="O205" s="24"/>
      <c r="P205" s="24"/>
      <c r="Q205" s="24"/>
      <c r="R205" s="24"/>
      <c r="S205" s="24"/>
      <c r="T205" s="24"/>
      <c r="U205" s="24"/>
      <c r="V205" s="24"/>
      <c r="W205" s="24"/>
      <c r="X205" s="24"/>
      <c r="Y205" s="24"/>
      <c r="Z205" s="24"/>
      <c r="AA205" s="24"/>
      <c r="AB205" s="24"/>
      <c r="AC205" s="24"/>
      <c r="AD205" s="24"/>
    </row>
    <row r="206" spans="1:30" s="10" customFormat="1" x14ac:dyDescent="0.2">
      <c r="G206" s="95"/>
      <c r="H206" s="24"/>
      <c r="I206" s="24"/>
      <c r="J206" s="24"/>
      <c r="K206" s="24"/>
      <c r="L206" s="24"/>
      <c r="M206" s="24"/>
      <c r="N206" s="24"/>
      <c r="O206" s="24"/>
      <c r="P206" s="24"/>
      <c r="Q206" s="24"/>
      <c r="R206" s="24"/>
      <c r="S206" s="24"/>
      <c r="T206" s="24"/>
      <c r="U206" s="24"/>
      <c r="V206" s="24"/>
      <c r="W206" s="24"/>
      <c r="X206" s="24"/>
      <c r="Y206" s="24"/>
      <c r="Z206" s="24"/>
      <c r="AA206" s="24"/>
      <c r="AB206" s="24"/>
      <c r="AC206" s="24"/>
      <c r="AD206" s="24"/>
    </row>
    <row r="207" spans="1:30" s="10" customFormat="1" x14ac:dyDescent="0.2">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row>
    <row r="208" spans="1:30" s="10" customFormat="1" x14ac:dyDescent="0.2">
      <c r="H208" s="24"/>
      <c r="I208" s="101"/>
      <c r="J208" s="24"/>
      <c r="K208" s="24"/>
      <c r="L208" s="24"/>
      <c r="M208" s="24"/>
      <c r="N208" s="24"/>
      <c r="O208" s="24"/>
      <c r="P208" s="24"/>
      <c r="Q208" s="24"/>
      <c r="R208" s="24"/>
      <c r="S208" s="24"/>
      <c r="T208" s="24"/>
      <c r="U208" s="24"/>
      <c r="V208" s="24"/>
      <c r="W208" s="24"/>
      <c r="X208" s="24"/>
      <c r="Y208" s="24"/>
      <c r="Z208" s="24"/>
      <c r="AA208" s="24"/>
      <c r="AB208" s="24"/>
      <c r="AC208" s="24"/>
      <c r="AD208" s="24"/>
    </row>
    <row r="209" spans="1:30" s="10" customFormat="1" x14ac:dyDescent="0.2">
      <c r="H209" s="24"/>
      <c r="I209" s="101"/>
      <c r="J209" s="24"/>
      <c r="K209" s="24"/>
      <c r="L209" s="24"/>
      <c r="M209" s="24"/>
      <c r="N209" s="24"/>
      <c r="O209" s="24"/>
      <c r="P209" s="24"/>
      <c r="Q209" s="24"/>
      <c r="R209" s="24"/>
      <c r="S209" s="24"/>
      <c r="T209" s="24"/>
      <c r="U209" s="24"/>
      <c r="V209" s="24"/>
      <c r="W209" s="24"/>
      <c r="X209" s="24"/>
      <c r="Y209" s="24"/>
      <c r="Z209" s="24"/>
      <c r="AA209" s="24"/>
      <c r="AB209" s="24"/>
      <c r="AC209" s="24"/>
      <c r="AD209" s="24"/>
    </row>
    <row r="210" spans="1:30" s="10" customFormat="1" x14ac:dyDescent="0.2">
      <c r="A210" s="98"/>
    </row>
    <row r="211" spans="1:30" s="10" customFormat="1" x14ac:dyDescent="0.2">
      <c r="A211" s="46"/>
    </row>
    <row r="212" spans="1:30" s="10" customFormat="1" x14ac:dyDescent="0.2">
      <c r="B212" s="98"/>
      <c r="H212" s="94"/>
      <c r="I212" s="94"/>
      <c r="J212" s="94"/>
    </row>
    <row r="213" spans="1:30" s="10" customFormat="1" x14ac:dyDescent="0.2">
      <c r="A213" s="98"/>
      <c r="H213" s="100"/>
      <c r="I213" s="100"/>
      <c r="J213" s="100"/>
      <c r="K213" s="100"/>
      <c r="L213" s="100"/>
      <c r="M213" s="100"/>
      <c r="N213" s="100"/>
      <c r="O213" s="100"/>
      <c r="P213" s="100"/>
      <c r="Q213" s="100"/>
      <c r="R213" s="100"/>
      <c r="S213" s="100"/>
      <c r="T213" s="100"/>
      <c r="U213" s="100"/>
      <c r="V213" s="100"/>
      <c r="W213" s="100"/>
      <c r="X213" s="100"/>
      <c r="Y213" s="100"/>
      <c r="Z213" s="100"/>
      <c r="AA213" s="100"/>
      <c r="AB213" s="100"/>
      <c r="AC213" s="100"/>
      <c r="AD213" s="100"/>
    </row>
    <row r="214" spans="1:30" s="10" customFormat="1" x14ac:dyDescent="0.2">
      <c r="A214" s="98"/>
    </row>
    <row r="215" spans="1:30" s="10" customFormat="1" x14ac:dyDescent="0.2">
      <c r="G215" s="99"/>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row>
    <row r="216" spans="1:30" s="10" customFormat="1" x14ac:dyDescent="0.2"/>
    <row r="217" spans="1:30" s="10" customFormat="1" x14ac:dyDescent="0.2"/>
    <row r="218" spans="1:30" s="10" customFormat="1" x14ac:dyDescent="0.2">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row>
    <row r="219" spans="1:30" s="10" customFormat="1" x14ac:dyDescent="0.2">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row>
    <row r="220" spans="1:30" s="10" customFormat="1" x14ac:dyDescent="0.2">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row>
    <row r="221" spans="1:30" s="10" customFormat="1" x14ac:dyDescent="0.2"/>
    <row r="222" spans="1:30" s="10" customFormat="1" x14ac:dyDescent="0.2">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row>
    <row r="223" spans="1:30" s="10" customFormat="1" x14ac:dyDescent="0.2"/>
    <row r="224" spans="1:30" s="10" customFormat="1" x14ac:dyDescent="0.2"/>
    <row r="225" spans="1:30" s="10" customFormat="1" x14ac:dyDescent="0.2">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row>
    <row r="226" spans="1:30" s="10" customFormat="1" x14ac:dyDescent="0.2">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row>
    <row r="227" spans="1:30" s="10" customFormat="1" x14ac:dyDescent="0.2">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row>
    <row r="228" spans="1:30" s="10" customFormat="1" x14ac:dyDescent="0.2">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row>
    <row r="229" spans="1:30" s="10" customFormat="1" x14ac:dyDescent="0.2"/>
    <row r="230" spans="1:30" s="10" customFormat="1" x14ac:dyDescent="0.2">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row>
    <row r="231" spans="1:30" s="10" customFormat="1" x14ac:dyDescent="0.2">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row>
    <row r="232" spans="1:30" s="10" customFormat="1" x14ac:dyDescent="0.2"/>
    <row r="233" spans="1:30" s="10" customFormat="1" x14ac:dyDescent="0.2">
      <c r="G233" s="47"/>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row>
    <row r="234" spans="1:30" s="10" customFormat="1" x14ac:dyDescent="0.2"/>
    <row r="235" spans="1:30" s="10" customFormat="1" x14ac:dyDescent="0.2"/>
    <row r="236" spans="1:30" s="10" customFormat="1" x14ac:dyDescent="0.2">
      <c r="B236" s="98"/>
      <c r="H236" s="94"/>
      <c r="I236" s="94"/>
    </row>
    <row r="237" spans="1:30" s="10" customFormat="1" x14ac:dyDescent="0.2">
      <c r="A237" s="98"/>
      <c r="H237" s="100"/>
      <c r="I237" s="100"/>
      <c r="J237" s="100"/>
      <c r="K237" s="100"/>
      <c r="L237" s="100"/>
      <c r="M237" s="100"/>
      <c r="N237" s="100"/>
      <c r="O237" s="100"/>
      <c r="P237" s="100"/>
      <c r="Q237" s="100"/>
      <c r="R237" s="100"/>
      <c r="S237" s="100"/>
      <c r="T237" s="100"/>
      <c r="U237" s="100"/>
      <c r="V237" s="100"/>
      <c r="W237" s="100"/>
      <c r="X237" s="100"/>
      <c r="Y237" s="100"/>
      <c r="Z237" s="100"/>
      <c r="AA237" s="100"/>
      <c r="AB237" s="100"/>
      <c r="AC237" s="100"/>
      <c r="AD237" s="100"/>
    </row>
    <row r="238" spans="1:30" s="10" customFormat="1" x14ac:dyDescent="0.2">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row>
    <row r="239" spans="1:30" s="10" customFormat="1" x14ac:dyDescent="0.2">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row>
    <row r="240" spans="1:30" s="10" customFormat="1" x14ac:dyDescent="0.2">
      <c r="B240" s="9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row>
    <row r="241" spans="1:30" s="10" customFormat="1" x14ac:dyDescent="0.2">
      <c r="B241" s="9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row>
    <row r="242" spans="1:30" s="10" customFormat="1" x14ac:dyDescent="0.2">
      <c r="B242" s="9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row>
    <row r="243" spans="1:30" s="10" customFormat="1" x14ac:dyDescent="0.2">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row>
    <row r="244" spans="1:30" s="10" customFormat="1" x14ac:dyDescent="0.2">
      <c r="H244" s="24"/>
      <c r="I244" s="24"/>
      <c r="J244" s="24"/>
      <c r="K244" s="24"/>
      <c r="L244" s="24"/>
      <c r="M244" s="24"/>
      <c r="N244" s="24"/>
      <c r="O244" s="24"/>
      <c r="P244" s="24"/>
      <c r="Q244" s="24"/>
      <c r="R244" s="24"/>
      <c r="S244" s="24"/>
      <c r="T244" s="24"/>
      <c r="U244" s="24"/>
      <c r="V244" s="24"/>
      <c r="W244" s="24"/>
      <c r="X244" s="24"/>
      <c r="Y244" s="24"/>
      <c r="Z244" s="24"/>
      <c r="AA244" s="24"/>
      <c r="AB244" s="24"/>
      <c r="AC244" s="24"/>
      <c r="AD244" s="24"/>
    </row>
    <row r="245" spans="1:30" s="10" customFormat="1" x14ac:dyDescent="0.2">
      <c r="H245" s="24"/>
      <c r="I245" s="24"/>
      <c r="J245" s="24"/>
      <c r="K245" s="24"/>
      <c r="L245" s="24"/>
      <c r="M245" s="24"/>
      <c r="N245" s="24"/>
      <c r="O245" s="24"/>
      <c r="P245" s="24"/>
      <c r="Q245" s="24"/>
      <c r="R245" s="24"/>
      <c r="S245" s="24"/>
      <c r="T245" s="24"/>
      <c r="U245" s="24"/>
      <c r="V245" s="24"/>
      <c r="W245" s="24"/>
      <c r="X245" s="24"/>
      <c r="Y245" s="24"/>
      <c r="Z245" s="24"/>
      <c r="AA245" s="24"/>
      <c r="AB245" s="24"/>
      <c r="AC245" s="24"/>
      <c r="AD245" s="24"/>
    </row>
    <row r="246" spans="1:30" s="10" customFormat="1" x14ac:dyDescent="0.2">
      <c r="G246" s="95"/>
      <c r="H246" s="24"/>
      <c r="I246" s="24"/>
      <c r="J246" s="24"/>
      <c r="K246" s="24"/>
      <c r="L246" s="24"/>
      <c r="M246" s="24"/>
      <c r="N246" s="24"/>
      <c r="O246" s="24"/>
      <c r="P246" s="24"/>
      <c r="Q246" s="24"/>
      <c r="R246" s="24"/>
      <c r="S246" s="24"/>
      <c r="T246" s="24"/>
      <c r="U246" s="24"/>
      <c r="V246" s="24"/>
      <c r="W246" s="24"/>
      <c r="X246" s="24"/>
      <c r="Y246" s="24"/>
      <c r="Z246" s="24"/>
      <c r="AA246" s="24"/>
      <c r="AB246" s="24"/>
      <c r="AC246" s="24"/>
      <c r="AD246" s="24"/>
    </row>
    <row r="247" spans="1:30" s="10" customFormat="1" x14ac:dyDescent="0.2">
      <c r="H247" s="24"/>
      <c r="I247" s="24"/>
      <c r="J247" s="24"/>
      <c r="K247" s="24"/>
      <c r="L247" s="24"/>
      <c r="M247" s="24"/>
      <c r="N247" s="24"/>
      <c r="O247" s="24"/>
      <c r="P247" s="24"/>
      <c r="Q247" s="24"/>
      <c r="R247" s="24"/>
      <c r="S247" s="24"/>
      <c r="T247" s="24"/>
      <c r="U247" s="24"/>
      <c r="V247" s="24"/>
      <c r="W247" s="24"/>
      <c r="X247" s="24"/>
      <c r="Y247" s="24"/>
      <c r="Z247" s="24"/>
      <c r="AA247" s="24"/>
      <c r="AB247" s="24"/>
      <c r="AC247" s="24"/>
      <c r="AD247" s="24"/>
    </row>
    <row r="248" spans="1:30" s="10" customFormat="1" x14ac:dyDescent="0.2">
      <c r="H248" s="24"/>
      <c r="I248" s="101"/>
      <c r="J248" s="24"/>
      <c r="K248" s="24"/>
      <c r="L248" s="24"/>
      <c r="M248" s="24"/>
      <c r="N248" s="24"/>
      <c r="O248" s="24"/>
      <c r="P248" s="24"/>
      <c r="Q248" s="24"/>
      <c r="R248" s="24"/>
      <c r="S248" s="24"/>
      <c r="T248" s="24"/>
      <c r="U248" s="24"/>
      <c r="V248" s="24"/>
      <c r="W248" s="24"/>
      <c r="X248" s="24"/>
      <c r="Y248" s="24"/>
      <c r="Z248" s="24"/>
      <c r="AA248" s="24"/>
      <c r="AB248" s="24"/>
      <c r="AC248" s="24"/>
      <c r="AD248" s="24"/>
    </row>
    <row r="249" spans="1:30" s="10" customFormat="1" x14ac:dyDescent="0.2">
      <c r="H249" s="24"/>
      <c r="I249" s="101"/>
      <c r="J249" s="24"/>
      <c r="K249" s="24"/>
      <c r="L249" s="24"/>
      <c r="M249" s="24"/>
      <c r="N249" s="24"/>
      <c r="O249" s="24"/>
      <c r="P249" s="24"/>
      <c r="Q249" s="24"/>
      <c r="R249" s="24"/>
      <c r="S249" s="24"/>
      <c r="T249" s="24"/>
      <c r="U249" s="24"/>
      <c r="V249" s="24"/>
      <c r="W249" s="24"/>
      <c r="X249" s="24"/>
      <c r="Y249" s="24"/>
      <c r="Z249" s="24"/>
      <c r="AA249" s="24"/>
      <c r="AB249" s="24"/>
      <c r="AC249" s="24"/>
      <c r="AD249" s="24"/>
    </row>
    <row r="250" spans="1:30" s="10" customFormat="1" x14ac:dyDescent="0.2">
      <c r="A250" s="98"/>
    </row>
    <row r="251" spans="1:30" s="10" customFormat="1" x14ac:dyDescent="0.2">
      <c r="A251" s="46"/>
    </row>
    <row r="252" spans="1:30" s="10" customFormat="1" x14ac:dyDescent="0.2">
      <c r="B252" s="98"/>
      <c r="H252" s="94"/>
      <c r="I252" s="94"/>
      <c r="J252" s="94"/>
    </row>
    <row r="253" spans="1:30" s="10" customFormat="1" x14ac:dyDescent="0.2">
      <c r="A253" s="98"/>
      <c r="H253" s="100"/>
      <c r="I253" s="100"/>
      <c r="J253" s="100"/>
      <c r="K253" s="100"/>
      <c r="L253" s="100"/>
      <c r="M253" s="100"/>
      <c r="N253" s="100"/>
      <c r="O253" s="100"/>
      <c r="P253" s="100"/>
      <c r="Q253" s="100"/>
      <c r="R253" s="100"/>
      <c r="S253" s="100"/>
      <c r="T253" s="100"/>
      <c r="U253" s="100"/>
      <c r="V253" s="100"/>
      <c r="W253" s="100"/>
      <c r="X253" s="100"/>
      <c r="Y253" s="100"/>
      <c r="Z253" s="100"/>
      <c r="AA253" s="100"/>
      <c r="AB253" s="100"/>
      <c r="AC253" s="100"/>
      <c r="AD253" s="100"/>
    </row>
    <row r="254" spans="1:30" s="10" customFormat="1" x14ac:dyDescent="0.2">
      <c r="A254" s="98"/>
    </row>
    <row r="255" spans="1:30" s="10" customFormat="1" x14ac:dyDescent="0.2">
      <c r="G255" s="99"/>
      <c r="H255" s="24"/>
      <c r="I255" s="24"/>
      <c r="J255" s="24"/>
      <c r="K255" s="24"/>
      <c r="L255" s="24"/>
      <c r="M255" s="24"/>
      <c r="N255" s="24"/>
      <c r="O255" s="24"/>
      <c r="P255" s="24"/>
      <c r="Q255" s="24"/>
      <c r="R255" s="24"/>
      <c r="S255" s="24"/>
      <c r="T255" s="24"/>
      <c r="U255" s="24"/>
      <c r="V255" s="24"/>
      <c r="W255" s="24"/>
      <c r="X255" s="24"/>
      <c r="Y255" s="24"/>
      <c r="Z255" s="24"/>
      <c r="AA255" s="24"/>
      <c r="AB255" s="24"/>
      <c r="AC255" s="24"/>
      <c r="AD255" s="24"/>
    </row>
    <row r="256" spans="1:30" s="10" customFormat="1" x14ac:dyDescent="0.2"/>
    <row r="257" spans="8:30" s="10" customFormat="1" x14ac:dyDescent="0.2"/>
    <row r="258" spans="8:30" s="10" customFormat="1" x14ac:dyDescent="0.2">
      <c r="H258" s="24"/>
      <c r="I258" s="24"/>
      <c r="J258" s="24"/>
      <c r="K258" s="24"/>
      <c r="L258" s="24"/>
      <c r="M258" s="24"/>
      <c r="N258" s="24"/>
      <c r="O258" s="24"/>
      <c r="P258" s="24"/>
      <c r="Q258" s="24"/>
      <c r="R258" s="24"/>
      <c r="S258" s="24"/>
      <c r="T258" s="24"/>
      <c r="U258" s="24"/>
      <c r="V258" s="24"/>
      <c r="W258" s="24"/>
      <c r="X258" s="24"/>
      <c r="Y258" s="24"/>
      <c r="Z258" s="24"/>
      <c r="AA258" s="24"/>
      <c r="AB258" s="24"/>
      <c r="AC258" s="24"/>
      <c r="AD258" s="24"/>
    </row>
    <row r="259" spans="8:30" s="10" customFormat="1" x14ac:dyDescent="0.2">
      <c r="H259" s="24"/>
      <c r="I259" s="24"/>
      <c r="J259" s="24"/>
      <c r="K259" s="24"/>
      <c r="L259" s="24"/>
      <c r="M259" s="24"/>
      <c r="N259" s="24"/>
      <c r="O259" s="24"/>
      <c r="P259" s="24"/>
      <c r="Q259" s="24"/>
      <c r="R259" s="24"/>
      <c r="S259" s="24"/>
      <c r="T259" s="24"/>
      <c r="U259" s="24"/>
      <c r="V259" s="24"/>
      <c r="W259" s="24"/>
      <c r="X259" s="24"/>
      <c r="Y259" s="24"/>
      <c r="Z259" s="24"/>
      <c r="AA259" s="24"/>
      <c r="AB259" s="24"/>
      <c r="AC259" s="24"/>
      <c r="AD259" s="24"/>
    </row>
    <row r="260" spans="8:30" s="10" customFormat="1" x14ac:dyDescent="0.2">
      <c r="H260" s="24"/>
      <c r="I260" s="24"/>
      <c r="J260" s="24"/>
      <c r="K260" s="24"/>
      <c r="L260" s="24"/>
      <c r="M260" s="24"/>
      <c r="N260" s="24"/>
      <c r="O260" s="24"/>
      <c r="P260" s="24"/>
      <c r="Q260" s="24"/>
      <c r="R260" s="24"/>
      <c r="S260" s="24"/>
      <c r="T260" s="24"/>
      <c r="U260" s="24"/>
      <c r="V260" s="24"/>
      <c r="W260" s="24"/>
      <c r="X260" s="24"/>
      <c r="Y260" s="24"/>
      <c r="Z260" s="24"/>
      <c r="AA260" s="24"/>
      <c r="AB260" s="24"/>
      <c r="AC260" s="24"/>
      <c r="AD260" s="24"/>
    </row>
    <row r="261" spans="8:30" s="10" customFormat="1" x14ac:dyDescent="0.2"/>
    <row r="262" spans="8:30" s="10" customFormat="1" x14ac:dyDescent="0.2">
      <c r="H262" s="24"/>
      <c r="I262" s="24"/>
      <c r="J262" s="24"/>
      <c r="K262" s="24"/>
      <c r="L262" s="24"/>
      <c r="M262" s="24"/>
      <c r="N262" s="24"/>
      <c r="O262" s="24"/>
      <c r="P262" s="24"/>
      <c r="Q262" s="24"/>
      <c r="R262" s="24"/>
      <c r="S262" s="24"/>
      <c r="T262" s="24"/>
      <c r="U262" s="24"/>
      <c r="V262" s="24"/>
      <c r="W262" s="24"/>
      <c r="X262" s="24"/>
      <c r="Y262" s="24"/>
      <c r="Z262" s="24"/>
      <c r="AA262" s="24"/>
      <c r="AB262" s="24"/>
      <c r="AC262" s="24"/>
      <c r="AD262" s="24"/>
    </row>
    <row r="263" spans="8:30" s="10" customFormat="1" x14ac:dyDescent="0.2"/>
    <row r="264" spans="8:30" s="10" customFormat="1" x14ac:dyDescent="0.2"/>
    <row r="265" spans="8:30" s="10" customFormat="1" x14ac:dyDescent="0.2">
      <c r="H265" s="24"/>
      <c r="I265" s="24"/>
      <c r="J265" s="24"/>
      <c r="K265" s="24"/>
      <c r="L265" s="24"/>
      <c r="M265" s="24"/>
      <c r="N265" s="24"/>
      <c r="O265" s="24"/>
      <c r="P265" s="24"/>
      <c r="Q265" s="24"/>
      <c r="R265" s="24"/>
      <c r="S265" s="24"/>
      <c r="T265" s="24"/>
      <c r="U265" s="24"/>
      <c r="V265" s="24"/>
      <c r="W265" s="24"/>
      <c r="X265" s="24"/>
      <c r="Y265" s="24"/>
      <c r="Z265" s="24"/>
      <c r="AA265" s="24"/>
      <c r="AB265" s="24"/>
      <c r="AC265" s="24"/>
      <c r="AD265" s="24"/>
    </row>
    <row r="266" spans="8:30" s="10" customFormat="1" x14ac:dyDescent="0.2">
      <c r="H266" s="24"/>
      <c r="I266" s="24"/>
      <c r="J266" s="24"/>
      <c r="K266" s="24"/>
      <c r="L266" s="24"/>
      <c r="M266" s="24"/>
      <c r="N266" s="24"/>
      <c r="O266" s="24"/>
      <c r="P266" s="24"/>
      <c r="Q266" s="24"/>
      <c r="R266" s="24"/>
      <c r="S266" s="24"/>
      <c r="T266" s="24"/>
      <c r="U266" s="24"/>
      <c r="V266" s="24"/>
      <c r="W266" s="24"/>
      <c r="X266" s="24"/>
      <c r="Y266" s="24"/>
      <c r="Z266" s="24"/>
      <c r="AA266" s="24"/>
      <c r="AB266" s="24"/>
      <c r="AC266" s="24"/>
      <c r="AD266" s="24"/>
    </row>
    <row r="267" spans="8:30" s="10" customFormat="1" x14ac:dyDescent="0.2">
      <c r="H267" s="24"/>
      <c r="I267" s="24"/>
      <c r="J267" s="24"/>
      <c r="K267" s="24"/>
      <c r="L267" s="24"/>
      <c r="M267" s="24"/>
      <c r="N267" s="24"/>
      <c r="O267" s="24"/>
      <c r="P267" s="24"/>
      <c r="Q267" s="24"/>
      <c r="R267" s="24"/>
      <c r="S267" s="24"/>
      <c r="T267" s="24"/>
      <c r="U267" s="24"/>
      <c r="V267" s="24"/>
      <c r="W267" s="24"/>
      <c r="X267" s="24"/>
      <c r="Y267" s="24"/>
      <c r="Z267" s="24"/>
      <c r="AA267" s="24"/>
      <c r="AB267" s="24"/>
      <c r="AC267" s="24"/>
      <c r="AD267" s="24"/>
    </row>
    <row r="268" spans="8:30" s="10" customFormat="1" x14ac:dyDescent="0.2">
      <c r="H268" s="24"/>
      <c r="I268" s="24"/>
      <c r="J268" s="24"/>
      <c r="K268" s="24"/>
      <c r="L268" s="24"/>
      <c r="M268" s="24"/>
      <c r="N268" s="24"/>
      <c r="O268" s="24"/>
      <c r="P268" s="24"/>
      <c r="Q268" s="24"/>
      <c r="R268" s="24"/>
      <c r="S268" s="24"/>
      <c r="T268" s="24"/>
      <c r="U268" s="24"/>
      <c r="V268" s="24"/>
      <c r="W268" s="24"/>
      <c r="X268" s="24"/>
      <c r="Y268" s="24"/>
      <c r="Z268" s="24"/>
      <c r="AA268" s="24"/>
      <c r="AB268" s="24"/>
      <c r="AC268" s="24"/>
      <c r="AD268" s="24"/>
    </row>
    <row r="269" spans="8:30" s="10" customFormat="1" x14ac:dyDescent="0.2"/>
    <row r="270" spans="8:30" s="10" customFormat="1" x14ac:dyDescent="0.2">
      <c r="H270" s="24"/>
      <c r="I270" s="24"/>
      <c r="J270" s="24"/>
      <c r="K270" s="24"/>
      <c r="L270" s="24"/>
      <c r="M270" s="24"/>
      <c r="N270" s="24"/>
      <c r="O270" s="24"/>
      <c r="P270" s="24"/>
      <c r="Q270" s="24"/>
      <c r="R270" s="24"/>
      <c r="S270" s="24"/>
      <c r="T270" s="24"/>
      <c r="U270" s="24"/>
      <c r="V270" s="24"/>
      <c r="W270" s="24"/>
      <c r="X270" s="24"/>
      <c r="Y270" s="24"/>
      <c r="Z270" s="24"/>
      <c r="AA270" s="24"/>
      <c r="AB270" s="24"/>
      <c r="AC270" s="24"/>
      <c r="AD270" s="24"/>
    </row>
    <row r="271" spans="8:30" s="10" customFormat="1" x14ac:dyDescent="0.2">
      <c r="H271" s="24"/>
      <c r="I271" s="24"/>
      <c r="J271" s="24"/>
      <c r="K271" s="24"/>
      <c r="L271" s="24"/>
      <c r="M271" s="24"/>
      <c r="N271" s="24"/>
      <c r="O271" s="24"/>
      <c r="P271" s="24"/>
      <c r="Q271" s="24"/>
      <c r="R271" s="24"/>
      <c r="S271" s="24"/>
      <c r="T271" s="24"/>
      <c r="U271" s="24"/>
      <c r="V271" s="24"/>
      <c r="W271" s="24"/>
      <c r="X271" s="24"/>
      <c r="Y271" s="24"/>
      <c r="Z271" s="24"/>
      <c r="AA271" s="24"/>
      <c r="AB271" s="24"/>
      <c r="AC271" s="24"/>
      <c r="AD271" s="24"/>
    </row>
    <row r="272" spans="8:30" s="10" customFormat="1" x14ac:dyDescent="0.2"/>
    <row r="273" spans="1:30" s="10" customFormat="1" x14ac:dyDescent="0.2">
      <c r="G273" s="47"/>
      <c r="H273" s="24"/>
      <c r="I273" s="24"/>
      <c r="J273" s="24"/>
      <c r="K273" s="24"/>
      <c r="L273" s="24"/>
      <c r="M273" s="24"/>
      <c r="N273" s="24"/>
      <c r="O273" s="24"/>
      <c r="P273" s="24"/>
      <c r="Q273" s="24"/>
      <c r="R273" s="24"/>
      <c r="S273" s="24"/>
      <c r="T273" s="24"/>
      <c r="U273" s="24"/>
      <c r="V273" s="24"/>
      <c r="W273" s="24"/>
      <c r="X273" s="24"/>
      <c r="Y273" s="24"/>
      <c r="Z273" s="24"/>
      <c r="AA273" s="24"/>
      <c r="AB273" s="24"/>
      <c r="AC273" s="24"/>
      <c r="AD273" s="24"/>
    </row>
    <row r="274" spans="1:30" s="10" customFormat="1" x14ac:dyDescent="0.2"/>
    <row r="275" spans="1:30" s="10" customFormat="1" x14ac:dyDescent="0.2"/>
    <row r="276" spans="1:30" s="10" customFormat="1" x14ac:dyDescent="0.2">
      <c r="B276" s="98"/>
      <c r="H276" s="94"/>
      <c r="I276" s="94"/>
    </row>
    <row r="277" spans="1:30" s="10" customFormat="1" x14ac:dyDescent="0.2">
      <c r="A277" s="98"/>
      <c r="H277" s="100"/>
      <c r="I277" s="100"/>
      <c r="J277" s="100"/>
      <c r="K277" s="100"/>
      <c r="L277" s="100"/>
      <c r="M277" s="100"/>
      <c r="N277" s="100"/>
      <c r="O277" s="100"/>
      <c r="P277" s="100"/>
      <c r="Q277" s="100"/>
      <c r="R277" s="100"/>
      <c r="S277" s="100"/>
      <c r="T277" s="100"/>
      <c r="U277" s="100"/>
      <c r="V277" s="100"/>
      <c r="W277" s="100"/>
      <c r="X277" s="100"/>
      <c r="Y277" s="100"/>
      <c r="Z277" s="100"/>
      <c r="AA277" s="100"/>
      <c r="AB277" s="100"/>
      <c r="AC277" s="100"/>
      <c r="AD277" s="100"/>
    </row>
    <row r="278" spans="1:30" s="10" customFormat="1" x14ac:dyDescent="0.2">
      <c r="H278" s="24"/>
      <c r="I278" s="24"/>
      <c r="J278" s="24"/>
      <c r="K278" s="24"/>
      <c r="L278" s="24"/>
      <c r="M278" s="24"/>
      <c r="N278" s="24"/>
      <c r="O278" s="24"/>
      <c r="P278" s="24"/>
      <c r="Q278" s="24"/>
      <c r="R278" s="24"/>
      <c r="S278" s="24"/>
      <c r="T278" s="24"/>
      <c r="U278" s="24"/>
      <c r="V278" s="24"/>
      <c r="W278" s="24"/>
      <c r="X278" s="24"/>
      <c r="Y278" s="24"/>
      <c r="Z278" s="24"/>
      <c r="AA278" s="24"/>
      <c r="AB278" s="24"/>
      <c r="AC278" s="24"/>
      <c r="AD278" s="24"/>
    </row>
    <row r="279" spans="1:30" s="10" customFormat="1" x14ac:dyDescent="0.2">
      <c r="H279" s="24"/>
      <c r="I279" s="24"/>
      <c r="J279" s="24"/>
      <c r="K279" s="24"/>
      <c r="L279" s="24"/>
      <c r="M279" s="24"/>
      <c r="N279" s="24"/>
      <c r="O279" s="24"/>
      <c r="P279" s="24"/>
      <c r="Q279" s="24"/>
      <c r="R279" s="24"/>
      <c r="S279" s="24"/>
      <c r="T279" s="24"/>
      <c r="U279" s="24"/>
      <c r="V279" s="24"/>
      <c r="W279" s="24"/>
      <c r="X279" s="24"/>
      <c r="Y279" s="24"/>
      <c r="Z279" s="24"/>
      <c r="AA279" s="24"/>
      <c r="AB279" s="24"/>
      <c r="AC279" s="24"/>
      <c r="AD279" s="24"/>
    </row>
    <row r="280" spans="1:30" s="10" customFormat="1" x14ac:dyDescent="0.2">
      <c r="B280" s="94"/>
      <c r="H280" s="24"/>
      <c r="I280" s="24"/>
      <c r="J280" s="24"/>
      <c r="K280" s="24"/>
      <c r="L280" s="24"/>
      <c r="M280" s="24"/>
      <c r="N280" s="24"/>
      <c r="O280" s="24"/>
      <c r="P280" s="24"/>
      <c r="Q280" s="24"/>
      <c r="R280" s="24"/>
      <c r="S280" s="24"/>
      <c r="T280" s="24"/>
      <c r="U280" s="24"/>
      <c r="V280" s="24"/>
      <c r="W280" s="24"/>
      <c r="X280" s="24"/>
      <c r="Y280" s="24"/>
      <c r="Z280" s="24"/>
      <c r="AA280" s="24"/>
      <c r="AB280" s="24"/>
      <c r="AC280" s="24"/>
      <c r="AD280" s="24"/>
    </row>
    <row r="281" spans="1:30" s="10" customFormat="1" x14ac:dyDescent="0.2">
      <c r="B281" s="94"/>
      <c r="H281" s="24"/>
      <c r="I281" s="24"/>
      <c r="J281" s="24"/>
      <c r="K281" s="24"/>
      <c r="L281" s="24"/>
      <c r="M281" s="24"/>
      <c r="N281" s="24"/>
      <c r="O281" s="24"/>
      <c r="P281" s="24"/>
      <c r="Q281" s="24"/>
      <c r="R281" s="24"/>
      <c r="S281" s="24"/>
      <c r="T281" s="24"/>
      <c r="U281" s="24"/>
      <c r="V281" s="24"/>
      <c r="W281" s="24"/>
      <c r="X281" s="24"/>
      <c r="Y281" s="24"/>
      <c r="Z281" s="24"/>
      <c r="AA281" s="24"/>
      <c r="AB281" s="24"/>
      <c r="AC281" s="24"/>
      <c r="AD281" s="24"/>
    </row>
    <row r="282" spans="1:30" s="10" customFormat="1" x14ac:dyDescent="0.2">
      <c r="B282" s="94"/>
      <c r="H282" s="24"/>
      <c r="I282" s="24"/>
      <c r="J282" s="24"/>
      <c r="K282" s="24"/>
      <c r="L282" s="24"/>
      <c r="M282" s="24"/>
      <c r="N282" s="24"/>
      <c r="O282" s="24"/>
      <c r="P282" s="24"/>
      <c r="Q282" s="24"/>
      <c r="R282" s="24"/>
      <c r="S282" s="24"/>
      <c r="T282" s="24"/>
      <c r="U282" s="24"/>
      <c r="V282" s="24"/>
      <c r="W282" s="24"/>
      <c r="X282" s="24"/>
      <c r="Y282" s="24"/>
      <c r="Z282" s="24"/>
      <c r="AA282" s="24"/>
      <c r="AB282" s="24"/>
      <c r="AC282" s="24"/>
      <c r="AD282" s="24"/>
    </row>
    <row r="283" spans="1:30" s="10" customFormat="1" x14ac:dyDescent="0.2">
      <c r="H283" s="24"/>
      <c r="I283" s="24"/>
      <c r="J283" s="24"/>
      <c r="K283" s="24"/>
      <c r="L283" s="24"/>
      <c r="M283" s="24"/>
      <c r="N283" s="24"/>
      <c r="O283" s="24"/>
      <c r="P283" s="24"/>
      <c r="Q283" s="24"/>
      <c r="R283" s="24"/>
      <c r="S283" s="24"/>
      <c r="T283" s="24"/>
      <c r="U283" s="24"/>
      <c r="V283" s="24"/>
      <c r="W283" s="24"/>
      <c r="X283" s="24"/>
      <c r="Y283" s="24"/>
      <c r="Z283" s="24"/>
      <c r="AA283" s="24"/>
      <c r="AB283" s="24"/>
      <c r="AC283" s="24"/>
      <c r="AD283" s="24"/>
    </row>
    <row r="284" spans="1:30" s="10" customFormat="1" x14ac:dyDescent="0.2">
      <c r="H284" s="24"/>
      <c r="I284" s="24"/>
      <c r="J284" s="24"/>
      <c r="K284" s="24"/>
      <c r="L284" s="24"/>
      <c r="M284" s="24"/>
      <c r="N284" s="24"/>
      <c r="O284" s="24"/>
      <c r="P284" s="24"/>
      <c r="Q284" s="24"/>
      <c r="R284" s="24"/>
      <c r="S284" s="24"/>
      <c r="T284" s="24"/>
      <c r="U284" s="24"/>
      <c r="V284" s="24"/>
      <c r="W284" s="24"/>
      <c r="X284" s="24"/>
      <c r="Y284" s="24"/>
      <c r="Z284" s="24"/>
      <c r="AA284" s="24"/>
      <c r="AB284" s="24"/>
      <c r="AC284" s="24"/>
      <c r="AD284" s="24"/>
    </row>
    <row r="285" spans="1:30" s="10" customFormat="1" x14ac:dyDescent="0.2">
      <c r="H285" s="24"/>
      <c r="I285" s="24"/>
      <c r="J285" s="24"/>
      <c r="K285" s="24"/>
      <c r="L285" s="24"/>
      <c r="M285" s="24"/>
      <c r="N285" s="24"/>
      <c r="O285" s="24"/>
      <c r="P285" s="24"/>
      <c r="Q285" s="24"/>
      <c r="R285" s="24"/>
      <c r="S285" s="24"/>
      <c r="T285" s="24"/>
      <c r="U285" s="24"/>
      <c r="V285" s="24"/>
      <c r="W285" s="24"/>
      <c r="X285" s="24"/>
      <c r="Y285" s="24"/>
      <c r="Z285" s="24"/>
      <c r="AA285" s="24"/>
      <c r="AB285" s="24"/>
      <c r="AC285" s="24"/>
      <c r="AD285" s="24"/>
    </row>
    <row r="286" spans="1:30" s="10" customFormat="1" x14ac:dyDescent="0.2">
      <c r="G286" s="95"/>
      <c r="H286" s="24"/>
      <c r="I286" s="24"/>
      <c r="J286" s="24"/>
      <c r="K286" s="24"/>
      <c r="L286" s="24"/>
      <c r="M286" s="24"/>
      <c r="N286" s="24"/>
      <c r="O286" s="24"/>
      <c r="P286" s="24"/>
      <c r="Q286" s="24"/>
      <c r="R286" s="24"/>
      <c r="S286" s="24"/>
      <c r="T286" s="24"/>
      <c r="U286" s="24"/>
      <c r="V286" s="24"/>
      <c r="W286" s="24"/>
      <c r="X286" s="24"/>
      <c r="Y286" s="24"/>
      <c r="Z286" s="24"/>
      <c r="AA286" s="24"/>
      <c r="AB286" s="24"/>
      <c r="AC286" s="24"/>
      <c r="AD286" s="24"/>
    </row>
    <row r="287" spans="1:30" s="10" customFormat="1" x14ac:dyDescent="0.2">
      <c r="H287" s="24"/>
      <c r="I287" s="24"/>
      <c r="J287" s="24"/>
      <c r="K287" s="24"/>
      <c r="L287" s="24"/>
      <c r="M287" s="24"/>
      <c r="N287" s="24"/>
      <c r="O287" s="24"/>
      <c r="P287" s="24"/>
      <c r="Q287" s="24"/>
      <c r="R287" s="24"/>
      <c r="S287" s="24"/>
      <c r="T287" s="24"/>
      <c r="U287" s="24"/>
      <c r="V287" s="24"/>
      <c r="W287" s="24"/>
      <c r="X287" s="24"/>
      <c r="Y287" s="24"/>
      <c r="Z287" s="24"/>
      <c r="AA287" s="24"/>
      <c r="AB287" s="24"/>
      <c r="AC287" s="24"/>
      <c r="AD287" s="24"/>
    </row>
    <row r="288" spans="1:30" s="10" customFormat="1" x14ac:dyDescent="0.2">
      <c r="H288" s="24"/>
      <c r="I288" s="101"/>
      <c r="J288" s="24"/>
      <c r="K288" s="24"/>
      <c r="L288" s="24"/>
      <c r="M288" s="24"/>
      <c r="N288" s="24"/>
      <c r="O288" s="24"/>
      <c r="P288" s="24"/>
      <c r="Q288" s="24"/>
      <c r="R288" s="24"/>
      <c r="S288" s="24"/>
      <c r="T288" s="24"/>
      <c r="U288" s="24"/>
      <c r="V288" s="24"/>
      <c r="W288" s="24"/>
      <c r="X288" s="24"/>
      <c r="Y288" s="24"/>
      <c r="Z288" s="24"/>
      <c r="AA288" s="24"/>
      <c r="AB288" s="24"/>
      <c r="AC288" s="24"/>
      <c r="AD288" s="24"/>
    </row>
    <row r="289" spans="1:30" s="10" customFormat="1" x14ac:dyDescent="0.2"/>
    <row r="290" spans="1:30" s="10" customFormat="1" x14ac:dyDescent="0.2"/>
    <row r="291" spans="1:30" s="10" customFormat="1" x14ac:dyDescent="0.2">
      <c r="A291" s="98"/>
    </row>
    <row r="292" spans="1:30" s="10" customFormat="1" x14ac:dyDescent="0.2">
      <c r="A292" s="46"/>
    </row>
    <row r="293" spans="1:30" s="10" customFormat="1" x14ac:dyDescent="0.2">
      <c r="B293" s="98"/>
      <c r="H293" s="94"/>
      <c r="I293" s="94"/>
      <c r="J293" s="94"/>
    </row>
    <row r="294" spans="1:30" s="10" customFormat="1" x14ac:dyDescent="0.2">
      <c r="A294" s="98"/>
      <c r="H294" s="100"/>
      <c r="I294" s="100"/>
      <c r="J294" s="100"/>
      <c r="K294" s="100"/>
      <c r="L294" s="100"/>
      <c r="M294" s="100"/>
      <c r="N294" s="100"/>
      <c r="O294" s="100"/>
      <c r="P294" s="100"/>
      <c r="Q294" s="100"/>
      <c r="R294" s="100"/>
      <c r="S294" s="100"/>
      <c r="T294" s="100"/>
      <c r="U294" s="100"/>
      <c r="V294" s="100"/>
      <c r="W294" s="100"/>
      <c r="X294" s="100"/>
      <c r="Y294" s="100"/>
      <c r="Z294" s="100"/>
      <c r="AA294" s="100"/>
      <c r="AB294" s="100"/>
      <c r="AC294" s="100"/>
      <c r="AD294" s="100"/>
    </row>
    <row r="295" spans="1:30" s="10" customFormat="1" x14ac:dyDescent="0.2">
      <c r="A295" s="98"/>
    </row>
    <row r="296" spans="1:30" s="10" customFormat="1" x14ac:dyDescent="0.2">
      <c r="G296" s="99"/>
      <c r="H296" s="24"/>
      <c r="I296" s="24"/>
      <c r="J296" s="24"/>
      <c r="K296" s="24"/>
      <c r="L296" s="24"/>
      <c r="M296" s="24"/>
      <c r="N296" s="24"/>
      <c r="O296" s="24"/>
      <c r="P296" s="24"/>
      <c r="Q296" s="24"/>
      <c r="R296" s="24"/>
      <c r="S296" s="24"/>
      <c r="T296" s="24"/>
      <c r="U296" s="24"/>
      <c r="V296" s="24"/>
      <c r="W296" s="24"/>
      <c r="X296" s="24"/>
      <c r="Y296" s="24"/>
      <c r="Z296" s="24"/>
      <c r="AA296" s="24"/>
      <c r="AB296" s="24"/>
      <c r="AC296" s="24"/>
      <c r="AD296" s="24"/>
    </row>
    <row r="297" spans="1:30" s="10" customFormat="1" x14ac:dyDescent="0.2"/>
    <row r="298" spans="1:30" s="10" customFormat="1" x14ac:dyDescent="0.2"/>
    <row r="299" spans="1:30" s="10" customFormat="1" x14ac:dyDescent="0.2">
      <c r="H299" s="24"/>
      <c r="I299" s="24"/>
      <c r="J299" s="24"/>
      <c r="K299" s="24"/>
      <c r="L299" s="24"/>
      <c r="M299" s="24"/>
      <c r="N299" s="24"/>
      <c r="O299" s="24"/>
      <c r="P299" s="24"/>
      <c r="Q299" s="24"/>
      <c r="R299" s="24"/>
      <c r="S299" s="24"/>
      <c r="T299" s="24"/>
      <c r="U299" s="24"/>
      <c r="V299" s="24"/>
      <c r="W299" s="24"/>
      <c r="X299" s="24"/>
      <c r="Y299" s="24"/>
      <c r="Z299" s="24"/>
      <c r="AA299" s="24"/>
      <c r="AB299" s="24"/>
      <c r="AC299" s="24"/>
      <c r="AD299" s="24"/>
    </row>
    <row r="300" spans="1:30" s="10" customFormat="1" x14ac:dyDescent="0.2">
      <c r="H300" s="24"/>
      <c r="I300" s="24"/>
      <c r="J300" s="24"/>
      <c r="K300" s="24"/>
      <c r="L300" s="24"/>
      <c r="M300" s="24"/>
      <c r="N300" s="24"/>
      <c r="O300" s="24"/>
      <c r="P300" s="24"/>
      <c r="Q300" s="24"/>
      <c r="R300" s="24"/>
      <c r="S300" s="24"/>
      <c r="T300" s="24"/>
      <c r="U300" s="24"/>
      <c r="V300" s="24"/>
      <c r="W300" s="24"/>
      <c r="X300" s="24"/>
      <c r="Y300" s="24"/>
      <c r="Z300" s="24"/>
      <c r="AA300" s="24"/>
      <c r="AB300" s="24"/>
      <c r="AC300" s="24"/>
      <c r="AD300" s="24"/>
    </row>
    <row r="301" spans="1:30" s="10" customFormat="1" x14ac:dyDescent="0.2">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row>
    <row r="302" spans="1:30" s="10" customFormat="1" x14ac:dyDescent="0.2"/>
    <row r="303" spans="1:30" s="10" customFormat="1" x14ac:dyDescent="0.2">
      <c r="H303" s="24"/>
      <c r="I303" s="24"/>
      <c r="J303" s="24"/>
      <c r="K303" s="24"/>
      <c r="L303" s="24"/>
      <c r="M303" s="24"/>
      <c r="N303" s="24"/>
      <c r="O303" s="24"/>
      <c r="P303" s="24"/>
      <c r="Q303" s="24"/>
      <c r="R303" s="24"/>
      <c r="S303" s="24"/>
      <c r="T303" s="24"/>
      <c r="U303" s="24"/>
      <c r="V303" s="24"/>
      <c r="W303" s="24"/>
      <c r="X303" s="24"/>
      <c r="Y303" s="24"/>
      <c r="Z303" s="24"/>
      <c r="AA303" s="24"/>
      <c r="AB303" s="24"/>
      <c r="AC303" s="24"/>
      <c r="AD303" s="24"/>
    </row>
    <row r="304" spans="1:30" s="10" customFormat="1" x14ac:dyDescent="0.2"/>
    <row r="305" spans="1:30" s="10" customFormat="1" x14ac:dyDescent="0.2"/>
    <row r="306" spans="1:30" s="10" customFormat="1" x14ac:dyDescent="0.2">
      <c r="H306" s="24"/>
      <c r="I306" s="24"/>
      <c r="J306" s="24"/>
      <c r="K306" s="24"/>
      <c r="L306" s="24"/>
      <c r="M306" s="24"/>
      <c r="N306" s="24"/>
      <c r="O306" s="24"/>
      <c r="P306" s="24"/>
      <c r="Q306" s="24"/>
      <c r="R306" s="24"/>
      <c r="S306" s="24"/>
      <c r="T306" s="24"/>
      <c r="U306" s="24"/>
      <c r="V306" s="24"/>
      <c r="W306" s="24"/>
      <c r="X306" s="24"/>
      <c r="Y306" s="24"/>
      <c r="Z306" s="24"/>
      <c r="AA306" s="24"/>
      <c r="AB306" s="24"/>
      <c r="AC306" s="24"/>
      <c r="AD306" s="24"/>
    </row>
    <row r="307" spans="1:30" s="10" customFormat="1" x14ac:dyDescent="0.2">
      <c r="H307" s="24"/>
      <c r="I307" s="24"/>
      <c r="J307" s="24"/>
      <c r="K307" s="24"/>
      <c r="L307" s="24"/>
      <c r="M307" s="24"/>
      <c r="N307" s="24"/>
      <c r="O307" s="24"/>
      <c r="P307" s="24"/>
      <c r="Q307" s="24"/>
      <c r="R307" s="24"/>
      <c r="S307" s="24"/>
      <c r="T307" s="24"/>
      <c r="U307" s="24"/>
      <c r="V307" s="24"/>
      <c r="W307" s="24"/>
      <c r="X307" s="24"/>
      <c r="Y307" s="24"/>
      <c r="Z307" s="24"/>
      <c r="AA307" s="24"/>
      <c r="AB307" s="24"/>
      <c r="AC307" s="24"/>
      <c r="AD307" s="24"/>
    </row>
    <row r="308" spans="1:30" s="10" customFormat="1" x14ac:dyDescent="0.2">
      <c r="H308" s="24"/>
      <c r="I308" s="24"/>
      <c r="J308" s="24"/>
      <c r="K308" s="24"/>
      <c r="L308" s="24"/>
      <c r="M308" s="24"/>
      <c r="N308" s="24"/>
      <c r="O308" s="24"/>
      <c r="P308" s="24"/>
      <c r="Q308" s="24"/>
      <c r="R308" s="24"/>
      <c r="S308" s="24"/>
      <c r="T308" s="24"/>
      <c r="U308" s="24"/>
      <c r="V308" s="24"/>
      <c r="W308" s="24"/>
      <c r="X308" s="24"/>
      <c r="Y308" s="24"/>
      <c r="Z308" s="24"/>
      <c r="AA308" s="24"/>
      <c r="AB308" s="24"/>
      <c r="AC308" s="24"/>
      <c r="AD308" s="24"/>
    </row>
    <row r="309" spans="1:30" s="10" customFormat="1" x14ac:dyDescent="0.2">
      <c r="H309" s="24"/>
      <c r="I309" s="24"/>
      <c r="J309" s="24"/>
      <c r="K309" s="24"/>
      <c r="L309" s="24"/>
      <c r="M309" s="24"/>
      <c r="N309" s="24"/>
      <c r="O309" s="24"/>
      <c r="P309" s="24"/>
      <c r="Q309" s="24"/>
      <c r="R309" s="24"/>
      <c r="S309" s="24"/>
      <c r="T309" s="24"/>
      <c r="U309" s="24"/>
      <c r="V309" s="24"/>
      <c r="W309" s="24"/>
      <c r="X309" s="24"/>
      <c r="Y309" s="24"/>
      <c r="Z309" s="24"/>
      <c r="AA309" s="24"/>
      <c r="AB309" s="24"/>
      <c r="AC309" s="24"/>
      <c r="AD309" s="24"/>
    </row>
    <row r="310" spans="1:30" s="10" customFormat="1" x14ac:dyDescent="0.2"/>
    <row r="311" spans="1:30" s="10" customFormat="1" x14ac:dyDescent="0.2">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row>
    <row r="312" spans="1:30" s="10" customFormat="1" x14ac:dyDescent="0.2">
      <c r="H312" s="24"/>
      <c r="I312" s="24"/>
      <c r="J312" s="24"/>
      <c r="K312" s="24"/>
      <c r="L312" s="24"/>
      <c r="M312" s="24"/>
      <c r="N312" s="24"/>
      <c r="O312" s="24"/>
      <c r="P312" s="24"/>
      <c r="Q312" s="24"/>
      <c r="R312" s="24"/>
      <c r="S312" s="24"/>
      <c r="T312" s="24"/>
      <c r="U312" s="24"/>
      <c r="V312" s="24"/>
      <c r="W312" s="24"/>
      <c r="X312" s="24"/>
      <c r="Y312" s="24"/>
      <c r="Z312" s="24"/>
      <c r="AA312" s="24"/>
      <c r="AB312" s="24"/>
      <c r="AC312" s="24"/>
      <c r="AD312" s="24"/>
    </row>
    <row r="313" spans="1:30" s="10" customFormat="1" x14ac:dyDescent="0.2"/>
    <row r="314" spans="1:30" s="10" customFormat="1" x14ac:dyDescent="0.2">
      <c r="G314" s="47"/>
      <c r="H314" s="24"/>
      <c r="I314" s="24"/>
      <c r="J314" s="24"/>
      <c r="K314" s="24"/>
      <c r="L314" s="24"/>
      <c r="M314" s="24"/>
      <c r="N314" s="24"/>
      <c r="O314" s="24"/>
      <c r="P314" s="24"/>
      <c r="Q314" s="24"/>
      <c r="R314" s="24"/>
      <c r="S314" s="24"/>
      <c r="T314" s="24"/>
      <c r="U314" s="24"/>
      <c r="V314" s="24"/>
      <c r="W314" s="24"/>
      <c r="X314" s="24"/>
      <c r="Y314" s="24"/>
      <c r="Z314" s="24"/>
      <c r="AA314" s="24"/>
      <c r="AB314" s="24"/>
      <c r="AC314" s="24"/>
      <c r="AD314" s="24"/>
    </row>
    <row r="315" spans="1:30" s="10" customFormat="1" x14ac:dyDescent="0.2"/>
    <row r="316" spans="1:30" s="10" customFormat="1" x14ac:dyDescent="0.2"/>
    <row r="317" spans="1:30" s="10" customFormat="1" x14ac:dyDescent="0.2">
      <c r="B317" s="98"/>
      <c r="H317" s="94"/>
      <c r="I317" s="94"/>
    </row>
    <row r="318" spans="1:30" s="10" customFormat="1" x14ac:dyDescent="0.2">
      <c r="A318" s="98"/>
      <c r="H318" s="100"/>
      <c r="I318" s="100"/>
      <c r="J318" s="100"/>
      <c r="K318" s="100"/>
      <c r="L318" s="100"/>
      <c r="M318" s="100"/>
      <c r="N318" s="100"/>
      <c r="O318" s="100"/>
      <c r="P318" s="100"/>
      <c r="Q318" s="100"/>
      <c r="R318" s="100"/>
      <c r="S318" s="100"/>
      <c r="T318" s="100"/>
      <c r="U318" s="100"/>
      <c r="V318" s="100"/>
      <c r="W318" s="100"/>
      <c r="X318" s="100"/>
      <c r="Y318" s="100"/>
      <c r="Z318" s="100"/>
      <c r="AA318" s="100"/>
      <c r="AB318" s="100"/>
      <c r="AC318" s="100"/>
      <c r="AD318" s="100"/>
    </row>
    <row r="319" spans="1:30" s="10" customFormat="1" x14ac:dyDescent="0.2">
      <c r="H319" s="24"/>
      <c r="I319" s="24"/>
      <c r="J319" s="24"/>
      <c r="K319" s="24"/>
      <c r="L319" s="24"/>
      <c r="M319" s="24"/>
      <c r="N319" s="24"/>
      <c r="O319" s="24"/>
      <c r="P319" s="24"/>
      <c r="Q319" s="24"/>
      <c r="R319" s="24"/>
      <c r="S319" s="24"/>
      <c r="T319" s="24"/>
      <c r="U319" s="24"/>
      <c r="V319" s="24"/>
      <c r="W319" s="24"/>
      <c r="X319" s="24"/>
      <c r="Y319" s="24"/>
      <c r="Z319" s="24"/>
      <c r="AA319" s="24"/>
      <c r="AB319" s="24"/>
      <c r="AC319" s="24"/>
      <c r="AD319" s="24"/>
    </row>
    <row r="320" spans="1:30" s="10" customFormat="1" x14ac:dyDescent="0.2">
      <c r="H320" s="24"/>
      <c r="I320" s="24"/>
      <c r="J320" s="24"/>
      <c r="K320" s="24"/>
      <c r="L320" s="24"/>
      <c r="M320" s="24"/>
      <c r="N320" s="24"/>
      <c r="O320" s="24"/>
      <c r="P320" s="24"/>
      <c r="Q320" s="24"/>
      <c r="R320" s="24"/>
      <c r="S320" s="24"/>
      <c r="T320" s="24"/>
      <c r="U320" s="24"/>
      <c r="V320" s="24"/>
      <c r="W320" s="24"/>
      <c r="X320" s="24"/>
      <c r="Y320" s="24"/>
      <c r="Z320" s="24"/>
      <c r="AA320" s="24"/>
      <c r="AB320" s="24"/>
      <c r="AC320" s="24"/>
      <c r="AD320" s="24"/>
    </row>
    <row r="321" spans="2:30" s="10" customFormat="1" x14ac:dyDescent="0.2">
      <c r="B321" s="94"/>
      <c r="H321" s="24"/>
      <c r="I321" s="24"/>
      <c r="J321" s="24"/>
      <c r="K321" s="24"/>
      <c r="L321" s="24"/>
      <c r="M321" s="24"/>
      <c r="N321" s="24"/>
      <c r="O321" s="24"/>
      <c r="P321" s="24"/>
      <c r="Q321" s="24"/>
      <c r="R321" s="24"/>
      <c r="S321" s="24"/>
      <c r="T321" s="24"/>
      <c r="U321" s="24"/>
      <c r="V321" s="24"/>
      <c r="W321" s="24"/>
      <c r="X321" s="24"/>
      <c r="Y321" s="24"/>
      <c r="Z321" s="24"/>
      <c r="AA321" s="24"/>
      <c r="AB321" s="24"/>
      <c r="AC321" s="24"/>
      <c r="AD321" s="24"/>
    </row>
    <row r="322" spans="2:30" s="10" customFormat="1" x14ac:dyDescent="0.2">
      <c r="B322" s="94"/>
      <c r="H322" s="24"/>
      <c r="I322" s="24"/>
      <c r="J322" s="24"/>
      <c r="K322" s="24"/>
      <c r="L322" s="24"/>
      <c r="M322" s="24"/>
      <c r="N322" s="24"/>
      <c r="O322" s="24"/>
      <c r="P322" s="24"/>
      <c r="Q322" s="24"/>
      <c r="R322" s="24"/>
      <c r="S322" s="24"/>
      <c r="T322" s="24"/>
      <c r="U322" s="24"/>
      <c r="V322" s="24"/>
      <c r="W322" s="24"/>
      <c r="X322" s="24"/>
      <c r="Y322" s="24"/>
      <c r="Z322" s="24"/>
      <c r="AA322" s="24"/>
      <c r="AB322" s="24"/>
      <c r="AC322" s="24"/>
      <c r="AD322" s="24"/>
    </row>
    <row r="323" spans="2:30" s="10" customFormat="1" x14ac:dyDescent="0.2">
      <c r="B323" s="94"/>
      <c r="H323" s="24"/>
      <c r="I323" s="24"/>
      <c r="J323" s="24"/>
      <c r="K323" s="24"/>
      <c r="L323" s="24"/>
      <c r="M323" s="24"/>
      <c r="N323" s="24"/>
      <c r="O323" s="24"/>
      <c r="P323" s="24"/>
      <c r="Q323" s="24"/>
      <c r="R323" s="24"/>
      <c r="S323" s="24"/>
      <c r="T323" s="24"/>
      <c r="U323" s="24"/>
      <c r="V323" s="24"/>
      <c r="W323" s="24"/>
      <c r="X323" s="24"/>
      <c r="Y323" s="24"/>
      <c r="Z323" s="24"/>
      <c r="AA323" s="24"/>
      <c r="AB323" s="24"/>
      <c r="AC323" s="24"/>
      <c r="AD323" s="24"/>
    </row>
    <row r="324" spans="2:30" s="10" customFormat="1" x14ac:dyDescent="0.2">
      <c r="H324" s="24"/>
      <c r="I324" s="24"/>
      <c r="J324" s="24"/>
      <c r="K324" s="24"/>
      <c r="L324" s="24"/>
      <c r="M324" s="24"/>
      <c r="N324" s="24"/>
      <c r="O324" s="24"/>
      <c r="P324" s="24"/>
      <c r="Q324" s="24"/>
      <c r="R324" s="24"/>
      <c r="S324" s="24"/>
      <c r="T324" s="24"/>
      <c r="U324" s="24"/>
      <c r="V324" s="24"/>
      <c r="W324" s="24"/>
      <c r="X324" s="24"/>
      <c r="Y324" s="24"/>
      <c r="Z324" s="24"/>
      <c r="AA324" s="24"/>
      <c r="AB324" s="24"/>
      <c r="AC324" s="24"/>
      <c r="AD324" s="24"/>
    </row>
    <row r="325" spans="2:30" s="10" customFormat="1" x14ac:dyDescent="0.2">
      <c r="H325" s="24"/>
      <c r="I325" s="24"/>
      <c r="J325" s="24"/>
      <c r="K325" s="24"/>
      <c r="L325" s="24"/>
      <c r="M325" s="24"/>
      <c r="N325" s="24"/>
      <c r="O325" s="24"/>
      <c r="P325" s="24"/>
      <c r="Q325" s="24"/>
      <c r="R325" s="24"/>
      <c r="S325" s="24"/>
      <c r="T325" s="24"/>
      <c r="U325" s="24"/>
      <c r="V325" s="24"/>
      <c r="W325" s="24"/>
      <c r="X325" s="24"/>
      <c r="Y325" s="24"/>
      <c r="Z325" s="24"/>
      <c r="AA325" s="24"/>
      <c r="AB325" s="24"/>
      <c r="AC325" s="24"/>
      <c r="AD325" s="24"/>
    </row>
    <row r="326" spans="2:30" s="10" customFormat="1" x14ac:dyDescent="0.2">
      <c r="H326" s="24"/>
      <c r="I326" s="24"/>
      <c r="J326" s="24"/>
      <c r="K326" s="24"/>
      <c r="L326" s="24"/>
      <c r="M326" s="24"/>
      <c r="N326" s="24"/>
      <c r="O326" s="24"/>
      <c r="P326" s="24"/>
      <c r="Q326" s="24"/>
      <c r="R326" s="24"/>
      <c r="S326" s="24"/>
      <c r="T326" s="24"/>
      <c r="U326" s="24"/>
      <c r="V326" s="24"/>
      <c r="W326" s="24"/>
      <c r="X326" s="24"/>
      <c r="Y326" s="24"/>
      <c r="Z326" s="24"/>
      <c r="AA326" s="24"/>
      <c r="AB326" s="24"/>
      <c r="AC326" s="24"/>
      <c r="AD326" s="24"/>
    </row>
    <row r="327" spans="2:30" s="10" customFormat="1" x14ac:dyDescent="0.2">
      <c r="G327" s="95"/>
      <c r="H327" s="24"/>
      <c r="I327" s="24"/>
      <c r="J327" s="24"/>
      <c r="K327" s="24"/>
      <c r="L327" s="24"/>
      <c r="M327" s="24"/>
      <c r="N327" s="24"/>
      <c r="O327" s="24"/>
      <c r="P327" s="24"/>
      <c r="Q327" s="24"/>
      <c r="R327" s="24"/>
      <c r="S327" s="24"/>
      <c r="T327" s="24"/>
      <c r="U327" s="24"/>
      <c r="V327" s="24"/>
      <c r="W327" s="24"/>
      <c r="X327" s="24"/>
      <c r="Y327" s="24"/>
      <c r="Z327" s="24"/>
      <c r="AA327" s="24"/>
      <c r="AB327" s="24"/>
      <c r="AC327" s="24"/>
      <c r="AD327" s="24"/>
    </row>
    <row r="328" spans="2:30" s="10" customFormat="1" x14ac:dyDescent="0.2">
      <c r="H328" s="24"/>
      <c r="I328" s="24"/>
      <c r="J328" s="24"/>
      <c r="K328" s="24"/>
      <c r="L328" s="24"/>
      <c r="M328" s="24"/>
      <c r="N328" s="24"/>
      <c r="O328" s="24"/>
      <c r="P328" s="24"/>
      <c r="Q328" s="24"/>
      <c r="R328" s="24"/>
      <c r="S328" s="24"/>
      <c r="T328" s="24"/>
      <c r="U328" s="24"/>
      <c r="V328" s="24"/>
      <c r="W328" s="24"/>
      <c r="X328" s="24"/>
      <c r="Y328" s="24"/>
      <c r="Z328" s="24"/>
      <c r="AA328" s="24"/>
      <c r="AB328" s="24"/>
      <c r="AC328" s="24"/>
      <c r="AD328" s="24"/>
    </row>
    <row r="329" spans="2:30" s="10" customFormat="1" x14ac:dyDescent="0.2">
      <c r="H329" s="24"/>
      <c r="I329" s="101"/>
      <c r="J329" s="24"/>
      <c r="K329" s="24"/>
      <c r="L329" s="24"/>
      <c r="M329" s="24"/>
      <c r="N329" s="24"/>
      <c r="O329" s="24"/>
      <c r="P329" s="24"/>
      <c r="Q329" s="24"/>
      <c r="R329" s="24"/>
      <c r="S329" s="24"/>
      <c r="T329" s="24"/>
      <c r="U329" s="24"/>
      <c r="V329" s="24"/>
      <c r="W329" s="24"/>
      <c r="X329" s="24"/>
      <c r="Y329" s="24"/>
      <c r="Z329" s="24"/>
      <c r="AA329" s="24"/>
      <c r="AB329" s="24"/>
      <c r="AC329" s="24"/>
      <c r="AD329" s="24"/>
    </row>
    <row r="330" spans="2:30" s="10" customFormat="1" x14ac:dyDescent="0.2"/>
    <row r="331" spans="2:30" s="10" customFormat="1" x14ac:dyDescent="0.2">
      <c r="H331" s="102"/>
    </row>
    <row r="332" spans="2:30" s="10" customFormat="1" x14ac:dyDescent="0.2"/>
    <row r="333" spans="2:30" s="10" customFormat="1" x14ac:dyDescent="0.2"/>
    <row r="334" spans="2:30" s="10" customFormat="1" x14ac:dyDescent="0.2"/>
    <row r="335" spans="2:30" s="10" customFormat="1" x14ac:dyDescent="0.2"/>
    <row r="336" spans="2:30"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row r="348" s="10" customFormat="1" x14ac:dyDescent="0.2"/>
    <row r="349" s="10" customFormat="1" x14ac:dyDescent="0.2"/>
    <row r="350" s="10" customFormat="1" x14ac:dyDescent="0.2"/>
    <row r="351" s="10" customFormat="1" x14ac:dyDescent="0.2"/>
    <row r="352" s="10" customFormat="1" x14ac:dyDescent="0.2"/>
    <row r="353" s="10" customFormat="1" x14ac:dyDescent="0.2"/>
    <row r="354" s="10" customFormat="1" x14ac:dyDescent="0.2"/>
    <row r="355" s="10" customFormat="1" x14ac:dyDescent="0.2"/>
    <row r="356" s="10" customFormat="1" x14ac:dyDescent="0.2"/>
    <row r="357" s="10" customFormat="1" x14ac:dyDescent="0.2"/>
    <row r="358" s="10" customFormat="1" x14ac:dyDescent="0.2"/>
    <row r="359" s="10" customFormat="1" x14ac:dyDescent="0.2"/>
    <row r="360" s="10" customFormat="1" x14ac:dyDescent="0.2"/>
    <row r="361" s="10" customFormat="1" x14ac:dyDescent="0.2"/>
    <row r="362" s="10" customFormat="1" x14ac:dyDescent="0.2"/>
    <row r="363" s="10" customFormat="1" x14ac:dyDescent="0.2"/>
    <row r="364" s="10" customFormat="1" x14ac:dyDescent="0.2"/>
    <row r="365" s="10" customFormat="1" x14ac:dyDescent="0.2"/>
    <row r="366" s="10" customFormat="1" x14ac:dyDescent="0.2"/>
    <row r="367" s="10" customFormat="1" x14ac:dyDescent="0.2"/>
    <row r="368" s="10" customFormat="1" x14ac:dyDescent="0.2"/>
    <row r="369" s="10" customFormat="1" x14ac:dyDescent="0.2"/>
    <row r="370" s="10" customFormat="1" x14ac:dyDescent="0.2"/>
    <row r="371" s="10" customFormat="1" x14ac:dyDescent="0.2"/>
    <row r="372" s="10" customFormat="1" x14ac:dyDescent="0.2"/>
    <row r="373" s="10" customFormat="1" x14ac:dyDescent="0.2"/>
    <row r="374" s="10" customFormat="1" x14ac:dyDescent="0.2"/>
    <row r="375" s="10" customFormat="1" x14ac:dyDescent="0.2"/>
    <row r="376" s="10" customFormat="1" x14ac:dyDescent="0.2"/>
    <row r="377" s="10" customFormat="1" x14ac:dyDescent="0.2"/>
    <row r="378" s="10" customFormat="1" x14ac:dyDescent="0.2"/>
    <row r="379" s="10" customFormat="1" x14ac:dyDescent="0.2"/>
    <row r="380" s="10" customFormat="1" x14ac:dyDescent="0.2"/>
    <row r="381" s="10" customFormat="1" x14ac:dyDescent="0.2"/>
    <row r="382" s="10" customFormat="1" x14ac:dyDescent="0.2"/>
  </sheetData>
  <pageMargins left="0.75" right="0.75" top="1" bottom="1" header="0.5" footer="0.5"/>
  <pageSetup scale="80" orientation="landscape" horizontalDpi="300" verticalDpi="300" r:id="rId1"/>
  <headerFooter alignWithMargins="0">
    <oddFooter>Page &amp;P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5" tint="0.59999389629810485"/>
  </sheetPr>
  <dimension ref="A1:C1"/>
  <sheetViews>
    <sheetView workbookViewId="0"/>
  </sheetViews>
  <sheetFormatPr defaultRowHeight="12.75" x14ac:dyDescent="0.2"/>
  <cols>
    <col min="1" max="16384" width="9.140625" style="200"/>
  </cols>
  <sheetData>
    <row r="1" spans="1:3" ht="15" x14ac:dyDescent="0.2">
      <c r="A1" s="280" t="s">
        <v>215</v>
      </c>
      <c r="B1" s="281"/>
      <c r="C1" s="281"/>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59999389629810485"/>
  </sheetPr>
  <dimension ref="A1:AO108"/>
  <sheetViews>
    <sheetView zoomScaleNormal="100" workbookViewId="0">
      <selection activeCell="I1" sqref="G1:I1"/>
    </sheetView>
  </sheetViews>
  <sheetFormatPr defaultRowHeight="15" x14ac:dyDescent="0.25"/>
  <cols>
    <col min="1" max="1" width="20.140625" style="13" customWidth="1"/>
    <col min="2" max="5" width="9.140625" style="13"/>
    <col min="6" max="6" width="8.28515625" style="13" customWidth="1"/>
    <col min="7" max="7" width="8.5703125" style="13" customWidth="1"/>
    <col min="8" max="16384" width="9.140625" style="13"/>
  </cols>
  <sheetData>
    <row r="1" spans="1:41" ht="15.75" x14ac:dyDescent="0.25">
      <c r="A1" s="11"/>
      <c r="B1" s="12">
        <v>0.1</v>
      </c>
      <c r="C1" s="12">
        <v>0.5</v>
      </c>
      <c r="D1" s="12">
        <v>0.9</v>
      </c>
      <c r="G1" s="280" t="s">
        <v>214</v>
      </c>
      <c r="H1" s="281"/>
      <c r="I1" s="281"/>
    </row>
    <row r="2" spans="1:41" x14ac:dyDescent="0.25">
      <c r="A2" s="11" t="str">
        <f>A18</f>
        <v>DA Corp. markets</v>
      </c>
      <c r="B2" s="172">
        <f>'Value Model'!M31</f>
        <v>1</v>
      </c>
      <c r="C2" s="172">
        <f>'Value Model'!N31</f>
        <v>2.5</v>
      </c>
      <c r="D2" s="172">
        <f>'Value Model'!O31</f>
        <v>5.5</v>
      </c>
    </row>
    <row r="3" spans="1:41" x14ac:dyDescent="0.25">
      <c r="A3" s="11" t="str">
        <f t="shared" ref="A3:A7" si="0">A19</f>
        <v>EnzyTech Multiple</v>
      </c>
      <c r="B3" s="172">
        <f>'Value Model'!M32</f>
        <v>1.3</v>
      </c>
      <c r="C3" s="172">
        <f>'Value Model'!N32</f>
        <v>1.6</v>
      </c>
      <c r="D3" s="172">
        <f>'Value Model'!O32</f>
        <v>1.8</v>
      </c>
    </row>
    <row r="4" spans="1:41" x14ac:dyDescent="0.25">
      <c r="A4" s="11" t="str">
        <f t="shared" si="0"/>
        <v>Demand Growth Rate</v>
      </c>
      <c r="B4" s="173">
        <f>'Value Model'!M33</f>
        <v>-0.05</v>
      </c>
      <c r="C4" s="173">
        <f>'Value Model'!N33</f>
        <v>7.0000000000000007E-2</v>
      </c>
      <c r="D4" s="173">
        <f>'Value Model'!O33</f>
        <v>0.09</v>
      </c>
    </row>
    <row r="5" spans="1:41" x14ac:dyDescent="0.25">
      <c r="A5" s="11" t="str">
        <f t="shared" si="0"/>
        <v>Unit Revenue</v>
      </c>
      <c r="B5" s="174">
        <f>'Value Model'!M36</f>
        <v>9.75</v>
      </c>
      <c r="C5" s="174">
        <f>'Value Model'!N36</f>
        <v>10.75</v>
      </c>
      <c r="D5" s="174">
        <f>'Value Model'!O36</f>
        <v>11.5</v>
      </c>
    </row>
    <row r="6" spans="1:41" x14ac:dyDescent="0.25">
      <c r="A6" s="11" t="str">
        <f t="shared" si="0"/>
        <v>Production cost</v>
      </c>
      <c r="B6" s="174">
        <f>'Value Model'!M39</f>
        <v>9.25</v>
      </c>
      <c r="C6" s="174">
        <f>'Value Model'!N39</f>
        <v>9.5</v>
      </c>
      <c r="D6" s="174">
        <f>'Value Model'!O39</f>
        <v>9.75</v>
      </c>
    </row>
    <row r="7" spans="1:41" x14ac:dyDescent="0.25">
      <c r="A7" s="11" t="str">
        <f t="shared" si="0"/>
        <v>Plant construction cost</v>
      </c>
      <c r="B7" s="174">
        <f>'Value Model'!M40</f>
        <v>13</v>
      </c>
      <c r="C7" s="174">
        <f>'Value Model'!N40</f>
        <v>14.5</v>
      </c>
      <c r="D7" s="174">
        <f>'Value Model'!O40</f>
        <v>17</v>
      </c>
    </row>
    <row r="9" spans="1:41" x14ac:dyDescent="0.25">
      <c r="A9" s="14" t="s">
        <v>71</v>
      </c>
      <c r="B9" s="14"/>
      <c r="C9" s="14"/>
      <c r="D9" s="14"/>
      <c r="E9" s="14"/>
      <c r="F9" s="14"/>
      <c r="G9" s="14"/>
    </row>
    <row r="10" spans="1:41" x14ac:dyDescent="0.25">
      <c r="A10" s="14" t="s">
        <v>72</v>
      </c>
      <c r="B10" s="14"/>
      <c r="C10" s="14"/>
      <c r="D10" s="14"/>
      <c r="E10" s="14"/>
      <c r="F10" s="14"/>
      <c r="G10" s="14"/>
    </row>
    <row r="11" spans="1:41" ht="17.25" x14ac:dyDescent="0.25">
      <c r="A11" s="171" t="s">
        <v>90</v>
      </c>
      <c r="B11" s="14"/>
      <c r="C11" s="14"/>
      <c r="D11" s="14"/>
      <c r="E11" s="14"/>
      <c r="F11" s="14"/>
      <c r="G11" s="14"/>
    </row>
    <row r="12" spans="1:41" x14ac:dyDescent="0.25">
      <c r="A12" s="171" t="s">
        <v>89</v>
      </c>
      <c r="B12" s="14"/>
      <c r="C12" s="14"/>
      <c r="D12" s="14"/>
      <c r="E12" s="14"/>
      <c r="F12" s="14"/>
      <c r="G12" s="14"/>
    </row>
    <row r="13" spans="1:41" ht="15.75" thickBot="1" x14ac:dyDescent="0.3">
      <c r="A13" s="175"/>
    </row>
    <row r="14" spans="1:41" ht="15.75" x14ac:dyDescent="0.25">
      <c r="A14" s="177" t="str">
        <f>CONCATENATE("Strategy ", 'Value Model'!E9," - ",'Value Model'!F9)</f>
        <v>Strategy 1 - No Partnership / No Expansion</v>
      </c>
      <c r="B14" s="176"/>
      <c r="C14" s="176"/>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76"/>
      <c r="AB14" s="176"/>
      <c r="AC14" s="176"/>
      <c r="AD14" s="176"/>
      <c r="AE14" s="176"/>
      <c r="AF14" s="176"/>
      <c r="AG14" s="176"/>
      <c r="AH14" s="176"/>
      <c r="AI14" s="176"/>
      <c r="AJ14" s="176"/>
      <c r="AK14" s="176"/>
      <c r="AL14" s="176"/>
      <c r="AM14" s="176"/>
      <c r="AN14" s="176"/>
      <c r="AO14" s="176"/>
    </row>
    <row r="16" spans="1:41" x14ac:dyDescent="0.25">
      <c r="A16" s="15"/>
      <c r="B16" s="15"/>
      <c r="C16" s="15" t="s">
        <v>73</v>
      </c>
      <c r="D16" s="15"/>
      <c r="E16" s="15"/>
      <c r="F16" s="15"/>
      <c r="G16" s="15"/>
    </row>
    <row r="17" spans="1:8" ht="17.25" x14ac:dyDescent="0.25">
      <c r="A17" s="16"/>
      <c r="B17" s="16" t="s">
        <v>25</v>
      </c>
      <c r="C17" s="16" t="s">
        <v>26</v>
      </c>
      <c r="D17" s="16" t="s">
        <v>27</v>
      </c>
      <c r="E17" s="17" t="s">
        <v>74</v>
      </c>
      <c r="F17" s="17" t="s">
        <v>75</v>
      </c>
      <c r="G17" s="17" t="s">
        <v>76</v>
      </c>
    </row>
    <row r="18" spans="1:8" x14ac:dyDescent="0.25">
      <c r="A18" s="16" t="str">
        <f>'Value Model'!B31</f>
        <v>DA Corp. markets</v>
      </c>
      <c r="B18" s="18">
        <f>'Value Model'!F92</f>
        <v>7.4349288126601252</v>
      </c>
      <c r="C18" s="18">
        <f>'Value Model'!G92</f>
        <v>14.040845327284968</v>
      </c>
      <c r="D18" s="18">
        <f>'Value Model'!H92</f>
        <v>14.040845327284968</v>
      </c>
      <c r="E18" s="18">
        <f>MAX(B18:D18)-MIN(B18:D18)</f>
        <v>6.6059165146248429</v>
      </c>
      <c r="F18" s="26">
        <f>E18^2</f>
        <v>43.638132998193228</v>
      </c>
      <c r="G18" s="20">
        <f>F18/$F$25</f>
        <v>9.3365994611550943E-2</v>
      </c>
    </row>
    <row r="19" spans="1:8" x14ac:dyDescent="0.25">
      <c r="A19" s="16" t="str">
        <f>'Value Model'!B32</f>
        <v>EnzyTech Multiple</v>
      </c>
      <c r="B19" s="18">
        <f>'Value Model'!F99</f>
        <v>14.040845327284968</v>
      </c>
      <c r="C19" s="18">
        <f>'Value Model'!G99</f>
        <v>14.040845327284968</v>
      </c>
      <c r="D19" s="18">
        <f>'Value Model'!H99</f>
        <v>14.040845327284968</v>
      </c>
      <c r="E19" s="18">
        <f t="shared" ref="E19:E23" si="1">MAX(B19:D19)-MIN(B19:D19)</f>
        <v>0</v>
      </c>
      <c r="F19" s="26">
        <f t="shared" ref="F19:F23" si="2">E19^2</f>
        <v>0</v>
      </c>
      <c r="G19" s="20">
        <f t="shared" ref="G19:G23" si="3">F19/$F$25</f>
        <v>0</v>
      </c>
    </row>
    <row r="20" spans="1:8" x14ac:dyDescent="0.25">
      <c r="A20" s="16" t="str">
        <f>'Value Model'!B33</f>
        <v>Demand Growth Rate</v>
      </c>
      <c r="B20" s="18">
        <f>'Value Model'!F106</f>
        <v>11.632190577614921</v>
      </c>
      <c r="C20" s="18">
        <f>'Value Model'!G106</f>
        <v>14.040845327284968</v>
      </c>
      <c r="D20" s="18">
        <f>'Value Model'!H106</f>
        <v>14.040845327284968</v>
      </c>
      <c r="E20" s="18">
        <f t="shared" si="1"/>
        <v>2.4086547496700472</v>
      </c>
      <c r="F20" s="26">
        <f t="shared" si="2"/>
        <v>5.8016177031080778</v>
      </c>
      <c r="G20" s="20">
        <f t="shared" si="3"/>
        <v>1.2412854766932732E-2</v>
      </c>
    </row>
    <row r="21" spans="1:8" x14ac:dyDescent="0.25">
      <c r="A21" s="16" t="str">
        <f>'Value Model'!B36</f>
        <v>Unit Revenue</v>
      </c>
      <c r="B21" s="18">
        <f>'Value Model'!F113</f>
        <v>2.8081690654569935</v>
      </c>
      <c r="C21" s="18">
        <f>'Value Model'!G113</f>
        <v>14.040845327284968</v>
      </c>
      <c r="D21" s="18">
        <f>'Value Model'!H113</f>
        <v>22.465352523655948</v>
      </c>
      <c r="E21" s="18">
        <f t="shared" si="1"/>
        <v>19.657183458198954</v>
      </c>
      <c r="F21" s="26">
        <f t="shared" si="2"/>
        <v>386.40486150929058</v>
      </c>
      <c r="G21" s="20">
        <f t="shared" si="3"/>
        <v>0.82673276189536404</v>
      </c>
    </row>
    <row r="22" spans="1:8" x14ac:dyDescent="0.25">
      <c r="A22" s="16" t="str">
        <f>'Value Model'!B39</f>
        <v>Production cost</v>
      </c>
      <c r="B22" s="18">
        <f>'Value Model'!F120</f>
        <v>16.849014392741964</v>
      </c>
      <c r="C22" s="18">
        <f>'Value Model'!G120</f>
        <v>14.040845327284968</v>
      </c>
      <c r="D22" s="18">
        <f>'Value Model'!H120</f>
        <v>11.232676261827974</v>
      </c>
      <c r="E22" s="18">
        <f t="shared" si="1"/>
        <v>5.6163381309139897</v>
      </c>
      <c r="F22" s="26">
        <f t="shared" si="2"/>
        <v>31.543254000758449</v>
      </c>
      <c r="G22" s="20">
        <f t="shared" si="3"/>
        <v>6.7488388726152246E-2</v>
      </c>
    </row>
    <row r="23" spans="1:8" x14ac:dyDescent="0.25">
      <c r="A23" s="16" t="str">
        <f>'Value Model'!B40</f>
        <v>Plant construction cost</v>
      </c>
      <c r="B23" s="18">
        <f>'Value Model'!F127</f>
        <v>14.040845327284968</v>
      </c>
      <c r="C23" s="18">
        <f>'Value Model'!G127</f>
        <v>14.040845327284968</v>
      </c>
      <c r="D23" s="18">
        <f>'Value Model'!H127</f>
        <v>14.040845327284968</v>
      </c>
      <c r="E23" s="18">
        <f t="shared" si="1"/>
        <v>0</v>
      </c>
      <c r="F23" s="26">
        <f t="shared" si="2"/>
        <v>0</v>
      </c>
      <c r="G23" s="20">
        <f t="shared" si="3"/>
        <v>0</v>
      </c>
    </row>
    <row r="25" spans="1:8" x14ac:dyDescent="0.25">
      <c r="E25" s="25" t="s">
        <v>77</v>
      </c>
      <c r="F25" s="19">
        <f>SUM(F18:F23)</f>
        <v>467.38786621135034</v>
      </c>
    </row>
    <row r="27" spans="1:8" x14ac:dyDescent="0.25">
      <c r="A27" s="14" t="s">
        <v>78</v>
      </c>
      <c r="B27" s="14"/>
      <c r="C27" s="14"/>
      <c r="D27" s="14"/>
      <c r="E27" s="14"/>
      <c r="F27" s="14"/>
      <c r="G27" s="14"/>
    </row>
    <row r="29" spans="1:8" x14ac:dyDescent="0.25">
      <c r="A29" s="15"/>
      <c r="B29" s="15"/>
      <c r="C29" s="15" t="s">
        <v>73</v>
      </c>
      <c r="D29" s="15"/>
      <c r="E29" s="15"/>
      <c r="F29" s="15"/>
      <c r="G29" s="15"/>
      <c r="H29" s="15"/>
    </row>
    <row r="30" spans="1:8" ht="17.25" x14ac:dyDescent="0.25">
      <c r="A30" s="16"/>
      <c r="B30" s="16" t="s">
        <v>25</v>
      </c>
      <c r="C30" s="16" t="s">
        <v>26</v>
      </c>
      <c r="D30" s="16" t="s">
        <v>27</v>
      </c>
      <c r="E30" s="17" t="s">
        <v>74</v>
      </c>
      <c r="F30" s="17" t="s">
        <v>75</v>
      </c>
      <c r="G30" s="17" t="s">
        <v>76</v>
      </c>
      <c r="H30" s="17" t="s">
        <v>91</v>
      </c>
    </row>
    <row r="31" spans="1:8" x14ac:dyDescent="0.25">
      <c r="A31" s="20" t="str">
        <f t="shared" ref="A31:F31" si="4">A21</f>
        <v>Unit Revenue</v>
      </c>
      <c r="B31" s="18">
        <f t="shared" si="4"/>
        <v>2.8081690654569935</v>
      </c>
      <c r="C31" s="18">
        <f t="shared" si="4"/>
        <v>14.040845327284968</v>
      </c>
      <c r="D31" s="18">
        <f t="shared" si="4"/>
        <v>22.465352523655948</v>
      </c>
      <c r="E31" s="18">
        <f t="shared" si="4"/>
        <v>19.657183458198954</v>
      </c>
      <c r="F31" s="26">
        <f t="shared" si="4"/>
        <v>386.40486150929058</v>
      </c>
      <c r="G31" s="20">
        <f>G21</f>
        <v>0.82673276189536404</v>
      </c>
      <c r="H31" s="178">
        <f>G31</f>
        <v>0.82673276189536404</v>
      </c>
    </row>
    <row r="32" spans="1:8" x14ac:dyDescent="0.25">
      <c r="A32" s="20" t="str">
        <f t="shared" ref="A32:F32" si="5">A18</f>
        <v>DA Corp. markets</v>
      </c>
      <c r="B32" s="18">
        <f t="shared" si="5"/>
        <v>7.4349288126601252</v>
      </c>
      <c r="C32" s="18">
        <f t="shared" si="5"/>
        <v>14.040845327284968</v>
      </c>
      <c r="D32" s="18">
        <f t="shared" si="5"/>
        <v>14.040845327284968</v>
      </c>
      <c r="E32" s="18">
        <f t="shared" si="5"/>
        <v>6.6059165146248429</v>
      </c>
      <c r="F32" s="26">
        <f t="shared" si="5"/>
        <v>43.638132998193228</v>
      </c>
      <c r="G32" s="20">
        <f>G18</f>
        <v>9.3365994611550943E-2</v>
      </c>
      <c r="H32" s="179">
        <f>G32+H31</f>
        <v>0.92009875650691497</v>
      </c>
    </row>
    <row r="33" spans="1:41" x14ac:dyDescent="0.25">
      <c r="A33" s="20" t="str">
        <f t="shared" ref="A33:F33" si="6">A22</f>
        <v>Production cost</v>
      </c>
      <c r="B33" s="18">
        <f t="shared" si="6"/>
        <v>16.849014392741964</v>
      </c>
      <c r="C33" s="18">
        <f t="shared" si="6"/>
        <v>14.040845327284968</v>
      </c>
      <c r="D33" s="18">
        <f t="shared" si="6"/>
        <v>11.232676261827974</v>
      </c>
      <c r="E33" s="18">
        <f t="shared" si="6"/>
        <v>5.6163381309139897</v>
      </c>
      <c r="F33" s="26">
        <f t="shared" si="6"/>
        <v>31.543254000758449</v>
      </c>
      <c r="G33" s="20">
        <f>G22</f>
        <v>6.7488388726152246E-2</v>
      </c>
      <c r="H33" s="20">
        <f t="shared" ref="H33:H36" si="7">G33+H32</f>
        <v>0.98758714523306723</v>
      </c>
    </row>
    <row r="34" spans="1:41" x14ac:dyDescent="0.25">
      <c r="A34" s="20" t="str">
        <f t="shared" ref="A34:F34" si="8">A20</f>
        <v>Demand Growth Rate</v>
      </c>
      <c r="B34" s="18">
        <f t="shared" si="8"/>
        <v>11.632190577614921</v>
      </c>
      <c r="C34" s="18">
        <f t="shared" si="8"/>
        <v>14.040845327284968</v>
      </c>
      <c r="D34" s="18">
        <f t="shared" si="8"/>
        <v>14.040845327284968</v>
      </c>
      <c r="E34" s="18">
        <f t="shared" si="8"/>
        <v>2.4086547496700472</v>
      </c>
      <c r="F34" s="26">
        <f t="shared" si="8"/>
        <v>5.8016177031080778</v>
      </c>
      <c r="G34" s="20">
        <f>G20</f>
        <v>1.2412854766932732E-2</v>
      </c>
      <c r="H34" s="20">
        <f t="shared" si="7"/>
        <v>1</v>
      </c>
    </row>
    <row r="35" spans="1:41" x14ac:dyDescent="0.25">
      <c r="A35" s="20" t="str">
        <f t="shared" ref="A35:F35" si="9">A19</f>
        <v>EnzyTech Multiple</v>
      </c>
      <c r="B35" s="18">
        <f t="shared" si="9"/>
        <v>14.040845327284968</v>
      </c>
      <c r="C35" s="18">
        <f t="shared" si="9"/>
        <v>14.040845327284968</v>
      </c>
      <c r="D35" s="18">
        <f t="shared" si="9"/>
        <v>14.040845327284968</v>
      </c>
      <c r="E35" s="18">
        <f t="shared" si="9"/>
        <v>0</v>
      </c>
      <c r="F35" s="26">
        <f t="shared" si="9"/>
        <v>0</v>
      </c>
      <c r="G35" s="20">
        <f>G19</f>
        <v>0</v>
      </c>
      <c r="H35" s="20">
        <f t="shared" si="7"/>
        <v>1</v>
      </c>
    </row>
    <row r="36" spans="1:41" x14ac:dyDescent="0.25">
      <c r="A36" s="16" t="str">
        <f t="shared" ref="A36:F36" si="10">A23</f>
        <v>Plant construction cost</v>
      </c>
      <c r="B36" s="18">
        <f t="shared" si="10"/>
        <v>14.040845327284968</v>
      </c>
      <c r="C36" s="18">
        <f t="shared" si="10"/>
        <v>14.040845327284968</v>
      </c>
      <c r="D36" s="18">
        <f t="shared" si="10"/>
        <v>14.040845327284968</v>
      </c>
      <c r="E36" s="18">
        <f t="shared" si="10"/>
        <v>0</v>
      </c>
      <c r="F36" s="26">
        <f t="shared" si="10"/>
        <v>0</v>
      </c>
      <c r="G36" s="20">
        <f>G23</f>
        <v>0</v>
      </c>
      <c r="H36" s="20">
        <f t="shared" si="7"/>
        <v>1</v>
      </c>
    </row>
    <row r="37" spans="1:41" ht="15.75" thickBot="1" x14ac:dyDescent="0.3"/>
    <row r="38" spans="1:41" ht="15.75" x14ac:dyDescent="0.25">
      <c r="A38" s="177" t="str">
        <f>CONCATENATE("Strategy ", 'Value Model'!E10," - ",'Value Model'!F10)</f>
        <v>Strategy 2 - No Partnership / Expansion</v>
      </c>
      <c r="B38" s="176"/>
      <c r="C38" s="176"/>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176"/>
      <c r="AD38" s="176"/>
      <c r="AE38" s="176"/>
      <c r="AF38" s="176"/>
      <c r="AG38" s="176"/>
      <c r="AH38" s="176"/>
      <c r="AI38" s="176"/>
      <c r="AJ38" s="176"/>
      <c r="AK38" s="176"/>
      <c r="AL38" s="176"/>
      <c r="AM38" s="176"/>
      <c r="AN38" s="176"/>
      <c r="AO38" s="176"/>
    </row>
    <row r="40" spans="1:41" x14ac:dyDescent="0.25">
      <c r="A40" s="15"/>
      <c r="B40" s="15"/>
      <c r="C40" s="15" t="s">
        <v>73</v>
      </c>
      <c r="D40" s="15"/>
      <c r="E40" s="15"/>
      <c r="F40" s="15"/>
      <c r="G40" s="15"/>
    </row>
    <row r="41" spans="1:41" ht="17.25" x14ac:dyDescent="0.25">
      <c r="A41" s="16"/>
      <c r="B41" s="16" t="s">
        <v>25</v>
      </c>
      <c r="C41" s="16" t="s">
        <v>26</v>
      </c>
      <c r="D41" s="16" t="s">
        <v>27</v>
      </c>
      <c r="E41" s="17" t="s">
        <v>74</v>
      </c>
      <c r="F41" s="17" t="s">
        <v>75</v>
      </c>
      <c r="G41" s="17" t="s">
        <v>76</v>
      </c>
    </row>
    <row r="42" spans="1:41" x14ac:dyDescent="0.25">
      <c r="A42" s="16" t="str">
        <f>A18</f>
        <v>DA Corp. markets</v>
      </c>
      <c r="B42" s="18">
        <f>'Value Model'!F93</f>
        <v>-3.0420332032869952</v>
      </c>
      <c r="C42" s="18">
        <f>'Value Model'!G93</f>
        <v>8.9463754450642696</v>
      </c>
      <c r="D42" s="18">
        <f>'Value Model'!H93</f>
        <v>30.507873443782124</v>
      </c>
      <c r="E42" s="18">
        <f>MAX(B42:D42)-MIN(B42:D42)</f>
        <v>33.549906647069122</v>
      </c>
      <c r="F42" s="26">
        <f>E42^2</f>
        <v>1125.5962360270528</v>
      </c>
      <c r="G42" s="20">
        <f>F42/$F$49</f>
        <v>0.53533328930924717</v>
      </c>
    </row>
    <row r="43" spans="1:41" x14ac:dyDescent="0.25">
      <c r="A43" s="16" t="str">
        <f t="shared" ref="A43:A47" si="11">A19</f>
        <v>EnzyTech Multiple</v>
      </c>
      <c r="B43" s="18">
        <f>'Value Model'!F100</f>
        <v>8.9463754450642696</v>
      </c>
      <c r="C43" s="18">
        <f>'Value Model'!G100</f>
        <v>8.9463754450642696</v>
      </c>
      <c r="D43" s="18">
        <f>'Value Model'!H100</f>
        <v>8.9463754450642696</v>
      </c>
      <c r="E43" s="18">
        <f t="shared" ref="E43:E47" si="12">MAX(B43:D43)-MIN(B43:D43)</f>
        <v>0</v>
      </c>
      <c r="F43" s="26">
        <f t="shared" ref="F43:F47" si="13">E43^2</f>
        <v>0</v>
      </c>
      <c r="G43" s="20">
        <f t="shared" ref="G43:G47" si="14">F43/$F$49</f>
        <v>0</v>
      </c>
    </row>
    <row r="44" spans="1:41" x14ac:dyDescent="0.25">
      <c r="A44" s="16" t="str">
        <f t="shared" si="11"/>
        <v>Demand Growth Rate</v>
      </c>
      <c r="B44" s="18">
        <f>'Value Model'!F107</f>
        <v>1.8956858265406606</v>
      </c>
      <c r="C44" s="18">
        <f>'Value Model'!G107</f>
        <v>8.9463754450642696</v>
      </c>
      <c r="D44" s="18">
        <f>'Value Model'!H107</f>
        <v>10.577300017468453</v>
      </c>
      <c r="E44" s="18">
        <f t="shared" si="12"/>
        <v>8.6816141909277924</v>
      </c>
      <c r="F44" s="26">
        <f t="shared" si="13"/>
        <v>75.370424960118825</v>
      </c>
      <c r="G44" s="20">
        <f t="shared" si="14"/>
        <v>3.5846155325599767E-2</v>
      </c>
    </row>
    <row r="45" spans="1:41" x14ac:dyDescent="0.25">
      <c r="A45" s="16" t="str">
        <f t="shared" si="11"/>
        <v>Unit Revenue</v>
      </c>
      <c r="B45" s="18">
        <f>'Value Model'!F114</f>
        <v>-8.5040896672095787</v>
      </c>
      <c r="C45" s="18">
        <f>'Value Model'!G114</f>
        <v>8.9463754450642696</v>
      </c>
      <c r="D45" s="18">
        <f>'Value Model'!H114</f>
        <v>20.374145977663829</v>
      </c>
      <c r="E45" s="18">
        <f t="shared" si="12"/>
        <v>28.878235644873406</v>
      </c>
      <c r="F45" s="26">
        <f t="shared" si="13"/>
        <v>833.95249396083693</v>
      </c>
      <c r="G45" s="20">
        <f t="shared" si="14"/>
        <v>0.39662759827225913</v>
      </c>
    </row>
    <row r="46" spans="1:41" x14ac:dyDescent="0.25">
      <c r="A46" s="16" t="str">
        <f t="shared" si="11"/>
        <v>Production cost</v>
      </c>
      <c r="B46" s="18">
        <f>'Value Model'!F121</f>
        <v>12.777610861340639</v>
      </c>
      <c r="C46" s="18">
        <f>'Value Model'!G121</f>
        <v>8.9463754450642696</v>
      </c>
      <c r="D46" s="18">
        <f>'Value Model'!H121</f>
        <v>5.0645552624763033</v>
      </c>
      <c r="E46" s="18">
        <f t="shared" si="12"/>
        <v>7.7130555988643357</v>
      </c>
      <c r="F46" s="26">
        <f t="shared" si="13"/>
        <v>59.491226671172477</v>
      </c>
      <c r="G46" s="20">
        <f t="shared" si="14"/>
        <v>2.8294012577131027E-2</v>
      </c>
    </row>
    <row r="47" spans="1:41" x14ac:dyDescent="0.25">
      <c r="A47" s="16" t="str">
        <f t="shared" si="11"/>
        <v>Plant construction cost</v>
      </c>
      <c r="B47" s="18">
        <f>'Value Model'!F128</f>
        <v>10.007860615072559</v>
      </c>
      <c r="C47" s="18">
        <f>'Value Model'!G128</f>
        <v>8.9463754450642696</v>
      </c>
      <c r="D47" s="18">
        <f>'Value Model'!H128</f>
        <v>7.1446538052209014</v>
      </c>
      <c r="E47" s="18">
        <f t="shared" si="12"/>
        <v>2.8632068098516577</v>
      </c>
      <c r="F47" s="26">
        <f t="shared" si="13"/>
        <v>8.197953235980906</v>
      </c>
      <c r="G47" s="20">
        <f t="shared" si="14"/>
        <v>3.8989445157629043E-3</v>
      </c>
    </row>
    <row r="49" spans="1:41" x14ac:dyDescent="0.25">
      <c r="E49" s="25" t="s">
        <v>77</v>
      </c>
      <c r="F49" s="19">
        <f>SUM(F42:F47)</f>
        <v>2102.608334855162</v>
      </c>
    </row>
    <row r="51" spans="1:41" x14ac:dyDescent="0.25">
      <c r="A51" s="14" t="s">
        <v>78</v>
      </c>
      <c r="B51" s="14"/>
      <c r="C51" s="14"/>
      <c r="D51" s="14"/>
      <c r="E51" s="14"/>
      <c r="F51" s="14"/>
      <c r="G51" s="14"/>
    </row>
    <row r="53" spans="1:41" x14ac:dyDescent="0.25">
      <c r="A53" s="15"/>
      <c r="B53" s="15"/>
      <c r="C53" s="15" t="s">
        <v>73</v>
      </c>
      <c r="D53" s="15"/>
      <c r="E53" s="15"/>
      <c r="F53" s="15"/>
      <c r="G53" s="15"/>
      <c r="H53" s="15"/>
    </row>
    <row r="54" spans="1:41" ht="17.25" x14ac:dyDescent="0.25">
      <c r="A54" s="16"/>
      <c r="B54" s="16" t="s">
        <v>25</v>
      </c>
      <c r="C54" s="16" t="s">
        <v>26</v>
      </c>
      <c r="D54" s="16" t="s">
        <v>27</v>
      </c>
      <c r="E54" s="17" t="s">
        <v>74</v>
      </c>
      <c r="F54" s="17" t="s">
        <v>75</v>
      </c>
      <c r="G54" s="17" t="s">
        <v>76</v>
      </c>
      <c r="H54" s="17" t="s">
        <v>91</v>
      </c>
    </row>
    <row r="55" spans="1:41" x14ac:dyDescent="0.25">
      <c r="A55" s="20" t="str">
        <f t="shared" ref="A55:F55" si="15">A42</f>
        <v>DA Corp. markets</v>
      </c>
      <c r="B55" s="18">
        <f t="shared" si="15"/>
        <v>-3.0420332032869952</v>
      </c>
      <c r="C55" s="18">
        <f t="shared" si="15"/>
        <v>8.9463754450642696</v>
      </c>
      <c r="D55" s="18">
        <f t="shared" si="15"/>
        <v>30.507873443782124</v>
      </c>
      <c r="E55" s="18">
        <f t="shared" si="15"/>
        <v>33.549906647069122</v>
      </c>
      <c r="F55" s="26">
        <f t="shared" si="15"/>
        <v>1125.5962360270528</v>
      </c>
      <c r="G55" s="20">
        <f>G42</f>
        <v>0.53533328930924717</v>
      </c>
      <c r="H55" s="178">
        <f>G55</f>
        <v>0.53533328930924717</v>
      </c>
    </row>
    <row r="56" spans="1:41" x14ac:dyDescent="0.25">
      <c r="A56" s="20" t="str">
        <f t="shared" ref="A56:F56" si="16">A45</f>
        <v>Unit Revenue</v>
      </c>
      <c r="B56" s="18">
        <f t="shared" si="16"/>
        <v>-8.5040896672095787</v>
      </c>
      <c r="C56" s="18">
        <f t="shared" si="16"/>
        <v>8.9463754450642696</v>
      </c>
      <c r="D56" s="18">
        <f t="shared" si="16"/>
        <v>20.374145977663829</v>
      </c>
      <c r="E56" s="18">
        <f t="shared" si="16"/>
        <v>28.878235644873406</v>
      </c>
      <c r="F56" s="26">
        <f t="shared" si="16"/>
        <v>833.95249396083693</v>
      </c>
      <c r="G56" s="20">
        <f>G45</f>
        <v>0.39662759827225913</v>
      </c>
      <c r="H56" s="178">
        <f>G56+H55</f>
        <v>0.9319608875815063</v>
      </c>
    </row>
    <row r="57" spans="1:41" x14ac:dyDescent="0.25">
      <c r="A57" s="20" t="str">
        <f t="shared" ref="A57:F57" si="17">A44</f>
        <v>Demand Growth Rate</v>
      </c>
      <c r="B57" s="18">
        <f t="shared" si="17"/>
        <v>1.8956858265406606</v>
      </c>
      <c r="C57" s="18">
        <f t="shared" si="17"/>
        <v>8.9463754450642696</v>
      </c>
      <c r="D57" s="18">
        <f t="shared" si="17"/>
        <v>10.577300017468453</v>
      </c>
      <c r="E57" s="18">
        <f t="shared" si="17"/>
        <v>8.6816141909277924</v>
      </c>
      <c r="F57" s="26">
        <f t="shared" si="17"/>
        <v>75.370424960118825</v>
      </c>
      <c r="G57" s="20">
        <f>G44</f>
        <v>3.5846155325599767E-2</v>
      </c>
      <c r="H57" s="20">
        <f t="shared" ref="H57:H60" si="18">G57+H56</f>
        <v>0.96780704290710606</v>
      </c>
    </row>
    <row r="58" spans="1:41" x14ac:dyDescent="0.25">
      <c r="A58" s="20" t="str">
        <f t="shared" ref="A58:F58" si="19">A46</f>
        <v>Production cost</v>
      </c>
      <c r="B58" s="18">
        <f t="shared" si="19"/>
        <v>12.777610861340639</v>
      </c>
      <c r="C58" s="18">
        <f t="shared" si="19"/>
        <v>8.9463754450642696</v>
      </c>
      <c r="D58" s="18">
        <f t="shared" si="19"/>
        <v>5.0645552624763033</v>
      </c>
      <c r="E58" s="18">
        <f t="shared" si="19"/>
        <v>7.7130555988643357</v>
      </c>
      <c r="F58" s="26">
        <f t="shared" si="19"/>
        <v>59.491226671172477</v>
      </c>
      <c r="G58" s="20">
        <f>G46</f>
        <v>2.8294012577131027E-2</v>
      </c>
      <c r="H58" s="20">
        <f t="shared" si="18"/>
        <v>0.99610105548423711</v>
      </c>
    </row>
    <row r="59" spans="1:41" x14ac:dyDescent="0.25">
      <c r="A59" s="20" t="str">
        <f t="shared" ref="A59:F59" si="20">A47</f>
        <v>Plant construction cost</v>
      </c>
      <c r="B59" s="18">
        <f t="shared" si="20"/>
        <v>10.007860615072559</v>
      </c>
      <c r="C59" s="18">
        <f t="shared" si="20"/>
        <v>8.9463754450642696</v>
      </c>
      <c r="D59" s="18">
        <f t="shared" si="20"/>
        <v>7.1446538052209014</v>
      </c>
      <c r="E59" s="18">
        <f t="shared" si="20"/>
        <v>2.8632068098516577</v>
      </c>
      <c r="F59" s="26">
        <f t="shared" si="20"/>
        <v>8.197953235980906</v>
      </c>
      <c r="G59" s="20">
        <f>G47</f>
        <v>3.8989445157629043E-3</v>
      </c>
      <c r="H59" s="20">
        <f t="shared" si="18"/>
        <v>1</v>
      </c>
    </row>
    <row r="60" spans="1:41" x14ac:dyDescent="0.25">
      <c r="A60" s="20" t="str">
        <f t="shared" ref="A60:F60" si="21">A43</f>
        <v>EnzyTech Multiple</v>
      </c>
      <c r="B60" s="18">
        <f t="shared" si="21"/>
        <v>8.9463754450642696</v>
      </c>
      <c r="C60" s="18">
        <f t="shared" si="21"/>
        <v>8.9463754450642696</v>
      </c>
      <c r="D60" s="18">
        <f t="shared" si="21"/>
        <v>8.9463754450642696</v>
      </c>
      <c r="E60" s="18">
        <f t="shared" si="21"/>
        <v>0</v>
      </c>
      <c r="F60" s="26">
        <f t="shared" si="21"/>
        <v>0</v>
      </c>
      <c r="G60" s="20">
        <f>G43</f>
        <v>0</v>
      </c>
      <c r="H60" s="20">
        <f t="shared" si="18"/>
        <v>1</v>
      </c>
    </row>
    <row r="61" spans="1:41" ht="15.75" thickBot="1" x14ac:dyDescent="0.3"/>
    <row r="62" spans="1:41" ht="15.75" x14ac:dyDescent="0.25">
      <c r="A62" s="177" t="str">
        <f>CONCATENATE("Strategy ", 'Value Model'!E11," - ",'Value Model'!F11)</f>
        <v>Strategy 3 - Joint Venture</v>
      </c>
      <c r="B62" s="176"/>
      <c r="C62" s="176"/>
      <c r="D62" s="176"/>
      <c r="E62" s="176"/>
      <c r="F62" s="176"/>
      <c r="G62" s="176"/>
      <c r="H62" s="176"/>
      <c r="I62" s="176"/>
      <c r="J62" s="176"/>
      <c r="K62" s="176"/>
      <c r="L62" s="176"/>
      <c r="M62" s="176"/>
      <c r="N62" s="176"/>
      <c r="O62" s="176"/>
      <c r="P62" s="176"/>
      <c r="Q62" s="176"/>
      <c r="R62" s="176"/>
      <c r="S62" s="176"/>
      <c r="T62" s="176"/>
      <c r="U62" s="176"/>
      <c r="V62" s="176"/>
      <c r="W62" s="176"/>
      <c r="X62" s="176"/>
      <c r="Y62" s="176"/>
      <c r="Z62" s="176"/>
      <c r="AA62" s="176"/>
      <c r="AB62" s="176"/>
      <c r="AC62" s="176"/>
      <c r="AD62" s="176"/>
      <c r="AE62" s="176"/>
      <c r="AF62" s="176"/>
      <c r="AG62" s="176"/>
      <c r="AH62" s="176"/>
      <c r="AI62" s="176"/>
      <c r="AJ62" s="176"/>
      <c r="AK62" s="176"/>
      <c r="AL62" s="176"/>
      <c r="AM62" s="176"/>
      <c r="AN62" s="176"/>
      <c r="AO62" s="176"/>
    </row>
    <row r="64" spans="1:41" x14ac:dyDescent="0.25">
      <c r="A64" s="15"/>
      <c r="B64" s="15"/>
      <c r="C64" s="15" t="s">
        <v>73</v>
      </c>
      <c r="D64" s="15"/>
      <c r="E64" s="15"/>
      <c r="F64" s="15"/>
      <c r="G64" s="15"/>
    </row>
    <row r="65" spans="1:8" ht="17.25" x14ac:dyDescent="0.25">
      <c r="A65" s="16"/>
      <c r="B65" s="16" t="s">
        <v>25</v>
      </c>
      <c r="C65" s="16" t="s">
        <v>26</v>
      </c>
      <c r="D65" s="16" t="s">
        <v>27</v>
      </c>
      <c r="E65" s="17" t="s">
        <v>74</v>
      </c>
      <c r="F65" s="17" t="s">
        <v>75</v>
      </c>
      <c r="G65" s="17" t="s">
        <v>76</v>
      </c>
    </row>
    <row r="66" spans="1:8" x14ac:dyDescent="0.25">
      <c r="A66" s="16" t="str">
        <f>A42</f>
        <v>DA Corp. markets</v>
      </c>
      <c r="B66" s="18">
        <f>'Value Model'!F94</f>
        <v>4.7583544401024804</v>
      </c>
      <c r="C66" s="18">
        <f>'Value Model'!G94</f>
        <v>11.895886100256201</v>
      </c>
      <c r="D66" s="18">
        <f>'Value Model'!H94</f>
        <v>19.09554964510756</v>
      </c>
      <c r="E66" s="18">
        <f>MAX(B66:D66)-MIN(B66:D66)</f>
        <v>14.337195205005081</v>
      </c>
      <c r="F66" s="26">
        <f>E66^2</f>
        <v>205.55516634642069</v>
      </c>
      <c r="G66" s="20">
        <f>F66/$F$73</f>
        <v>0.37431673264244325</v>
      </c>
    </row>
    <row r="67" spans="1:8" x14ac:dyDescent="0.25">
      <c r="A67" s="16" t="str">
        <f t="shared" ref="A67:A71" si="22">A43</f>
        <v>EnzyTech Multiple</v>
      </c>
      <c r="B67" s="18">
        <f>'Value Model'!F101</f>
        <v>9.6654074564581656</v>
      </c>
      <c r="C67" s="18">
        <f>'Value Model'!G101</f>
        <v>11.895886100256201</v>
      </c>
      <c r="D67" s="18">
        <f>'Value Model'!H101</f>
        <v>13.38287186278823</v>
      </c>
      <c r="E67" s="18">
        <f t="shared" ref="E67:E71" si="23">MAX(B67:D67)-MIN(B67:D67)</f>
        <v>3.7174644063300644</v>
      </c>
      <c r="F67" s="26">
        <f t="shared" ref="F67:F71" si="24">E67^2</f>
        <v>13.819541612330937</v>
      </c>
      <c r="G67" s="20">
        <f t="shared" ref="G67:G71" si="25">F67/$F$73</f>
        <v>2.516543736111293E-2</v>
      </c>
    </row>
    <row r="68" spans="1:8" x14ac:dyDescent="0.25">
      <c r="A68" s="16" t="str">
        <f t="shared" si="22"/>
        <v>Demand Growth Rate</v>
      </c>
      <c r="B68" s="18">
        <f>'Value Model'!F108</f>
        <v>7.444601969673549</v>
      </c>
      <c r="C68" s="18">
        <f>'Value Model'!G108</f>
        <v>11.895886100256201</v>
      </c>
      <c r="D68" s="18">
        <f>'Value Model'!H108</f>
        <v>12.900544586754119</v>
      </c>
      <c r="E68" s="18">
        <f t="shared" si="23"/>
        <v>5.45594261708057</v>
      </c>
      <c r="F68" s="26">
        <f t="shared" si="24"/>
        <v>29.767309840875981</v>
      </c>
      <c r="G68" s="20">
        <f t="shared" si="25"/>
        <v>5.4206383411515582E-2</v>
      </c>
    </row>
    <row r="69" spans="1:8" x14ac:dyDescent="0.25">
      <c r="A69" s="16" t="str">
        <f t="shared" si="22"/>
        <v>Unit Revenue</v>
      </c>
      <c r="B69" s="18">
        <f>'Value Model'!F115</f>
        <v>2.3791772200512402</v>
      </c>
      <c r="C69" s="18">
        <f>'Value Model'!G115</f>
        <v>11.895886100256201</v>
      </c>
      <c r="D69" s="18">
        <f>'Value Model'!H115</f>
        <v>19.033417760409925</v>
      </c>
      <c r="E69" s="18">
        <f t="shared" si="23"/>
        <v>16.654240540358686</v>
      </c>
      <c r="F69" s="26">
        <f t="shared" si="24"/>
        <v>277.36372797612677</v>
      </c>
      <c r="G69" s="20">
        <f t="shared" si="25"/>
        <v>0.50508039401248084</v>
      </c>
    </row>
    <row r="70" spans="1:8" x14ac:dyDescent="0.25">
      <c r="A70" s="16" t="str">
        <f t="shared" si="22"/>
        <v>Production cost</v>
      </c>
      <c r="B70" s="18">
        <f>'Value Model'!F122</f>
        <v>14.275063320307446</v>
      </c>
      <c r="C70" s="18">
        <f>'Value Model'!G122</f>
        <v>11.895886100256201</v>
      </c>
      <c r="D70" s="18">
        <f>'Value Model'!H122</f>
        <v>9.5167088802049609</v>
      </c>
      <c r="E70" s="18">
        <f t="shared" si="23"/>
        <v>4.7583544401024849</v>
      </c>
      <c r="F70" s="26">
        <f t="shared" si="24"/>
        <v>22.641936977643031</v>
      </c>
      <c r="G70" s="20">
        <f t="shared" si="25"/>
        <v>4.1231052572447469E-2</v>
      </c>
    </row>
    <row r="71" spans="1:8" x14ac:dyDescent="0.25">
      <c r="A71" s="16" t="str">
        <f t="shared" si="22"/>
        <v>Plant construction cost</v>
      </c>
      <c r="B71" s="18">
        <f>'Value Model'!F129</f>
        <v>11.895886100256201</v>
      </c>
      <c r="C71" s="18">
        <f>'Value Model'!G129</f>
        <v>11.895886100256201</v>
      </c>
      <c r="D71" s="18">
        <f>'Value Model'!H129</f>
        <v>11.895886100256201</v>
      </c>
      <c r="E71" s="18">
        <f t="shared" si="23"/>
        <v>0</v>
      </c>
      <c r="F71" s="26">
        <f t="shared" si="24"/>
        <v>0</v>
      </c>
      <c r="G71" s="20">
        <f t="shared" si="25"/>
        <v>0</v>
      </c>
    </row>
    <row r="73" spans="1:8" x14ac:dyDescent="0.25">
      <c r="E73" s="25" t="s">
        <v>77</v>
      </c>
      <c r="F73" s="19">
        <f>SUM(F66:F71)</f>
        <v>549.14768275339736</v>
      </c>
    </row>
    <row r="75" spans="1:8" x14ac:dyDescent="0.25">
      <c r="A75" s="14" t="s">
        <v>78</v>
      </c>
      <c r="B75" s="14"/>
      <c r="C75" s="14"/>
      <c r="D75" s="14"/>
      <c r="E75" s="14"/>
      <c r="F75" s="14"/>
      <c r="G75" s="14"/>
    </row>
    <row r="77" spans="1:8" x14ac:dyDescent="0.25">
      <c r="A77" s="15"/>
      <c r="B77" s="15"/>
      <c r="C77" s="15" t="s">
        <v>73</v>
      </c>
      <c r="D77" s="15"/>
      <c r="E77" s="15"/>
      <c r="F77" s="15"/>
      <c r="G77" s="15"/>
      <c r="H77" s="15"/>
    </row>
    <row r="78" spans="1:8" ht="17.25" x14ac:dyDescent="0.25">
      <c r="A78" s="16"/>
      <c r="B78" s="16" t="s">
        <v>25</v>
      </c>
      <c r="C78" s="16" t="s">
        <v>26</v>
      </c>
      <c r="D78" s="16" t="s">
        <v>27</v>
      </c>
      <c r="E78" s="17" t="s">
        <v>74</v>
      </c>
      <c r="F78" s="17" t="s">
        <v>75</v>
      </c>
      <c r="G78" s="17" t="s">
        <v>76</v>
      </c>
      <c r="H78" s="17" t="s">
        <v>91</v>
      </c>
    </row>
    <row r="79" spans="1:8" x14ac:dyDescent="0.25">
      <c r="A79" s="20" t="str">
        <f t="shared" ref="A79:F79" si="26">A69</f>
        <v>Unit Revenue</v>
      </c>
      <c r="B79" s="18">
        <f t="shared" si="26"/>
        <v>2.3791772200512402</v>
      </c>
      <c r="C79" s="18">
        <f t="shared" si="26"/>
        <v>11.895886100256201</v>
      </c>
      <c r="D79" s="18">
        <f t="shared" si="26"/>
        <v>19.033417760409925</v>
      </c>
      <c r="E79" s="18">
        <f t="shared" si="26"/>
        <v>16.654240540358686</v>
      </c>
      <c r="F79" s="26">
        <f t="shared" si="26"/>
        <v>277.36372797612677</v>
      </c>
      <c r="G79" s="20">
        <f>G69</f>
        <v>0.50508039401248084</v>
      </c>
      <c r="H79" s="178">
        <f>G79</f>
        <v>0.50508039401248084</v>
      </c>
    </row>
    <row r="80" spans="1:8" x14ac:dyDescent="0.25">
      <c r="A80" s="20" t="str">
        <f t="shared" ref="A80:F80" si="27">A66</f>
        <v>DA Corp. markets</v>
      </c>
      <c r="B80" s="18">
        <f t="shared" si="27"/>
        <v>4.7583544401024804</v>
      </c>
      <c r="C80" s="18">
        <f t="shared" si="27"/>
        <v>11.895886100256201</v>
      </c>
      <c r="D80" s="18">
        <f t="shared" si="27"/>
        <v>19.09554964510756</v>
      </c>
      <c r="E80" s="18">
        <f t="shared" si="27"/>
        <v>14.337195205005081</v>
      </c>
      <c r="F80" s="26">
        <f t="shared" si="27"/>
        <v>205.55516634642069</v>
      </c>
      <c r="G80" s="20">
        <f>G66</f>
        <v>0.37431673264244325</v>
      </c>
      <c r="H80" s="178">
        <f>G80+H79</f>
        <v>0.87939712665492409</v>
      </c>
    </row>
    <row r="81" spans="1:41" x14ac:dyDescent="0.25">
      <c r="A81" s="20" t="str">
        <f t="shared" ref="A81:F81" si="28">A68</f>
        <v>Demand Growth Rate</v>
      </c>
      <c r="B81" s="18">
        <f t="shared" si="28"/>
        <v>7.444601969673549</v>
      </c>
      <c r="C81" s="18">
        <f t="shared" si="28"/>
        <v>11.895886100256201</v>
      </c>
      <c r="D81" s="18">
        <f t="shared" si="28"/>
        <v>12.900544586754119</v>
      </c>
      <c r="E81" s="18">
        <f t="shared" si="28"/>
        <v>5.45594261708057</v>
      </c>
      <c r="F81" s="26">
        <f t="shared" si="28"/>
        <v>29.767309840875981</v>
      </c>
      <c r="G81" s="20">
        <f>G68</f>
        <v>5.4206383411515582E-2</v>
      </c>
      <c r="H81" s="179">
        <f t="shared" ref="H81:H84" si="29">G81+H80</f>
        <v>0.93360351006643971</v>
      </c>
    </row>
    <row r="82" spans="1:41" x14ac:dyDescent="0.25">
      <c r="A82" s="20" t="str">
        <f t="shared" ref="A82:F82" si="30">A70</f>
        <v>Production cost</v>
      </c>
      <c r="B82" s="18">
        <f t="shared" si="30"/>
        <v>14.275063320307446</v>
      </c>
      <c r="C82" s="18">
        <f t="shared" si="30"/>
        <v>11.895886100256201</v>
      </c>
      <c r="D82" s="18">
        <f t="shared" si="30"/>
        <v>9.5167088802049609</v>
      </c>
      <c r="E82" s="18">
        <f t="shared" si="30"/>
        <v>4.7583544401024849</v>
      </c>
      <c r="F82" s="26">
        <f t="shared" si="30"/>
        <v>22.641936977643031</v>
      </c>
      <c r="G82" s="20">
        <f>G70</f>
        <v>4.1231052572447469E-2</v>
      </c>
      <c r="H82" s="20">
        <f t="shared" si="29"/>
        <v>0.97483456263888724</v>
      </c>
    </row>
    <row r="83" spans="1:41" x14ac:dyDescent="0.25">
      <c r="A83" s="20" t="str">
        <f t="shared" ref="A83:F83" si="31">A67</f>
        <v>EnzyTech Multiple</v>
      </c>
      <c r="B83" s="18">
        <f t="shared" si="31"/>
        <v>9.6654074564581656</v>
      </c>
      <c r="C83" s="18">
        <f t="shared" si="31"/>
        <v>11.895886100256201</v>
      </c>
      <c r="D83" s="18">
        <f t="shared" si="31"/>
        <v>13.38287186278823</v>
      </c>
      <c r="E83" s="18">
        <f t="shared" si="31"/>
        <v>3.7174644063300644</v>
      </c>
      <c r="F83" s="26">
        <f t="shared" si="31"/>
        <v>13.819541612330937</v>
      </c>
      <c r="G83" s="20">
        <f>G67</f>
        <v>2.516543736111293E-2</v>
      </c>
      <c r="H83" s="20">
        <f t="shared" si="29"/>
        <v>1.0000000000000002</v>
      </c>
    </row>
    <row r="84" spans="1:41" x14ac:dyDescent="0.25">
      <c r="A84" s="20" t="str">
        <f t="shared" ref="A84:F84" si="32">A71</f>
        <v>Plant construction cost</v>
      </c>
      <c r="B84" s="18">
        <f t="shared" si="32"/>
        <v>11.895886100256201</v>
      </c>
      <c r="C84" s="18">
        <f t="shared" si="32"/>
        <v>11.895886100256201</v>
      </c>
      <c r="D84" s="18">
        <f t="shared" si="32"/>
        <v>11.895886100256201</v>
      </c>
      <c r="E84" s="18">
        <f t="shared" si="32"/>
        <v>0</v>
      </c>
      <c r="F84" s="26">
        <f t="shared" si="32"/>
        <v>0</v>
      </c>
      <c r="G84" s="20">
        <f>G71</f>
        <v>0</v>
      </c>
      <c r="H84" s="20">
        <f t="shared" si="29"/>
        <v>1.0000000000000002</v>
      </c>
    </row>
    <row r="85" spans="1:41" ht="15.75" thickBot="1" x14ac:dyDescent="0.3"/>
    <row r="86" spans="1:41" ht="15.75" x14ac:dyDescent="0.25">
      <c r="A86" s="177" t="str">
        <f>CONCATENATE("Strategy ", 'Value Model'!E12," - ",'Value Model'!F12)</f>
        <v>Strategy 4 - Royalty</v>
      </c>
      <c r="B86" s="176"/>
      <c r="C86" s="176"/>
      <c r="D86" s="176"/>
      <c r="E86" s="176"/>
      <c r="F86" s="176"/>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row>
    <row r="88" spans="1:41" x14ac:dyDescent="0.25">
      <c r="A88" s="15"/>
      <c r="B88" s="15"/>
      <c r="C88" s="15" t="s">
        <v>73</v>
      </c>
      <c r="D88" s="15"/>
      <c r="E88" s="15"/>
      <c r="F88" s="15"/>
      <c r="G88" s="15"/>
    </row>
    <row r="89" spans="1:41" ht="17.25" x14ac:dyDescent="0.25">
      <c r="A89" s="16"/>
      <c r="B89" s="16" t="s">
        <v>25</v>
      </c>
      <c r="C89" s="16" t="s">
        <v>26</v>
      </c>
      <c r="D89" s="16" t="s">
        <v>27</v>
      </c>
      <c r="E89" s="17" t="s">
        <v>74</v>
      </c>
      <c r="F89" s="17" t="s">
        <v>75</v>
      </c>
      <c r="G89" s="17" t="s">
        <v>76</v>
      </c>
    </row>
    <row r="90" spans="1:41" x14ac:dyDescent="0.25">
      <c r="A90" s="16" t="str">
        <f>A66</f>
        <v>DA Corp. markets</v>
      </c>
      <c r="B90" s="18">
        <f>'Value Model'!F95</f>
        <v>2.0460924092440669</v>
      </c>
      <c r="C90" s="18">
        <f>'Value Model'!G95</f>
        <v>5.1152310231101721</v>
      </c>
      <c r="D90" s="18">
        <f>'Value Model'!H95</f>
        <v>11.253508250842378</v>
      </c>
      <c r="E90" s="18">
        <f>MAX(B90:D90)-MIN(B90:D90)</f>
        <v>9.2074158415983121</v>
      </c>
      <c r="F90" s="26">
        <f>E90^2</f>
        <v>84.776506480115557</v>
      </c>
      <c r="G90" s="20">
        <f>F90/$F$97</f>
        <v>0.90584833275605336</v>
      </c>
    </row>
    <row r="91" spans="1:41" x14ac:dyDescent="0.25">
      <c r="A91" s="16" t="str">
        <f t="shared" ref="A91:A95" si="33">A67</f>
        <v>EnzyTech Multiple</v>
      </c>
      <c r="B91" s="18">
        <f>'Value Model'!F102</f>
        <v>4.1561252062770171</v>
      </c>
      <c r="C91" s="18">
        <f>'Value Model'!G102</f>
        <v>5.1152310231101721</v>
      </c>
      <c r="D91" s="18">
        <f>'Value Model'!H102</f>
        <v>5.7546349009989415</v>
      </c>
      <c r="E91" s="18">
        <f t="shared" ref="E91:E95" si="34">MAX(B91:D91)-MIN(B91:D91)</f>
        <v>1.5985096947219244</v>
      </c>
      <c r="F91" s="26">
        <f t="shared" ref="F91:F95" si="35">E91^2</f>
        <v>2.5552332441199801</v>
      </c>
      <c r="G91" s="20">
        <f t="shared" ref="G91:G95" si="36">F91/$F$97</f>
        <v>2.7303009643736977E-2</v>
      </c>
    </row>
    <row r="92" spans="1:41" x14ac:dyDescent="0.25">
      <c r="A92" s="16" t="str">
        <f t="shared" si="33"/>
        <v>Demand Growth Rate</v>
      </c>
      <c r="B92" s="18">
        <f>'Value Model'!F109</f>
        <v>3.2011788469596323</v>
      </c>
      <c r="C92" s="18">
        <f>'Value Model'!G109</f>
        <v>5.1152310231101721</v>
      </c>
      <c r="D92" s="18">
        <f>'Value Model'!H109</f>
        <v>5.5597421456524225</v>
      </c>
      <c r="E92" s="18">
        <f t="shared" si="34"/>
        <v>2.3585632986927902</v>
      </c>
      <c r="F92" s="26">
        <f t="shared" si="35"/>
        <v>5.5628208339406164</v>
      </c>
      <c r="G92" s="20">
        <f t="shared" si="36"/>
        <v>5.9439486091912346E-2</v>
      </c>
    </row>
    <row r="93" spans="1:41" x14ac:dyDescent="0.25">
      <c r="A93" s="16" t="str">
        <f t="shared" si="33"/>
        <v>Unit Revenue</v>
      </c>
      <c r="B93" s="18">
        <f>'Value Model'!F116</f>
        <v>4.6393955790999248</v>
      </c>
      <c r="C93" s="18">
        <f>'Value Model'!G116</f>
        <v>5.1152310231101721</v>
      </c>
      <c r="D93" s="18">
        <f>'Value Model'!H116</f>
        <v>5.4721076061178637</v>
      </c>
      <c r="E93" s="18">
        <f t="shared" si="34"/>
        <v>0.83271202701793889</v>
      </c>
      <c r="F93" s="26">
        <f t="shared" si="35"/>
        <v>0.69340931994032462</v>
      </c>
      <c r="G93" s="20">
        <f t="shared" si="36"/>
        <v>7.4091715082972793E-3</v>
      </c>
    </row>
    <row r="94" spans="1:41" x14ac:dyDescent="0.25">
      <c r="A94" s="16" t="str">
        <f t="shared" si="33"/>
        <v>Production cost</v>
      </c>
      <c r="B94" s="18">
        <f>'Value Model'!F123</f>
        <v>5.1152310231101721</v>
      </c>
      <c r="C94" s="18">
        <f>'Value Model'!G123</f>
        <v>5.1152310231101721</v>
      </c>
      <c r="D94" s="18">
        <f>'Value Model'!H123</f>
        <v>5.1152310231101721</v>
      </c>
      <c r="E94" s="18">
        <f t="shared" si="34"/>
        <v>0</v>
      </c>
      <c r="F94" s="26">
        <f t="shared" si="35"/>
        <v>0</v>
      </c>
      <c r="G94" s="20">
        <f t="shared" si="36"/>
        <v>0</v>
      </c>
    </row>
    <row r="95" spans="1:41" x14ac:dyDescent="0.25">
      <c r="A95" s="16" t="str">
        <f t="shared" si="33"/>
        <v>Plant construction cost</v>
      </c>
      <c r="B95" s="18">
        <f>'Value Model'!F130</f>
        <v>5.1152310231101721</v>
      </c>
      <c r="C95" s="18">
        <f>'Value Model'!G130</f>
        <v>5.1152310231101721</v>
      </c>
      <c r="D95" s="18">
        <f>'Value Model'!H130</f>
        <v>5.1152310231101721</v>
      </c>
      <c r="E95" s="18">
        <f t="shared" si="34"/>
        <v>0</v>
      </c>
      <c r="F95" s="26">
        <f t="shared" si="35"/>
        <v>0</v>
      </c>
      <c r="G95" s="20">
        <f t="shared" si="36"/>
        <v>0</v>
      </c>
    </row>
    <row r="97" spans="1:8" x14ac:dyDescent="0.25">
      <c r="E97" s="25" t="s">
        <v>77</v>
      </c>
      <c r="F97" s="19">
        <f>SUM(F90:F95)</f>
        <v>93.587969878116482</v>
      </c>
    </row>
    <row r="99" spans="1:8" x14ac:dyDescent="0.25">
      <c r="A99" s="14" t="s">
        <v>78</v>
      </c>
      <c r="B99" s="14"/>
      <c r="C99" s="14"/>
      <c r="D99" s="14"/>
      <c r="E99" s="14"/>
      <c r="F99" s="14"/>
      <c r="G99" s="14"/>
    </row>
    <row r="101" spans="1:8" x14ac:dyDescent="0.25">
      <c r="A101" s="15"/>
      <c r="B101" s="15"/>
      <c r="C101" s="15" t="s">
        <v>73</v>
      </c>
      <c r="D101" s="15"/>
      <c r="E101" s="15"/>
      <c r="F101" s="15"/>
      <c r="G101" s="15"/>
      <c r="H101" s="15"/>
    </row>
    <row r="102" spans="1:8" ht="17.25" x14ac:dyDescent="0.25">
      <c r="A102" s="16"/>
      <c r="B102" s="16" t="s">
        <v>25</v>
      </c>
      <c r="C102" s="16" t="s">
        <v>26</v>
      </c>
      <c r="D102" s="16" t="s">
        <v>27</v>
      </c>
      <c r="E102" s="17" t="s">
        <v>74</v>
      </c>
      <c r="F102" s="17" t="s">
        <v>75</v>
      </c>
      <c r="G102" s="17" t="s">
        <v>76</v>
      </c>
      <c r="H102" s="17" t="s">
        <v>91</v>
      </c>
    </row>
    <row r="103" spans="1:8" x14ac:dyDescent="0.25">
      <c r="A103" s="20" t="str">
        <f t="shared" ref="A103:F103" si="37">A90</f>
        <v>DA Corp. markets</v>
      </c>
      <c r="B103" s="18">
        <f t="shared" si="37"/>
        <v>2.0460924092440669</v>
      </c>
      <c r="C103" s="18">
        <f t="shared" si="37"/>
        <v>5.1152310231101721</v>
      </c>
      <c r="D103" s="18">
        <f t="shared" si="37"/>
        <v>11.253508250842378</v>
      </c>
      <c r="E103" s="18">
        <f t="shared" si="37"/>
        <v>9.2074158415983121</v>
      </c>
      <c r="F103" s="26">
        <f t="shared" si="37"/>
        <v>84.776506480115557</v>
      </c>
      <c r="G103" s="20">
        <f>G90</f>
        <v>0.90584833275605336</v>
      </c>
      <c r="H103" s="178">
        <f>G103</f>
        <v>0.90584833275605336</v>
      </c>
    </row>
    <row r="104" spans="1:8" x14ac:dyDescent="0.25">
      <c r="A104" s="20" t="str">
        <f t="shared" ref="A104:F104" si="38">A92</f>
        <v>Demand Growth Rate</v>
      </c>
      <c r="B104" s="18">
        <f t="shared" si="38"/>
        <v>3.2011788469596323</v>
      </c>
      <c r="C104" s="18">
        <f t="shared" si="38"/>
        <v>5.1152310231101721</v>
      </c>
      <c r="D104" s="18">
        <f t="shared" si="38"/>
        <v>5.5597421456524225</v>
      </c>
      <c r="E104" s="18">
        <f t="shared" si="38"/>
        <v>2.3585632986927902</v>
      </c>
      <c r="F104" s="26">
        <f t="shared" si="38"/>
        <v>5.5628208339406164</v>
      </c>
      <c r="G104" s="20">
        <f>G92</f>
        <v>5.9439486091912346E-2</v>
      </c>
      <c r="H104" s="20">
        <f>G104+H103</f>
        <v>0.96528781884796566</v>
      </c>
    </row>
    <row r="105" spans="1:8" x14ac:dyDescent="0.25">
      <c r="A105" s="20" t="str">
        <f t="shared" ref="A105:F105" si="39">A91</f>
        <v>EnzyTech Multiple</v>
      </c>
      <c r="B105" s="18">
        <f t="shared" si="39"/>
        <v>4.1561252062770171</v>
      </c>
      <c r="C105" s="18">
        <f t="shared" si="39"/>
        <v>5.1152310231101721</v>
      </c>
      <c r="D105" s="18">
        <f t="shared" si="39"/>
        <v>5.7546349009989415</v>
      </c>
      <c r="E105" s="18">
        <f t="shared" si="39"/>
        <v>1.5985096947219244</v>
      </c>
      <c r="F105" s="26">
        <f t="shared" si="39"/>
        <v>2.5552332441199801</v>
      </c>
      <c r="G105" s="20">
        <f>G91</f>
        <v>2.7303009643736977E-2</v>
      </c>
      <c r="H105" s="20">
        <f t="shared" ref="H105:H108" si="40">G105+H104</f>
        <v>0.99259082849170266</v>
      </c>
    </row>
    <row r="106" spans="1:8" x14ac:dyDescent="0.25">
      <c r="A106" s="20" t="str">
        <f t="shared" ref="A106:F106" si="41">A93</f>
        <v>Unit Revenue</v>
      </c>
      <c r="B106" s="18">
        <f t="shared" si="41"/>
        <v>4.6393955790999248</v>
      </c>
      <c r="C106" s="18">
        <f t="shared" si="41"/>
        <v>5.1152310231101721</v>
      </c>
      <c r="D106" s="18">
        <f t="shared" si="41"/>
        <v>5.4721076061178637</v>
      </c>
      <c r="E106" s="18">
        <f t="shared" si="41"/>
        <v>0.83271202701793889</v>
      </c>
      <c r="F106" s="26">
        <f t="shared" si="41"/>
        <v>0.69340931994032462</v>
      </c>
      <c r="G106" s="20">
        <f>G93</f>
        <v>7.4091715082972793E-3</v>
      </c>
      <c r="H106" s="20">
        <f t="shared" si="40"/>
        <v>0.99999999999999989</v>
      </c>
    </row>
    <row r="107" spans="1:8" x14ac:dyDescent="0.25">
      <c r="A107" s="20" t="str">
        <f t="shared" ref="A107:F107" si="42">A94</f>
        <v>Production cost</v>
      </c>
      <c r="B107" s="18">
        <f t="shared" si="42"/>
        <v>5.1152310231101721</v>
      </c>
      <c r="C107" s="18">
        <f t="shared" si="42"/>
        <v>5.1152310231101721</v>
      </c>
      <c r="D107" s="18">
        <f t="shared" si="42"/>
        <v>5.1152310231101721</v>
      </c>
      <c r="E107" s="18">
        <f t="shared" si="42"/>
        <v>0</v>
      </c>
      <c r="F107" s="26">
        <f t="shared" si="42"/>
        <v>0</v>
      </c>
      <c r="G107" s="20">
        <f>G94</f>
        <v>0</v>
      </c>
      <c r="H107" s="20">
        <f t="shared" si="40"/>
        <v>0.99999999999999989</v>
      </c>
    </row>
    <row r="108" spans="1:8" x14ac:dyDescent="0.25">
      <c r="A108" s="20" t="str">
        <f t="shared" ref="A108:F108" si="43">A95</f>
        <v>Plant construction cost</v>
      </c>
      <c r="B108" s="18">
        <f t="shared" si="43"/>
        <v>5.1152310231101721</v>
      </c>
      <c r="C108" s="18">
        <f t="shared" si="43"/>
        <v>5.1152310231101721</v>
      </c>
      <c r="D108" s="18">
        <f t="shared" si="43"/>
        <v>5.1152310231101721</v>
      </c>
      <c r="E108" s="18">
        <f t="shared" si="43"/>
        <v>0</v>
      </c>
      <c r="F108" s="26">
        <f t="shared" si="43"/>
        <v>0</v>
      </c>
      <c r="G108" s="20">
        <f>G95</f>
        <v>0</v>
      </c>
      <c r="H108" s="20">
        <f t="shared" si="40"/>
        <v>0.99999999999999989</v>
      </c>
    </row>
  </sheetData>
  <sortState ref="A28:G33">
    <sortCondition descending="1" ref="G28:G33"/>
  </sortState>
  <pageMargins left="0.7" right="0.7" top="0.75" bottom="0.75" header="0.3" footer="0.3"/>
  <ignoredErrors>
    <ignoredError sqref="G33 A33:F33 A56:G56" formula="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59999389629810485"/>
    <pageSetUpPr fitToPage="1"/>
  </sheetPr>
  <dimension ref="A1:AV382"/>
  <sheetViews>
    <sheetView workbookViewId="0"/>
  </sheetViews>
  <sheetFormatPr defaultColWidth="11.42578125" defaultRowHeight="12.75" outlineLevelCol="1" x14ac:dyDescent="0.2"/>
  <cols>
    <col min="1" max="4" width="2.85546875" style="42" customWidth="1"/>
    <col min="5" max="5" width="9.85546875" style="42" customWidth="1"/>
    <col min="6" max="6" width="16" style="42" customWidth="1"/>
    <col min="7" max="7" width="12.7109375" style="42" customWidth="1" outlineLevel="1"/>
    <col min="8" max="8" width="11" style="42" customWidth="1" outlineLevel="1"/>
    <col min="9" max="9" width="9.85546875" style="42" customWidth="1" outlineLevel="1"/>
    <col min="10" max="10" width="14" style="42" customWidth="1" outlineLevel="1"/>
    <col min="11" max="11" width="9.85546875" style="42" customWidth="1" outlineLevel="1"/>
    <col min="12" max="12" width="12.140625" style="42" customWidth="1" outlineLevel="1"/>
    <col min="13" max="41" width="9.85546875" style="42" customWidth="1"/>
    <col min="42" max="16384" width="11.42578125" style="42"/>
  </cols>
  <sheetData>
    <row r="1" spans="1:41" ht="18" x14ac:dyDescent="0.25">
      <c r="A1" s="165" t="s">
        <v>0</v>
      </c>
      <c r="B1" s="166"/>
      <c r="C1" s="166"/>
      <c r="D1" s="166"/>
      <c r="E1" s="166"/>
      <c r="F1" s="166"/>
      <c r="G1" s="166"/>
      <c r="H1" s="166"/>
      <c r="I1" s="166"/>
      <c r="J1" s="166"/>
      <c r="K1" s="166"/>
      <c r="L1" s="166"/>
      <c r="M1" s="166"/>
      <c r="N1" s="166"/>
      <c r="O1" s="166"/>
      <c r="P1" s="166"/>
      <c r="Q1" s="166"/>
    </row>
    <row r="2" spans="1:41" ht="13.5" thickBot="1" x14ac:dyDescent="0.25"/>
    <row r="3" spans="1:41" ht="15" x14ac:dyDescent="0.2">
      <c r="A3" s="43" t="s">
        <v>1</v>
      </c>
      <c r="B3" s="44"/>
      <c r="C3" s="44"/>
      <c r="D3" s="44"/>
      <c r="E3" s="44"/>
      <c r="F3" s="44"/>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row>
    <row r="4" spans="1:41" x14ac:dyDescent="0.2">
      <c r="A4" s="46"/>
      <c r="B4" s="10"/>
      <c r="C4" s="10"/>
      <c r="D4" s="10"/>
      <c r="E4" s="10"/>
      <c r="F4" s="10"/>
      <c r="G4" s="10"/>
      <c r="H4" s="10"/>
      <c r="I4" s="10"/>
      <c r="J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row>
    <row r="5" spans="1:41" x14ac:dyDescent="0.2">
      <c r="E5" s="141" t="s">
        <v>2</v>
      </c>
      <c r="F5" s="142"/>
      <c r="G5" s="56"/>
      <c r="H5" s="56"/>
      <c r="I5" s="56"/>
      <c r="J5" s="56"/>
      <c r="K5" s="167">
        <v>1</v>
      </c>
      <c r="L5" s="47" t="s">
        <v>3</v>
      </c>
    </row>
    <row r="6" spans="1:41" x14ac:dyDescent="0.2">
      <c r="E6" s="143" t="s">
        <v>4</v>
      </c>
      <c r="F6" s="79"/>
      <c r="G6" s="76"/>
      <c r="H6" s="76"/>
      <c r="I6" s="76"/>
      <c r="J6" s="76"/>
      <c r="K6" s="144" t="str">
        <f>INDEX(F9:F12,K5)</f>
        <v>No Partnership / No Expansion</v>
      </c>
      <c r="L6" s="48" t="s">
        <v>5</v>
      </c>
    </row>
    <row r="8" spans="1:41" x14ac:dyDescent="0.2">
      <c r="E8" s="49" t="s">
        <v>6</v>
      </c>
      <c r="F8" s="49"/>
      <c r="G8" s="49"/>
    </row>
    <row r="9" spans="1:41" x14ac:dyDescent="0.2">
      <c r="E9" s="41">
        <v>1</v>
      </c>
      <c r="F9" s="50" t="s">
        <v>7</v>
      </c>
      <c r="G9" s="51"/>
    </row>
    <row r="10" spans="1:41" x14ac:dyDescent="0.2">
      <c r="E10" s="41">
        <v>2</v>
      </c>
      <c r="F10" s="50" t="s">
        <v>8</v>
      </c>
      <c r="G10" s="51"/>
      <c r="M10" s="181"/>
    </row>
    <row r="11" spans="1:41" x14ac:dyDescent="0.2">
      <c r="E11" s="41">
        <v>3</v>
      </c>
      <c r="F11" s="50" t="s">
        <v>9</v>
      </c>
      <c r="G11" s="51"/>
      <c r="M11" s="181"/>
    </row>
    <row r="12" spans="1:41" x14ac:dyDescent="0.2">
      <c r="E12" s="41">
        <v>4</v>
      </c>
      <c r="F12" s="50" t="s">
        <v>10</v>
      </c>
      <c r="G12" s="51"/>
    </row>
    <row r="13" spans="1:41" ht="13.5" thickBot="1" x14ac:dyDescent="0.25"/>
    <row r="14" spans="1:41" ht="15" x14ac:dyDescent="0.2">
      <c r="A14" s="43" t="s">
        <v>11</v>
      </c>
      <c r="B14" s="44"/>
      <c r="C14" s="44"/>
      <c r="D14" s="44"/>
      <c r="E14" s="44"/>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row>
    <row r="15" spans="1:41" x14ac:dyDescent="0.2">
      <c r="I15" s="166" t="s">
        <v>107</v>
      </c>
      <c r="J15" s="166"/>
    </row>
    <row r="16" spans="1:41" s="3" customFormat="1" ht="15.75" x14ac:dyDescent="0.25">
      <c r="B16" s="53" t="s">
        <v>12</v>
      </c>
      <c r="C16" s="53"/>
      <c r="D16" s="53"/>
      <c r="E16" s="53"/>
      <c r="F16" s="53"/>
      <c r="G16" s="53"/>
      <c r="H16" s="40" t="s">
        <v>13</v>
      </c>
      <c r="I16" s="40" t="s">
        <v>14</v>
      </c>
      <c r="J16" s="40" t="s">
        <v>15</v>
      </c>
      <c r="K16" s="4"/>
      <c r="L16" s="4"/>
      <c r="M16" s="4"/>
      <c r="N16" s="4"/>
      <c r="O16" s="4"/>
      <c r="P16" s="4"/>
      <c r="Q16" s="4"/>
      <c r="R16" s="4"/>
      <c r="S16" s="4"/>
      <c r="T16" s="4"/>
    </row>
    <row r="17" spans="1:41" x14ac:dyDescent="0.2">
      <c r="A17" s="54"/>
      <c r="B17" s="55"/>
      <c r="C17" s="56"/>
      <c r="D17" s="56"/>
      <c r="E17" s="56"/>
      <c r="F17" s="56"/>
      <c r="G17" s="56"/>
      <c r="H17" s="56"/>
      <c r="I17" s="56"/>
      <c r="J17" s="57"/>
      <c r="K17" s="58"/>
      <c r="L17" s="10"/>
      <c r="M17" s="10"/>
      <c r="N17" s="10"/>
      <c r="O17" s="59"/>
      <c r="P17" s="59"/>
      <c r="Q17" s="59"/>
      <c r="R17" s="59"/>
      <c r="S17" s="10"/>
      <c r="T17" s="10"/>
    </row>
    <row r="18" spans="1:41" x14ac:dyDescent="0.2">
      <c r="A18" s="60" t="s">
        <v>16</v>
      </c>
      <c r="B18" s="61" t="s">
        <v>17</v>
      </c>
      <c r="C18" s="62"/>
      <c r="D18" s="62"/>
      <c r="E18" s="62"/>
      <c r="F18" s="62"/>
      <c r="G18" s="62"/>
      <c r="H18" s="63" t="s">
        <v>18</v>
      </c>
      <c r="I18" s="185">
        <f>'Value Model (Prob)'!discount_rate</f>
        <v>0.08</v>
      </c>
      <c r="J18" s="65" t="s">
        <v>19</v>
      </c>
      <c r="K18" s="10"/>
      <c r="L18" s="10"/>
      <c r="M18" s="66"/>
      <c r="N18" s="66"/>
      <c r="O18" s="66"/>
      <c r="P18" s="66"/>
      <c r="Q18" s="66"/>
      <c r="R18" s="66"/>
      <c r="S18" s="10"/>
      <c r="T18" s="67"/>
    </row>
    <row r="19" spans="1:41" x14ac:dyDescent="0.2">
      <c r="A19" s="60" t="s">
        <v>16</v>
      </c>
      <c r="B19" s="61" t="s">
        <v>20</v>
      </c>
      <c r="C19" s="62"/>
      <c r="D19" s="62"/>
      <c r="E19" s="62"/>
      <c r="F19" s="62"/>
      <c r="G19" s="62"/>
      <c r="H19" s="63" t="s">
        <v>18</v>
      </c>
      <c r="I19" s="186">
        <f>'Value Model (Prob)'!tax_rate</f>
        <v>0.38</v>
      </c>
      <c r="J19" s="65" t="s">
        <v>21</v>
      </c>
      <c r="K19" s="10"/>
      <c r="L19" s="10"/>
      <c r="M19" s="66"/>
      <c r="N19" s="66"/>
      <c r="O19" s="66"/>
      <c r="P19" s="66"/>
      <c r="Q19" s="66"/>
      <c r="R19" s="66"/>
      <c r="S19" s="10"/>
      <c r="T19" s="67"/>
    </row>
    <row r="20" spans="1:41" x14ac:dyDescent="0.2">
      <c r="A20" s="60"/>
      <c r="B20" s="61" t="s">
        <v>79</v>
      </c>
      <c r="C20" s="62"/>
      <c r="D20" s="62"/>
      <c r="E20" s="62"/>
      <c r="F20" s="62"/>
      <c r="G20" s="62"/>
      <c r="H20" s="63" t="s">
        <v>62</v>
      </c>
      <c r="I20" s="187">
        <f>'Value Model (Prob)'!risk_tol</f>
        <v>30</v>
      </c>
      <c r="J20" s="65" t="s">
        <v>80</v>
      </c>
      <c r="K20" s="10"/>
      <c r="L20" s="10"/>
      <c r="M20" s="66"/>
      <c r="N20" s="66"/>
      <c r="O20" s="66"/>
      <c r="P20" s="66"/>
      <c r="Q20" s="66"/>
      <c r="R20" s="66"/>
      <c r="S20" s="10"/>
      <c r="T20" s="67"/>
    </row>
    <row r="21" spans="1:41" x14ac:dyDescent="0.2">
      <c r="A21" s="60"/>
      <c r="B21" s="61" t="s">
        <v>63</v>
      </c>
      <c r="C21" s="62"/>
      <c r="D21" s="62"/>
      <c r="E21" s="62"/>
      <c r="F21" s="62"/>
      <c r="G21" s="62"/>
      <c r="H21" s="63" t="s">
        <v>18</v>
      </c>
      <c r="I21" s="188">
        <f>'Value Model (Prob)'!JV_share</f>
        <v>0.6</v>
      </c>
      <c r="J21" s="65" t="s">
        <v>66</v>
      </c>
      <c r="K21" s="10"/>
      <c r="L21" s="10"/>
      <c r="M21" s="71"/>
      <c r="N21" s="71"/>
      <c r="O21" s="71"/>
      <c r="P21" s="71"/>
      <c r="Q21" s="71"/>
      <c r="R21" s="71"/>
      <c r="S21" s="10"/>
      <c r="T21" s="67"/>
    </row>
    <row r="22" spans="1:41" x14ac:dyDescent="0.2">
      <c r="A22" s="60"/>
      <c r="B22" s="61" t="s">
        <v>43</v>
      </c>
      <c r="C22" s="62"/>
      <c r="D22" s="62"/>
      <c r="E22" s="62"/>
      <c r="F22" s="62"/>
      <c r="G22" s="62"/>
      <c r="H22" s="63" t="s">
        <v>18</v>
      </c>
      <c r="I22" s="188">
        <f>'Value Model (Prob)'!Royalty</f>
        <v>0.02</v>
      </c>
      <c r="J22" s="65" t="s">
        <v>10</v>
      </c>
      <c r="K22" s="10"/>
      <c r="L22" s="10"/>
      <c r="M22" s="71"/>
      <c r="N22" s="71"/>
      <c r="O22" s="71"/>
      <c r="P22" s="71"/>
      <c r="Q22" s="71"/>
      <c r="R22" s="71"/>
      <c r="S22" s="10"/>
      <c r="T22" s="67"/>
    </row>
    <row r="23" spans="1:41" x14ac:dyDescent="0.2">
      <c r="A23" s="60"/>
      <c r="B23" s="61" t="s">
        <v>64</v>
      </c>
      <c r="C23" s="62"/>
      <c r="D23" s="62"/>
      <c r="E23" s="62"/>
      <c r="F23" s="62"/>
      <c r="G23" s="62"/>
      <c r="H23" s="63" t="s">
        <v>81</v>
      </c>
      <c r="I23" s="189">
        <f>'Value Model (Prob)'!Capacity</f>
        <v>2.5</v>
      </c>
      <c r="J23" s="65" t="s">
        <v>37</v>
      </c>
      <c r="K23" s="10"/>
      <c r="L23" s="10"/>
      <c r="M23" s="73"/>
      <c r="N23" s="73"/>
      <c r="O23" s="73"/>
      <c r="P23" s="73"/>
      <c r="Q23" s="73"/>
      <c r="R23" s="73"/>
      <c r="S23" s="10"/>
      <c r="T23" s="67"/>
    </row>
    <row r="24" spans="1:41" x14ac:dyDescent="0.2">
      <c r="A24" s="60"/>
      <c r="B24" s="61" t="s">
        <v>65</v>
      </c>
      <c r="C24" s="62"/>
      <c r="D24" s="62"/>
      <c r="E24" s="62"/>
      <c r="F24" s="62"/>
      <c r="G24" s="62"/>
      <c r="H24" s="63" t="s">
        <v>82</v>
      </c>
      <c r="I24" s="190">
        <f>'Value Model (Prob)'!Expansion</f>
        <v>6</v>
      </c>
      <c r="J24" s="65" t="s">
        <v>65</v>
      </c>
      <c r="K24" s="10"/>
      <c r="L24" s="10"/>
      <c r="M24" s="73"/>
      <c r="N24" s="73"/>
      <c r="O24" s="73"/>
      <c r="P24" s="73"/>
      <c r="Q24" s="73"/>
      <c r="R24" s="73"/>
      <c r="S24" s="10"/>
      <c r="T24" s="67"/>
    </row>
    <row r="25" spans="1:41" x14ac:dyDescent="0.2">
      <c r="A25" s="60" t="s">
        <v>16</v>
      </c>
      <c r="B25" s="75"/>
      <c r="C25" s="76"/>
      <c r="D25" s="76"/>
      <c r="E25" s="76"/>
      <c r="F25" s="76"/>
      <c r="G25" s="76"/>
      <c r="H25" s="76"/>
      <c r="I25" s="76"/>
      <c r="J25" s="77"/>
      <c r="K25" s="58"/>
      <c r="L25" s="10"/>
      <c r="M25" s="10"/>
      <c r="N25" s="10"/>
      <c r="O25" s="59"/>
      <c r="P25" s="59"/>
      <c r="Q25" s="59"/>
      <c r="R25" s="59"/>
      <c r="S25" s="10"/>
      <c r="T25" s="67"/>
    </row>
    <row r="26" spans="1:41" ht="13.5" thickBot="1" x14ac:dyDescent="0.25">
      <c r="A26" s="60"/>
      <c r="B26" s="10"/>
      <c r="C26" s="10"/>
      <c r="D26" s="10"/>
      <c r="E26" s="10"/>
      <c r="F26" s="10"/>
      <c r="G26" s="10"/>
      <c r="H26" s="10"/>
      <c r="I26" s="10"/>
      <c r="K26" s="58"/>
      <c r="L26" s="10"/>
      <c r="M26" s="10"/>
      <c r="N26" s="10"/>
      <c r="O26" s="59"/>
      <c r="P26" s="59"/>
      <c r="Q26" s="59"/>
      <c r="R26" s="59"/>
      <c r="S26" s="10"/>
      <c r="T26" s="67"/>
    </row>
    <row r="27" spans="1:41" ht="15" x14ac:dyDescent="0.2">
      <c r="A27" s="43" t="s">
        <v>22</v>
      </c>
      <c r="B27" s="44"/>
      <c r="C27" s="44"/>
      <c r="D27" s="44"/>
      <c r="E27" s="44"/>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spans="1:41" ht="15" x14ac:dyDescent="0.2">
      <c r="A28" s="78"/>
      <c r="B28" s="10"/>
      <c r="C28" s="10"/>
      <c r="D28" s="10"/>
      <c r="E28" s="10"/>
      <c r="F28" s="10"/>
      <c r="G28" s="10"/>
      <c r="H28" s="10"/>
      <c r="I28" s="10"/>
      <c r="J28" s="10"/>
      <c r="K28" s="10"/>
      <c r="L28" s="10"/>
      <c r="M28" s="166" t="s">
        <v>107</v>
      </c>
      <c r="N28" s="198"/>
      <c r="O28" s="198"/>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row>
    <row r="29" spans="1:41" s="3" customFormat="1" ht="15.75" x14ac:dyDescent="0.25">
      <c r="B29" s="53" t="s">
        <v>12</v>
      </c>
      <c r="C29" s="53"/>
      <c r="D29" s="53"/>
      <c r="E29" s="53"/>
      <c r="F29" s="53"/>
      <c r="G29" s="53"/>
      <c r="H29" s="40" t="s">
        <v>13</v>
      </c>
      <c r="I29" s="40" t="s">
        <v>23</v>
      </c>
      <c r="J29" s="40"/>
      <c r="K29" s="40" t="s">
        <v>24</v>
      </c>
      <c r="L29" s="40" t="s">
        <v>15</v>
      </c>
      <c r="M29" s="40" t="s">
        <v>25</v>
      </c>
      <c r="N29" s="40" t="s">
        <v>26</v>
      </c>
      <c r="O29" s="40" t="s">
        <v>27</v>
      </c>
      <c r="P29" s="79"/>
      <c r="Q29" s="42"/>
      <c r="R29" s="4"/>
      <c r="S29" s="42"/>
      <c r="T29" s="42"/>
    </row>
    <row r="30" spans="1:41" x14ac:dyDescent="0.2">
      <c r="A30" s="60" t="s">
        <v>16</v>
      </c>
      <c r="B30" s="103" t="s">
        <v>28</v>
      </c>
      <c r="C30" s="56"/>
      <c r="D30" s="56"/>
      <c r="E30" s="56"/>
      <c r="F30" s="56"/>
      <c r="G30" s="56"/>
      <c r="H30" s="56"/>
      <c r="I30" s="56"/>
      <c r="J30" s="56"/>
      <c r="K30" s="104"/>
      <c r="L30" s="56"/>
      <c r="M30" s="56"/>
      <c r="N30" s="56"/>
      <c r="O30" s="105"/>
      <c r="P30" s="57"/>
      <c r="R30" s="59"/>
    </row>
    <row r="31" spans="1:41" x14ac:dyDescent="0.2">
      <c r="A31" s="80" t="s">
        <v>16</v>
      </c>
      <c r="B31" s="106" t="s">
        <v>29</v>
      </c>
      <c r="C31" s="62"/>
      <c r="D31" s="62"/>
      <c r="E31" s="62"/>
      <c r="F31" s="62"/>
      <c r="G31" s="62"/>
      <c r="H31" s="63" t="s">
        <v>51</v>
      </c>
      <c r="I31" s="137">
        <v>2</v>
      </c>
      <c r="J31" s="107"/>
      <c r="K31" s="108">
        <f>INDEX(M31:O31,I31)</f>
        <v>2.75</v>
      </c>
      <c r="L31" s="109" t="s">
        <v>30</v>
      </c>
      <c r="M31" s="192">
        <f>'Value Model (Prob)'!M31</f>
        <v>0.95</v>
      </c>
      <c r="N31" s="192">
        <f>'Value Model (Prob)'!N31</f>
        <v>2.75</v>
      </c>
      <c r="O31" s="192">
        <f>'Value Model (Prob)'!O31</f>
        <v>5.45</v>
      </c>
      <c r="P31" s="112"/>
      <c r="R31" s="81"/>
    </row>
    <row r="32" spans="1:41" x14ac:dyDescent="0.2">
      <c r="A32" s="80" t="s">
        <v>16</v>
      </c>
      <c r="B32" s="106" t="s">
        <v>53</v>
      </c>
      <c r="C32" s="62"/>
      <c r="D32" s="62"/>
      <c r="E32" s="62"/>
      <c r="F32" s="62"/>
      <c r="G32" s="62"/>
      <c r="H32" s="63" t="s">
        <v>55</v>
      </c>
      <c r="I32" s="138">
        <v>2</v>
      </c>
      <c r="J32" s="107"/>
      <c r="K32" s="113">
        <f>INDEX(M32:O32,I32)</f>
        <v>1.61</v>
      </c>
      <c r="L32" s="107" t="s">
        <v>54</v>
      </c>
      <c r="M32" s="193">
        <f>'Value Model (Prob)'!M32</f>
        <v>1.1499999999999999</v>
      </c>
      <c r="N32" s="193">
        <f>'Value Model (Prob)'!N32</f>
        <v>1.61</v>
      </c>
      <c r="O32" s="193">
        <f>'Value Model (Prob)'!O32</f>
        <v>2.0499999999999998</v>
      </c>
      <c r="P32" s="112"/>
      <c r="R32" s="10"/>
    </row>
    <row r="33" spans="1:22" x14ac:dyDescent="0.2">
      <c r="A33" s="60" t="s">
        <v>16</v>
      </c>
      <c r="B33" s="61" t="s">
        <v>56</v>
      </c>
      <c r="C33" s="62"/>
      <c r="D33" s="62"/>
      <c r="E33" s="62"/>
      <c r="F33" s="62"/>
      <c r="G33" s="62"/>
      <c r="H33" s="63" t="s">
        <v>57</v>
      </c>
      <c r="I33" s="139">
        <v>2</v>
      </c>
      <c r="J33" s="62"/>
      <c r="K33" s="116">
        <f>INDEX(M33:O33,I33)</f>
        <v>3.5999999999999997E-2</v>
      </c>
      <c r="L33" s="117" t="s">
        <v>67</v>
      </c>
      <c r="M33" s="194">
        <f>'Value Model (Prob)'!M33</f>
        <v>-3.2000000000000001E-2</v>
      </c>
      <c r="N33" s="194">
        <f>'Value Model (Prob)'!N33</f>
        <v>3.5999999999999997E-2</v>
      </c>
      <c r="O33" s="194">
        <f>'Value Model (Prob)'!O33</f>
        <v>0.108</v>
      </c>
      <c r="P33" s="112"/>
      <c r="R33" s="82"/>
    </row>
    <row r="34" spans="1:22" x14ac:dyDescent="0.2">
      <c r="A34" s="60" t="s">
        <v>16</v>
      </c>
      <c r="B34" s="61"/>
      <c r="C34" s="62"/>
      <c r="D34" s="62"/>
      <c r="E34" s="62"/>
      <c r="F34" s="62"/>
      <c r="G34" s="62"/>
      <c r="H34" s="63"/>
      <c r="I34" s="62"/>
      <c r="J34" s="62"/>
      <c r="K34" s="62"/>
      <c r="L34" s="62"/>
      <c r="M34" s="62"/>
      <c r="N34" s="62"/>
      <c r="O34" s="62"/>
      <c r="P34" s="112"/>
      <c r="R34" s="10"/>
    </row>
    <row r="35" spans="1:22" x14ac:dyDescent="0.2">
      <c r="A35" s="60" t="s">
        <v>16</v>
      </c>
      <c r="B35" s="120" t="s">
        <v>83</v>
      </c>
      <c r="C35" s="62"/>
      <c r="D35" s="62"/>
      <c r="E35" s="62"/>
      <c r="F35" s="62"/>
      <c r="G35" s="62"/>
      <c r="H35" s="63"/>
      <c r="I35" s="121"/>
      <c r="J35" s="62"/>
      <c r="K35" s="62"/>
      <c r="L35" s="107"/>
      <c r="M35" s="62"/>
      <c r="N35" s="62"/>
      <c r="O35" s="62"/>
      <c r="P35" s="112"/>
    </row>
    <row r="36" spans="1:22" x14ac:dyDescent="0.2">
      <c r="A36" s="60" t="s">
        <v>16</v>
      </c>
      <c r="B36" s="61" t="s">
        <v>58</v>
      </c>
      <c r="C36" s="62"/>
      <c r="D36" s="62"/>
      <c r="E36" s="62"/>
      <c r="F36" s="62"/>
      <c r="G36" s="62"/>
      <c r="H36" s="63" t="s">
        <v>59</v>
      </c>
      <c r="I36" s="140">
        <v>2</v>
      </c>
      <c r="J36" s="107"/>
      <c r="K36" s="122">
        <f t="shared" ref="K36" si="0">INDEX(M36:O36,I36)</f>
        <v>10.7</v>
      </c>
      <c r="L36" s="123" t="s">
        <v>68</v>
      </c>
      <c r="M36" s="195">
        <f>'Value Model (Prob)'!M36</f>
        <v>9.9499999999999993</v>
      </c>
      <c r="N36" s="195">
        <f>'Value Model (Prob)'!N36</f>
        <v>10.7</v>
      </c>
      <c r="O36" s="195">
        <f>'Value Model (Prob)'!O36</f>
        <v>11.38</v>
      </c>
      <c r="P36" s="112"/>
    </row>
    <row r="37" spans="1:22" x14ac:dyDescent="0.2">
      <c r="A37" s="60"/>
      <c r="B37" s="61"/>
      <c r="C37" s="62"/>
      <c r="D37" s="62"/>
      <c r="E37" s="62"/>
      <c r="F37" s="62"/>
      <c r="G37" s="62"/>
      <c r="H37" s="63"/>
      <c r="I37" s="126"/>
      <c r="J37" s="107"/>
      <c r="K37" s="114"/>
      <c r="L37" s="107"/>
      <c r="M37" s="127"/>
      <c r="N37" s="127"/>
      <c r="O37" s="127"/>
      <c r="P37" s="112"/>
    </row>
    <row r="38" spans="1:22" x14ac:dyDescent="0.2">
      <c r="B38" s="120" t="s">
        <v>84</v>
      </c>
      <c r="C38" s="62"/>
      <c r="D38" s="62"/>
      <c r="E38" s="62"/>
      <c r="F38" s="62"/>
      <c r="G38" s="62"/>
      <c r="H38" s="63"/>
      <c r="I38" s="62"/>
      <c r="J38" s="62"/>
      <c r="K38" s="62"/>
      <c r="L38" s="62"/>
      <c r="M38" s="62"/>
      <c r="N38" s="62"/>
      <c r="O38" s="62"/>
      <c r="P38" s="112"/>
    </row>
    <row r="39" spans="1:22" x14ac:dyDescent="0.2">
      <c r="A39" s="60" t="s">
        <v>16</v>
      </c>
      <c r="B39" s="61" t="s">
        <v>60</v>
      </c>
      <c r="C39" s="62"/>
      <c r="D39" s="62"/>
      <c r="E39" s="62"/>
      <c r="F39" s="62"/>
      <c r="G39" s="62"/>
      <c r="H39" s="63" t="s">
        <v>59</v>
      </c>
      <c r="I39" s="137">
        <v>2</v>
      </c>
      <c r="J39" s="62"/>
      <c r="K39" s="128">
        <f>INDEX(M39:O39,I39)</f>
        <v>9.4849999999999994</v>
      </c>
      <c r="L39" s="109" t="s">
        <v>69</v>
      </c>
      <c r="M39" s="196">
        <f>'Value Model (Prob)'!M39</f>
        <v>9.2449999999999992</v>
      </c>
      <c r="N39" s="196">
        <f>'Value Model (Prob)'!N39</f>
        <v>9.4849999999999994</v>
      </c>
      <c r="O39" s="196">
        <f>'Value Model (Prob)'!O39</f>
        <v>9.77</v>
      </c>
      <c r="P39" s="112"/>
    </row>
    <row r="40" spans="1:22" x14ac:dyDescent="0.2">
      <c r="A40" s="80" t="s">
        <v>16</v>
      </c>
      <c r="B40" s="61" t="s">
        <v>61</v>
      </c>
      <c r="C40" s="62"/>
      <c r="D40" s="62"/>
      <c r="E40" s="62"/>
      <c r="F40" s="62"/>
      <c r="G40" s="62"/>
      <c r="H40" s="63" t="s">
        <v>62</v>
      </c>
      <c r="I40" s="139">
        <v>2</v>
      </c>
      <c r="J40" s="62"/>
      <c r="K40" s="131">
        <f>INDEX(M40:O40,I40)</f>
        <v>14.8</v>
      </c>
      <c r="L40" s="117" t="s">
        <v>70</v>
      </c>
      <c r="M40" s="197">
        <f>'Value Model (Prob)'!M40</f>
        <v>13.6</v>
      </c>
      <c r="N40" s="197">
        <f>'Value Model (Prob)'!N40</f>
        <v>14.8</v>
      </c>
      <c r="O40" s="197">
        <f>'Value Model (Prob)'!O40</f>
        <v>16.149999999999999</v>
      </c>
      <c r="P40" s="112"/>
    </row>
    <row r="41" spans="1:22" x14ac:dyDescent="0.2">
      <c r="A41" s="54"/>
      <c r="B41" s="134"/>
      <c r="C41" s="76"/>
      <c r="D41" s="76"/>
      <c r="E41" s="76"/>
      <c r="F41" s="76"/>
      <c r="G41" s="76"/>
      <c r="H41" s="132"/>
      <c r="I41" s="132"/>
      <c r="J41" s="76"/>
      <c r="K41" s="135"/>
      <c r="L41" s="136"/>
      <c r="M41" s="135"/>
      <c r="N41" s="135"/>
      <c r="O41" s="135"/>
      <c r="P41" s="77"/>
      <c r="R41" s="81"/>
    </row>
    <row r="42" spans="1:22" ht="13.5" thickBot="1" x14ac:dyDescent="0.25"/>
    <row r="43" spans="1:22" ht="15" x14ac:dyDescent="0.2">
      <c r="A43" s="43" t="s">
        <v>31</v>
      </c>
      <c r="B43" s="44"/>
      <c r="C43" s="44"/>
      <c r="D43" s="44"/>
      <c r="E43" s="44"/>
      <c r="F43" s="44"/>
      <c r="G43" s="45"/>
      <c r="H43" s="45"/>
      <c r="I43" s="45"/>
      <c r="J43" s="45"/>
      <c r="K43" s="45"/>
      <c r="L43" s="45"/>
      <c r="M43" s="45"/>
      <c r="N43" s="45"/>
      <c r="O43" s="45"/>
      <c r="P43" s="45"/>
      <c r="Q43" s="45"/>
      <c r="R43" s="45"/>
      <c r="S43" s="45"/>
      <c r="T43" s="45"/>
    </row>
    <row r="44" spans="1:22" ht="15" x14ac:dyDescent="0.2">
      <c r="A44" s="78"/>
      <c r="B44" s="10"/>
      <c r="C44" s="10"/>
      <c r="D44" s="10"/>
      <c r="E44" s="10"/>
      <c r="F44" s="10"/>
      <c r="G44" s="10"/>
      <c r="H44" s="10"/>
      <c r="I44" s="10"/>
      <c r="J44" s="10"/>
      <c r="K44" s="10"/>
      <c r="L44" s="10"/>
      <c r="M44" s="10"/>
      <c r="N44" s="10"/>
      <c r="O44" s="10"/>
      <c r="P44" s="10"/>
      <c r="Q44" s="10"/>
      <c r="R44" s="10"/>
      <c r="S44" s="10"/>
      <c r="T44" s="10"/>
    </row>
    <row r="45" spans="1:22" ht="15" x14ac:dyDescent="0.2">
      <c r="A45" s="160" t="str">
        <f>strategy_name</f>
        <v>No Partnership / No Expansion</v>
      </c>
      <c r="B45" s="33"/>
      <c r="C45" s="33"/>
      <c r="D45" s="33"/>
      <c r="E45" s="33"/>
      <c r="F45" s="33"/>
      <c r="G45" s="10"/>
      <c r="H45" s="10"/>
      <c r="I45" s="10"/>
      <c r="J45" s="10"/>
      <c r="K45" s="10"/>
      <c r="L45" s="10"/>
      <c r="M45" s="10"/>
      <c r="N45" s="10"/>
      <c r="O45" s="10"/>
      <c r="P45" s="10"/>
      <c r="Q45" s="10"/>
      <c r="R45" s="10"/>
      <c r="S45" s="10"/>
      <c r="T45" s="10"/>
    </row>
    <row r="46" spans="1:22" x14ac:dyDescent="0.2">
      <c r="A46" s="83"/>
    </row>
    <row r="47" spans="1:22" ht="15.75" x14ac:dyDescent="0.25">
      <c r="A47" s="53" t="s">
        <v>32</v>
      </c>
      <c r="B47" s="153"/>
      <c r="C47" s="153"/>
      <c r="D47" s="49"/>
      <c r="E47" s="49"/>
      <c r="F47" s="49"/>
      <c r="G47" s="154"/>
      <c r="H47" s="164">
        <v>2020</v>
      </c>
      <c r="I47" s="164">
        <f>H47+1</f>
        <v>2021</v>
      </c>
      <c r="J47" s="164">
        <f t="shared" ref="J47:O47" si="1">I47+1</f>
        <v>2022</v>
      </c>
      <c r="K47" s="164">
        <f t="shared" si="1"/>
        <v>2023</v>
      </c>
      <c r="L47" s="164">
        <f t="shared" si="1"/>
        <v>2024</v>
      </c>
      <c r="M47" s="164">
        <f t="shared" si="1"/>
        <v>2025</v>
      </c>
      <c r="N47" s="164">
        <f t="shared" si="1"/>
        <v>2026</v>
      </c>
      <c r="O47" s="164">
        <f t="shared" si="1"/>
        <v>2027</v>
      </c>
      <c r="P47" s="164">
        <f>O47+1</f>
        <v>2028</v>
      </c>
      <c r="Q47" s="164">
        <f>P47+1</f>
        <v>2029</v>
      </c>
      <c r="R47" s="85"/>
      <c r="V47" s="85"/>
    </row>
    <row r="48" spans="1:22" ht="15.75" x14ac:dyDescent="0.25">
      <c r="A48" s="53" t="s">
        <v>33</v>
      </c>
      <c r="B48" s="153"/>
      <c r="C48" s="153"/>
      <c r="D48" s="49"/>
      <c r="E48" s="49"/>
      <c r="F48" s="49"/>
      <c r="G48" s="154"/>
      <c r="H48" s="164">
        <f>H47-$H$47</f>
        <v>0</v>
      </c>
      <c r="I48" s="164">
        <f t="shared" ref="I48:Q48" si="2">I47-$H$47</f>
        <v>1</v>
      </c>
      <c r="J48" s="164">
        <f t="shared" si="2"/>
        <v>2</v>
      </c>
      <c r="K48" s="164">
        <f t="shared" si="2"/>
        <v>3</v>
      </c>
      <c r="L48" s="164">
        <f t="shared" si="2"/>
        <v>4</v>
      </c>
      <c r="M48" s="164">
        <f t="shared" si="2"/>
        <v>5</v>
      </c>
      <c r="N48" s="164">
        <f t="shared" si="2"/>
        <v>6</v>
      </c>
      <c r="O48" s="164">
        <f t="shared" si="2"/>
        <v>7</v>
      </c>
      <c r="P48" s="164">
        <f t="shared" si="2"/>
        <v>8</v>
      </c>
      <c r="Q48" s="164">
        <f t="shared" si="2"/>
        <v>9</v>
      </c>
      <c r="R48" s="85"/>
      <c r="V48" s="85"/>
    </row>
    <row r="49" spans="1:48" ht="15.75" x14ac:dyDescent="0.25">
      <c r="A49" s="3"/>
      <c r="B49" s="1"/>
      <c r="C49" s="1"/>
      <c r="G49" s="84"/>
      <c r="H49" s="86"/>
      <c r="I49" s="86"/>
      <c r="J49" s="86"/>
      <c r="K49" s="86"/>
      <c r="L49" s="86"/>
      <c r="M49" s="86"/>
      <c r="N49" s="86"/>
      <c r="O49" s="86"/>
      <c r="P49" s="86"/>
      <c r="Q49" s="86"/>
      <c r="R49" s="5"/>
      <c r="S49" s="5"/>
      <c r="T49" s="5"/>
      <c r="U49" s="5"/>
      <c r="V49" s="5"/>
      <c r="W49" s="5"/>
    </row>
    <row r="50" spans="1:48" ht="15.75" x14ac:dyDescent="0.25">
      <c r="A50" s="53" t="s">
        <v>34</v>
      </c>
      <c r="B50" s="153"/>
      <c r="C50" s="153"/>
      <c r="D50" s="49"/>
      <c r="E50" s="49"/>
      <c r="F50" s="49"/>
      <c r="H50" s="87"/>
      <c r="I50" s="87"/>
      <c r="J50" s="87"/>
      <c r="K50" s="87"/>
      <c r="L50" s="87"/>
      <c r="M50" s="87"/>
      <c r="N50" s="87"/>
      <c r="O50" s="87"/>
      <c r="P50" s="87"/>
      <c r="Q50" s="87"/>
      <c r="R50" s="5"/>
      <c r="S50" s="5"/>
      <c r="T50" s="5"/>
      <c r="U50" s="5"/>
      <c r="V50" s="5"/>
      <c r="W50" s="5"/>
    </row>
    <row r="51" spans="1:48" ht="15" x14ac:dyDescent="0.2">
      <c r="A51" s="153"/>
      <c r="B51" s="153" t="s">
        <v>35</v>
      </c>
      <c r="C51" s="153"/>
      <c r="D51" s="49"/>
      <c r="E51" s="49"/>
      <c r="F51" s="49"/>
      <c r="G51" s="151" t="s">
        <v>51</v>
      </c>
      <c r="H51" s="158">
        <f>dem_DAC</f>
        <v>2.75</v>
      </c>
      <c r="I51" s="158">
        <f t="shared" ref="I51:Q51" si="3">$H$51*(1+growth_rate)^I48</f>
        <v>2.8490000000000002</v>
      </c>
      <c r="J51" s="158">
        <f t="shared" si="3"/>
        <v>2.9515640000000003</v>
      </c>
      <c r="K51" s="158">
        <f t="shared" si="3"/>
        <v>3.0578203040000003</v>
      </c>
      <c r="L51" s="158">
        <f t="shared" si="3"/>
        <v>3.1679018349440002</v>
      </c>
      <c r="M51" s="158">
        <f t="shared" si="3"/>
        <v>3.2819463010019847</v>
      </c>
      <c r="N51" s="158">
        <f t="shared" si="3"/>
        <v>3.4000963678380556</v>
      </c>
      <c r="O51" s="158">
        <f t="shared" si="3"/>
        <v>3.5224998370802258</v>
      </c>
      <c r="P51" s="158">
        <f t="shared" si="3"/>
        <v>3.6493098312151142</v>
      </c>
      <c r="Q51" s="158">
        <f t="shared" si="3"/>
        <v>3.7806849851388584</v>
      </c>
      <c r="R51" s="145"/>
      <c r="S51" s="145"/>
      <c r="T51" s="5"/>
      <c r="U51" s="5"/>
      <c r="V51" s="5"/>
      <c r="W51" s="5"/>
    </row>
    <row r="52" spans="1:48" ht="15" x14ac:dyDescent="0.2">
      <c r="A52" s="153"/>
      <c r="B52" s="153" t="s">
        <v>36</v>
      </c>
      <c r="C52" s="153"/>
      <c r="D52" s="49"/>
      <c r="E52" s="49"/>
      <c r="F52" s="49"/>
      <c r="G52" s="151" t="s">
        <v>51</v>
      </c>
      <c r="H52" s="158">
        <f t="shared" ref="H52" si="4">dem_ET*H51</f>
        <v>4.4275000000000002</v>
      </c>
      <c r="I52" s="158">
        <f t="shared" ref="I52:Q52" si="5">$H$52*(1+growth_rate)^I48</f>
        <v>4.5868900000000004</v>
      </c>
      <c r="J52" s="158">
        <f t="shared" si="5"/>
        <v>4.7520180400000003</v>
      </c>
      <c r="K52" s="158">
        <f t="shared" si="5"/>
        <v>4.9230906894400004</v>
      </c>
      <c r="L52" s="158">
        <f t="shared" si="5"/>
        <v>5.100321954259841</v>
      </c>
      <c r="M52" s="158">
        <f t="shared" si="5"/>
        <v>5.2839335446131956</v>
      </c>
      <c r="N52" s="158">
        <f t="shared" si="5"/>
        <v>5.4741551522192697</v>
      </c>
      <c r="O52" s="158">
        <f t="shared" si="5"/>
        <v>5.6712247376991645</v>
      </c>
      <c r="P52" s="158">
        <f t="shared" si="5"/>
        <v>5.8753888282563338</v>
      </c>
      <c r="Q52" s="158">
        <f t="shared" si="5"/>
        <v>6.0869028260735627</v>
      </c>
      <c r="R52" s="145"/>
      <c r="S52" s="145"/>
      <c r="T52" s="5"/>
      <c r="U52" s="5"/>
      <c r="V52" s="5"/>
      <c r="W52" s="5"/>
    </row>
    <row r="53" spans="1:48" ht="15" x14ac:dyDescent="0.2">
      <c r="A53" s="153"/>
      <c r="B53" s="153" t="s">
        <v>37</v>
      </c>
      <c r="C53" s="153"/>
      <c r="D53" s="49"/>
      <c r="E53" s="49"/>
      <c r="F53" s="49"/>
      <c r="G53" s="151" t="s">
        <v>51</v>
      </c>
      <c r="H53" s="159">
        <f t="shared" ref="H53:Q53" si="6">IF(strategy=1,Capacity,IF(OR(strategy=2,strategy=3),Capacity+Expansion,H52))</f>
        <v>2.5</v>
      </c>
      <c r="I53" s="159">
        <f t="shared" si="6"/>
        <v>2.5</v>
      </c>
      <c r="J53" s="159">
        <f t="shared" si="6"/>
        <v>2.5</v>
      </c>
      <c r="K53" s="159">
        <f t="shared" si="6"/>
        <v>2.5</v>
      </c>
      <c r="L53" s="159">
        <f t="shared" si="6"/>
        <v>2.5</v>
      </c>
      <c r="M53" s="159">
        <f t="shared" si="6"/>
        <v>2.5</v>
      </c>
      <c r="N53" s="159">
        <f t="shared" si="6"/>
        <v>2.5</v>
      </c>
      <c r="O53" s="159">
        <f t="shared" si="6"/>
        <v>2.5</v>
      </c>
      <c r="P53" s="159">
        <f t="shared" si="6"/>
        <v>2.5</v>
      </c>
      <c r="Q53" s="159">
        <f t="shared" si="6"/>
        <v>2.5</v>
      </c>
      <c r="R53" s="145"/>
      <c r="S53" s="145"/>
      <c r="T53" s="5"/>
      <c r="U53" s="5"/>
      <c r="V53" s="5"/>
      <c r="W53" s="5"/>
    </row>
    <row r="54" spans="1:48" ht="15" x14ac:dyDescent="0.2">
      <c r="A54" s="153"/>
      <c r="B54" s="153" t="s">
        <v>34</v>
      </c>
      <c r="C54" s="153"/>
      <c r="D54" s="49"/>
      <c r="E54" s="49"/>
      <c r="F54" s="49"/>
      <c r="G54" s="151" t="s">
        <v>51</v>
      </c>
      <c r="H54" s="158">
        <f t="shared" ref="H54:Q54" si="7">MIN(IF(strategy&lt;=2,H51,H52),H53)</f>
        <v>2.5</v>
      </c>
      <c r="I54" s="158">
        <f t="shared" si="7"/>
        <v>2.5</v>
      </c>
      <c r="J54" s="158">
        <f t="shared" si="7"/>
        <v>2.5</v>
      </c>
      <c r="K54" s="158">
        <f t="shared" si="7"/>
        <v>2.5</v>
      </c>
      <c r="L54" s="158">
        <f t="shared" si="7"/>
        <v>2.5</v>
      </c>
      <c r="M54" s="158">
        <f t="shared" si="7"/>
        <v>2.5</v>
      </c>
      <c r="N54" s="158">
        <f t="shared" si="7"/>
        <v>2.5</v>
      </c>
      <c r="O54" s="158">
        <f t="shared" si="7"/>
        <v>2.5</v>
      </c>
      <c r="P54" s="158">
        <f t="shared" si="7"/>
        <v>2.5</v>
      </c>
      <c r="Q54" s="158">
        <f t="shared" si="7"/>
        <v>2.5</v>
      </c>
      <c r="R54" s="145"/>
      <c r="S54" s="145"/>
      <c r="T54" s="5"/>
      <c r="U54" s="5"/>
      <c r="V54" s="5"/>
      <c r="W54" s="5"/>
    </row>
    <row r="55" spans="1:48" ht="15" x14ac:dyDescent="0.2">
      <c r="A55" s="1"/>
      <c r="B55" s="1"/>
      <c r="C55" s="1"/>
      <c r="G55" s="181"/>
      <c r="H55" s="147"/>
      <c r="I55" s="147"/>
      <c r="J55" s="147"/>
      <c r="K55" s="147"/>
      <c r="L55" s="147"/>
      <c r="M55" s="147"/>
      <c r="N55" s="147"/>
      <c r="O55" s="147"/>
      <c r="P55" s="147"/>
      <c r="Q55" s="147"/>
      <c r="R55" s="145"/>
      <c r="S55" s="145"/>
      <c r="T55" s="5"/>
      <c r="U55" s="5"/>
      <c r="V55" s="5"/>
      <c r="W55" s="5"/>
    </row>
    <row r="56" spans="1:48" s="10" customFormat="1" ht="15.75" x14ac:dyDescent="0.25">
      <c r="A56" s="53" t="s">
        <v>38</v>
      </c>
      <c r="B56" s="155"/>
      <c r="C56" s="155"/>
      <c r="D56" s="156"/>
      <c r="E56" s="156"/>
      <c r="F56" s="156"/>
      <c r="G56" s="152" t="s">
        <v>39</v>
      </c>
      <c r="H56" s="159">
        <f t="shared" ref="H56:Q56" si="8">unit_revenue*H54</f>
        <v>26.75</v>
      </c>
      <c r="I56" s="159">
        <f t="shared" si="8"/>
        <v>26.75</v>
      </c>
      <c r="J56" s="159">
        <f t="shared" si="8"/>
        <v>26.75</v>
      </c>
      <c r="K56" s="159">
        <f t="shared" si="8"/>
        <v>26.75</v>
      </c>
      <c r="L56" s="159">
        <f t="shared" si="8"/>
        <v>26.75</v>
      </c>
      <c r="M56" s="159">
        <f t="shared" si="8"/>
        <v>26.75</v>
      </c>
      <c r="N56" s="159">
        <f t="shared" si="8"/>
        <v>26.75</v>
      </c>
      <c r="O56" s="159">
        <f t="shared" si="8"/>
        <v>26.75</v>
      </c>
      <c r="P56" s="159">
        <f t="shared" si="8"/>
        <v>26.75</v>
      </c>
      <c r="Q56" s="159">
        <f t="shared" si="8"/>
        <v>26.75</v>
      </c>
      <c r="R56" s="145"/>
      <c r="S56" s="145"/>
      <c r="T56" s="5"/>
      <c r="U56" s="5"/>
      <c r="V56" s="5"/>
      <c r="W56" s="5"/>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row>
    <row r="57" spans="1:48" s="10" customFormat="1" ht="15" x14ac:dyDescent="0.2">
      <c r="A57" s="1"/>
      <c r="B57" s="2"/>
      <c r="C57" s="2"/>
      <c r="G57" s="88"/>
      <c r="H57" s="146"/>
      <c r="I57" s="146"/>
      <c r="J57" s="146"/>
      <c r="K57" s="146"/>
      <c r="L57" s="146"/>
      <c r="M57" s="146"/>
      <c r="N57" s="146"/>
      <c r="O57" s="146"/>
      <c r="P57" s="146"/>
      <c r="Q57" s="146"/>
      <c r="R57" s="145"/>
      <c r="S57" s="145"/>
      <c r="T57" s="5"/>
      <c r="U57" s="5"/>
      <c r="V57" s="5"/>
      <c r="W57" s="5"/>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row>
    <row r="58" spans="1:48" s="10" customFormat="1" ht="15.75" x14ac:dyDescent="0.25">
      <c r="A58" s="53" t="s">
        <v>40</v>
      </c>
      <c r="B58" s="155"/>
      <c r="C58" s="155"/>
      <c r="D58" s="156"/>
      <c r="E58" s="156"/>
      <c r="F58" s="156"/>
      <c r="G58" s="152" t="s">
        <v>39</v>
      </c>
      <c r="H58" s="159">
        <f t="shared" ref="H58:Q58" si="9">IF(strategy=4,0,prod_cost*H54)</f>
        <v>23.712499999999999</v>
      </c>
      <c r="I58" s="159">
        <f t="shared" si="9"/>
        <v>23.712499999999999</v>
      </c>
      <c r="J58" s="159">
        <f t="shared" si="9"/>
        <v>23.712499999999999</v>
      </c>
      <c r="K58" s="159">
        <f t="shared" si="9"/>
        <v>23.712499999999999</v>
      </c>
      <c r="L58" s="159">
        <f t="shared" si="9"/>
        <v>23.712499999999999</v>
      </c>
      <c r="M58" s="159">
        <f t="shared" si="9"/>
        <v>23.712499999999999</v>
      </c>
      <c r="N58" s="159">
        <f t="shared" si="9"/>
        <v>23.712499999999999</v>
      </c>
      <c r="O58" s="159">
        <f t="shared" si="9"/>
        <v>23.712499999999999</v>
      </c>
      <c r="P58" s="159">
        <f t="shared" si="9"/>
        <v>23.712499999999999</v>
      </c>
      <c r="Q58" s="159">
        <f t="shared" si="9"/>
        <v>23.712499999999999</v>
      </c>
      <c r="R58" s="145"/>
      <c r="S58" s="145"/>
      <c r="T58" s="5"/>
      <c r="U58" s="5"/>
      <c r="V58" s="5"/>
      <c r="W58" s="5"/>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row>
    <row r="59" spans="1:48" s="10" customFormat="1" ht="15" x14ac:dyDescent="0.2">
      <c r="A59" s="1"/>
      <c r="B59" s="2"/>
      <c r="C59" s="2"/>
      <c r="G59" s="88"/>
      <c r="H59" s="146"/>
      <c r="I59" s="146"/>
      <c r="J59" s="146"/>
      <c r="K59" s="146"/>
      <c r="L59" s="146"/>
      <c r="M59" s="146"/>
      <c r="N59" s="146"/>
      <c r="O59" s="146"/>
      <c r="P59" s="146"/>
      <c r="Q59" s="146"/>
      <c r="R59" s="145"/>
      <c r="S59" s="145"/>
      <c r="T59" s="5"/>
      <c r="U59" s="5"/>
      <c r="V59" s="5"/>
      <c r="W59" s="5"/>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row>
    <row r="60" spans="1:48" s="10" customFormat="1" ht="15.75" x14ac:dyDescent="0.25">
      <c r="A60" s="53" t="s">
        <v>41</v>
      </c>
      <c r="B60" s="155"/>
      <c r="C60" s="155"/>
      <c r="D60" s="156"/>
      <c r="E60" s="156"/>
      <c r="F60" s="156"/>
      <c r="G60" s="152" t="s">
        <v>39</v>
      </c>
      <c r="H60" s="159">
        <f>IF(strategy=2,const_cost,0)</f>
        <v>0</v>
      </c>
      <c r="I60" s="146"/>
      <c r="J60" s="146"/>
      <c r="K60" s="146"/>
      <c r="L60" s="146"/>
      <c r="M60" s="146"/>
      <c r="N60" s="146"/>
      <c r="O60" s="146"/>
      <c r="P60" s="146"/>
      <c r="Q60" s="146"/>
      <c r="R60" s="145"/>
      <c r="S60" s="145"/>
      <c r="T60" s="5"/>
      <c r="U60" s="5"/>
      <c r="V60" s="5"/>
      <c r="W60" s="5"/>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row>
    <row r="61" spans="1:48" s="10" customFormat="1" ht="15" x14ac:dyDescent="0.2">
      <c r="A61" s="2"/>
      <c r="B61" s="2"/>
      <c r="C61" s="2"/>
      <c r="G61" s="88"/>
      <c r="H61" s="146"/>
      <c r="I61" s="146"/>
      <c r="J61" s="146"/>
      <c r="K61" s="146"/>
      <c r="L61" s="146"/>
      <c r="M61" s="146"/>
      <c r="N61" s="146"/>
      <c r="O61" s="146"/>
      <c r="P61" s="146"/>
      <c r="Q61" s="146"/>
      <c r="R61" s="145"/>
      <c r="S61" s="145"/>
      <c r="T61" s="5"/>
      <c r="U61" s="5"/>
      <c r="V61" s="5"/>
      <c r="W61" s="5"/>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row>
    <row r="62" spans="1:48" s="10" customFormat="1" ht="15.75" x14ac:dyDescent="0.25">
      <c r="A62" s="157" t="s">
        <v>42</v>
      </c>
      <c r="B62" s="155"/>
      <c r="C62" s="155"/>
      <c r="D62" s="156"/>
      <c r="E62" s="156"/>
      <c r="F62" s="156"/>
      <c r="G62" s="152" t="s">
        <v>39</v>
      </c>
      <c r="H62" s="159">
        <f t="shared" ref="H62:Q62" si="10">IF(strategy=3,JV_share*(H56-H58),0)</f>
        <v>0</v>
      </c>
      <c r="I62" s="159">
        <f t="shared" si="10"/>
        <v>0</v>
      </c>
      <c r="J62" s="159">
        <f t="shared" si="10"/>
        <v>0</v>
      </c>
      <c r="K62" s="159">
        <f t="shared" si="10"/>
        <v>0</v>
      </c>
      <c r="L62" s="159">
        <f t="shared" si="10"/>
        <v>0</v>
      </c>
      <c r="M62" s="159">
        <f t="shared" si="10"/>
        <v>0</v>
      </c>
      <c r="N62" s="159">
        <f t="shared" si="10"/>
        <v>0</v>
      </c>
      <c r="O62" s="159">
        <f t="shared" si="10"/>
        <v>0</v>
      </c>
      <c r="P62" s="159">
        <f t="shared" si="10"/>
        <v>0</v>
      </c>
      <c r="Q62" s="159">
        <f t="shared" si="10"/>
        <v>0</v>
      </c>
      <c r="R62" s="145"/>
      <c r="S62" s="145"/>
      <c r="T62" s="5"/>
      <c r="U62" s="5"/>
      <c r="V62" s="5"/>
      <c r="W62" s="5"/>
      <c r="X62" s="42"/>
      <c r="Y62" s="42"/>
      <c r="Z62" s="42"/>
      <c r="AA62" s="42"/>
      <c r="AB62" s="42"/>
      <c r="AC62" s="42"/>
      <c r="AD62" s="42"/>
      <c r="AE62" s="42"/>
      <c r="AF62" s="42"/>
      <c r="AG62" s="42"/>
      <c r="AH62" s="42"/>
      <c r="AI62" s="42"/>
      <c r="AJ62" s="42"/>
      <c r="AK62" s="42"/>
      <c r="AL62" s="42"/>
      <c r="AM62" s="42"/>
      <c r="AN62" s="42"/>
      <c r="AO62" s="42"/>
      <c r="AP62" s="42"/>
      <c r="AQ62" s="42"/>
      <c r="AR62" s="42"/>
      <c r="AS62" s="42"/>
      <c r="AT62" s="42"/>
      <c r="AU62" s="42"/>
      <c r="AV62" s="42"/>
    </row>
    <row r="63" spans="1:48" s="10" customFormat="1" ht="15.75" x14ac:dyDescent="0.25">
      <c r="A63" s="157" t="s">
        <v>43</v>
      </c>
      <c r="B63" s="155"/>
      <c r="C63" s="155"/>
      <c r="D63" s="156"/>
      <c r="E63" s="156"/>
      <c r="F63" s="156"/>
      <c r="G63" s="152" t="s">
        <v>39</v>
      </c>
      <c r="H63" s="159">
        <f t="shared" ref="H63:Q63" si="11">IF(strategy=4,(1-Royalty)*H56,0)</f>
        <v>0</v>
      </c>
      <c r="I63" s="159">
        <f t="shared" si="11"/>
        <v>0</v>
      </c>
      <c r="J63" s="159">
        <f t="shared" si="11"/>
        <v>0</v>
      </c>
      <c r="K63" s="159">
        <f t="shared" si="11"/>
        <v>0</v>
      </c>
      <c r="L63" s="159">
        <f t="shared" si="11"/>
        <v>0</v>
      </c>
      <c r="M63" s="159">
        <f t="shared" si="11"/>
        <v>0</v>
      </c>
      <c r="N63" s="159">
        <f t="shared" si="11"/>
        <v>0</v>
      </c>
      <c r="O63" s="159">
        <f t="shared" si="11"/>
        <v>0</v>
      </c>
      <c r="P63" s="159">
        <f t="shared" si="11"/>
        <v>0</v>
      </c>
      <c r="Q63" s="159">
        <f t="shared" si="11"/>
        <v>0</v>
      </c>
      <c r="R63" s="145"/>
      <c r="S63" s="145"/>
      <c r="T63" s="5"/>
      <c r="U63" s="5"/>
      <c r="V63" s="5"/>
      <c r="W63" s="5"/>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row>
    <row r="64" spans="1:48" s="10" customFormat="1" ht="15" x14ac:dyDescent="0.2">
      <c r="A64" s="2"/>
      <c r="B64" s="2"/>
      <c r="C64" s="2"/>
      <c r="G64" s="88"/>
      <c r="H64" s="146"/>
      <c r="I64" s="146"/>
      <c r="J64" s="146"/>
      <c r="K64" s="146"/>
      <c r="L64" s="146"/>
      <c r="M64" s="146"/>
      <c r="N64" s="146"/>
      <c r="O64" s="146"/>
      <c r="P64" s="146"/>
      <c r="Q64" s="146"/>
      <c r="R64" s="145"/>
      <c r="S64" s="145"/>
      <c r="T64" s="5"/>
      <c r="U64" s="5"/>
      <c r="V64" s="5"/>
      <c r="W64" s="5"/>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row>
    <row r="65" spans="1:48" s="10" customFormat="1" ht="15.75" x14ac:dyDescent="0.25">
      <c r="A65" s="157" t="s">
        <v>44</v>
      </c>
      <c r="B65" s="155"/>
      <c r="C65" s="155"/>
      <c r="D65" s="156"/>
      <c r="E65" s="156"/>
      <c r="F65" s="156"/>
      <c r="G65" s="152" t="s">
        <v>39</v>
      </c>
      <c r="H65" s="159">
        <f>H56-H58-H60-H62-H63</f>
        <v>3.0375000000000014</v>
      </c>
      <c r="I65" s="159">
        <f t="shared" ref="I65:Q65" si="12">I56-I58-I60-I62-I63</f>
        <v>3.0375000000000014</v>
      </c>
      <c r="J65" s="159">
        <f t="shared" si="12"/>
        <v>3.0375000000000014</v>
      </c>
      <c r="K65" s="159">
        <f t="shared" si="12"/>
        <v>3.0375000000000014</v>
      </c>
      <c r="L65" s="159">
        <f t="shared" si="12"/>
        <v>3.0375000000000014</v>
      </c>
      <c r="M65" s="159">
        <f t="shared" si="12"/>
        <v>3.0375000000000014</v>
      </c>
      <c r="N65" s="159">
        <f t="shared" si="12"/>
        <v>3.0375000000000014</v>
      </c>
      <c r="O65" s="159">
        <f t="shared" si="12"/>
        <v>3.0375000000000014</v>
      </c>
      <c r="P65" s="159">
        <f t="shared" si="12"/>
        <v>3.0375000000000014</v>
      </c>
      <c r="Q65" s="159">
        <f t="shared" si="12"/>
        <v>3.0375000000000014</v>
      </c>
      <c r="R65" s="145"/>
      <c r="S65" s="145"/>
      <c r="T65" s="5"/>
      <c r="U65" s="5"/>
      <c r="V65" s="5"/>
      <c r="W65" s="5"/>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row>
    <row r="66" spans="1:48" s="10" customFormat="1" ht="15" x14ac:dyDescent="0.2">
      <c r="A66" s="2"/>
      <c r="B66" s="2"/>
      <c r="C66" s="2"/>
      <c r="G66" s="88"/>
      <c r="H66" s="146"/>
      <c r="I66" s="146"/>
      <c r="J66" s="146"/>
      <c r="K66" s="146"/>
      <c r="L66" s="146"/>
      <c r="M66" s="146"/>
      <c r="N66" s="146"/>
      <c r="O66" s="146"/>
      <c r="P66" s="146"/>
      <c r="Q66" s="146"/>
      <c r="R66" s="145"/>
      <c r="S66" s="145"/>
      <c r="T66" s="5"/>
      <c r="U66" s="5"/>
      <c r="V66" s="5"/>
      <c r="W66" s="5"/>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row>
    <row r="67" spans="1:48" s="10" customFormat="1" ht="15.75" x14ac:dyDescent="0.25">
      <c r="A67" s="157" t="s">
        <v>45</v>
      </c>
      <c r="B67" s="155"/>
      <c r="C67" s="155"/>
      <c r="D67" s="156"/>
      <c r="E67" s="156"/>
      <c r="F67" s="156"/>
      <c r="G67" s="152" t="s">
        <v>39</v>
      </c>
      <c r="H67" s="159">
        <f t="shared" ref="H67:Q67" si="13">tax_rate*H65</f>
        <v>1.1542500000000007</v>
      </c>
      <c r="I67" s="159">
        <f t="shared" si="13"/>
        <v>1.1542500000000007</v>
      </c>
      <c r="J67" s="159">
        <f t="shared" si="13"/>
        <v>1.1542500000000007</v>
      </c>
      <c r="K67" s="159">
        <f t="shared" si="13"/>
        <v>1.1542500000000007</v>
      </c>
      <c r="L67" s="159">
        <f t="shared" si="13"/>
        <v>1.1542500000000007</v>
      </c>
      <c r="M67" s="159">
        <f t="shared" si="13"/>
        <v>1.1542500000000007</v>
      </c>
      <c r="N67" s="159">
        <f t="shared" si="13"/>
        <v>1.1542500000000007</v>
      </c>
      <c r="O67" s="159">
        <f t="shared" si="13"/>
        <v>1.1542500000000007</v>
      </c>
      <c r="P67" s="159">
        <f t="shared" si="13"/>
        <v>1.1542500000000007</v>
      </c>
      <c r="Q67" s="159">
        <f t="shared" si="13"/>
        <v>1.1542500000000007</v>
      </c>
      <c r="R67" s="145"/>
      <c r="S67" s="145"/>
      <c r="T67" s="5"/>
      <c r="U67" s="5"/>
      <c r="V67" s="5"/>
      <c r="W67" s="5"/>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row>
    <row r="68" spans="1:48" s="10" customFormat="1" ht="15.75" x14ac:dyDescent="0.25">
      <c r="A68" s="157" t="s">
        <v>46</v>
      </c>
      <c r="B68" s="155"/>
      <c r="C68" s="155"/>
      <c r="D68" s="156"/>
      <c r="E68" s="156"/>
      <c r="F68" s="156"/>
      <c r="G68" s="152" t="s">
        <v>39</v>
      </c>
      <c r="H68" s="159">
        <f>IF(H67&lt;0,-1*H67,0)</f>
        <v>0</v>
      </c>
      <c r="I68" s="159">
        <f>IF(H68&gt;I67,H68-I67,0)</f>
        <v>0</v>
      </c>
      <c r="J68" s="159">
        <f t="shared" ref="J68:Q68" si="14">IF(I68&gt;J67,I68-J67,0)</f>
        <v>0</v>
      </c>
      <c r="K68" s="159">
        <f t="shared" si="14"/>
        <v>0</v>
      </c>
      <c r="L68" s="159">
        <f t="shared" si="14"/>
        <v>0</v>
      </c>
      <c r="M68" s="159">
        <f t="shared" si="14"/>
        <v>0</v>
      </c>
      <c r="N68" s="159">
        <f t="shared" si="14"/>
        <v>0</v>
      </c>
      <c r="O68" s="159">
        <f t="shared" si="14"/>
        <v>0</v>
      </c>
      <c r="P68" s="159">
        <f t="shared" si="14"/>
        <v>0</v>
      </c>
      <c r="Q68" s="159">
        <f t="shared" si="14"/>
        <v>0</v>
      </c>
      <c r="R68" s="145"/>
      <c r="S68" s="145"/>
      <c r="T68" s="5"/>
      <c r="U68" s="5"/>
      <c r="V68" s="5"/>
      <c r="W68" s="5"/>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row>
    <row r="69" spans="1:48" s="10" customFormat="1" ht="15.75" x14ac:dyDescent="0.25">
      <c r="A69" s="157" t="s">
        <v>47</v>
      </c>
      <c r="B69" s="155"/>
      <c r="C69" s="155"/>
      <c r="D69" s="156"/>
      <c r="E69" s="156"/>
      <c r="F69" s="156"/>
      <c r="G69" s="152" t="s">
        <v>39</v>
      </c>
      <c r="H69" s="159">
        <f>IF(H68&gt;0,0,H67)</f>
        <v>1.1542500000000007</v>
      </c>
      <c r="I69" s="159">
        <f>IF(I68&gt;0,0,I67-H68)</f>
        <v>1.1542500000000007</v>
      </c>
      <c r="J69" s="159">
        <f t="shared" ref="J69:Q69" si="15">IF(J68&gt;0,0,J67-I68)</f>
        <v>1.1542500000000007</v>
      </c>
      <c r="K69" s="159">
        <f t="shared" si="15"/>
        <v>1.1542500000000007</v>
      </c>
      <c r="L69" s="159">
        <f t="shared" si="15"/>
        <v>1.1542500000000007</v>
      </c>
      <c r="M69" s="159">
        <f t="shared" si="15"/>
        <v>1.1542500000000007</v>
      </c>
      <c r="N69" s="159">
        <f t="shared" si="15"/>
        <v>1.1542500000000007</v>
      </c>
      <c r="O69" s="159">
        <f t="shared" si="15"/>
        <v>1.1542500000000007</v>
      </c>
      <c r="P69" s="159">
        <f t="shared" si="15"/>
        <v>1.1542500000000007</v>
      </c>
      <c r="Q69" s="159">
        <f t="shared" si="15"/>
        <v>1.1542500000000007</v>
      </c>
      <c r="R69" s="145"/>
      <c r="S69" s="145"/>
      <c r="T69" s="5"/>
      <c r="U69" s="5"/>
      <c r="V69" s="5"/>
      <c r="W69" s="5"/>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row>
    <row r="70" spans="1:48" s="10" customFormat="1" ht="15" x14ac:dyDescent="0.2">
      <c r="A70" s="2"/>
      <c r="B70" s="2"/>
      <c r="C70" s="2"/>
      <c r="G70" s="88"/>
      <c r="H70" s="146"/>
      <c r="I70" s="146"/>
      <c r="J70" s="146"/>
      <c r="K70" s="146"/>
      <c r="L70" s="146"/>
      <c r="M70" s="146"/>
      <c r="N70" s="146"/>
      <c r="O70" s="146"/>
      <c r="P70" s="146"/>
      <c r="Q70" s="146"/>
      <c r="R70" s="146"/>
      <c r="S70" s="146"/>
      <c r="T70" s="6"/>
      <c r="U70" s="5"/>
      <c r="V70" s="5"/>
      <c r="W70" s="5"/>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row>
    <row r="71" spans="1:48" s="10" customFormat="1" ht="15.75" x14ac:dyDescent="0.25">
      <c r="A71" s="157" t="s">
        <v>48</v>
      </c>
      <c r="B71" s="156"/>
      <c r="C71" s="156"/>
      <c r="D71" s="156"/>
      <c r="E71" s="156"/>
      <c r="F71" s="156"/>
      <c r="G71" s="152" t="s">
        <v>49</v>
      </c>
      <c r="H71" s="158">
        <f>H65-H69</f>
        <v>1.8832500000000008</v>
      </c>
      <c r="I71" s="158">
        <f t="shared" ref="I71:Q71" si="16">I65-I69</f>
        <v>1.8832500000000008</v>
      </c>
      <c r="J71" s="158">
        <f t="shared" si="16"/>
        <v>1.8832500000000008</v>
      </c>
      <c r="K71" s="158">
        <f t="shared" si="16"/>
        <v>1.8832500000000008</v>
      </c>
      <c r="L71" s="158">
        <f t="shared" si="16"/>
        <v>1.8832500000000008</v>
      </c>
      <c r="M71" s="158">
        <f t="shared" si="16"/>
        <v>1.8832500000000008</v>
      </c>
      <c r="N71" s="158">
        <f t="shared" si="16"/>
        <v>1.8832500000000008</v>
      </c>
      <c r="O71" s="158">
        <f t="shared" si="16"/>
        <v>1.8832500000000008</v>
      </c>
      <c r="P71" s="158">
        <f t="shared" si="16"/>
        <v>1.8832500000000008</v>
      </c>
      <c r="Q71" s="158">
        <f t="shared" si="16"/>
        <v>1.8832500000000008</v>
      </c>
      <c r="R71" s="148"/>
      <c r="S71" s="148"/>
      <c r="T71" s="7"/>
      <c r="U71" s="5"/>
      <c r="V71" s="5"/>
      <c r="W71" s="5"/>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row>
    <row r="72" spans="1:48" s="10" customFormat="1" x14ac:dyDescent="0.2">
      <c r="H72" s="145"/>
      <c r="I72" s="145"/>
      <c r="J72" s="145"/>
      <c r="K72" s="145"/>
      <c r="L72" s="145"/>
      <c r="M72" s="145"/>
      <c r="N72" s="145"/>
      <c r="O72" s="145"/>
      <c r="P72" s="145"/>
      <c r="Q72" s="145"/>
      <c r="R72" s="145"/>
      <c r="S72" s="145"/>
      <c r="T72" s="5"/>
      <c r="U72" s="5"/>
      <c r="V72" s="5"/>
      <c r="W72" s="5"/>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row>
    <row r="73" spans="1:48" s="10" customFormat="1" ht="15.75" x14ac:dyDescent="0.25">
      <c r="A73" s="157" t="s">
        <v>50</v>
      </c>
      <c r="B73" s="155"/>
      <c r="C73" s="155"/>
      <c r="D73" s="156"/>
      <c r="E73" s="156"/>
      <c r="F73" s="156"/>
      <c r="G73" s="152" t="s">
        <v>52</v>
      </c>
      <c r="H73" s="158">
        <f t="shared" ref="H73:Q73" si="17">H71/((1+discount_rate)^H48)</f>
        <v>1.8832500000000008</v>
      </c>
      <c r="I73" s="158">
        <f t="shared" si="17"/>
        <v>1.7437500000000006</v>
      </c>
      <c r="J73" s="158">
        <f t="shared" si="17"/>
        <v>1.6145833333333339</v>
      </c>
      <c r="K73" s="158">
        <f t="shared" si="17"/>
        <v>1.494984567901235</v>
      </c>
      <c r="L73" s="158">
        <f t="shared" si="17"/>
        <v>1.3842449702789212</v>
      </c>
      <c r="M73" s="158">
        <f t="shared" si="17"/>
        <v>1.2817083058138159</v>
      </c>
      <c r="N73" s="158">
        <f t="shared" si="17"/>
        <v>1.1867669498276072</v>
      </c>
      <c r="O73" s="158">
        <f t="shared" si="17"/>
        <v>1.0988582868774139</v>
      </c>
      <c r="P73" s="158">
        <f t="shared" si="17"/>
        <v>1.0174613767383462</v>
      </c>
      <c r="Q73" s="158">
        <f t="shared" si="17"/>
        <v>0.94209386735032052</v>
      </c>
      <c r="R73" s="149"/>
      <c r="S73" s="149"/>
      <c r="T73" s="8"/>
      <c r="U73" s="5"/>
      <c r="V73" s="5"/>
      <c r="W73" s="5"/>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row>
    <row r="74" spans="1:48" s="10" customFormat="1" x14ac:dyDescent="0.2">
      <c r="H74" s="150"/>
      <c r="I74" s="148"/>
      <c r="J74" s="148"/>
      <c r="K74" s="148"/>
      <c r="L74" s="148"/>
      <c r="M74" s="148"/>
      <c r="N74" s="148"/>
      <c r="O74" s="148"/>
      <c r="P74" s="148"/>
      <c r="Q74" s="148"/>
      <c r="R74" s="148"/>
      <c r="S74" s="148"/>
      <c r="T74" s="7"/>
      <c r="U74" s="5"/>
      <c r="V74" s="5"/>
      <c r="W74" s="5"/>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row>
    <row r="75" spans="1:48" s="10" customFormat="1" ht="15.75" x14ac:dyDescent="0.25">
      <c r="A75" s="163" t="s">
        <v>85</v>
      </c>
      <c r="B75" s="33"/>
      <c r="C75" s="33"/>
      <c r="D75" s="33"/>
      <c r="E75" s="33"/>
      <c r="F75" s="33"/>
      <c r="G75" s="161" t="s">
        <v>52</v>
      </c>
      <c r="H75" s="162">
        <f>SUM(H73:Q73)</f>
        <v>13.647701658120996</v>
      </c>
      <c r="I75" s="148"/>
      <c r="J75" s="148"/>
      <c r="K75" s="148"/>
      <c r="L75" s="148"/>
      <c r="M75" s="148"/>
      <c r="N75" s="148"/>
      <c r="O75" s="148"/>
      <c r="P75" s="148"/>
      <c r="Q75" s="148"/>
      <c r="R75" s="148"/>
      <c r="S75" s="148"/>
      <c r="T75" s="7"/>
      <c r="U75" s="5"/>
      <c r="V75" s="5"/>
      <c r="W75" s="5"/>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row>
    <row r="76" spans="1:48" s="10" customFormat="1" ht="13.5" thickBot="1" x14ac:dyDescent="0.25">
      <c r="H76" s="9"/>
      <c r="I76" s="9"/>
      <c r="J76" s="9"/>
      <c r="K76" s="9"/>
      <c r="L76" s="9"/>
      <c r="M76" s="9"/>
      <c r="N76" s="9"/>
      <c r="O76" s="9"/>
      <c r="P76" s="9"/>
      <c r="Q76" s="9"/>
      <c r="R76" s="9"/>
      <c r="S76" s="9"/>
      <c r="T76" s="9"/>
      <c r="U76" s="5"/>
      <c r="V76" s="5"/>
      <c r="W76" s="5"/>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row>
    <row r="77" spans="1:48" s="10" customFormat="1" ht="15" x14ac:dyDescent="0.2">
      <c r="A77" s="43" t="s">
        <v>88</v>
      </c>
      <c r="B77" s="44"/>
      <c r="C77" s="44"/>
      <c r="D77" s="44"/>
      <c r="E77" s="44"/>
      <c r="F77" s="44"/>
      <c r="G77" s="45"/>
      <c r="H77" s="45"/>
      <c r="I77" s="45"/>
      <c r="J77" s="45"/>
      <c r="K77" s="45"/>
      <c r="L77" s="45"/>
      <c r="M77" s="45"/>
      <c r="N77" s="45"/>
      <c r="O77" s="45"/>
      <c r="P77" s="45"/>
      <c r="Q77" s="45"/>
      <c r="R77" s="45"/>
      <c r="S77" s="45"/>
      <c r="T77" s="45"/>
      <c r="U77" s="5"/>
      <c r="V77" s="5"/>
      <c r="W77" s="5"/>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row>
    <row r="78" spans="1:48" s="10" customFormat="1" ht="15" x14ac:dyDescent="0.2">
      <c r="A78" s="170"/>
      <c r="B78" s="21"/>
      <c r="C78" s="21"/>
      <c r="D78" s="21"/>
      <c r="E78" s="21"/>
      <c r="F78" s="21"/>
      <c r="U78" s="5"/>
      <c r="V78" s="5"/>
      <c r="W78" s="5"/>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row>
    <row r="79" spans="1:48" s="10" customFormat="1" x14ac:dyDescent="0.2">
      <c r="A79" s="156" t="s">
        <v>86</v>
      </c>
      <c r="B79" s="156"/>
      <c r="C79" s="156"/>
      <c r="D79" s="156"/>
      <c r="E79" s="156"/>
      <c r="F79" s="156"/>
      <c r="H79" s="9"/>
      <c r="I79" s="9"/>
      <c r="J79" s="9"/>
      <c r="K79" s="9"/>
      <c r="L79" s="9"/>
      <c r="M79" s="9"/>
      <c r="N79" s="9"/>
      <c r="O79" s="9"/>
      <c r="P79" s="9"/>
      <c r="Q79" s="9"/>
      <c r="R79" s="9"/>
      <c r="S79" s="9"/>
      <c r="T79" s="9"/>
      <c r="U79" s="5"/>
      <c r="V79" s="5"/>
      <c r="W79" s="5"/>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row>
    <row r="80" spans="1:48" s="10" customFormat="1" x14ac:dyDescent="0.2">
      <c r="H80" s="9"/>
      <c r="I80" s="9"/>
      <c r="J80" s="9"/>
      <c r="K80" s="9"/>
      <c r="L80" s="9"/>
      <c r="M80" s="9"/>
      <c r="N80" s="9"/>
      <c r="O80" s="9"/>
      <c r="P80" s="9"/>
      <c r="Q80" s="9"/>
      <c r="R80" s="9"/>
      <c r="S80" s="9"/>
      <c r="T80" s="9"/>
      <c r="U80" s="5"/>
      <c r="V80" s="5"/>
      <c r="W80" s="5"/>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row>
    <row r="81" spans="1:48" s="10" customFormat="1" x14ac:dyDescent="0.2">
      <c r="A81" s="33"/>
      <c r="B81" s="89" t="s">
        <v>2</v>
      </c>
      <c r="C81" s="33"/>
      <c r="D81" s="33"/>
      <c r="E81" s="90">
        <f>H75</f>
        <v>13.647701658120996</v>
      </c>
      <c r="H81" s="91"/>
      <c r="I81" s="91"/>
      <c r="J81" s="9"/>
      <c r="K81" s="9"/>
      <c r="L81" s="9"/>
      <c r="M81" s="9"/>
      <c r="N81" s="9"/>
      <c r="O81" s="9"/>
      <c r="P81" s="9"/>
      <c r="Q81" s="9"/>
      <c r="R81" s="9"/>
      <c r="S81" s="9"/>
      <c r="T81" s="9"/>
      <c r="U81" s="5"/>
      <c r="V81" s="5"/>
      <c r="W81" s="5"/>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row>
    <row r="82" spans="1:48" s="10" customFormat="1" x14ac:dyDescent="0.2">
      <c r="A82" s="38" t="str">
        <f>F9</f>
        <v>No Partnership / No Expansion</v>
      </c>
      <c r="B82" s="38">
        <v>1</v>
      </c>
      <c r="C82" s="39">
        <f t="dataTable" ref="C82:E85" dt2D="0" dtr="0" r1="K5"/>
        <v>0</v>
      </c>
      <c r="D82" s="39">
        <v>0</v>
      </c>
      <c r="E82" s="92">
        <v>13.647701658120996</v>
      </c>
      <c r="H82" s="93"/>
      <c r="I82" s="93"/>
      <c r="J82" s="93"/>
      <c r="K82" s="93"/>
      <c r="L82" s="93"/>
      <c r="M82" s="93"/>
      <c r="N82" s="93"/>
      <c r="O82" s="93"/>
      <c r="P82" s="93"/>
      <c r="Q82" s="93"/>
      <c r="R82" s="93"/>
      <c r="S82" s="93"/>
      <c r="T82" s="93"/>
      <c r="U82" s="5"/>
      <c r="V82" s="5"/>
      <c r="W82" s="5"/>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row>
    <row r="83" spans="1:48" s="10" customFormat="1" x14ac:dyDescent="0.2">
      <c r="A83" s="38" t="str">
        <f>F10</f>
        <v>No Partnership / Expansion</v>
      </c>
      <c r="B83" s="38">
        <v>2</v>
      </c>
      <c r="C83" s="39">
        <v>0</v>
      </c>
      <c r="D83" s="39">
        <v>0</v>
      </c>
      <c r="E83" s="92">
        <v>7.4734727121771103</v>
      </c>
      <c r="H83" s="7"/>
      <c r="I83" s="7"/>
      <c r="J83" s="7"/>
      <c r="K83" s="7"/>
      <c r="L83" s="7"/>
      <c r="M83" s="7"/>
      <c r="N83" s="7"/>
      <c r="O83" s="7"/>
      <c r="P83" s="7"/>
      <c r="Q83" s="7"/>
      <c r="R83" s="7"/>
      <c r="S83" s="7"/>
      <c r="T83" s="7"/>
      <c r="U83" s="5"/>
      <c r="V83" s="5"/>
      <c r="W83" s="5"/>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row>
    <row r="84" spans="1:48" s="10" customFormat="1" x14ac:dyDescent="0.2">
      <c r="A84" s="38" t="str">
        <f>F11</f>
        <v>Joint Venture</v>
      </c>
      <c r="B84" s="38">
        <v>3</v>
      </c>
      <c r="C84" s="39">
        <v>0</v>
      </c>
      <c r="D84" s="39">
        <v>0</v>
      </c>
      <c r="E84" s="92">
        <v>11.142774849996792</v>
      </c>
      <c r="H84" s="7"/>
      <c r="I84" s="7"/>
      <c r="J84" s="7"/>
      <c r="K84" s="7"/>
      <c r="L84" s="7"/>
      <c r="M84" s="7"/>
      <c r="N84" s="7"/>
      <c r="O84" s="7"/>
      <c r="P84" s="7"/>
      <c r="Q84" s="7"/>
      <c r="R84" s="7"/>
      <c r="S84" s="7"/>
      <c r="T84" s="7"/>
      <c r="U84" s="5"/>
      <c r="V84" s="5"/>
      <c r="W84" s="5"/>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row>
    <row r="85" spans="1:48" s="10" customFormat="1" x14ac:dyDescent="0.2">
      <c r="A85" s="38" t="str">
        <f>F12</f>
        <v>Royalty</v>
      </c>
      <c r="B85" s="38">
        <v>4</v>
      </c>
      <c r="C85" s="39">
        <v>0</v>
      </c>
      <c r="D85" s="39">
        <v>0</v>
      </c>
      <c r="E85" s="92">
        <v>4.9064893372413927</v>
      </c>
      <c r="H85" s="7"/>
      <c r="I85" s="7"/>
      <c r="J85" s="7"/>
      <c r="K85" s="7"/>
      <c r="L85" s="7"/>
      <c r="M85" s="7"/>
      <c r="N85" s="7"/>
      <c r="O85" s="7"/>
      <c r="P85" s="7"/>
      <c r="Q85" s="7"/>
      <c r="R85" s="7"/>
      <c r="S85" s="7"/>
      <c r="T85" s="7"/>
      <c r="U85" s="5"/>
      <c r="V85" s="5"/>
      <c r="W85" s="5"/>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row>
    <row r="86" spans="1:48" s="10" customFormat="1" x14ac:dyDescent="0.2">
      <c r="B86" s="94"/>
      <c r="H86" s="7"/>
      <c r="I86" s="7"/>
      <c r="J86" s="7"/>
      <c r="K86" s="7"/>
      <c r="L86" s="7"/>
      <c r="M86" s="7"/>
      <c r="N86" s="7"/>
      <c r="O86" s="7"/>
      <c r="P86" s="7"/>
      <c r="Q86" s="7"/>
      <c r="R86" s="7"/>
      <c r="S86" s="7"/>
      <c r="T86" s="7"/>
      <c r="U86" s="5"/>
      <c r="V86" s="5"/>
      <c r="W86" s="5"/>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row>
    <row r="87" spans="1:48" s="10" customFormat="1" x14ac:dyDescent="0.2">
      <c r="E87" s="23"/>
      <c r="F87" s="96"/>
      <c r="H87" s="7"/>
      <c r="I87" s="97"/>
      <c r="J87" s="7"/>
      <c r="K87" s="7"/>
      <c r="L87" s="7"/>
      <c r="M87" s="7"/>
      <c r="N87" s="7"/>
      <c r="O87" s="7"/>
      <c r="P87" s="7"/>
      <c r="Q87" s="7"/>
      <c r="R87" s="7"/>
      <c r="S87" s="7"/>
      <c r="T87" s="7"/>
      <c r="U87" s="5"/>
      <c r="V87" s="5"/>
      <c r="W87" s="5"/>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row>
    <row r="88" spans="1:48" s="10" customFormat="1" x14ac:dyDescent="0.2">
      <c r="E88" s="168" t="s">
        <v>87</v>
      </c>
      <c r="F88" s="168"/>
      <c r="G88" s="156"/>
      <c r="H88" s="169"/>
      <c r="I88" s="9"/>
      <c r="J88" s="168" t="s">
        <v>101</v>
      </c>
      <c r="K88" s="168"/>
      <c r="L88" s="156"/>
      <c r="M88" s="169"/>
      <c r="N88" s="9"/>
      <c r="O88" s="9"/>
      <c r="P88" s="9"/>
      <c r="Q88" s="9"/>
      <c r="R88" s="9"/>
      <c r="S88" s="9"/>
      <c r="T88" s="9"/>
      <c r="U88" s="5"/>
      <c r="V88" s="5"/>
      <c r="W88" s="5"/>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row>
    <row r="89" spans="1:48" s="10" customFormat="1" x14ac:dyDescent="0.2">
      <c r="A89" s="98"/>
      <c r="E89" s="23"/>
      <c r="F89" s="23"/>
      <c r="H89" s="9"/>
      <c r="I89" s="9"/>
      <c r="J89" s="9"/>
      <c r="K89" s="9"/>
      <c r="L89" s="9"/>
      <c r="M89" s="9"/>
      <c r="N89" s="9"/>
      <c r="O89" s="9"/>
      <c r="P89" s="9"/>
      <c r="Q89" s="9"/>
      <c r="R89" s="9"/>
      <c r="S89" s="9"/>
      <c r="T89" s="9"/>
      <c r="U89" s="5"/>
      <c r="V89" s="5"/>
      <c r="W89" s="5"/>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row>
    <row r="90" spans="1:48" s="10" customFormat="1" x14ac:dyDescent="0.2">
      <c r="A90" s="46"/>
      <c r="E90" s="34" t="str">
        <f>B31</f>
        <v>DA Corp. markets</v>
      </c>
      <c r="F90" s="34"/>
      <c r="G90" s="35"/>
      <c r="H90" s="36"/>
      <c r="I90" s="9"/>
      <c r="J90" s="34" t="s">
        <v>102</v>
      </c>
      <c r="K90" s="184">
        <f>strategy</f>
        <v>1</v>
      </c>
      <c r="L90" s="34"/>
      <c r="M90" s="34"/>
      <c r="N90" s="9"/>
      <c r="O90" s="9"/>
      <c r="P90" s="9"/>
      <c r="Q90" s="9"/>
      <c r="R90" s="9"/>
      <c r="S90" s="9"/>
      <c r="T90" s="9"/>
      <c r="U90" s="5"/>
      <c r="V90" s="5"/>
      <c r="W90" s="5"/>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c r="AV90" s="42"/>
    </row>
    <row r="91" spans="1:48" s="10" customFormat="1" x14ac:dyDescent="0.2">
      <c r="B91" s="98"/>
      <c r="D91" s="21"/>
      <c r="E91" s="27">
        <f>H75</f>
        <v>13.647701658120996</v>
      </c>
      <c r="F91" s="28">
        <v>1</v>
      </c>
      <c r="G91" s="28">
        <v>2</v>
      </c>
      <c r="H91" s="29">
        <v>3</v>
      </c>
      <c r="I91" s="91"/>
      <c r="J91" s="27">
        <f>H75</f>
        <v>13.647701658120996</v>
      </c>
      <c r="K91" s="28">
        <v>1</v>
      </c>
      <c r="L91" s="28">
        <v>2</v>
      </c>
      <c r="M91" s="28">
        <v>3</v>
      </c>
      <c r="N91" s="9"/>
      <c r="O91" s="9"/>
      <c r="P91" s="9"/>
      <c r="Q91" s="9"/>
      <c r="R91" s="9"/>
      <c r="S91" s="9"/>
      <c r="T91" s="9"/>
      <c r="U91" s="5"/>
      <c r="V91" s="5"/>
      <c r="W91" s="5"/>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row>
    <row r="92" spans="1:48" s="10" customFormat="1" x14ac:dyDescent="0.2">
      <c r="A92" s="98"/>
      <c r="E92" s="28">
        <v>1</v>
      </c>
      <c r="F92" s="30">
        <f t="dataTable" ref="F92:H95" dt2D="1" dtr="1" r1="I31" r2="K5" ca="1"/>
        <v>5.9772084175589777</v>
      </c>
      <c r="G92" s="30">
        <v>13.647701658120996</v>
      </c>
      <c r="H92" s="30">
        <v>13.647701658120996</v>
      </c>
      <c r="I92" s="93"/>
      <c r="J92" s="28">
        <v>1</v>
      </c>
      <c r="K92" s="30">
        <f t="dataTable" ref="K92:M94" dt2D="1" dtr="1" r1="I36" r2="I31" ca="1"/>
        <v>2.2875735919052862</v>
      </c>
      <c r="L92" s="30">
        <v>5.9772084175589777</v>
      </c>
      <c r="M92" s="30">
        <v>9.3224773261516649</v>
      </c>
      <c r="N92" s="93"/>
      <c r="O92" s="93"/>
      <c r="P92" s="93"/>
      <c r="Q92" s="93"/>
      <c r="R92" s="93"/>
      <c r="S92" s="93"/>
      <c r="T92" s="93"/>
      <c r="U92" s="5"/>
      <c r="V92" s="5"/>
      <c r="W92" s="5"/>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c r="AV92" s="42"/>
    </row>
    <row r="93" spans="1:48" s="10" customFormat="1" x14ac:dyDescent="0.2">
      <c r="A93" s="98"/>
      <c r="E93" s="28">
        <v>2</v>
      </c>
      <c r="F93" s="30">
        <v>-5.159341262001651</v>
      </c>
      <c r="G93" s="30">
        <v>7.4734727121771103</v>
      </c>
      <c r="H93" s="30">
        <v>24.84974411382963</v>
      </c>
      <c r="I93" s="9"/>
      <c r="J93" s="28">
        <v>2</v>
      </c>
      <c r="K93" s="30">
        <v>5.2231944617500154</v>
      </c>
      <c r="L93" s="30">
        <v>13.647701658120996</v>
      </c>
      <c r="M93" s="30">
        <v>21.285921516164031</v>
      </c>
      <c r="N93" s="9"/>
      <c r="O93" s="9"/>
      <c r="P93" s="9"/>
      <c r="Q93" s="9"/>
      <c r="R93" s="9"/>
      <c r="S93" s="9"/>
      <c r="T93" s="9"/>
      <c r="U93" s="5"/>
      <c r="V93" s="5"/>
      <c r="W93" s="5"/>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c r="AV93" s="42"/>
    </row>
    <row r="94" spans="1:48" s="10" customFormat="1" x14ac:dyDescent="0.2">
      <c r="E94" s="28">
        <v>3</v>
      </c>
      <c r="F94" s="30">
        <v>3.8493222209079834</v>
      </c>
      <c r="G94" s="31">
        <v>11.142774849996792</v>
      </c>
      <c r="H94" s="30">
        <v>18.560874255044528</v>
      </c>
      <c r="I94" s="7"/>
      <c r="J94" s="28">
        <v>3</v>
      </c>
      <c r="K94" s="30">
        <v>5.2231944617500154</v>
      </c>
      <c r="L94" s="30">
        <v>13.647701658120996</v>
      </c>
      <c r="M94" s="30">
        <v>21.285921516164031</v>
      </c>
      <c r="N94" s="7"/>
      <c r="O94" s="7"/>
      <c r="P94" s="7"/>
      <c r="Q94" s="7"/>
      <c r="R94" s="7"/>
      <c r="S94" s="7"/>
      <c r="T94" s="7"/>
      <c r="U94" s="5"/>
      <c r="V94" s="5"/>
      <c r="W94" s="5"/>
      <c r="X94" s="42"/>
      <c r="Y94" s="42"/>
      <c r="Z94" s="42"/>
      <c r="AA94" s="42"/>
      <c r="AB94" s="42"/>
      <c r="AC94" s="42"/>
      <c r="AD94" s="42"/>
      <c r="AE94" s="42"/>
      <c r="AF94" s="42"/>
      <c r="AG94" s="42"/>
      <c r="AH94" s="42"/>
      <c r="AI94" s="42"/>
      <c r="AJ94" s="42"/>
      <c r="AK94" s="42"/>
      <c r="AL94" s="42"/>
      <c r="AM94" s="42"/>
      <c r="AN94" s="42"/>
      <c r="AO94" s="42"/>
      <c r="AP94" s="42"/>
      <c r="AQ94" s="42"/>
      <c r="AR94" s="42"/>
      <c r="AS94" s="42"/>
      <c r="AT94" s="42"/>
      <c r="AU94" s="42"/>
      <c r="AV94" s="42"/>
    </row>
    <row r="95" spans="1:48" s="10" customFormat="1" x14ac:dyDescent="0.2">
      <c r="E95" s="28">
        <v>4</v>
      </c>
      <c r="F95" s="30">
        <v>1.694969043774297</v>
      </c>
      <c r="G95" s="30">
        <v>4.9064893372413927</v>
      </c>
      <c r="H95" s="30">
        <v>9.7237697774420297</v>
      </c>
      <c r="I95" s="9"/>
      <c r="J95" s="9"/>
      <c r="K95" s="9"/>
      <c r="L95" s="9"/>
      <c r="M95" s="9"/>
      <c r="N95" s="9"/>
      <c r="O95" s="9"/>
      <c r="P95" s="9"/>
      <c r="Q95" s="9"/>
      <c r="R95" s="9"/>
      <c r="S95" s="9"/>
      <c r="T95" s="9"/>
      <c r="U95" s="5"/>
      <c r="V95" s="5"/>
      <c r="W95" s="5"/>
      <c r="X95" s="42"/>
      <c r="Y95" s="42"/>
      <c r="Z95" s="42"/>
      <c r="AA95" s="42"/>
      <c r="AB95" s="42"/>
      <c r="AC95" s="42"/>
      <c r="AD95" s="42"/>
      <c r="AE95" s="42"/>
      <c r="AF95" s="42"/>
      <c r="AG95" s="42"/>
      <c r="AH95" s="42"/>
      <c r="AI95" s="42"/>
      <c r="AJ95" s="42"/>
      <c r="AK95" s="42"/>
      <c r="AL95" s="42"/>
      <c r="AM95" s="42"/>
      <c r="AN95" s="42"/>
      <c r="AO95" s="42"/>
      <c r="AP95" s="42"/>
      <c r="AQ95" s="42"/>
      <c r="AR95" s="42"/>
      <c r="AS95" s="42"/>
      <c r="AT95" s="42"/>
      <c r="AU95" s="42"/>
      <c r="AV95" s="42"/>
    </row>
    <row r="96" spans="1:48" s="10" customFormat="1" x14ac:dyDescent="0.2">
      <c r="I96" s="9"/>
      <c r="J96" s="9"/>
      <c r="K96" s="9"/>
      <c r="L96" s="9"/>
      <c r="M96" s="9"/>
      <c r="N96" s="9"/>
      <c r="O96" s="9"/>
      <c r="P96" s="9"/>
      <c r="Q96" s="9"/>
      <c r="R96" s="9"/>
      <c r="S96" s="9"/>
      <c r="T96" s="9"/>
      <c r="U96" s="5"/>
      <c r="V96" s="5"/>
      <c r="W96" s="5"/>
      <c r="X96" s="42"/>
      <c r="Y96" s="42"/>
      <c r="Z96" s="42"/>
      <c r="AA96" s="42"/>
      <c r="AB96" s="42"/>
      <c r="AC96" s="42"/>
      <c r="AD96" s="42"/>
      <c r="AE96" s="42"/>
      <c r="AF96" s="42"/>
      <c r="AG96" s="42"/>
      <c r="AH96" s="42"/>
      <c r="AI96" s="42"/>
      <c r="AJ96" s="42"/>
      <c r="AK96" s="42"/>
      <c r="AL96" s="42"/>
      <c r="AM96" s="42"/>
      <c r="AN96" s="42"/>
      <c r="AO96" s="42"/>
      <c r="AP96" s="42"/>
      <c r="AQ96" s="42"/>
      <c r="AR96" s="42"/>
      <c r="AS96" s="42"/>
      <c r="AT96" s="42"/>
      <c r="AU96" s="42"/>
      <c r="AV96" s="42"/>
    </row>
    <row r="97" spans="5:48" s="10" customFormat="1" x14ac:dyDescent="0.2">
      <c r="E97" s="32" t="str">
        <f>B32</f>
        <v>EnzyTech Multiple</v>
      </c>
      <c r="F97" s="32"/>
      <c r="G97" s="33"/>
      <c r="H97" s="33"/>
      <c r="I97" s="7"/>
      <c r="J97" s="7"/>
      <c r="K97" s="7"/>
      <c r="L97" s="7"/>
      <c r="M97" s="7"/>
      <c r="N97" s="7"/>
      <c r="O97" s="7"/>
      <c r="P97" s="7"/>
      <c r="Q97" s="7"/>
      <c r="R97" s="7"/>
      <c r="S97" s="7"/>
      <c r="T97" s="7"/>
      <c r="U97" s="5"/>
      <c r="V97" s="5"/>
      <c r="W97" s="5"/>
      <c r="X97" s="42"/>
      <c r="Y97" s="42"/>
      <c r="Z97" s="42"/>
      <c r="AA97" s="42"/>
      <c r="AB97" s="42"/>
      <c r="AC97" s="42"/>
      <c r="AD97" s="42"/>
      <c r="AE97" s="42"/>
      <c r="AF97" s="42"/>
      <c r="AG97" s="42"/>
      <c r="AH97" s="42"/>
      <c r="AI97" s="42"/>
      <c r="AJ97" s="42"/>
      <c r="AK97" s="42"/>
      <c r="AL97" s="42"/>
      <c r="AM97" s="42"/>
      <c r="AN97" s="42"/>
      <c r="AO97" s="42"/>
      <c r="AP97" s="42"/>
      <c r="AQ97" s="42"/>
      <c r="AR97" s="42"/>
      <c r="AS97" s="42"/>
      <c r="AT97" s="42"/>
      <c r="AU97" s="42"/>
      <c r="AV97" s="42"/>
    </row>
    <row r="98" spans="5:48" s="10" customFormat="1" x14ac:dyDescent="0.2">
      <c r="E98" s="27">
        <f>$H$75</f>
        <v>13.647701658120996</v>
      </c>
      <c r="F98" s="28">
        <v>1</v>
      </c>
      <c r="G98" s="28">
        <v>2</v>
      </c>
      <c r="H98" s="28">
        <v>3</v>
      </c>
      <c r="I98" s="7"/>
      <c r="J98" s="7"/>
      <c r="K98" s="7"/>
      <c r="L98" s="7"/>
      <c r="M98" s="7"/>
      <c r="N98" s="7"/>
      <c r="O98" s="7"/>
      <c r="P98" s="7"/>
      <c r="Q98" s="7"/>
      <c r="R98" s="7"/>
      <c r="S98" s="7"/>
      <c r="T98" s="7"/>
      <c r="U98" s="5"/>
      <c r="V98" s="5"/>
      <c r="W98" s="5"/>
      <c r="X98" s="42"/>
      <c r="Y98" s="42"/>
      <c r="Z98" s="42"/>
      <c r="AA98" s="42"/>
      <c r="AB98" s="42"/>
      <c r="AC98" s="42"/>
      <c r="AD98" s="42"/>
      <c r="AE98" s="42"/>
      <c r="AF98" s="42"/>
      <c r="AG98" s="42"/>
      <c r="AH98" s="42"/>
      <c r="AI98" s="42"/>
      <c r="AJ98" s="42"/>
      <c r="AK98" s="42"/>
      <c r="AL98" s="42"/>
      <c r="AM98" s="42"/>
      <c r="AN98" s="42"/>
      <c r="AO98" s="42"/>
      <c r="AP98" s="42"/>
      <c r="AQ98" s="42"/>
      <c r="AR98" s="42"/>
      <c r="AS98" s="42"/>
      <c r="AT98" s="42"/>
      <c r="AU98" s="42"/>
      <c r="AV98" s="42"/>
    </row>
    <row r="99" spans="5:48" s="10" customFormat="1" x14ac:dyDescent="0.2">
      <c r="E99" s="28">
        <v>1</v>
      </c>
      <c r="F99" s="30">
        <f t="dataTable" ref="F99:H102" dt2D="1" dtr="1" r1="I32" r2="K5" ca="1"/>
        <v>13.647701658120996</v>
      </c>
      <c r="G99" s="30">
        <v>13.647701658120996</v>
      </c>
      <c r="H99" s="30">
        <v>13.647701658120996</v>
      </c>
      <c r="I99" s="7"/>
      <c r="J99" s="7"/>
      <c r="K99" s="7"/>
      <c r="L99" s="7"/>
      <c r="M99" s="7"/>
      <c r="N99" s="7"/>
      <c r="O99" s="7"/>
      <c r="P99" s="7"/>
      <c r="Q99" s="7"/>
      <c r="R99" s="7"/>
      <c r="S99" s="7"/>
      <c r="T99" s="7"/>
      <c r="U99" s="5"/>
      <c r="V99" s="5"/>
      <c r="W99" s="5"/>
      <c r="X99" s="42"/>
      <c r="Y99" s="42"/>
      <c r="Z99" s="42"/>
      <c r="AA99" s="42"/>
      <c r="AB99" s="42"/>
      <c r="AC99" s="42"/>
      <c r="AD99" s="42"/>
      <c r="AE99" s="42"/>
      <c r="AF99" s="42"/>
      <c r="AG99" s="42"/>
      <c r="AH99" s="42"/>
      <c r="AI99" s="42"/>
      <c r="AJ99" s="42"/>
      <c r="AK99" s="42"/>
      <c r="AL99" s="42"/>
      <c r="AM99" s="42"/>
      <c r="AN99" s="42"/>
      <c r="AO99" s="42"/>
      <c r="AP99" s="42"/>
      <c r="AQ99" s="42"/>
      <c r="AR99" s="42"/>
      <c r="AS99" s="42"/>
      <c r="AT99" s="42"/>
      <c r="AU99" s="42"/>
      <c r="AV99" s="42"/>
    </row>
    <row r="100" spans="5:48" s="10" customFormat="1" x14ac:dyDescent="0.2">
      <c r="E100" s="28">
        <v>2</v>
      </c>
      <c r="F100" s="30">
        <v>7.4734727121771103</v>
      </c>
      <c r="G100" s="30">
        <v>7.4734727121771103</v>
      </c>
      <c r="H100" s="30">
        <v>7.4734727121771103</v>
      </c>
      <c r="I100" s="9"/>
      <c r="J100" s="9"/>
      <c r="K100" s="9"/>
      <c r="L100" s="9"/>
      <c r="M100" s="9"/>
      <c r="N100" s="9"/>
      <c r="O100" s="9"/>
      <c r="P100" s="9"/>
      <c r="Q100" s="9"/>
      <c r="R100" s="9"/>
      <c r="S100" s="9"/>
      <c r="T100" s="9"/>
      <c r="U100" s="5"/>
      <c r="V100" s="5"/>
      <c r="W100" s="5"/>
      <c r="X100" s="42"/>
      <c r="Y100" s="42"/>
      <c r="Z100" s="42"/>
      <c r="AA100" s="42"/>
      <c r="AB100" s="42"/>
      <c r="AC100" s="42"/>
      <c r="AD100" s="42"/>
      <c r="AE100" s="42"/>
      <c r="AF100" s="42"/>
      <c r="AG100" s="42"/>
      <c r="AH100" s="42"/>
      <c r="AI100" s="42"/>
      <c r="AJ100" s="42"/>
      <c r="AK100" s="42"/>
      <c r="AL100" s="42"/>
      <c r="AM100" s="42"/>
      <c r="AN100" s="42"/>
      <c r="AO100" s="42"/>
      <c r="AP100" s="42"/>
      <c r="AQ100" s="42"/>
      <c r="AR100" s="42"/>
      <c r="AS100" s="42"/>
      <c r="AT100" s="42"/>
      <c r="AU100" s="42"/>
      <c r="AV100" s="42"/>
    </row>
    <row r="101" spans="5:48" s="10" customFormat="1" x14ac:dyDescent="0.2">
      <c r="E101" s="28">
        <v>3</v>
      </c>
      <c r="F101" s="30">
        <v>7.9591248928548533</v>
      </c>
      <c r="G101" s="37">
        <v>11.142774849996792</v>
      </c>
      <c r="H101" s="30">
        <v>14.188005243784731</v>
      </c>
      <c r="I101" s="7"/>
      <c r="J101" s="7"/>
      <c r="K101" s="7"/>
      <c r="L101" s="7"/>
      <c r="M101" s="7"/>
      <c r="N101" s="7"/>
      <c r="O101" s="7"/>
      <c r="P101" s="7"/>
      <c r="Q101" s="7"/>
      <c r="R101" s="7"/>
      <c r="S101" s="7"/>
      <c r="T101" s="7"/>
      <c r="U101" s="5"/>
      <c r="V101" s="5"/>
      <c r="W101" s="5"/>
      <c r="X101" s="42"/>
      <c r="Y101" s="42"/>
      <c r="Z101" s="42"/>
      <c r="AA101" s="42"/>
      <c r="AB101" s="42"/>
      <c r="AC101" s="42"/>
      <c r="AD101" s="42"/>
      <c r="AE101" s="42"/>
      <c r="AF101" s="42"/>
      <c r="AG101" s="42"/>
      <c r="AH101" s="42"/>
      <c r="AI101" s="42"/>
      <c r="AJ101" s="42"/>
      <c r="AK101" s="42"/>
      <c r="AL101" s="42"/>
      <c r="AM101" s="42"/>
      <c r="AN101" s="42"/>
      <c r="AO101" s="42"/>
      <c r="AP101" s="42"/>
      <c r="AQ101" s="42"/>
      <c r="AR101" s="42"/>
      <c r="AS101" s="42"/>
      <c r="AT101" s="42"/>
      <c r="AU101" s="42"/>
      <c r="AV101" s="42"/>
    </row>
    <row r="102" spans="5:48" s="10" customFormat="1" x14ac:dyDescent="0.2">
      <c r="E102" s="28">
        <v>4</v>
      </c>
      <c r="F102" s="30">
        <v>3.5046352408867074</v>
      </c>
      <c r="G102" s="30">
        <v>4.9064893372413927</v>
      </c>
      <c r="H102" s="30">
        <v>6.2473932554936873</v>
      </c>
      <c r="I102" s="9"/>
      <c r="J102" s="9"/>
      <c r="K102" s="9"/>
      <c r="L102" s="9"/>
      <c r="M102" s="9"/>
      <c r="N102" s="9"/>
      <c r="O102" s="9"/>
      <c r="P102" s="9"/>
      <c r="Q102" s="9"/>
      <c r="R102" s="9"/>
      <c r="S102" s="9"/>
      <c r="T102" s="9"/>
      <c r="U102" s="5"/>
      <c r="V102" s="5"/>
      <c r="W102" s="5"/>
      <c r="X102" s="42"/>
      <c r="Y102" s="42"/>
      <c r="Z102" s="42"/>
      <c r="AA102" s="42"/>
      <c r="AB102" s="42"/>
      <c r="AC102" s="42"/>
      <c r="AD102" s="42"/>
      <c r="AE102" s="42"/>
      <c r="AF102" s="42"/>
      <c r="AG102" s="42"/>
      <c r="AH102" s="42"/>
      <c r="AI102" s="42"/>
      <c r="AJ102" s="42"/>
      <c r="AK102" s="42"/>
      <c r="AL102" s="42"/>
      <c r="AM102" s="42"/>
      <c r="AN102" s="42"/>
      <c r="AO102" s="42"/>
      <c r="AP102" s="42"/>
      <c r="AQ102" s="42"/>
      <c r="AR102" s="42"/>
      <c r="AS102" s="42"/>
      <c r="AT102" s="42"/>
      <c r="AU102" s="42"/>
      <c r="AV102" s="42"/>
    </row>
    <row r="103" spans="5:48" s="10" customFormat="1" x14ac:dyDescent="0.2">
      <c r="I103" s="9"/>
      <c r="J103" s="9"/>
      <c r="K103" s="9"/>
      <c r="L103" s="9"/>
      <c r="M103" s="9"/>
      <c r="N103" s="9"/>
      <c r="O103" s="9"/>
      <c r="P103" s="9"/>
      <c r="Q103" s="9"/>
      <c r="R103" s="9"/>
      <c r="S103" s="9"/>
      <c r="T103" s="9"/>
      <c r="U103" s="5"/>
      <c r="V103" s="5"/>
      <c r="W103" s="5"/>
      <c r="X103" s="42"/>
      <c r="Y103" s="42"/>
      <c r="Z103" s="42"/>
      <c r="AA103" s="42"/>
      <c r="AB103" s="42"/>
      <c r="AC103" s="42"/>
      <c r="AD103" s="42"/>
      <c r="AE103" s="42"/>
      <c r="AF103" s="42"/>
      <c r="AG103" s="42"/>
      <c r="AH103" s="42"/>
      <c r="AI103" s="42"/>
      <c r="AJ103" s="42"/>
      <c r="AK103" s="42"/>
      <c r="AL103" s="42"/>
      <c r="AM103" s="42"/>
      <c r="AN103" s="42"/>
      <c r="AO103" s="42"/>
      <c r="AP103" s="42"/>
      <c r="AQ103" s="42"/>
      <c r="AR103" s="42"/>
      <c r="AS103" s="42"/>
      <c r="AT103" s="42"/>
      <c r="AU103" s="42"/>
      <c r="AV103" s="42"/>
    </row>
    <row r="104" spans="5:48" s="10" customFormat="1" x14ac:dyDescent="0.2">
      <c r="E104" s="33" t="str">
        <f>B33</f>
        <v>Demand Growth Rate</v>
      </c>
      <c r="F104" s="33"/>
      <c r="G104" s="33"/>
      <c r="H104" s="33"/>
      <c r="I104" s="7"/>
      <c r="J104" s="7"/>
      <c r="K104" s="7"/>
      <c r="L104" s="7"/>
      <c r="M104" s="7"/>
      <c r="N104" s="7"/>
      <c r="O104" s="7"/>
      <c r="P104" s="7"/>
      <c r="Q104" s="7"/>
      <c r="R104" s="7"/>
      <c r="S104" s="7"/>
      <c r="T104" s="7"/>
      <c r="U104" s="5"/>
      <c r="V104" s="5"/>
      <c r="W104" s="5"/>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row>
    <row r="105" spans="5:48" s="10" customFormat="1" x14ac:dyDescent="0.2">
      <c r="E105" s="27">
        <f>$H$75</f>
        <v>13.647701658120996</v>
      </c>
      <c r="F105" s="28">
        <v>1</v>
      </c>
      <c r="G105" s="28">
        <v>2</v>
      </c>
      <c r="H105" s="28">
        <v>3</v>
      </c>
      <c r="I105" s="7"/>
      <c r="J105" s="7"/>
      <c r="K105" s="7"/>
      <c r="L105" s="7"/>
      <c r="M105" s="7"/>
      <c r="N105" s="7"/>
      <c r="O105" s="7"/>
      <c r="P105" s="7"/>
      <c r="Q105" s="7"/>
      <c r="R105" s="7"/>
      <c r="S105" s="7"/>
      <c r="T105" s="7"/>
      <c r="U105" s="5"/>
      <c r="V105" s="5"/>
      <c r="W105" s="5"/>
      <c r="X105" s="42"/>
      <c r="Y105" s="42"/>
      <c r="Z105" s="42"/>
      <c r="AA105" s="42"/>
      <c r="AB105" s="42"/>
      <c r="AC105" s="42"/>
      <c r="AD105" s="42"/>
      <c r="AE105" s="42"/>
      <c r="AF105" s="42"/>
      <c r="AG105" s="42"/>
      <c r="AH105" s="42"/>
      <c r="AI105" s="42"/>
      <c r="AJ105" s="42"/>
      <c r="AK105" s="42"/>
      <c r="AL105" s="42"/>
      <c r="AM105" s="42"/>
      <c r="AN105" s="42"/>
      <c r="AO105" s="42"/>
      <c r="AP105" s="42"/>
      <c r="AQ105" s="42"/>
      <c r="AR105" s="42"/>
      <c r="AS105" s="42"/>
      <c r="AT105" s="42"/>
      <c r="AU105" s="42"/>
      <c r="AV105" s="42"/>
    </row>
    <row r="106" spans="5:48" s="10" customFormat="1" x14ac:dyDescent="0.2">
      <c r="E106" s="28">
        <v>1</v>
      </c>
      <c r="F106" s="30">
        <f t="dataTable" ref="F106:H109" dt2D="1" dtr="1" r1="I33" r2="K5" ca="1"/>
        <v>12.941187360801344</v>
      </c>
      <c r="G106" s="30">
        <v>13.647701658120996</v>
      </c>
      <c r="H106" s="30">
        <v>13.647701658120996</v>
      </c>
      <c r="I106" s="7"/>
      <c r="J106" s="7"/>
      <c r="K106" s="7"/>
      <c r="L106" s="7"/>
      <c r="M106" s="7"/>
      <c r="N106" s="7"/>
      <c r="O106" s="7"/>
      <c r="P106" s="7"/>
      <c r="Q106" s="7"/>
      <c r="R106" s="7"/>
      <c r="S106" s="7"/>
      <c r="T106" s="7"/>
      <c r="U106" s="5"/>
      <c r="V106" s="5"/>
      <c r="W106" s="5"/>
      <c r="X106" s="42"/>
      <c r="Y106" s="42"/>
      <c r="Z106" s="42"/>
      <c r="AA106" s="42"/>
      <c r="AB106" s="42"/>
      <c r="AC106" s="42"/>
      <c r="AD106" s="42"/>
      <c r="AE106" s="42"/>
      <c r="AF106" s="42"/>
      <c r="AG106" s="42"/>
      <c r="AH106" s="42"/>
      <c r="AI106" s="42"/>
      <c r="AJ106" s="42"/>
      <c r="AK106" s="42"/>
      <c r="AL106" s="42"/>
      <c r="AM106" s="42"/>
      <c r="AN106" s="42"/>
      <c r="AO106" s="42"/>
      <c r="AP106" s="42"/>
      <c r="AQ106" s="42"/>
      <c r="AR106" s="42"/>
      <c r="AS106" s="42"/>
      <c r="AT106" s="42"/>
      <c r="AU106" s="42"/>
      <c r="AV106" s="42"/>
    </row>
    <row r="107" spans="5:48" s="10" customFormat="1" x14ac:dyDescent="0.2">
      <c r="E107" s="28">
        <v>2</v>
      </c>
      <c r="F107" s="30">
        <v>3.4102039061521854</v>
      </c>
      <c r="G107" s="30">
        <v>7.4734727121771103</v>
      </c>
      <c r="H107" s="30">
        <v>13.518597296595292</v>
      </c>
      <c r="I107" s="7"/>
      <c r="J107" s="7"/>
      <c r="K107" s="7"/>
      <c r="L107" s="7"/>
      <c r="M107" s="7"/>
      <c r="N107" s="7"/>
      <c r="O107" s="7"/>
      <c r="P107" s="7"/>
      <c r="Q107" s="7"/>
      <c r="R107" s="7"/>
      <c r="S107" s="7"/>
      <c r="T107" s="7"/>
      <c r="U107" s="5"/>
      <c r="V107" s="5"/>
      <c r="W107" s="5"/>
      <c r="X107" s="42"/>
      <c r="Y107" s="42"/>
      <c r="Z107" s="42"/>
      <c r="AA107" s="42"/>
      <c r="AB107" s="42"/>
      <c r="AC107" s="42"/>
      <c r="AD107" s="42"/>
      <c r="AE107" s="42"/>
      <c r="AF107" s="42"/>
      <c r="AG107" s="42"/>
      <c r="AH107" s="42"/>
      <c r="AI107" s="42"/>
      <c r="AJ107" s="42"/>
      <c r="AK107" s="42"/>
      <c r="AL107" s="42"/>
      <c r="AM107" s="42"/>
      <c r="AN107" s="42"/>
      <c r="AO107" s="42"/>
      <c r="AP107" s="42"/>
      <c r="AQ107" s="42"/>
      <c r="AR107" s="42"/>
      <c r="AS107" s="42"/>
      <c r="AT107" s="42"/>
      <c r="AU107" s="42"/>
      <c r="AV107" s="42"/>
    </row>
    <row r="108" spans="5:48" s="10" customFormat="1" x14ac:dyDescent="0.2">
      <c r="E108" s="28">
        <v>3</v>
      </c>
      <c r="F108" s="30">
        <v>8.5601237950227258</v>
      </c>
      <c r="G108" s="37">
        <v>11.142774849996792</v>
      </c>
      <c r="H108" s="30">
        <v>14.256654257967416</v>
      </c>
      <c r="I108" s="9"/>
      <c r="J108" s="9"/>
      <c r="K108" s="9"/>
      <c r="L108" s="9"/>
      <c r="M108" s="9"/>
      <c r="N108" s="9"/>
      <c r="O108" s="9"/>
      <c r="P108" s="9"/>
      <c r="Q108" s="9"/>
      <c r="R108" s="9"/>
      <c r="S108" s="9"/>
      <c r="T108" s="9"/>
      <c r="U108" s="5"/>
      <c r="V108" s="5"/>
      <c r="W108" s="5"/>
      <c r="X108" s="42"/>
      <c r="Y108" s="42"/>
      <c r="Z108" s="42"/>
      <c r="AA108" s="42"/>
      <c r="AB108" s="42"/>
      <c r="AC108" s="42"/>
      <c r="AD108" s="42"/>
      <c r="AE108" s="42"/>
      <c r="AF108" s="42"/>
      <c r="AG108" s="42"/>
      <c r="AH108" s="42"/>
      <c r="AI108" s="42"/>
      <c r="AJ108" s="42"/>
      <c r="AK108" s="42"/>
      <c r="AL108" s="42"/>
      <c r="AM108" s="42"/>
      <c r="AN108" s="42"/>
      <c r="AO108" s="42"/>
      <c r="AP108" s="42"/>
      <c r="AQ108" s="42"/>
      <c r="AR108" s="42"/>
      <c r="AS108" s="42"/>
      <c r="AT108" s="42"/>
      <c r="AU108" s="42"/>
      <c r="AV108" s="42"/>
    </row>
    <row r="109" spans="5:48" s="10" customFormat="1" x14ac:dyDescent="0.2">
      <c r="E109" s="28">
        <v>4</v>
      </c>
      <c r="F109" s="30">
        <v>3.7692726175614544</v>
      </c>
      <c r="G109" s="30">
        <v>4.9064893372413927</v>
      </c>
      <c r="H109" s="30">
        <v>6.6093546200467905</v>
      </c>
      <c r="I109" s="7"/>
      <c r="J109" s="7"/>
      <c r="K109" s="7"/>
      <c r="L109" s="7"/>
      <c r="M109" s="7"/>
      <c r="N109" s="7"/>
      <c r="O109" s="7"/>
      <c r="P109" s="7"/>
      <c r="Q109" s="7"/>
      <c r="R109" s="7"/>
      <c r="S109" s="7"/>
      <c r="T109" s="7"/>
      <c r="U109" s="5"/>
      <c r="V109" s="5"/>
      <c r="W109" s="5"/>
      <c r="X109" s="42"/>
      <c r="Y109" s="42"/>
      <c r="Z109" s="42"/>
      <c r="AA109" s="42"/>
      <c r="AB109" s="42"/>
      <c r="AC109" s="42"/>
      <c r="AD109" s="42"/>
      <c r="AE109" s="42"/>
      <c r="AF109" s="42"/>
      <c r="AG109" s="42"/>
      <c r="AH109" s="42"/>
      <c r="AI109" s="42"/>
      <c r="AJ109" s="42"/>
      <c r="AK109" s="42"/>
      <c r="AL109" s="42"/>
      <c r="AM109" s="42"/>
      <c r="AN109" s="42"/>
      <c r="AO109" s="42"/>
      <c r="AP109" s="42"/>
      <c r="AQ109" s="42"/>
      <c r="AR109" s="42"/>
      <c r="AS109" s="42"/>
      <c r="AT109" s="42"/>
      <c r="AU109" s="42"/>
      <c r="AV109" s="42"/>
    </row>
    <row r="110" spans="5:48" s="10" customFormat="1" x14ac:dyDescent="0.2">
      <c r="E110" s="22"/>
      <c r="F110" s="22"/>
      <c r="G110" s="22"/>
      <c r="H110" s="22"/>
      <c r="I110" s="7"/>
      <c r="J110" s="7"/>
      <c r="K110" s="7"/>
      <c r="L110" s="7"/>
      <c r="M110" s="7"/>
      <c r="N110" s="7"/>
      <c r="O110" s="7"/>
      <c r="P110" s="7"/>
      <c r="Q110" s="7"/>
      <c r="R110" s="7"/>
      <c r="S110" s="7"/>
      <c r="T110" s="7"/>
      <c r="U110" s="5"/>
      <c r="V110" s="5"/>
      <c r="W110" s="5"/>
      <c r="X110" s="42"/>
      <c r="Y110" s="42"/>
      <c r="Z110" s="42"/>
      <c r="AA110" s="42"/>
      <c r="AB110" s="42"/>
      <c r="AC110" s="42"/>
      <c r="AD110" s="42"/>
      <c r="AE110" s="42"/>
      <c r="AF110" s="42"/>
      <c r="AG110" s="42"/>
      <c r="AH110" s="42"/>
      <c r="AI110" s="42"/>
      <c r="AJ110" s="42"/>
      <c r="AK110" s="42"/>
      <c r="AL110" s="42"/>
      <c r="AM110" s="42"/>
      <c r="AN110" s="42"/>
      <c r="AO110" s="42"/>
      <c r="AP110" s="42"/>
      <c r="AQ110" s="42"/>
      <c r="AR110" s="42"/>
      <c r="AS110" s="42"/>
      <c r="AT110" s="42"/>
      <c r="AU110" s="42"/>
      <c r="AV110" s="42"/>
    </row>
    <row r="111" spans="5:48" s="10" customFormat="1" x14ac:dyDescent="0.2">
      <c r="E111" s="33" t="str">
        <f>B36</f>
        <v>Unit Revenue</v>
      </c>
      <c r="F111" s="33"/>
      <c r="G111" s="33"/>
      <c r="H111" s="33"/>
      <c r="I111" s="7"/>
      <c r="J111" s="7"/>
      <c r="K111" s="7"/>
      <c r="L111" s="7"/>
      <c r="M111" s="7"/>
      <c r="N111" s="7"/>
      <c r="O111" s="7"/>
      <c r="P111" s="7"/>
      <c r="Q111" s="7"/>
      <c r="R111" s="7"/>
      <c r="S111" s="7"/>
      <c r="T111" s="7"/>
      <c r="U111" s="5"/>
      <c r="V111" s="5"/>
      <c r="W111" s="5"/>
      <c r="X111" s="42"/>
      <c r="Y111" s="42"/>
      <c r="Z111" s="42"/>
      <c r="AA111" s="42"/>
      <c r="AB111" s="42"/>
      <c r="AC111" s="42"/>
      <c r="AD111" s="42"/>
      <c r="AE111" s="42"/>
      <c r="AF111" s="42"/>
      <c r="AG111" s="42"/>
      <c r="AH111" s="42"/>
      <c r="AI111" s="42"/>
      <c r="AJ111" s="42"/>
      <c r="AK111" s="42"/>
      <c r="AL111" s="42"/>
      <c r="AM111" s="42"/>
      <c r="AN111" s="42"/>
      <c r="AO111" s="42"/>
      <c r="AP111" s="42"/>
      <c r="AQ111" s="42"/>
      <c r="AR111" s="42"/>
      <c r="AS111" s="42"/>
      <c r="AT111" s="42"/>
      <c r="AU111" s="42"/>
      <c r="AV111" s="42"/>
    </row>
    <row r="112" spans="5:48" s="10" customFormat="1" x14ac:dyDescent="0.2">
      <c r="E112" s="27">
        <f>$H$75</f>
        <v>13.647701658120996</v>
      </c>
      <c r="F112" s="28">
        <v>1</v>
      </c>
      <c r="G112" s="28">
        <v>2</v>
      </c>
      <c r="H112" s="28">
        <v>3</v>
      </c>
      <c r="I112" s="9"/>
      <c r="J112" s="9"/>
      <c r="K112" s="9"/>
      <c r="L112" s="9"/>
      <c r="M112" s="9"/>
      <c r="N112" s="9"/>
      <c r="O112" s="9"/>
      <c r="P112" s="9"/>
      <c r="Q112" s="9"/>
      <c r="R112" s="9"/>
      <c r="S112" s="9"/>
      <c r="T112" s="9"/>
      <c r="U112" s="5"/>
      <c r="V112" s="5"/>
      <c r="W112" s="5"/>
      <c r="X112" s="42"/>
      <c r="Y112" s="42"/>
      <c r="Z112" s="42"/>
      <c r="AA112" s="42"/>
      <c r="AB112" s="42"/>
      <c r="AC112" s="42"/>
      <c r="AD112" s="42"/>
      <c r="AE112" s="42"/>
      <c r="AF112" s="42"/>
      <c r="AG112" s="42"/>
      <c r="AH112" s="42"/>
      <c r="AI112" s="42"/>
      <c r="AJ112" s="42"/>
      <c r="AK112" s="42"/>
      <c r="AL112" s="42"/>
      <c r="AM112" s="42"/>
      <c r="AN112" s="42"/>
      <c r="AO112" s="42"/>
      <c r="AP112" s="42"/>
      <c r="AQ112" s="42"/>
      <c r="AR112" s="42"/>
      <c r="AS112" s="42"/>
      <c r="AT112" s="42"/>
      <c r="AU112" s="42"/>
      <c r="AV112" s="42"/>
    </row>
    <row r="113" spans="1:48" s="10" customFormat="1" x14ac:dyDescent="0.2">
      <c r="E113" s="28">
        <v>1</v>
      </c>
      <c r="F113" s="30">
        <f t="dataTable" ref="F113:H116" dt2D="1" dtr="1" r1="I36" r2="K5" ca="1"/>
        <v>5.2231944617500154</v>
      </c>
      <c r="G113" s="30">
        <v>13.647701658120996</v>
      </c>
      <c r="H113" s="30">
        <v>21.285921516164031</v>
      </c>
      <c r="I113" s="7"/>
      <c r="J113" s="7"/>
      <c r="K113" s="7"/>
      <c r="L113" s="7"/>
      <c r="M113" s="7"/>
      <c r="N113" s="7"/>
      <c r="O113" s="7"/>
      <c r="P113" s="7"/>
      <c r="Q113" s="7"/>
      <c r="R113" s="7"/>
      <c r="S113" s="7"/>
      <c r="T113" s="7"/>
      <c r="U113" s="5"/>
      <c r="V113" s="5"/>
      <c r="W113" s="5"/>
      <c r="X113" s="42"/>
      <c r="Y113" s="42"/>
      <c r="Z113" s="42"/>
      <c r="AA113" s="42"/>
      <c r="AB113" s="42"/>
      <c r="AC113" s="42"/>
      <c r="AD113" s="42"/>
      <c r="AE113" s="42"/>
      <c r="AF113" s="42"/>
      <c r="AG113" s="42"/>
      <c r="AH113" s="42"/>
      <c r="AI113" s="42"/>
      <c r="AJ113" s="42"/>
      <c r="AK113" s="42"/>
      <c r="AL113" s="42"/>
      <c r="AM113" s="42"/>
      <c r="AN113" s="42"/>
      <c r="AO113" s="42"/>
      <c r="AP113" s="42"/>
      <c r="AQ113" s="42"/>
      <c r="AR113" s="42"/>
      <c r="AS113" s="42"/>
      <c r="AT113" s="42"/>
      <c r="AU113" s="42"/>
      <c r="AV113" s="42"/>
    </row>
    <row r="114" spans="1:48" s="10" customFormat="1" x14ac:dyDescent="0.2">
      <c r="E114" s="28">
        <v>2</v>
      </c>
      <c r="F114" s="30">
        <v>-4.1710000308129489</v>
      </c>
      <c r="G114" s="30">
        <v>7.4734727121771103</v>
      </c>
      <c r="H114" s="30">
        <v>17.431011367197392</v>
      </c>
      <c r="I114" s="9"/>
      <c r="J114" s="9"/>
      <c r="K114" s="9"/>
      <c r="L114" s="9"/>
      <c r="M114" s="9"/>
      <c r="N114" s="9"/>
      <c r="O114" s="9"/>
      <c r="P114" s="9"/>
      <c r="Q114" s="9"/>
      <c r="R114" s="9"/>
      <c r="S114" s="9"/>
      <c r="T114" s="9"/>
      <c r="U114" s="5"/>
      <c r="V114" s="5"/>
      <c r="W114" s="5"/>
      <c r="X114" s="42"/>
      <c r="Y114" s="42"/>
      <c r="Z114" s="42"/>
      <c r="AA114" s="42"/>
      <c r="AB114" s="42"/>
      <c r="AC114" s="42"/>
      <c r="AD114" s="42"/>
      <c r="AE114" s="42"/>
      <c r="AF114" s="42"/>
      <c r="AG114" s="42"/>
      <c r="AH114" s="42"/>
      <c r="AI114" s="42"/>
      <c r="AJ114" s="42"/>
      <c r="AK114" s="42"/>
      <c r="AL114" s="42"/>
      <c r="AM114" s="42"/>
      <c r="AN114" s="42"/>
      <c r="AO114" s="42"/>
      <c r="AP114" s="42"/>
      <c r="AQ114" s="42"/>
      <c r="AR114" s="42"/>
      <c r="AS114" s="42"/>
      <c r="AT114" s="42"/>
      <c r="AU114" s="42"/>
      <c r="AV114" s="42"/>
    </row>
    <row r="115" spans="1:48" s="10" customFormat="1" x14ac:dyDescent="0.2">
      <c r="E115" s="28">
        <v>3</v>
      </c>
      <c r="F115" s="30">
        <v>4.2645187697518567</v>
      </c>
      <c r="G115" s="37">
        <v>11.142774849996792</v>
      </c>
      <c r="H115" s="30">
        <v>17.379060362752217</v>
      </c>
      <c r="I115" s="9"/>
      <c r="J115" s="9"/>
      <c r="K115" s="9"/>
      <c r="L115" s="9"/>
      <c r="M115" s="9"/>
      <c r="N115" s="9"/>
      <c r="O115" s="9"/>
      <c r="P115" s="9"/>
      <c r="Q115" s="9"/>
      <c r="R115" s="9"/>
      <c r="S115" s="9"/>
      <c r="T115" s="9"/>
      <c r="U115" s="5"/>
      <c r="V115" s="5"/>
      <c r="W115" s="5"/>
      <c r="X115" s="42"/>
      <c r="Y115" s="42"/>
      <c r="Z115" s="42"/>
      <c r="AA115" s="42"/>
      <c r="AB115" s="42"/>
      <c r="AC115" s="42"/>
      <c r="AD115" s="42"/>
      <c r="AE115" s="42"/>
      <c r="AF115" s="42"/>
      <c r="AG115" s="42"/>
      <c r="AH115" s="42"/>
      <c r="AI115" s="42"/>
      <c r="AJ115" s="42"/>
      <c r="AK115" s="42"/>
      <c r="AL115" s="42"/>
      <c r="AM115" s="42"/>
      <c r="AN115" s="42"/>
      <c r="AO115" s="42"/>
      <c r="AP115" s="42"/>
      <c r="AQ115" s="42"/>
      <c r="AR115" s="42"/>
      <c r="AS115" s="42"/>
      <c r="AT115" s="42"/>
      <c r="AU115" s="42"/>
      <c r="AV115" s="42"/>
    </row>
    <row r="116" spans="1:48" s="10" customFormat="1" x14ac:dyDescent="0.2">
      <c r="B116" s="98"/>
      <c r="E116" s="28">
        <v>4</v>
      </c>
      <c r="F116" s="30">
        <v>4.5625765332291452</v>
      </c>
      <c r="G116" s="30">
        <v>4.9064893372413927</v>
      </c>
      <c r="H116" s="30">
        <v>5.2183036128791658</v>
      </c>
      <c r="I116" s="91"/>
      <c r="J116" s="9"/>
      <c r="K116" s="9"/>
      <c r="L116" s="9"/>
      <c r="M116" s="9"/>
      <c r="N116" s="9"/>
      <c r="O116" s="9"/>
      <c r="P116" s="9"/>
      <c r="Q116" s="9"/>
      <c r="R116" s="9"/>
      <c r="S116" s="9"/>
      <c r="T116" s="9"/>
      <c r="U116" s="5"/>
      <c r="V116" s="5"/>
      <c r="W116" s="5"/>
      <c r="X116" s="42"/>
      <c r="Y116" s="42"/>
      <c r="Z116" s="42"/>
      <c r="AA116" s="42"/>
      <c r="AB116" s="42"/>
      <c r="AC116" s="42"/>
      <c r="AD116" s="42"/>
      <c r="AE116" s="42"/>
      <c r="AF116" s="42"/>
      <c r="AG116" s="42"/>
      <c r="AH116" s="42"/>
      <c r="AI116" s="42"/>
      <c r="AJ116" s="42"/>
      <c r="AK116" s="42"/>
      <c r="AL116" s="42"/>
      <c r="AM116" s="42"/>
      <c r="AN116" s="42"/>
      <c r="AO116" s="42"/>
      <c r="AP116" s="42"/>
      <c r="AQ116" s="42"/>
      <c r="AR116" s="42"/>
      <c r="AS116" s="42"/>
      <c r="AT116" s="42"/>
      <c r="AU116" s="42"/>
      <c r="AV116" s="42"/>
    </row>
    <row r="117" spans="1:48" s="10" customFormat="1" x14ac:dyDescent="0.2">
      <c r="A117" s="98"/>
      <c r="H117" s="22"/>
      <c r="I117" s="93"/>
      <c r="J117" s="93"/>
      <c r="K117" s="93"/>
      <c r="L117" s="93"/>
      <c r="M117" s="93"/>
      <c r="N117" s="93"/>
      <c r="O117" s="93"/>
      <c r="P117" s="93"/>
      <c r="Q117" s="93"/>
      <c r="R117" s="93"/>
      <c r="S117" s="93"/>
      <c r="T117" s="93"/>
      <c r="U117" s="5"/>
      <c r="V117" s="5"/>
      <c r="W117" s="5"/>
      <c r="X117" s="42"/>
      <c r="Y117" s="42"/>
      <c r="Z117" s="42"/>
      <c r="AA117" s="42"/>
      <c r="AB117" s="42"/>
      <c r="AC117" s="42"/>
      <c r="AD117" s="42"/>
      <c r="AE117" s="42"/>
      <c r="AF117" s="42"/>
      <c r="AG117" s="42"/>
      <c r="AH117" s="42"/>
      <c r="AI117" s="42"/>
      <c r="AJ117" s="42"/>
      <c r="AK117" s="42"/>
      <c r="AL117" s="42"/>
      <c r="AM117" s="42"/>
      <c r="AN117" s="42"/>
      <c r="AO117" s="42"/>
      <c r="AP117" s="42"/>
      <c r="AQ117" s="42"/>
      <c r="AR117" s="42"/>
      <c r="AS117" s="42"/>
      <c r="AT117" s="42"/>
      <c r="AU117" s="42"/>
      <c r="AV117" s="42"/>
    </row>
    <row r="118" spans="1:48" s="10" customFormat="1" x14ac:dyDescent="0.2">
      <c r="E118" s="33" t="str">
        <f>B39</f>
        <v>Production cost</v>
      </c>
      <c r="F118" s="33"/>
      <c r="G118" s="33"/>
      <c r="H118" s="33"/>
      <c r="I118" s="7"/>
      <c r="J118" s="7"/>
      <c r="K118" s="7"/>
      <c r="L118" s="7"/>
      <c r="M118" s="7"/>
      <c r="N118" s="7"/>
      <c r="O118" s="7"/>
      <c r="P118" s="7"/>
      <c r="Q118" s="7"/>
      <c r="R118" s="7"/>
      <c r="S118" s="7"/>
      <c r="T118" s="7"/>
      <c r="U118" s="5"/>
      <c r="V118" s="5"/>
      <c r="W118" s="5"/>
      <c r="X118" s="42"/>
      <c r="Y118" s="42"/>
      <c r="Z118" s="42"/>
      <c r="AA118" s="42"/>
      <c r="AB118" s="42"/>
      <c r="AC118" s="42"/>
      <c r="AD118" s="42"/>
      <c r="AE118" s="42"/>
      <c r="AF118" s="42"/>
      <c r="AG118" s="42"/>
      <c r="AH118" s="42"/>
      <c r="AI118" s="42"/>
      <c r="AJ118" s="42"/>
      <c r="AK118" s="42"/>
      <c r="AL118" s="42"/>
      <c r="AM118" s="42"/>
      <c r="AN118" s="42"/>
      <c r="AO118" s="42"/>
      <c r="AP118" s="42"/>
      <c r="AQ118" s="42"/>
      <c r="AR118" s="42"/>
      <c r="AS118" s="42"/>
      <c r="AT118" s="42"/>
      <c r="AU118" s="42"/>
      <c r="AV118" s="42"/>
    </row>
    <row r="119" spans="1:48" s="10" customFormat="1" x14ac:dyDescent="0.2">
      <c r="E119" s="27">
        <f>$H$75</f>
        <v>13.647701658120996</v>
      </c>
      <c r="F119" s="28">
        <v>1</v>
      </c>
      <c r="G119" s="28">
        <v>2</v>
      </c>
      <c r="H119" s="28">
        <v>3</v>
      </c>
      <c r="I119" s="7"/>
      <c r="J119" s="7"/>
      <c r="K119" s="7"/>
      <c r="L119" s="7"/>
      <c r="M119" s="7"/>
      <c r="N119" s="7"/>
      <c r="O119" s="7"/>
      <c r="P119" s="7"/>
      <c r="Q119" s="7"/>
      <c r="R119" s="7"/>
      <c r="S119" s="7"/>
      <c r="T119" s="7"/>
      <c r="U119" s="5"/>
      <c r="V119" s="5"/>
      <c r="W119" s="5"/>
      <c r="X119" s="42"/>
      <c r="Y119" s="42"/>
      <c r="Z119" s="42"/>
      <c r="AA119" s="42"/>
      <c r="AB119" s="42"/>
      <c r="AC119" s="42"/>
      <c r="AD119" s="42"/>
      <c r="AE119" s="42"/>
      <c r="AF119" s="42"/>
      <c r="AG119" s="42"/>
      <c r="AH119" s="42"/>
      <c r="AI119" s="42"/>
      <c r="AJ119" s="42"/>
      <c r="AK119" s="42"/>
      <c r="AL119" s="42"/>
      <c r="AM119" s="42"/>
      <c r="AN119" s="42"/>
      <c r="AO119" s="42"/>
      <c r="AP119" s="42"/>
      <c r="AQ119" s="42"/>
      <c r="AR119" s="42"/>
      <c r="AS119" s="42"/>
      <c r="AT119" s="42"/>
      <c r="AU119" s="42"/>
      <c r="AV119" s="42"/>
    </row>
    <row r="120" spans="1:48" s="10" customFormat="1" x14ac:dyDescent="0.2">
      <c r="B120" s="94"/>
      <c r="E120" s="28">
        <v>1</v>
      </c>
      <c r="F120" s="30">
        <f t="dataTable" ref="F120:H123" dt2D="1" dtr="1" r1="I39" r2="K5" ca="1"/>
        <v>16.343543960959718</v>
      </c>
      <c r="G120" s="30">
        <v>13.647701658120996</v>
      </c>
      <c r="H120" s="30">
        <v>10.446388923500031</v>
      </c>
      <c r="I120" s="7"/>
      <c r="J120" s="7"/>
      <c r="K120" s="7"/>
      <c r="L120" s="7"/>
      <c r="M120" s="7"/>
      <c r="N120" s="7"/>
      <c r="O120" s="7"/>
      <c r="P120" s="7"/>
      <c r="Q120" s="7"/>
      <c r="R120" s="7"/>
      <c r="S120" s="7"/>
      <c r="T120" s="7"/>
      <c r="U120" s="5"/>
      <c r="V120" s="5"/>
      <c r="W120" s="5"/>
      <c r="X120" s="42"/>
      <c r="Y120" s="42"/>
      <c r="Z120" s="42"/>
      <c r="AA120" s="42"/>
      <c r="AB120" s="42"/>
      <c r="AC120" s="42"/>
      <c r="AD120" s="42"/>
      <c r="AE120" s="42"/>
      <c r="AF120" s="42"/>
      <c r="AG120" s="42"/>
      <c r="AH120" s="42"/>
      <c r="AI120" s="42"/>
      <c r="AJ120" s="42"/>
      <c r="AK120" s="42"/>
      <c r="AL120" s="42"/>
      <c r="AM120" s="42"/>
      <c r="AN120" s="42"/>
      <c r="AO120" s="42"/>
      <c r="AP120" s="42"/>
      <c r="AQ120" s="42"/>
      <c r="AR120" s="42"/>
      <c r="AS120" s="42"/>
      <c r="AT120" s="42"/>
      <c r="AU120" s="42"/>
      <c r="AV120" s="42"/>
    </row>
    <row r="121" spans="1:48" s="10" customFormat="1" x14ac:dyDescent="0.2">
      <c r="B121" s="94"/>
      <c r="E121" s="28">
        <v>2</v>
      </c>
      <c r="F121" s="30">
        <v>11.009911073344211</v>
      </c>
      <c r="G121" s="30">
        <v>7.4734727121771103</v>
      </c>
      <c r="H121" s="30">
        <v>3.1965987577709605</v>
      </c>
      <c r="I121" s="7"/>
      <c r="J121" s="7"/>
      <c r="K121" s="7"/>
      <c r="L121" s="7"/>
      <c r="M121" s="7"/>
      <c r="N121" s="7"/>
      <c r="O121" s="7"/>
      <c r="P121" s="7"/>
      <c r="Q121" s="7"/>
      <c r="R121" s="7"/>
      <c r="S121" s="7"/>
      <c r="T121" s="7"/>
      <c r="U121" s="5"/>
      <c r="V121" s="5"/>
      <c r="W121" s="5"/>
      <c r="X121" s="42"/>
      <c r="Y121" s="42"/>
      <c r="Z121" s="42"/>
      <c r="AA121" s="42"/>
      <c r="AB121" s="42"/>
      <c r="AC121" s="42"/>
      <c r="AD121" s="42"/>
      <c r="AE121" s="42"/>
      <c r="AF121" s="42"/>
      <c r="AG121" s="42"/>
      <c r="AH121" s="42"/>
      <c r="AI121" s="42"/>
      <c r="AJ121" s="42"/>
      <c r="AK121" s="42"/>
      <c r="AL121" s="42"/>
      <c r="AM121" s="42"/>
      <c r="AN121" s="42"/>
      <c r="AO121" s="42"/>
      <c r="AP121" s="42"/>
      <c r="AQ121" s="42"/>
      <c r="AR121" s="42"/>
      <c r="AS121" s="42"/>
      <c r="AT121" s="42"/>
      <c r="AU121" s="42"/>
      <c r="AV121" s="42"/>
    </row>
    <row r="122" spans="1:48" s="10" customFormat="1" x14ac:dyDescent="0.2">
      <c r="B122" s="94"/>
      <c r="E122" s="28">
        <v>3</v>
      </c>
      <c r="F122" s="30">
        <v>13.343816795675174</v>
      </c>
      <c r="G122" s="37">
        <v>11.142774849996792</v>
      </c>
      <c r="H122" s="30">
        <v>8.5290375395037152</v>
      </c>
      <c r="I122" s="7"/>
      <c r="J122" s="7"/>
      <c r="K122" s="7"/>
      <c r="L122" s="7"/>
      <c r="M122" s="7"/>
      <c r="N122" s="7"/>
      <c r="O122" s="7"/>
      <c r="P122" s="7"/>
      <c r="Q122" s="7"/>
      <c r="R122" s="7"/>
      <c r="S122" s="7"/>
      <c r="T122" s="7"/>
      <c r="U122" s="5"/>
      <c r="V122" s="5"/>
      <c r="W122" s="5"/>
      <c r="X122" s="42"/>
      <c r="Y122" s="42"/>
      <c r="Z122" s="42"/>
      <c r="AA122" s="42"/>
      <c r="AB122" s="42"/>
      <c r="AC122" s="42"/>
      <c r="AD122" s="42"/>
      <c r="AE122" s="42"/>
      <c r="AF122" s="42"/>
      <c r="AG122" s="42"/>
      <c r="AH122" s="42"/>
      <c r="AI122" s="42"/>
      <c r="AJ122" s="42"/>
      <c r="AK122" s="42"/>
      <c r="AL122" s="42"/>
      <c r="AM122" s="42"/>
      <c r="AN122" s="42"/>
      <c r="AO122" s="42"/>
      <c r="AP122" s="42"/>
      <c r="AQ122" s="42"/>
      <c r="AR122" s="42"/>
      <c r="AS122" s="42"/>
      <c r="AT122" s="42"/>
      <c r="AU122" s="42"/>
      <c r="AV122" s="42"/>
    </row>
    <row r="123" spans="1:48" s="10" customFormat="1" x14ac:dyDescent="0.2">
      <c r="E123" s="28">
        <v>4</v>
      </c>
      <c r="F123" s="30">
        <v>4.9064893372413927</v>
      </c>
      <c r="G123" s="30">
        <v>4.9064893372413927</v>
      </c>
      <c r="H123" s="30">
        <v>4.9064893372413927</v>
      </c>
      <c r="I123" s="7"/>
      <c r="J123" s="7"/>
      <c r="K123" s="7"/>
      <c r="L123" s="7"/>
      <c r="M123" s="7"/>
      <c r="N123" s="7"/>
      <c r="O123" s="7"/>
      <c r="P123" s="7"/>
      <c r="Q123" s="7"/>
      <c r="R123" s="7"/>
      <c r="S123" s="7"/>
      <c r="T123" s="7"/>
      <c r="U123" s="5"/>
      <c r="V123" s="5"/>
      <c r="W123" s="5"/>
      <c r="X123" s="42"/>
      <c r="Y123" s="42"/>
      <c r="Z123" s="42"/>
      <c r="AA123" s="42"/>
      <c r="AB123" s="42"/>
      <c r="AC123" s="42"/>
      <c r="AD123" s="42"/>
      <c r="AE123" s="42"/>
      <c r="AF123" s="42"/>
      <c r="AG123" s="42"/>
      <c r="AH123" s="42"/>
      <c r="AI123" s="42"/>
      <c r="AJ123" s="42"/>
      <c r="AK123" s="42"/>
      <c r="AL123" s="42"/>
      <c r="AM123" s="42"/>
      <c r="AN123" s="42"/>
      <c r="AO123" s="42"/>
      <c r="AP123" s="42"/>
      <c r="AQ123" s="42"/>
      <c r="AR123" s="42"/>
      <c r="AS123" s="42"/>
      <c r="AT123" s="42"/>
      <c r="AU123" s="42"/>
      <c r="AV123" s="42"/>
    </row>
    <row r="124" spans="1:48" s="10" customFormat="1" x14ac:dyDescent="0.2">
      <c r="H124" s="24"/>
      <c r="I124" s="7"/>
      <c r="J124" s="7"/>
      <c r="K124" s="7"/>
      <c r="L124" s="7"/>
      <c r="M124" s="7"/>
      <c r="N124" s="7"/>
      <c r="O124" s="7"/>
      <c r="P124" s="7"/>
      <c r="Q124" s="7"/>
      <c r="R124" s="7"/>
      <c r="S124" s="7"/>
      <c r="T124" s="7"/>
      <c r="U124" s="5"/>
      <c r="V124" s="5"/>
      <c r="W124" s="5"/>
      <c r="X124" s="42"/>
      <c r="Y124" s="42"/>
      <c r="Z124" s="42"/>
      <c r="AA124" s="42"/>
      <c r="AB124" s="42"/>
      <c r="AC124" s="42"/>
      <c r="AD124" s="42"/>
      <c r="AE124" s="42"/>
      <c r="AF124" s="42"/>
      <c r="AG124" s="42"/>
      <c r="AH124" s="42"/>
      <c r="AI124" s="42"/>
      <c r="AJ124" s="42"/>
      <c r="AK124" s="42"/>
      <c r="AL124" s="42"/>
      <c r="AM124" s="42"/>
      <c r="AN124" s="42"/>
      <c r="AO124" s="42"/>
      <c r="AP124" s="42"/>
      <c r="AQ124" s="42"/>
      <c r="AR124" s="42"/>
      <c r="AS124" s="42"/>
      <c r="AT124" s="42"/>
      <c r="AU124" s="42"/>
      <c r="AV124" s="42"/>
    </row>
    <row r="125" spans="1:48" s="10" customFormat="1" x14ac:dyDescent="0.2">
      <c r="E125" s="33" t="str">
        <f>B40</f>
        <v>Plant construction cost</v>
      </c>
      <c r="F125" s="33"/>
      <c r="G125" s="33"/>
      <c r="H125" s="33"/>
      <c r="I125" s="7"/>
      <c r="J125" s="7"/>
      <c r="K125" s="7"/>
      <c r="L125" s="7"/>
      <c r="M125" s="7"/>
      <c r="N125" s="7"/>
      <c r="O125" s="7"/>
      <c r="P125" s="7"/>
      <c r="Q125" s="7"/>
      <c r="R125" s="7"/>
      <c r="S125" s="7"/>
      <c r="T125" s="7"/>
      <c r="U125" s="5"/>
      <c r="V125" s="5"/>
      <c r="W125" s="5"/>
      <c r="X125" s="42"/>
      <c r="Y125" s="42"/>
      <c r="Z125" s="42"/>
      <c r="AA125" s="42"/>
      <c r="AB125" s="42"/>
      <c r="AC125" s="42"/>
      <c r="AD125" s="42"/>
      <c r="AE125" s="42"/>
      <c r="AF125" s="42"/>
      <c r="AG125" s="42"/>
      <c r="AH125" s="42"/>
      <c r="AI125" s="42"/>
      <c r="AJ125" s="42"/>
      <c r="AK125" s="42"/>
      <c r="AL125" s="42"/>
      <c r="AM125" s="42"/>
      <c r="AN125" s="42"/>
      <c r="AO125" s="42"/>
      <c r="AP125" s="42"/>
      <c r="AQ125" s="42"/>
      <c r="AR125" s="42"/>
      <c r="AS125" s="42"/>
      <c r="AT125" s="42"/>
      <c r="AU125" s="42"/>
      <c r="AV125" s="42"/>
    </row>
    <row r="126" spans="1:48" s="10" customFormat="1" x14ac:dyDescent="0.2">
      <c r="E126" s="27">
        <f>$H$75</f>
        <v>13.647701658120996</v>
      </c>
      <c r="F126" s="28">
        <v>1</v>
      </c>
      <c r="G126" s="28">
        <v>2</v>
      </c>
      <c r="H126" s="28">
        <v>3</v>
      </c>
      <c r="I126" s="7"/>
      <c r="J126" s="7"/>
      <c r="K126" s="7"/>
      <c r="L126" s="7"/>
      <c r="M126" s="7"/>
      <c r="N126" s="7"/>
      <c r="O126" s="7"/>
      <c r="P126" s="7"/>
      <c r="Q126" s="7"/>
      <c r="R126" s="7"/>
      <c r="S126" s="7"/>
      <c r="T126" s="7"/>
      <c r="U126" s="5"/>
      <c r="V126" s="5"/>
      <c r="W126" s="5"/>
      <c r="X126" s="42"/>
      <c r="Y126" s="42"/>
      <c r="Z126" s="42"/>
      <c r="AA126" s="42"/>
      <c r="AB126" s="42"/>
      <c r="AC126" s="42"/>
      <c r="AD126" s="42"/>
      <c r="AE126" s="42"/>
      <c r="AF126" s="42"/>
      <c r="AG126" s="42"/>
      <c r="AH126" s="42"/>
      <c r="AI126" s="42"/>
      <c r="AJ126" s="42"/>
      <c r="AK126" s="42"/>
      <c r="AL126" s="42"/>
      <c r="AM126" s="42"/>
      <c r="AN126" s="42"/>
      <c r="AO126" s="42"/>
      <c r="AP126" s="42"/>
      <c r="AQ126" s="42"/>
      <c r="AR126" s="42"/>
      <c r="AS126" s="42"/>
      <c r="AT126" s="42"/>
      <c r="AU126" s="42"/>
      <c r="AV126" s="42"/>
    </row>
    <row r="127" spans="1:48" s="10" customFormat="1" x14ac:dyDescent="0.2">
      <c r="E127" s="28">
        <v>1</v>
      </c>
      <c r="F127" s="30">
        <f t="dataTable" ref="F127:H130" dt2D="1" dtr="1" r1="I40" r2="K5" ca="1"/>
        <v>13.647701658120996</v>
      </c>
      <c r="G127" s="30">
        <v>13.647701658120996</v>
      </c>
      <c r="H127" s="30">
        <v>13.647701658120996</v>
      </c>
      <c r="I127" s="7"/>
      <c r="J127" s="7"/>
      <c r="K127" s="7"/>
      <c r="L127" s="7"/>
      <c r="M127" s="7"/>
      <c r="N127" s="7"/>
      <c r="O127" s="7"/>
      <c r="P127" s="7"/>
      <c r="Q127" s="7"/>
      <c r="R127" s="7"/>
      <c r="S127" s="7"/>
      <c r="T127" s="7"/>
      <c r="U127" s="5"/>
      <c r="V127" s="5"/>
      <c r="W127" s="5"/>
      <c r="X127" s="42"/>
      <c r="Y127" s="42"/>
      <c r="Z127" s="42"/>
      <c r="AA127" s="42"/>
      <c r="AB127" s="42"/>
      <c r="AC127" s="42"/>
      <c r="AD127" s="42"/>
      <c r="AE127" s="42"/>
      <c r="AF127" s="42"/>
      <c r="AG127" s="42"/>
      <c r="AH127" s="42"/>
      <c r="AI127" s="42"/>
      <c r="AJ127" s="42"/>
      <c r="AK127" s="42"/>
      <c r="AL127" s="42"/>
      <c r="AM127" s="42"/>
      <c r="AN127" s="42"/>
      <c r="AO127" s="42"/>
      <c r="AP127" s="42"/>
      <c r="AQ127" s="42"/>
      <c r="AR127" s="42"/>
      <c r="AS127" s="42"/>
      <c r="AT127" s="42"/>
      <c r="AU127" s="42"/>
      <c r="AV127" s="42"/>
    </row>
    <row r="128" spans="1:48" s="10" customFormat="1" x14ac:dyDescent="0.2">
      <c r="E128" s="28">
        <v>2</v>
      </c>
      <c r="F128" s="30">
        <v>8.3270330889900599</v>
      </c>
      <c r="G128" s="30">
        <v>7.4734727121771103</v>
      </c>
      <c r="H128" s="30">
        <v>6.500543026661691</v>
      </c>
      <c r="I128" s="97"/>
      <c r="J128" s="7"/>
      <c r="K128" s="7"/>
      <c r="L128" s="7"/>
      <c r="M128" s="7"/>
      <c r="N128" s="7"/>
      <c r="O128" s="7"/>
      <c r="P128" s="7"/>
      <c r="Q128" s="7"/>
      <c r="R128" s="7"/>
      <c r="S128" s="7"/>
      <c r="T128" s="7"/>
      <c r="U128" s="5"/>
      <c r="V128" s="5"/>
      <c r="W128" s="5"/>
      <c r="X128" s="42"/>
      <c r="Y128" s="42"/>
      <c r="Z128" s="42"/>
      <c r="AA128" s="42"/>
      <c r="AB128" s="42"/>
      <c r="AC128" s="42"/>
      <c r="AD128" s="42"/>
      <c r="AE128" s="42"/>
      <c r="AF128" s="42"/>
      <c r="AG128" s="42"/>
      <c r="AH128" s="42"/>
      <c r="AI128" s="42"/>
      <c r="AJ128" s="42"/>
      <c r="AK128" s="42"/>
      <c r="AL128" s="42"/>
      <c r="AM128" s="42"/>
      <c r="AN128" s="42"/>
      <c r="AO128" s="42"/>
      <c r="AP128" s="42"/>
      <c r="AQ128" s="42"/>
      <c r="AR128" s="42"/>
      <c r="AS128" s="42"/>
      <c r="AT128" s="42"/>
      <c r="AU128" s="42"/>
      <c r="AV128" s="42"/>
    </row>
    <row r="129" spans="1:48" s="10" customFormat="1" x14ac:dyDescent="0.2">
      <c r="E129" s="28">
        <v>3</v>
      </c>
      <c r="F129" s="30">
        <v>11.142774849996792</v>
      </c>
      <c r="G129" s="37">
        <v>11.142774849996792</v>
      </c>
      <c r="H129" s="30">
        <v>11.142774849996792</v>
      </c>
      <c r="I129" s="9"/>
      <c r="J129" s="9"/>
      <c r="K129" s="9"/>
      <c r="L129" s="9"/>
      <c r="M129" s="9"/>
      <c r="N129" s="9"/>
      <c r="O129" s="9"/>
      <c r="P129" s="9"/>
      <c r="Q129" s="9"/>
      <c r="R129" s="9"/>
      <c r="S129" s="9"/>
      <c r="T129" s="9"/>
      <c r="U129" s="5"/>
      <c r="V129" s="5"/>
      <c r="W129" s="5"/>
      <c r="X129" s="42"/>
      <c r="Y129" s="42"/>
      <c r="Z129" s="42"/>
      <c r="AA129" s="42"/>
      <c r="AB129" s="42"/>
      <c r="AC129" s="42"/>
      <c r="AD129" s="42"/>
      <c r="AE129" s="42"/>
      <c r="AF129" s="42"/>
      <c r="AG129" s="42"/>
      <c r="AH129" s="42"/>
      <c r="AI129" s="42"/>
      <c r="AJ129" s="42"/>
      <c r="AK129" s="42"/>
      <c r="AL129" s="42"/>
      <c r="AM129" s="42"/>
      <c r="AN129" s="42"/>
      <c r="AO129" s="42"/>
      <c r="AP129" s="42"/>
      <c r="AQ129" s="42"/>
      <c r="AR129" s="42"/>
      <c r="AS129" s="42"/>
      <c r="AT129" s="42"/>
      <c r="AU129" s="42"/>
      <c r="AV129" s="42"/>
    </row>
    <row r="130" spans="1:48" s="10" customFormat="1" x14ac:dyDescent="0.2">
      <c r="A130" s="98"/>
      <c r="E130" s="28">
        <v>4</v>
      </c>
      <c r="F130" s="30">
        <v>4.9064893372413927</v>
      </c>
      <c r="G130" s="30">
        <v>4.9064893372413927</v>
      </c>
      <c r="H130" s="30">
        <v>4.9064893372413927</v>
      </c>
      <c r="I130" s="9"/>
      <c r="J130" s="9"/>
      <c r="K130" s="9"/>
      <c r="L130" s="9"/>
      <c r="M130" s="9"/>
      <c r="N130" s="9"/>
      <c r="O130" s="9"/>
      <c r="P130" s="9"/>
      <c r="Q130" s="9"/>
      <c r="R130" s="9"/>
      <c r="S130" s="9"/>
      <c r="T130" s="9"/>
      <c r="U130" s="5"/>
      <c r="V130" s="5"/>
      <c r="W130" s="5"/>
      <c r="X130" s="42"/>
      <c r="Y130" s="42"/>
      <c r="Z130" s="42"/>
      <c r="AA130" s="42"/>
      <c r="AB130" s="42"/>
      <c r="AC130" s="42"/>
      <c r="AD130" s="42"/>
      <c r="AE130" s="42"/>
      <c r="AF130" s="42"/>
      <c r="AG130" s="42"/>
      <c r="AH130" s="42"/>
      <c r="AI130" s="42"/>
      <c r="AJ130" s="42"/>
      <c r="AK130" s="42"/>
      <c r="AL130" s="42"/>
      <c r="AM130" s="42"/>
      <c r="AN130" s="42"/>
      <c r="AO130" s="42"/>
      <c r="AP130" s="42"/>
      <c r="AQ130" s="42"/>
      <c r="AR130" s="42"/>
      <c r="AS130" s="42"/>
      <c r="AT130" s="42"/>
      <c r="AU130" s="42"/>
      <c r="AV130" s="42"/>
    </row>
    <row r="131" spans="1:48" s="10" customFormat="1" x14ac:dyDescent="0.2">
      <c r="A131" s="46"/>
      <c r="H131" s="9"/>
      <c r="I131" s="9"/>
      <c r="J131" s="9"/>
      <c r="K131" s="9"/>
      <c r="L131" s="9"/>
      <c r="M131" s="9"/>
      <c r="N131" s="9"/>
      <c r="O131" s="9"/>
      <c r="P131" s="9"/>
      <c r="Q131" s="9"/>
      <c r="R131" s="9"/>
      <c r="S131" s="9"/>
      <c r="T131" s="9"/>
      <c r="U131" s="5"/>
      <c r="V131" s="5"/>
      <c r="W131" s="5"/>
      <c r="X131" s="42"/>
      <c r="Y131" s="42"/>
      <c r="Z131" s="42"/>
      <c r="AA131" s="42"/>
      <c r="AB131" s="42"/>
      <c r="AC131" s="42"/>
      <c r="AD131" s="42"/>
      <c r="AE131" s="42"/>
      <c r="AF131" s="42"/>
      <c r="AG131" s="42"/>
      <c r="AH131" s="42"/>
      <c r="AI131" s="42"/>
      <c r="AJ131" s="42"/>
      <c r="AK131" s="42"/>
      <c r="AL131" s="42"/>
      <c r="AM131" s="42"/>
      <c r="AN131" s="42"/>
      <c r="AO131" s="42"/>
      <c r="AP131" s="42"/>
      <c r="AQ131" s="42"/>
      <c r="AR131" s="42"/>
      <c r="AS131" s="42"/>
      <c r="AT131" s="42"/>
      <c r="AU131" s="42"/>
      <c r="AV131" s="42"/>
    </row>
    <row r="132" spans="1:48" s="10" customFormat="1" x14ac:dyDescent="0.2">
      <c r="B132" s="98"/>
      <c r="H132" s="91"/>
      <c r="I132" s="91"/>
      <c r="J132" s="91"/>
      <c r="K132" s="9"/>
      <c r="L132" s="9"/>
      <c r="M132" s="9"/>
      <c r="N132" s="9"/>
      <c r="O132" s="9"/>
      <c r="P132" s="9"/>
      <c r="Q132" s="9"/>
      <c r="R132" s="9"/>
      <c r="S132" s="9"/>
      <c r="T132" s="9"/>
      <c r="U132" s="5"/>
      <c r="V132" s="5"/>
      <c r="W132" s="5"/>
      <c r="X132" s="42"/>
      <c r="Y132" s="42"/>
      <c r="Z132" s="42"/>
      <c r="AA132" s="42"/>
      <c r="AB132" s="42"/>
      <c r="AC132" s="42"/>
      <c r="AD132" s="42"/>
      <c r="AE132" s="42"/>
      <c r="AF132" s="42"/>
      <c r="AG132" s="42"/>
      <c r="AH132" s="42"/>
      <c r="AI132" s="42"/>
      <c r="AJ132" s="42"/>
      <c r="AK132" s="42"/>
      <c r="AL132" s="42"/>
      <c r="AM132" s="42"/>
      <c r="AN132" s="42"/>
      <c r="AO132" s="42"/>
      <c r="AP132" s="42"/>
      <c r="AQ132" s="42"/>
      <c r="AR132" s="42"/>
      <c r="AS132" s="42"/>
      <c r="AT132" s="42"/>
      <c r="AU132" s="42"/>
      <c r="AV132" s="42"/>
    </row>
    <row r="133" spans="1:48" s="10" customFormat="1" x14ac:dyDescent="0.2">
      <c r="A133" s="98"/>
      <c r="H133" s="93"/>
      <c r="I133" s="93"/>
      <c r="J133" s="93"/>
      <c r="K133" s="93"/>
      <c r="L133" s="93"/>
      <c r="M133" s="93"/>
      <c r="N133" s="93"/>
      <c r="O133" s="93"/>
      <c r="P133" s="93"/>
      <c r="Q133" s="93"/>
      <c r="R133" s="93"/>
      <c r="S133" s="93"/>
      <c r="T133" s="93"/>
      <c r="U133" s="5"/>
      <c r="V133" s="5"/>
      <c r="W133" s="5"/>
      <c r="X133" s="42"/>
      <c r="Y133" s="42"/>
      <c r="Z133" s="42"/>
      <c r="AA133" s="42"/>
      <c r="AB133" s="42"/>
      <c r="AC133" s="42"/>
      <c r="AD133" s="42"/>
      <c r="AE133" s="42"/>
      <c r="AF133" s="42"/>
      <c r="AG133" s="42"/>
      <c r="AH133" s="42"/>
      <c r="AI133" s="42"/>
      <c r="AJ133" s="42"/>
      <c r="AK133" s="42"/>
      <c r="AL133" s="42"/>
      <c r="AM133" s="42"/>
      <c r="AN133" s="42"/>
      <c r="AO133" s="42"/>
      <c r="AP133" s="42"/>
      <c r="AQ133" s="42"/>
      <c r="AR133" s="42"/>
      <c r="AS133" s="42"/>
      <c r="AT133" s="42"/>
      <c r="AU133" s="42"/>
      <c r="AV133" s="42"/>
    </row>
    <row r="134" spans="1:48" s="10" customFormat="1" x14ac:dyDescent="0.2">
      <c r="A134" s="98"/>
      <c r="H134" s="9"/>
      <c r="I134" s="9"/>
      <c r="J134" s="9"/>
      <c r="K134" s="9"/>
      <c r="L134" s="9"/>
      <c r="M134" s="9"/>
      <c r="N134" s="9"/>
      <c r="O134" s="9"/>
      <c r="P134" s="9"/>
      <c r="Q134" s="9"/>
      <c r="R134" s="9"/>
      <c r="S134" s="9"/>
      <c r="T134" s="9"/>
      <c r="U134" s="5"/>
      <c r="V134" s="5"/>
      <c r="W134" s="5"/>
      <c r="X134" s="42"/>
      <c r="Y134" s="42"/>
      <c r="Z134" s="42"/>
      <c r="AA134" s="42"/>
      <c r="AB134" s="42"/>
      <c r="AC134" s="42"/>
      <c r="AD134" s="42"/>
      <c r="AE134" s="42"/>
      <c r="AF134" s="42"/>
      <c r="AG134" s="42"/>
      <c r="AH134" s="42"/>
      <c r="AI134" s="42"/>
      <c r="AJ134" s="42"/>
      <c r="AK134" s="42"/>
      <c r="AL134" s="42"/>
      <c r="AM134" s="42"/>
      <c r="AN134" s="42"/>
      <c r="AO134" s="42"/>
      <c r="AP134" s="42"/>
      <c r="AQ134" s="42"/>
      <c r="AR134" s="42"/>
      <c r="AS134" s="42"/>
      <c r="AT134" s="42"/>
      <c r="AU134" s="42"/>
      <c r="AV134" s="42"/>
    </row>
    <row r="135" spans="1:48" s="10" customFormat="1" x14ac:dyDescent="0.2">
      <c r="G135" s="99"/>
      <c r="H135" s="7"/>
      <c r="I135" s="7"/>
      <c r="J135" s="7"/>
      <c r="K135" s="7"/>
      <c r="L135" s="7"/>
      <c r="M135" s="7"/>
      <c r="N135" s="7"/>
      <c r="O135" s="7"/>
      <c r="P135" s="7"/>
      <c r="Q135" s="7"/>
      <c r="R135" s="7"/>
      <c r="S135" s="7"/>
      <c r="T135" s="7"/>
      <c r="U135" s="5"/>
      <c r="V135" s="5"/>
      <c r="W135" s="5"/>
      <c r="X135" s="42"/>
      <c r="Y135" s="42"/>
      <c r="Z135" s="42"/>
      <c r="AA135" s="42"/>
      <c r="AB135" s="42"/>
      <c r="AC135" s="42"/>
      <c r="AD135" s="42"/>
      <c r="AE135" s="42"/>
      <c r="AF135" s="42"/>
      <c r="AG135" s="42"/>
      <c r="AH135" s="42"/>
      <c r="AI135" s="42"/>
      <c r="AJ135" s="42"/>
      <c r="AK135" s="42"/>
      <c r="AL135" s="42"/>
      <c r="AM135" s="42"/>
      <c r="AN135" s="42"/>
      <c r="AO135" s="42"/>
      <c r="AP135" s="42"/>
      <c r="AQ135" s="42"/>
      <c r="AR135" s="42"/>
      <c r="AS135" s="42"/>
      <c r="AT135" s="42"/>
      <c r="AU135" s="42"/>
      <c r="AV135" s="42"/>
    </row>
    <row r="136" spans="1:48" s="10" customFormat="1" x14ac:dyDescent="0.2">
      <c r="H136" s="9"/>
      <c r="I136" s="9"/>
      <c r="J136" s="9"/>
      <c r="K136" s="9"/>
      <c r="L136" s="9"/>
      <c r="M136" s="9"/>
      <c r="N136" s="9"/>
      <c r="O136" s="9"/>
      <c r="P136" s="9"/>
      <c r="Q136" s="9"/>
      <c r="R136" s="9"/>
      <c r="S136" s="9"/>
      <c r="T136" s="9"/>
      <c r="U136" s="5"/>
      <c r="V136" s="5"/>
      <c r="W136" s="5"/>
      <c r="X136" s="42"/>
      <c r="Y136" s="42"/>
      <c r="Z136" s="42"/>
      <c r="AA136" s="42"/>
      <c r="AB136" s="42"/>
      <c r="AC136" s="42"/>
      <c r="AD136" s="42"/>
      <c r="AE136" s="42"/>
      <c r="AF136" s="42"/>
      <c r="AG136" s="42"/>
      <c r="AH136" s="42"/>
      <c r="AI136" s="42"/>
      <c r="AJ136" s="42"/>
      <c r="AK136" s="42"/>
      <c r="AL136" s="42"/>
      <c r="AM136" s="42"/>
      <c r="AN136" s="42"/>
      <c r="AO136" s="42"/>
      <c r="AP136" s="42"/>
      <c r="AQ136" s="42"/>
      <c r="AR136" s="42"/>
      <c r="AS136" s="42"/>
      <c r="AT136" s="42"/>
      <c r="AU136" s="42"/>
      <c r="AV136" s="42"/>
    </row>
    <row r="137" spans="1:48" s="10" customFormat="1" x14ac:dyDescent="0.2">
      <c r="H137" s="9"/>
      <c r="I137" s="9"/>
      <c r="J137" s="9"/>
      <c r="K137" s="9"/>
      <c r="L137" s="9"/>
      <c r="M137" s="9"/>
      <c r="N137" s="9"/>
      <c r="O137" s="9"/>
      <c r="P137" s="9"/>
      <c r="Q137" s="9"/>
      <c r="R137" s="9"/>
      <c r="S137" s="9"/>
      <c r="T137" s="9"/>
      <c r="U137" s="5"/>
      <c r="V137" s="5"/>
      <c r="W137" s="5"/>
      <c r="X137" s="42"/>
      <c r="Y137" s="42"/>
      <c r="Z137" s="42"/>
      <c r="AA137" s="42"/>
      <c r="AB137" s="42"/>
      <c r="AC137" s="42"/>
      <c r="AD137" s="42"/>
      <c r="AE137" s="42"/>
      <c r="AF137" s="42"/>
      <c r="AG137" s="42"/>
      <c r="AH137" s="42"/>
      <c r="AI137" s="42"/>
      <c r="AJ137" s="42"/>
      <c r="AK137" s="42"/>
      <c r="AL137" s="42"/>
      <c r="AM137" s="42"/>
      <c r="AN137" s="42"/>
      <c r="AO137" s="42"/>
      <c r="AP137" s="42"/>
      <c r="AQ137" s="42"/>
      <c r="AR137" s="42"/>
      <c r="AS137" s="42"/>
      <c r="AT137" s="42"/>
      <c r="AU137" s="42"/>
      <c r="AV137" s="42"/>
    </row>
    <row r="138" spans="1:48" s="10" customFormat="1" x14ac:dyDescent="0.2">
      <c r="H138" s="7"/>
      <c r="I138" s="7"/>
      <c r="J138" s="7"/>
      <c r="K138" s="7"/>
      <c r="L138" s="7"/>
      <c r="M138" s="7"/>
      <c r="N138" s="7"/>
      <c r="O138" s="7"/>
      <c r="P138" s="7"/>
      <c r="Q138" s="7"/>
      <c r="R138" s="7"/>
      <c r="S138" s="7"/>
      <c r="T138" s="7"/>
      <c r="U138" s="5"/>
      <c r="V138" s="5"/>
      <c r="W138" s="5"/>
      <c r="X138" s="42"/>
      <c r="Y138" s="42"/>
      <c r="Z138" s="42"/>
      <c r="AA138" s="42"/>
      <c r="AB138" s="42"/>
      <c r="AC138" s="42"/>
      <c r="AD138" s="42"/>
      <c r="AE138" s="42"/>
      <c r="AF138" s="42"/>
      <c r="AG138" s="42"/>
      <c r="AH138" s="42"/>
      <c r="AI138" s="42"/>
      <c r="AJ138" s="42"/>
      <c r="AK138" s="42"/>
      <c r="AL138" s="42"/>
      <c r="AM138" s="42"/>
      <c r="AN138" s="42"/>
      <c r="AO138" s="42"/>
      <c r="AP138" s="42"/>
      <c r="AQ138" s="42"/>
      <c r="AR138" s="42"/>
      <c r="AS138" s="42"/>
      <c r="AT138" s="42"/>
      <c r="AU138" s="42"/>
      <c r="AV138" s="42"/>
    </row>
    <row r="139" spans="1:48" s="10" customFormat="1" x14ac:dyDescent="0.2">
      <c r="H139" s="7"/>
      <c r="I139" s="7"/>
      <c r="J139" s="7"/>
      <c r="K139" s="7"/>
      <c r="L139" s="7"/>
      <c r="M139" s="7"/>
      <c r="N139" s="7"/>
      <c r="O139" s="7"/>
      <c r="P139" s="7"/>
      <c r="Q139" s="7"/>
      <c r="R139" s="7"/>
      <c r="S139" s="7"/>
      <c r="T139" s="7"/>
      <c r="U139" s="5"/>
      <c r="V139" s="5"/>
      <c r="W139" s="5"/>
      <c r="X139" s="42"/>
      <c r="Y139" s="42"/>
      <c r="Z139" s="42"/>
      <c r="AA139" s="42"/>
      <c r="AB139" s="42"/>
      <c r="AC139" s="42"/>
      <c r="AD139" s="42"/>
      <c r="AE139" s="42"/>
      <c r="AF139" s="42"/>
      <c r="AG139" s="42"/>
      <c r="AH139" s="42"/>
      <c r="AI139" s="42"/>
      <c r="AJ139" s="42"/>
      <c r="AK139" s="42"/>
      <c r="AL139" s="42"/>
      <c r="AM139" s="42"/>
      <c r="AN139" s="42"/>
      <c r="AO139" s="42"/>
      <c r="AP139" s="42"/>
      <c r="AQ139" s="42"/>
      <c r="AR139" s="42"/>
      <c r="AS139" s="42"/>
      <c r="AT139" s="42"/>
      <c r="AU139" s="42"/>
      <c r="AV139" s="42"/>
    </row>
    <row r="140" spans="1:48" s="10" customFormat="1" x14ac:dyDescent="0.2">
      <c r="H140" s="7"/>
      <c r="I140" s="7"/>
      <c r="J140" s="7"/>
      <c r="K140" s="7"/>
      <c r="L140" s="7"/>
      <c r="M140" s="7"/>
      <c r="N140" s="7"/>
      <c r="O140" s="7"/>
      <c r="P140" s="7"/>
      <c r="Q140" s="7"/>
      <c r="R140" s="7"/>
      <c r="S140" s="7"/>
      <c r="T140" s="7"/>
      <c r="U140" s="5"/>
      <c r="V140" s="5"/>
      <c r="W140" s="5"/>
      <c r="X140" s="42"/>
      <c r="Y140" s="42"/>
      <c r="Z140" s="42"/>
      <c r="AA140" s="42"/>
      <c r="AB140" s="42"/>
      <c r="AC140" s="42"/>
      <c r="AD140" s="42"/>
      <c r="AE140" s="42"/>
      <c r="AF140" s="42"/>
      <c r="AG140" s="42"/>
      <c r="AH140" s="42"/>
      <c r="AI140" s="42"/>
      <c r="AJ140" s="42"/>
      <c r="AK140" s="42"/>
      <c r="AL140" s="42"/>
      <c r="AM140" s="42"/>
      <c r="AN140" s="42"/>
      <c r="AO140" s="42"/>
      <c r="AP140" s="42"/>
      <c r="AQ140" s="42"/>
      <c r="AR140" s="42"/>
      <c r="AS140" s="42"/>
      <c r="AT140" s="42"/>
      <c r="AU140" s="42"/>
      <c r="AV140" s="42"/>
    </row>
    <row r="141" spans="1:48" s="10" customFormat="1" x14ac:dyDescent="0.2">
      <c r="H141" s="9"/>
      <c r="I141" s="9"/>
      <c r="J141" s="9"/>
      <c r="K141" s="9"/>
      <c r="L141" s="9"/>
      <c r="M141" s="9"/>
      <c r="N141" s="9"/>
      <c r="O141" s="9"/>
      <c r="P141" s="9"/>
      <c r="Q141" s="9"/>
      <c r="R141" s="9"/>
      <c r="S141" s="9"/>
      <c r="T141" s="9"/>
      <c r="U141" s="5"/>
      <c r="V141" s="5"/>
      <c r="W141" s="5"/>
      <c r="X141" s="42"/>
      <c r="Y141" s="42"/>
      <c r="Z141" s="42"/>
      <c r="AA141" s="42"/>
      <c r="AB141" s="42"/>
      <c r="AC141" s="42"/>
      <c r="AD141" s="42"/>
      <c r="AE141" s="42"/>
      <c r="AF141" s="42"/>
      <c r="AG141" s="42"/>
      <c r="AH141" s="42"/>
      <c r="AI141" s="42"/>
      <c r="AJ141" s="42"/>
      <c r="AK141" s="42"/>
      <c r="AL141" s="42"/>
      <c r="AM141" s="42"/>
      <c r="AN141" s="42"/>
      <c r="AO141" s="42"/>
      <c r="AP141" s="42"/>
      <c r="AQ141" s="42"/>
      <c r="AR141" s="42"/>
      <c r="AS141" s="42"/>
      <c r="AT141" s="42"/>
      <c r="AU141" s="42"/>
      <c r="AV141" s="42"/>
    </row>
    <row r="142" spans="1:48" s="10" customFormat="1" x14ac:dyDescent="0.2">
      <c r="H142" s="7"/>
      <c r="I142" s="7"/>
      <c r="J142" s="7"/>
      <c r="K142" s="7"/>
      <c r="L142" s="7"/>
      <c r="M142" s="7"/>
      <c r="N142" s="7"/>
      <c r="O142" s="7"/>
      <c r="P142" s="7"/>
      <c r="Q142" s="7"/>
      <c r="R142" s="7"/>
      <c r="S142" s="7"/>
      <c r="T142" s="7"/>
      <c r="U142" s="5"/>
      <c r="V142" s="5"/>
      <c r="W142" s="5"/>
      <c r="X142" s="42"/>
      <c r="Y142" s="42"/>
      <c r="Z142" s="42"/>
      <c r="AA142" s="42"/>
      <c r="AB142" s="42"/>
      <c r="AC142" s="42"/>
      <c r="AD142" s="42"/>
      <c r="AE142" s="42"/>
      <c r="AF142" s="42"/>
      <c r="AG142" s="42"/>
      <c r="AH142" s="42"/>
      <c r="AI142" s="42"/>
      <c r="AJ142" s="42"/>
      <c r="AK142" s="42"/>
      <c r="AL142" s="42"/>
      <c r="AM142" s="42"/>
      <c r="AN142" s="42"/>
      <c r="AO142" s="42"/>
      <c r="AP142" s="42"/>
      <c r="AQ142" s="42"/>
      <c r="AR142" s="42"/>
      <c r="AS142" s="42"/>
      <c r="AT142" s="42"/>
      <c r="AU142" s="42"/>
      <c r="AV142" s="42"/>
    </row>
    <row r="143" spans="1:48" s="10" customFormat="1" x14ac:dyDescent="0.2">
      <c r="H143" s="9"/>
      <c r="I143" s="9"/>
      <c r="J143" s="9"/>
      <c r="K143" s="9"/>
      <c r="L143" s="9"/>
      <c r="M143" s="9"/>
      <c r="N143" s="9"/>
      <c r="O143" s="9"/>
      <c r="P143" s="9"/>
      <c r="Q143" s="9"/>
      <c r="R143" s="9"/>
      <c r="S143" s="9"/>
      <c r="T143" s="9"/>
      <c r="U143" s="5"/>
      <c r="V143" s="5"/>
      <c r="W143" s="5"/>
      <c r="X143" s="42"/>
      <c r="Y143" s="42"/>
      <c r="Z143" s="42"/>
      <c r="AA143" s="42"/>
      <c r="AB143" s="42"/>
      <c r="AC143" s="42"/>
      <c r="AD143" s="42"/>
      <c r="AE143" s="42"/>
      <c r="AF143" s="42"/>
      <c r="AG143" s="42"/>
      <c r="AH143" s="42"/>
      <c r="AI143" s="42"/>
      <c r="AJ143" s="42"/>
      <c r="AK143" s="42"/>
      <c r="AL143" s="42"/>
      <c r="AM143" s="42"/>
      <c r="AN143" s="42"/>
      <c r="AO143" s="42"/>
      <c r="AP143" s="42"/>
      <c r="AQ143" s="42"/>
      <c r="AR143" s="42"/>
      <c r="AS143" s="42"/>
      <c r="AT143" s="42"/>
      <c r="AU143" s="42"/>
      <c r="AV143" s="42"/>
    </row>
    <row r="144" spans="1:48" s="10" customFormat="1" x14ac:dyDescent="0.2">
      <c r="H144" s="9"/>
      <c r="I144" s="9"/>
      <c r="J144" s="9"/>
      <c r="K144" s="9"/>
      <c r="L144" s="9"/>
      <c r="M144" s="9"/>
      <c r="N144" s="9"/>
      <c r="O144" s="9"/>
      <c r="P144" s="9"/>
      <c r="Q144" s="9"/>
      <c r="R144" s="9"/>
      <c r="S144" s="9"/>
      <c r="T144" s="9"/>
      <c r="U144" s="5"/>
      <c r="V144" s="5"/>
      <c r="W144" s="5"/>
      <c r="X144" s="42"/>
      <c r="Y144" s="42"/>
      <c r="Z144" s="42"/>
      <c r="AA144" s="42"/>
      <c r="AB144" s="42"/>
      <c r="AC144" s="42"/>
      <c r="AD144" s="42"/>
      <c r="AE144" s="42"/>
      <c r="AF144" s="42"/>
      <c r="AG144" s="42"/>
      <c r="AH144" s="42"/>
      <c r="AI144" s="42"/>
      <c r="AJ144" s="42"/>
      <c r="AK144" s="42"/>
      <c r="AL144" s="42"/>
      <c r="AM144" s="42"/>
      <c r="AN144" s="42"/>
      <c r="AO144" s="42"/>
      <c r="AP144" s="42"/>
      <c r="AQ144" s="42"/>
      <c r="AR144" s="42"/>
      <c r="AS144" s="42"/>
      <c r="AT144" s="42"/>
      <c r="AU144" s="42"/>
      <c r="AV144" s="42"/>
    </row>
    <row r="145" spans="1:48" s="10" customFormat="1" x14ac:dyDescent="0.2">
      <c r="H145" s="7"/>
      <c r="I145" s="7"/>
      <c r="J145" s="7"/>
      <c r="K145" s="7"/>
      <c r="L145" s="7"/>
      <c r="M145" s="7"/>
      <c r="N145" s="7"/>
      <c r="O145" s="7"/>
      <c r="P145" s="7"/>
      <c r="Q145" s="7"/>
      <c r="R145" s="7"/>
      <c r="S145" s="7"/>
      <c r="T145" s="7"/>
      <c r="U145" s="5"/>
      <c r="V145" s="5"/>
      <c r="W145" s="5"/>
      <c r="X145" s="42"/>
      <c r="Y145" s="42"/>
      <c r="Z145" s="42"/>
      <c r="AA145" s="42"/>
      <c r="AB145" s="42"/>
      <c r="AC145" s="42"/>
      <c r="AD145" s="42"/>
      <c r="AE145" s="42"/>
      <c r="AF145" s="42"/>
      <c r="AG145" s="42"/>
      <c r="AH145" s="42"/>
      <c r="AI145" s="42"/>
      <c r="AJ145" s="42"/>
      <c r="AK145" s="42"/>
      <c r="AL145" s="42"/>
      <c r="AM145" s="42"/>
      <c r="AN145" s="42"/>
      <c r="AO145" s="42"/>
      <c r="AP145" s="42"/>
      <c r="AQ145" s="42"/>
      <c r="AR145" s="42"/>
      <c r="AS145" s="42"/>
      <c r="AT145" s="42"/>
      <c r="AU145" s="42"/>
      <c r="AV145" s="42"/>
    </row>
    <row r="146" spans="1:48" s="10" customFormat="1" x14ac:dyDescent="0.2">
      <c r="H146" s="7"/>
      <c r="I146" s="7"/>
      <c r="J146" s="7"/>
      <c r="K146" s="7"/>
      <c r="L146" s="7"/>
      <c r="M146" s="7"/>
      <c r="N146" s="7"/>
      <c r="O146" s="7"/>
      <c r="P146" s="7"/>
      <c r="Q146" s="7"/>
      <c r="R146" s="7"/>
      <c r="S146" s="7"/>
      <c r="T146" s="7"/>
      <c r="U146" s="5"/>
      <c r="V146" s="5"/>
      <c r="W146" s="5"/>
      <c r="X146" s="42"/>
      <c r="Y146" s="42"/>
      <c r="Z146" s="42"/>
      <c r="AA146" s="42"/>
      <c r="AB146" s="42"/>
      <c r="AC146" s="42"/>
      <c r="AD146" s="42"/>
      <c r="AE146" s="42"/>
      <c r="AF146" s="42"/>
      <c r="AG146" s="42"/>
      <c r="AH146" s="42"/>
      <c r="AI146" s="42"/>
      <c r="AJ146" s="42"/>
      <c r="AK146" s="42"/>
      <c r="AL146" s="42"/>
      <c r="AM146" s="42"/>
      <c r="AN146" s="42"/>
      <c r="AO146" s="42"/>
      <c r="AP146" s="42"/>
      <c r="AQ146" s="42"/>
      <c r="AR146" s="42"/>
      <c r="AS146" s="42"/>
      <c r="AT146" s="42"/>
      <c r="AU146" s="42"/>
      <c r="AV146" s="42"/>
    </row>
    <row r="147" spans="1:48" s="10" customFormat="1" x14ac:dyDescent="0.2">
      <c r="H147" s="7"/>
      <c r="I147" s="7"/>
      <c r="J147" s="7"/>
      <c r="K147" s="7"/>
      <c r="L147" s="7"/>
      <c r="M147" s="7"/>
      <c r="N147" s="7"/>
      <c r="O147" s="7"/>
      <c r="P147" s="7"/>
      <c r="Q147" s="7"/>
      <c r="R147" s="7"/>
      <c r="S147" s="7"/>
      <c r="T147" s="7"/>
      <c r="U147" s="5"/>
      <c r="V147" s="5"/>
      <c r="W147" s="5"/>
      <c r="X147" s="42"/>
      <c r="Y147" s="42"/>
      <c r="Z147" s="42"/>
      <c r="AA147" s="42"/>
      <c r="AB147" s="42"/>
      <c r="AC147" s="42"/>
      <c r="AD147" s="42"/>
      <c r="AE147" s="42"/>
      <c r="AF147" s="42"/>
      <c r="AG147" s="42"/>
      <c r="AH147" s="42"/>
      <c r="AI147" s="42"/>
      <c r="AJ147" s="42"/>
      <c r="AK147" s="42"/>
      <c r="AL147" s="42"/>
      <c r="AM147" s="42"/>
      <c r="AN147" s="42"/>
      <c r="AO147" s="42"/>
      <c r="AP147" s="42"/>
      <c r="AQ147" s="42"/>
      <c r="AR147" s="42"/>
      <c r="AS147" s="42"/>
      <c r="AT147" s="42"/>
      <c r="AU147" s="42"/>
      <c r="AV147" s="42"/>
    </row>
    <row r="148" spans="1:48" s="10" customFormat="1" x14ac:dyDescent="0.2">
      <c r="H148" s="7"/>
      <c r="I148" s="7"/>
      <c r="J148" s="7"/>
      <c r="K148" s="7"/>
      <c r="L148" s="7"/>
      <c r="M148" s="7"/>
      <c r="N148" s="7"/>
      <c r="O148" s="7"/>
      <c r="P148" s="7"/>
      <c r="Q148" s="7"/>
      <c r="R148" s="7"/>
      <c r="S148" s="7"/>
      <c r="T148" s="7"/>
      <c r="U148" s="5"/>
      <c r="V148" s="5"/>
      <c r="W148" s="5"/>
      <c r="X148" s="42"/>
      <c r="Y148" s="42"/>
      <c r="Z148" s="42"/>
      <c r="AA148" s="42"/>
      <c r="AB148" s="42"/>
      <c r="AC148" s="42"/>
      <c r="AD148" s="42"/>
      <c r="AE148" s="42"/>
      <c r="AF148" s="42"/>
      <c r="AG148" s="42"/>
      <c r="AH148" s="42"/>
      <c r="AI148" s="42"/>
      <c r="AJ148" s="42"/>
      <c r="AK148" s="42"/>
      <c r="AL148" s="42"/>
      <c r="AM148" s="42"/>
      <c r="AN148" s="42"/>
      <c r="AO148" s="42"/>
      <c r="AP148" s="42"/>
      <c r="AQ148" s="42"/>
      <c r="AR148" s="42"/>
      <c r="AS148" s="42"/>
      <c r="AT148" s="42"/>
      <c r="AU148" s="42"/>
      <c r="AV148" s="42"/>
    </row>
    <row r="149" spans="1:48" s="10" customFormat="1" x14ac:dyDescent="0.2">
      <c r="H149" s="9"/>
      <c r="I149" s="9"/>
      <c r="J149" s="9"/>
      <c r="K149" s="9"/>
      <c r="L149" s="9"/>
      <c r="M149" s="9"/>
      <c r="N149" s="9"/>
      <c r="O149" s="9"/>
      <c r="P149" s="9"/>
      <c r="Q149" s="9"/>
      <c r="R149" s="9"/>
      <c r="S149" s="9"/>
      <c r="T149" s="9"/>
      <c r="U149" s="5"/>
      <c r="V149" s="5"/>
      <c r="W149" s="5"/>
      <c r="X149" s="42"/>
      <c r="Y149" s="42"/>
      <c r="Z149" s="42"/>
      <c r="AA149" s="42"/>
      <c r="AB149" s="42"/>
      <c r="AC149" s="42"/>
      <c r="AD149" s="42"/>
      <c r="AE149" s="42"/>
      <c r="AF149" s="42"/>
      <c r="AG149" s="42"/>
      <c r="AH149" s="42"/>
      <c r="AI149" s="42"/>
      <c r="AJ149" s="42"/>
      <c r="AK149" s="42"/>
      <c r="AL149" s="42"/>
      <c r="AM149" s="42"/>
      <c r="AN149" s="42"/>
      <c r="AO149" s="42"/>
      <c r="AP149" s="42"/>
      <c r="AQ149" s="42"/>
      <c r="AR149" s="42"/>
      <c r="AS149" s="42"/>
      <c r="AT149" s="42"/>
      <c r="AU149" s="42"/>
      <c r="AV149" s="42"/>
    </row>
    <row r="150" spans="1:48" s="10" customFormat="1" x14ac:dyDescent="0.2">
      <c r="H150" s="7"/>
      <c r="I150" s="7"/>
      <c r="J150" s="7"/>
      <c r="K150" s="7"/>
      <c r="L150" s="7"/>
      <c r="M150" s="7"/>
      <c r="N150" s="7"/>
      <c r="O150" s="7"/>
      <c r="P150" s="7"/>
      <c r="Q150" s="7"/>
      <c r="R150" s="7"/>
      <c r="S150" s="7"/>
      <c r="T150" s="7"/>
      <c r="U150" s="5"/>
      <c r="V150" s="5"/>
      <c r="W150" s="5"/>
      <c r="X150" s="42"/>
      <c r="Y150" s="42"/>
      <c r="Z150" s="42"/>
      <c r="AA150" s="42"/>
      <c r="AB150" s="42"/>
      <c r="AC150" s="42"/>
      <c r="AD150" s="42"/>
      <c r="AE150" s="42"/>
      <c r="AF150" s="42"/>
      <c r="AG150" s="42"/>
      <c r="AH150" s="42"/>
      <c r="AI150" s="42"/>
      <c r="AJ150" s="42"/>
      <c r="AK150" s="42"/>
      <c r="AL150" s="42"/>
      <c r="AM150" s="42"/>
      <c r="AN150" s="42"/>
      <c r="AO150" s="42"/>
      <c r="AP150" s="42"/>
      <c r="AQ150" s="42"/>
      <c r="AR150" s="42"/>
      <c r="AS150" s="42"/>
      <c r="AT150" s="42"/>
      <c r="AU150" s="42"/>
      <c r="AV150" s="42"/>
    </row>
    <row r="151" spans="1:48" s="10" customFormat="1" x14ac:dyDescent="0.2">
      <c r="H151" s="7"/>
      <c r="I151" s="7"/>
      <c r="J151" s="7"/>
      <c r="K151" s="7"/>
      <c r="L151" s="7"/>
      <c r="M151" s="7"/>
      <c r="N151" s="7"/>
      <c r="O151" s="7"/>
      <c r="P151" s="7"/>
      <c r="Q151" s="7"/>
      <c r="R151" s="7"/>
      <c r="S151" s="7"/>
      <c r="T151" s="7"/>
      <c r="U151" s="5"/>
      <c r="V151" s="5"/>
      <c r="W151" s="5"/>
      <c r="X151" s="42"/>
      <c r="Y151" s="42"/>
      <c r="Z151" s="42"/>
      <c r="AA151" s="42"/>
      <c r="AB151" s="42"/>
      <c r="AC151" s="42"/>
      <c r="AD151" s="42"/>
      <c r="AE151" s="42"/>
      <c r="AF151" s="42"/>
      <c r="AG151" s="42"/>
      <c r="AH151" s="42"/>
      <c r="AI151" s="42"/>
      <c r="AJ151" s="42"/>
      <c r="AK151" s="42"/>
      <c r="AL151" s="42"/>
      <c r="AM151" s="42"/>
      <c r="AN151" s="42"/>
      <c r="AO151" s="42"/>
      <c r="AP151" s="42"/>
      <c r="AQ151" s="42"/>
      <c r="AR151" s="42"/>
      <c r="AS151" s="42"/>
      <c r="AT151" s="42"/>
      <c r="AU151" s="42"/>
      <c r="AV151" s="42"/>
    </row>
    <row r="152" spans="1:48" s="10" customFormat="1" x14ac:dyDescent="0.2">
      <c r="H152" s="9"/>
      <c r="I152" s="9"/>
      <c r="J152" s="9"/>
      <c r="K152" s="9"/>
      <c r="L152" s="9"/>
      <c r="M152" s="9"/>
      <c r="N152" s="9"/>
      <c r="O152" s="9"/>
      <c r="P152" s="9"/>
      <c r="Q152" s="9"/>
      <c r="R152" s="9"/>
      <c r="S152" s="9"/>
      <c r="T152" s="9"/>
      <c r="U152" s="5"/>
      <c r="V152" s="5"/>
      <c r="W152" s="5"/>
      <c r="X152" s="42"/>
      <c r="Y152" s="42"/>
      <c r="Z152" s="42"/>
      <c r="AA152" s="42"/>
      <c r="AB152" s="42"/>
      <c r="AC152" s="42"/>
      <c r="AD152" s="42"/>
      <c r="AE152" s="42"/>
      <c r="AF152" s="42"/>
      <c r="AG152" s="42"/>
      <c r="AH152" s="42"/>
      <c r="AI152" s="42"/>
      <c r="AJ152" s="42"/>
      <c r="AK152" s="42"/>
      <c r="AL152" s="42"/>
      <c r="AM152" s="42"/>
      <c r="AN152" s="42"/>
      <c r="AO152" s="42"/>
      <c r="AP152" s="42"/>
      <c r="AQ152" s="42"/>
      <c r="AR152" s="42"/>
      <c r="AS152" s="42"/>
      <c r="AT152" s="42"/>
      <c r="AU152" s="42"/>
      <c r="AV152" s="42"/>
    </row>
    <row r="153" spans="1:48" s="10" customFormat="1" x14ac:dyDescent="0.2">
      <c r="G153" s="47"/>
      <c r="H153" s="7"/>
      <c r="I153" s="7"/>
      <c r="J153" s="7"/>
      <c r="K153" s="7"/>
      <c r="L153" s="7"/>
      <c r="M153" s="7"/>
      <c r="N153" s="7"/>
      <c r="O153" s="7"/>
      <c r="P153" s="7"/>
      <c r="Q153" s="7"/>
      <c r="R153" s="7"/>
      <c r="S153" s="7"/>
      <c r="T153" s="7"/>
      <c r="U153" s="5"/>
      <c r="V153" s="5"/>
      <c r="W153" s="5"/>
      <c r="X153" s="42"/>
      <c r="Y153" s="42"/>
      <c r="Z153" s="42"/>
      <c r="AA153" s="42"/>
      <c r="AB153" s="42"/>
      <c r="AC153" s="42"/>
      <c r="AD153" s="42"/>
      <c r="AE153" s="42"/>
      <c r="AF153" s="42"/>
      <c r="AG153" s="42"/>
      <c r="AH153" s="42"/>
      <c r="AI153" s="42"/>
      <c r="AJ153" s="42"/>
      <c r="AK153" s="42"/>
      <c r="AL153" s="42"/>
      <c r="AM153" s="42"/>
      <c r="AN153" s="42"/>
      <c r="AO153" s="42"/>
      <c r="AP153" s="42"/>
      <c r="AQ153" s="42"/>
      <c r="AR153" s="42"/>
      <c r="AS153" s="42"/>
      <c r="AT153" s="42"/>
      <c r="AU153" s="42"/>
      <c r="AV153" s="42"/>
    </row>
    <row r="154" spans="1:48" s="10" customFormat="1" x14ac:dyDescent="0.2">
      <c r="H154" s="9"/>
      <c r="I154" s="9"/>
      <c r="J154" s="9"/>
      <c r="K154" s="9"/>
      <c r="L154" s="9"/>
      <c r="M154" s="9"/>
      <c r="N154" s="9"/>
      <c r="O154" s="9"/>
      <c r="P154" s="9"/>
      <c r="Q154" s="9"/>
      <c r="R154" s="9"/>
      <c r="S154" s="9"/>
      <c r="T154" s="9"/>
      <c r="U154" s="5"/>
      <c r="V154" s="5"/>
      <c r="W154" s="5"/>
      <c r="X154" s="42"/>
      <c r="Y154" s="42"/>
      <c r="Z154" s="42"/>
      <c r="AA154" s="42"/>
      <c r="AB154" s="42"/>
      <c r="AC154" s="42"/>
      <c r="AD154" s="42"/>
      <c r="AE154" s="42"/>
      <c r="AF154" s="42"/>
      <c r="AG154" s="42"/>
      <c r="AH154" s="42"/>
      <c r="AI154" s="42"/>
      <c r="AJ154" s="42"/>
      <c r="AK154" s="42"/>
      <c r="AL154" s="42"/>
      <c r="AM154" s="42"/>
      <c r="AN154" s="42"/>
      <c r="AO154" s="42"/>
      <c r="AP154" s="42"/>
      <c r="AQ154" s="42"/>
      <c r="AR154" s="42"/>
      <c r="AS154" s="42"/>
      <c r="AT154" s="42"/>
      <c r="AU154" s="42"/>
      <c r="AV154" s="42"/>
    </row>
    <row r="155" spans="1:48" s="10" customFormat="1" x14ac:dyDescent="0.2">
      <c r="U155" s="42"/>
      <c r="V155" s="42"/>
      <c r="W155" s="42"/>
      <c r="X155" s="42"/>
      <c r="Y155" s="42"/>
      <c r="Z155" s="42"/>
      <c r="AA155" s="42"/>
      <c r="AB155" s="42"/>
      <c r="AC155" s="42"/>
      <c r="AD155" s="42"/>
      <c r="AE155" s="42"/>
      <c r="AF155" s="42"/>
      <c r="AG155" s="42"/>
      <c r="AH155" s="42"/>
      <c r="AI155" s="42"/>
      <c r="AJ155" s="42"/>
      <c r="AK155" s="42"/>
      <c r="AL155" s="42"/>
      <c r="AM155" s="42"/>
      <c r="AN155" s="42"/>
      <c r="AO155" s="42"/>
      <c r="AP155" s="42"/>
      <c r="AQ155" s="42"/>
      <c r="AR155" s="42"/>
      <c r="AS155" s="42"/>
      <c r="AT155" s="42"/>
      <c r="AU155" s="42"/>
      <c r="AV155" s="42"/>
    </row>
    <row r="156" spans="1:48" s="10" customFormat="1" x14ac:dyDescent="0.2">
      <c r="B156" s="98"/>
      <c r="H156" s="94"/>
      <c r="I156" s="94"/>
      <c r="U156" s="42"/>
      <c r="V156" s="42"/>
      <c r="W156" s="42"/>
      <c r="X156" s="42"/>
      <c r="Y156" s="42"/>
      <c r="Z156" s="42"/>
      <c r="AA156" s="42"/>
      <c r="AB156" s="42"/>
      <c r="AC156" s="42"/>
      <c r="AD156" s="42"/>
      <c r="AE156" s="42"/>
      <c r="AF156" s="42"/>
      <c r="AG156" s="42"/>
      <c r="AH156" s="42"/>
      <c r="AI156" s="42"/>
      <c r="AJ156" s="42"/>
      <c r="AK156" s="42"/>
      <c r="AL156" s="42"/>
      <c r="AM156" s="42"/>
      <c r="AN156" s="42"/>
      <c r="AO156" s="42"/>
      <c r="AP156" s="42"/>
      <c r="AQ156" s="42"/>
      <c r="AR156" s="42"/>
      <c r="AS156" s="42"/>
      <c r="AT156" s="42"/>
      <c r="AU156" s="42"/>
      <c r="AV156" s="42"/>
    </row>
    <row r="157" spans="1:48" s="10" customFormat="1" x14ac:dyDescent="0.2">
      <c r="A157" s="98"/>
      <c r="H157" s="100"/>
      <c r="I157" s="100"/>
      <c r="J157" s="100"/>
      <c r="K157" s="100"/>
      <c r="L157" s="100"/>
      <c r="M157" s="100"/>
      <c r="N157" s="100"/>
      <c r="O157" s="100"/>
      <c r="P157" s="100"/>
      <c r="Q157" s="100"/>
      <c r="R157" s="100"/>
      <c r="S157" s="100"/>
      <c r="T157" s="100"/>
      <c r="U157" s="42"/>
      <c r="V157" s="42"/>
      <c r="W157" s="42"/>
      <c r="X157" s="42"/>
      <c r="Y157" s="42"/>
      <c r="Z157" s="42"/>
      <c r="AA157" s="42"/>
      <c r="AB157" s="42"/>
      <c r="AC157" s="42"/>
      <c r="AD157" s="42"/>
      <c r="AE157" s="42"/>
      <c r="AF157" s="42"/>
      <c r="AG157" s="42"/>
      <c r="AH157" s="42"/>
      <c r="AI157" s="42"/>
      <c r="AJ157" s="42"/>
      <c r="AK157" s="42"/>
      <c r="AL157" s="42"/>
      <c r="AM157" s="42"/>
      <c r="AN157" s="42"/>
      <c r="AO157" s="42"/>
      <c r="AP157" s="42"/>
      <c r="AQ157" s="42"/>
      <c r="AR157" s="42"/>
      <c r="AS157" s="42"/>
      <c r="AT157" s="42"/>
      <c r="AU157" s="42"/>
      <c r="AV157" s="42"/>
    </row>
    <row r="158" spans="1:48" s="10" customFormat="1" x14ac:dyDescent="0.2">
      <c r="H158" s="24"/>
      <c r="I158" s="24"/>
      <c r="J158" s="24"/>
      <c r="K158" s="24"/>
      <c r="L158" s="24"/>
      <c r="M158" s="24"/>
      <c r="N158" s="24"/>
      <c r="O158" s="24"/>
      <c r="P158" s="24"/>
      <c r="Q158" s="24"/>
      <c r="R158" s="24"/>
      <c r="S158" s="24"/>
      <c r="T158" s="24"/>
      <c r="U158" s="42"/>
      <c r="V158" s="42"/>
      <c r="W158" s="42"/>
      <c r="X158" s="42"/>
      <c r="Y158" s="42"/>
      <c r="Z158" s="42"/>
      <c r="AA158" s="42"/>
      <c r="AB158" s="42"/>
      <c r="AC158" s="42"/>
      <c r="AD158" s="42"/>
      <c r="AE158" s="42"/>
      <c r="AF158" s="42"/>
      <c r="AG158" s="42"/>
      <c r="AH158" s="42"/>
      <c r="AI158" s="42"/>
      <c r="AJ158" s="42"/>
      <c r="AK158" s="42"/>
      <c r="AL158" s="42"/>
      <c r="AM158" s="42"/>
      <c r="AN158" s="42"/>
      <c r="AO158" s="42"/>
      <c r="AP158" s="42"/>
      <c r="AQ158" s="42"/>
      <c r="AR158" s="42"/>
      <c r="AS158" s="42"/>
      <c r="AT158" s="42"/>
      <c r="AU158" s="42"/>
      <c r="AV158" s="42"/>
    </row>
    <row r="159" spans="1:48" s="10" customFormat="1" x14ac:dyDescent="0.2">
      <c r="H159" s="24"/>
      <c r="I159" s="24"/>
      <c r="J159" s="24"/>
      <c r="K159" s="24"/>
      <c r="L159" s="24"/>
      <c r="M159" s="24"/>
      <c r="N159" s="24"/>
      <c r="O159" s="24"/>
      <c r="P159" s="24"/>
      <c r="Q159" s="24"/>
      <c r="R159" s="24"/>
      <c r="S159" s="24"/>
      <c r="T159" s="24"/>
      <c r="U159" s="42"/>
      <c r="V159" s="42"/>
      <c r="W159" s="42"/>
      <c r="X159" s="42"/>
      <c r="Y159" s="42"/>
      <c r="Z159" s="42"/>
      <c r="AA159" s="42"/>
      <c r="AB159" s="42"/>
      <c r="AC159" s="42"/>
      <c r="AD159" s="42"/>
      <c r="AE159" s="42"/>
      <c r="AF159" s="42"/>
      <c r="AG159" s="42"/>
      <c r="AH159" s="42"/>
      <c r="AI159" s="42"/>
      <c r="AJ159" s="42"/>
      <c r="AK159" s="42"/>
      <c r="AL159" s="42"/>
      <c r="AM159" s="42"/>
      <c r="AN159" s="42"/>
      <c r="AO159" s="42"/>
      <c r="AP159" s="42"/>
      <c r="AQ159" s="42"/>
      <c r="AR159" s="42"/>
      <c r="AS159" s="42"/>
      <c r="AT159" s="42"/>
      <c r="AU159" s="42"/>
      <c r="AV159" s="42"/>
    </row>
    <row r="160" spans="1:48" s="10" customFormat="1" x14ac:dyDescent="0.2">
      <c r="B160" s="94"/>
      <c r="H160" s="24"/>
      <c r="I160" s="24"/>
      <c r="J160" s="24"/>
      <c r="K160" s="24"/>
      <c r="L160" s="24"/>
      <c r="M160" s="24"/>
      <c r="N160" s="24"/>
      <c r="O160" s="24"/>
      <c r="P160" s="24"/>
      <c r="Q160" s="24"/>
      <c r="R160" s="24"/>
      <c r="S160" s="24"/>
      <c r="T160" s="24"/>
      <c r="U160" s="42"/>
      <c r="V160" s="42"/>
      <c r="W160" s="42"/>
      <c r="X160" s="42"/>
      <c r="Y160" s="42"/>
      <c r="Z160" s="42"/>
      <c r="AA160" s="42"/>
      <c r="AB160" s="42"/>
      <c r="AC160" s="42"/>
      <c r="AD160" s="42"/>
      <c r="AE160" s="42"/>
      <c r="AF160" s="42"/>
      <c r="AG160" s="42"/>
      <c r="AH160" s="42"/>
      <c r="AI160" s="42"/>
      <c r="AJ160" s="42"/>
      <c r="AK160" s="42"/>
      <c r="AL160" s="42"/>
      <c r="AM160" s="42"/>
      <c r="AN160" s="42"/>
      <c r="AO160" s="42"/>
      <c r="AP160" s="42"/>
      <c r="AQ160" s="42"/>
      <c r="AR160" s="42"/>
      <c r="AS160" s="42"/>
      <c r="AT160" s="42"/>
      <c r="AU160" s="42"/>
      <c r="AV160" s="42"/>
    </row>
    <row r="161" spans="1:48" s="10" customFormat="1" x14ac:dyDescent="0.2">
      <c r="B161" s="94"/>
      <c r="H161" s="24"/>
      <c r="I161" s="24"/>
      <c r="J161" s="24"/>
      <c r="K161" s="24"/>
      <c r="L161" s="24"/>
      <c r="M161" s="24"/>
      <c r="N161" s="24"/>
      <c r="O161" s="24"/>
      <c r="P161" s="24"/>
      <c r="Q161" s="24"/>
      <c r="R161" s="24"/>
      <c r="S161" s="24"/>
      <c r="T161" s="24"/>
      <c r="U161" s="42"/>
      <c r="V161" s="42"/>
      <c r="W161" s="42"/>
      <c r="X161" s="42"/>
      <c r="Y161" s="42"/>
      <c r="Z161" s="42"/>
      <c r="AA161" s="42"/>
      <c r="AB161" s="42"/>
      <c r="AC161" s="42"/>
      <c r="AD161" s="42"/>
      <c r="AE161" s="42"/>
      <c r="AF161" s="42"/>
      <c r="AG161" s="42"/>
      <c r="AH161" s="42"/>
      <c r="AI161" s="42"/>
      <c r="AJ161" s="42"/>
      <c r="AK161" s="42"/>
      <c r="AL161" s="42"/>
      <c r="AM161" s="42"/>
      <c r="AN161" s="42"/>
      <c r="AO161" s="42"/>
      <c r="AP161" s="42"/>
      <c r="AQ161" s="42"/>
      <c r="AR161" s="42"/>
      <c r="AS161" s="42"/>
      <c r="AT161" s="42"/>
      <c r="AU161" s="42"/>
      <c r="AV161" s="42"/>
    </row>
    <row r="162" spans="1:48" s="10" customFormat="1" x14ac:dyDescent="0.2">
      <c r="B162" s="94"/>
      <c r="H162" s="24"/>
      <c r="I162" s="24"/>
      <c r="J162" s="24"/>
      <c r="K162" s="24"/>
      <c r="L162" s="24"/>
      <c r="M162" s="24"/>
      <c r="N162" s="24"/>
      <c r="O162" s="24"/>
      <c r="P162" s="24"/>
      <c r="Q162" s="24"/>
      <c r="R162" s="24"/>
      <c r="S162" s="24"/>
      <c r="T162" s="24"/>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c r="AR162" s="42"/>
      <c r="AS162" s="42"/>
      <c r="AT162" s="42"/>
      <c r="AU162" s="42"/>
      <c r="AV162" s="42"/>
    </row>
    <row r="163" spans="1:48" s="10" customFormat="1" x14ac:dyDescent="0.2">
      <c r="H163" s="24"/>
      <c r="I163" s="24"/>
      <c r="J163" s="24"/>
      <c r="K163" s="24"/>
      <c r="L163" s="24"/>
      <c r="M163" s="24"/>
      <c r="N163" s="24"/>
      <c r="O163" s="24"/>
      <c r="P163" s="24"/>
      <c r="Q163" s="24"/>
      <c r="R163" s="24"/>
      <c r="S163" s="24"/>
      <c r="T163" s="24"/>
      <c r="U163" s="42"/>
      <c r="V163" s="42"/>
      <c r="W163" s="42"/>
      <c r="X163" s="42"/>
      <c r="Y163" s="42"/>
      <c r="Z163" s="42"/>
      <c r="AA163" s="42"/>
      <c r="AB163" s="42"/>
      <c r="AC163" s="42"/>
      <c r="AD163" s="42"/>
      <c r="AE163" s="42"/>
      <c r="AF163" s="42"/>
      <c r="AG163" s="42"/>
      <c r="AH163" s="42"/>
      <c r="AI163" s="42"/>
      <c r="AJ163" s="42"/>
      <c r="AK163" s="42"/>
      <c r="AL163" s="42"/>
      <c r="AM163" s="42"/>
      <c r="AN163" s="42"/>
      <c r="AO163" s="42"/>
      <c r="AP163" s="42"/>
      <c r="AQ163" s="42"/>
      <c r="AR163" s="42"/>
      <c r="AS163" s="42"/>
      <c r="AT163" s="42"/>
      <c r="AU163" s="42"/>
      <c r="AV163" s="42"/>
    </row>
    <row r="164" spans="1:48" s="10" customFormat="1" x14ac:dyDescent="0.2">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row>
    <row r="165" spans="1:48" s="10" customFormat="1" x14ac:dyDescent="0.2">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row>
    <row r="166" spans="1:48" s="10" customFormat="1" x14ac:dyDescent="0.2">
      <c r="G166" s="95"/>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row>
    <row r="167" spans="1:48" s="10" customFormat="1" x14ac:dyDescent="0.2">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row>
    <row r="168" spans="1:48" s="10" customFormat="1" x14ac:dyDescent="0.2">
      <c r="H168" s="24"/>
      <c r="I168" s="101"/>
      <c r="J168" s="24"/>
      <c r="K168" s="24"/>
      <c r="L168" s="24"/>
      <c r="M168" s="24"/>
      <c r="N168" s="24"/>
      <c r="O168" s="24"/>
      <c r="P168" s="24"/>
      <c r="Q168" s="24"/>
      <c r="R168" s="24"/>
      <c r="S168" s="24"/>
      <c r="T168" s="24"/>
      <c r="U168" s="24"/>
      <c r="V168" s="24"/>
      <c r="W168" s="24"/>
      <c r="X168" s="24"/>
      <c r="Y168" s="24"/>
      <c r="Z168" s="24"/>
      <c r="AA168" s="24"/>
      <c r="AB168" s="24"/>
      <c r="AC168" s="24"/>
      <c r="AD168" s="24"/>
    </row>
    <row r="169" spans="1:48" s="10" customFormat="1" x14ac:dyDescent="0.2">
      <c r="H169" s="24"/>
      <c r="I169" s="101"/>
      <c r="J169" s="24"/>
      <c r="K169" s="24"/>
      <c r="L169" s="24"/>
      <c r="M169" s="24"/>
      <c r="N169" s="24"/>
      <c r="O169" s="24"/>
      <c r="P169" s="24"/>
      <c r="Q169" s="24"/>
      <c r="R169" s="24"/>
      <c r="S169" s="24"/>
      <c r="T169" s="24"/>
      <c r="U169" s="24"/>
      <c r="V169" s="24"/>
      <c r="W169" s="24"/>
      <c r="X169" s="24"/>
      <c r="Y169" s="24"/>
      <c r="Z169" s="24"/>
      <c r="AA169" s="24"/>
      <c r="AB169" s="24"/>
      <c r="AC169" s="24"/>
      <c r="AD169" s="24"/>
    </row>
    <row r="170" spans="1:48" s="10" customFormat="1" x14ac:dyDescent="0.2">
      <c r="A170" s="98"/>
    </row>
    <row r="171" spans="1:48" s="10" customFormat="1" x14ac:dyDescent="0.2">
      <c r="A171" s="46"/>
    </row>
    <row r="172" spans="1:48" s="10" customFormat="1" x14ac:dyDescent="0.2">
      <c r="B172" s="98"/>
      <c r="H172" s="94"/>
      <c r="I172" s="94"/>
      <c r="J172" s="94"/>
    </row>
    <row r="173" spans="1:48" s="10" customFormat="1" x14ac:dyDescent="0.2">
      <c r="A173" s="98"/>
      <c r="H173" s="100"/>
      <c r="I173" s="100"/>
      <c r="J173" s="100"/>
      <c r="K173" s="100"/>
      <c r="L173" s="100"/>
      <c r="M173" s="100"/>
      <c r="N173" s="100"/>
      <c r="O173" s="100"/>
      <c r="P173" s="100"/>
      <c r="Q173" s="100"/>
      <c r="R173" s="100"/>
      <c r="S173" s="100"/>
      <c r="T173" s="100"/>
      <c r="U173" s="100"/>
      <c r="V173" s="100"/>
      <c r="W173" s="100"/>
      <c r="X173" s="100"/>
      <c r="Y173" s="100"/>
      <c r="Z173" s="100"/>
      <c r="AA173" s="100"/>
      <c r="AB173" s="100"/>
      <c r="AC173" s="100"/>
      <c r="AD173" s="100"/>
    </row>
    <row r="174" spans="1:48" s="10" customFormat="1" x14ac:dyDescent="0.2">
      <c r="A174" s="98"/>
    </row>
    <row r="175" spans="1:48" s="10" customFormat="1" x14ac:dyDescent="0.2">
      <c r="G175" s="99"/>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row>
    <row r="176" spans="1:48" s="10" customFormat="1" x14ac:dyDescent="0.2"/>
    <row r="177" spans="8:30" s="10" customFormat="1" x14ac:dyDescent="0.2"/>
    <row r="178" spans="8:30" s="10" customFormat="1" x14ac:dyDescent="0.2">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row>
    <row r="179" spans="8:30" s="10" customFormat="1" x14ac:dyDescent="0.2">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row>
    <row r="180" spans="8:30" s="10" customFormat="1" x14ac:dyDescent="0.2">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row>
    <row r="181" spans="8:30" s="10" customFormat="1" x14ac:dyDescent="0.2"/>
    <row r="182" spans="8:30" s="10" customFormat="1" x14ac:dyDescent="0.2">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row>
    <row r="183" spans="8:30" s="10" customFormat="1" x14ac:dyDescent="0.2"/>
    <row r="184" spans="8:30" s="10" customFormat="1" x14ac:dyDescent="0.2"/>
    <row r="185" spans="8:30" s="10" customFormat="1" x14ac:dyDescent="0.2">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row>
    <row r="186" spans="8:30" s="10" customFormat="1" x14ac:dyDescent="0.2">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row>
    <row r="187" spans="8:30" s="10" customFormat="1" x14ac:dyDescent="0.2">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row>
    <row r="188" spans="8:30" s="10" customFormat="1" x14ac:dyDescent="0.2">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row>
    <row r="189" spans="8:30" s="10" customFormat="1" x14ac:dyDescent="0.2"/>
    <row r="190" spans="8:30" s="10" customFormat="1" x14ac:dyDescent="0.2">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row>
    <row r="191" spans="8:30" s="10" customFormat="1" x14ac:dyDescent="0.2">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row>
    <row r="192" spans="8:30" s="10" customFormat="1" x14ac:dyDescent="0.2"/>
    <row r="193" spans="1:30" s="10" customFormat="1" x14ac:dyDescent="0.2">
      <c r="G193" s="47"/>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row>
    <row r="194" spans="1:30" s="10" customFormat="1" x14ac:dyDescent="0.2"/>
    <row r="195" spans="1:30" s="10" customFormat="1" x14ac:dyDescent="0.2"/>
    <row r="196" spans="1:30" s="10" customFormat="1" x14ac:dyDescent="0.2">
      <c r="B196" s="98"/>
      <c r="H196" s="94"/>
      <c r="I196" s="94"/>
    </row>
    <row r="197" spans="1:30" s="10" customFormat="1" x14ac:dyDescent="0.2">
      <c r="A197" s="98"/>
      <c r="H197" s="100"/>
      <c r="I197" s="100"/>
      <c r="J197" s="100"/>
      <c r="K197" s="100"/>
      <c r="L197" s="100"/>
      <c r="M197" s="100"/>
      <c r="N197" s="100"/>
      <c r="O197" s="100"/>
      <c r="P197" s="100"/>
      <c r="Q197" s="100"/>
      <c r="R197" s="100"/>
      <c r="S197" s="100"/>
      <c r="T197" s="100"/>
      <c r="U197" s="100"/>
      <c r="V197" s="100"/>
      <c r="W197" s="100"/>
      <c r="X197" s="100"/>
      <c r="Y197" s="100"/>
      <c r="Z197" s="100"/>
      <c r="AA197" s="100"/>
      <c r="AB197" s="100"/>
      <c r="AC197" s="100"/>
      <c r="AD197" s="100"/>
    </row>
    <row r="198" spans="1:30" s="10" customFormat="1" x14ac:dyDescent="0.2">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row>
    <row r="199" spans="1:30" s="10" customFormat="1" x14ac:dyDescent="0.2">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row>
    <row r="200" spans="1:30" s="10" customFormat="1" x14ac:dyDescent="0.2">
      <c r="B200" s="9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row>
    <row r="201" spans="1:30" s="10" customFormat="1" x14ac:dyDescent="0.2">
      <c r="B201" s="9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row>
    <row r="202" spans="1:30" s="10" customFormat="1" x14ac:dyDescent="0.2">
      <c r="B202" s="94"/>
      <c r="H202" s="24"/>
      <c r="I202" s="24"/>
      <c r="J202" s="24"/>
      <c r="K202" s="24"/>
      <c r="L202" s="24"/>
      <c r="M202" s="24"/>
      <c r="N202" s="24"/>
      <c r="O202" s="24"/>
      <c r="P202" s="24"/>
      <c r="Q202" s="24"/>
      <c r="R202" s="24"/>
      <c r="S202" s="24"/>
      <c r="T202" s="24"/>
      <c r="U202" s="24"/>
      <c r="V202" s="24"/>
      <c r="W202" s="24"/>
      <c r="X202" s="24"/>
      <c r="Y202" s="24"/>
      <c r="Z202" s="24"/>
      <c r="AA202" s="24"/>
      <c r="AB202" s="24"/>
      <c r="AC202" s="24"/>
      <c r="AD202" s="24"/>
    </row>
    <row r="203" spans="1:30" s="10" customFormat="1" x14ac:dyDescent="0.2">
      <c r="H203" s="24"/>
      <c r="I203" s="24"/>
      <c r="J203" s="24"/>
      <c r="K203" s="24"/>
      <c r="L203" s="24"/>
      <c r="M203" s="24"/>
      <c r="N203" s="24"/>
      <c r="O203" s="24"/>
      <c r="P203" s="24"/>
      <c r="Q203" s="24"/>
      <c r="R203" s="24"/>
      <c r="S203" s="24"/>
      <c r="T203" s="24"/>
      <c r="U203" s="24"/>
      <c r="V203" s="24"/>
      <c r="W203" s="24"/>
      <c r="X203" s="24"/>
      <c r="Y203" s="24"/>
      <c r="Z203" s="24"/>
      <c r="AA203" s="24"/>
      <c r="AB203" s="24"/>
      <c r="AC203" s="24"/>
      <c r="AD203" s="24"/>
    </row>
    <row r="204" spans="1:30" s="10" customFormat="1" x14ac:dyDescent="0.2">
      <c r="H204" s="24"/>
      <c r="I204" s="24"/>
      <c r="J204" s="24"/>
      <c r="K204" s="24"/>
      <c r="L204" s="24"/>
      <c r="M204" s="24"/>
      <c r="N204" s="24"/>
      <c r="O204" s="24"/>
      <c r="P204" s="24"/>
      <c r="Q204" s="24"/>
      <c r="R204" s="24"/>
      <c r="S204" s="24"/>
      <c r="T204" s="24"/>
      <c r="U204" s="24"/>
      <c r="V204" s="24"/>
      <c r="W204" s="24"/>
      <c r="X204" s="24"/>
      <c r="Y204" s="24"/>
      <c r="Z204" s="24"/>
      <c r="AA204" s="24"/>
      <c r="AB204" s="24"/>
      <c r="AC204" s="24"/>
      <c r="AD204" s="24"/>
    </row>
    <row r="205" spans="1:30" s="10" customFormat="1" x14ac:dyDescent="0.2">
      <c r="H205" s="24"/>
      <c r="I205" s="24"/>
      <c r="J205" s="24"/>
      <c r="K205" s="24"/>
      <c r="L205" s="24"/>
      <c r="M205" s="24"/>
      <c r="N205" s="24"/>
      <c r="O205" s="24"/>
      <c r="P205" s="24"/>
      <c r="Q205" s="24"/>
      <c r="R205" s="24"/>
      <c r="S205" s="24"/>
      <c r="T205" s="24"/>
      <c r="U205" s="24"/>
      <c r="V205" s="24"/>
      <c r="W205" s="24"/>
      <c r="X205" s="24"/>
      <c r="Y205" s="24"/>
      <c r="Z205" s="24"/>
      <c r="AA205" s="24"/>
      <c r="AB205" s="24"/>
      <c r="AC205" s="24"/>
      <c r="AD205" s="24"/>
    </row>
    <row r="206" spans="1:30" s="10" customFormat="1" x14ac:dyDescent="0.2">
      <c r="G206" s="95"/>
      <c r="H206" s="24"/>
      <c r="I206" s="24"/>
      <c r="J206" s="24"/>
      <c r="K206" s="24"/>
      <c r="L206" s="24"/>
      <c r="M206" s="24"/>
      <c r="N206" s="24"/>
      <c r="O206" s="24"/>
      <c r="P206" s="24"/>
      <c r="Q206" s="24"/>
      <c r="R206" s="24"/>
      <c r="S206" s="24"/>
      <c r="T206" s="24"/>
      <c r="U206" s="24"/>
      <c r="V206" s="24"/>
      <c r="W206" s="24"/>
      <c r="X206" s="24"/>
      <c r="Y206" s="24"/>
      <c r="Z206" s="24"/>
      <c r="AA206" s="24"/>
      <c r="AB206" s="24"/>
      <c r="AC206" s="24"/>
      <c r="AD206" s="24"/>
    </row>
    <row r="207" spans="1:30" s="10" customFormat="1" x14ac:dyDescent="0.2">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row>
    <row r="208" spans="1:30" s="10" customFormat="1" x14ac:dyDescent="0.2">
      <c r="H208" s="24"/>
      <c r="I208" s="101"/>
      <c r="J208" s="24"/>
      <c r="K208" s="24"/>
      <c r="L208" s="24"/>
      <c r="M208" s="24"/>
      <c r="N208" s="24"/>
      <c r="O208" s="24"/>
      <c r="P208" s="24"/>
      <c r="Q208" s="24"/>
      <c r="R208" s="24"/>
      <c r="S208" s="24"/>
      <c r="T208" s="24"/>
      <c r="U208" s="24"/>
      <c r="V208" s="24"/>
      <c r="W208" s="24"/>
      <c r="X208" s="24"/>
      <c r="Y208" s="24"/>
      <c r="Z208" s="24"/>
      <c r="AA208" s="24"/>
      <c r="AB208" s="24"/>
      <c r="AC208" s="24"/>
      <c r="AD208" s="24"/>
    </row>
    <row r="209" spans="1:30" s="10" customFormat="1" x14ac:dyDescent="0.2">
      <c r="H209" s="24"/>
      <c r="I209" s="101"/>
      <c r="J209" s="24"/>
      <c r="K209" s="24"/>
      <c r="L209" s="24"/>
      <c r="M209" s="24"/>
      <c r="N209" s="24"/>
      <c r="O209" s="24"/>
      <c r="P209" s="24"/>
      <c r="Q209" s="24"/>
      <c r="R209" s="24"/>
      <c r="S209" s="24"/>
      <c r="T209" s="24"/>
      <c r="U209" s="24"/>
      <c r="V209" s="24"/>
      <c r="W209" s="24"/>
      <c r="X209" s="24"/>
      <c r="Y209" s="24"/>
      <c r="Z209" s="24"/>
      <c r="AA209" s="24"/>
      <c r="AB209" s="24"/>
      <c r="AC209" s="24"/>
      <c r="AD209" s="24"/>
    </row>
    <row r="210" spans="1:30" s="10" customFormat="1" x14ac:dyDescent="0.2">
      <c r="A210" s="98"/>
    </row>
    <row r="211" spans="1:30" s="10" customFormat="1" x14ac:dyDescent="0.2">
      <c r="A211" s="46"/>
    </row>
    <row r="212" spans="1:30" s="10" customFormat="1" x14ac:dyDescent="0.2">
      <c r="B212" s="98"/>
      <c r="H212" s="94"/>
      <c r="I212" s="94"/>
      <c r="J212" s="94"/>
    </row>
    <row r="213" spans="1:30" s="10" customFormat="1" x14ac:dyDescent="0.2">
      <c r="A213" s="98"/>
      <c r="H213" s="100"/>
      <c r="I213" s="100"/>
      <c r="J213" s="100"/>
      <c r="K213" s="100"/>
      <c r="L213" s="100"/>
      <c r="M213" s="100"/>
      <c r="N213" s="100"/>
      <c r="O213" s="100"/>
      <c r="P213" s="100"/>
      <c r="Q213" s="100"/>
      <c r="R213" s="100"/>
      <c r="S213" s="100"/>
      <c r="T213" s="100"/>
      <c r="U213" s="100"/>
      <c r="V213" s="100"/>
      <c r="W213" s="100"/>
      <c r="X213" s="100"/>
      <c r="Y213" s="100"/>
      <c r="Z213" s="100"/>
      <c r="AA213" s="100"/>
      <c r="AB213" s="100"/>
      <c r="AC213" s="100"/>
      <c r="AD213" s="100"/>
    </row>
    <row r="214" spans="1:30" s="10" customFormat="1" x14ac:dyDescent="0.2">
      <c r="A214" s="98"/>
    </row>
    <row r="215" spans="1:30" s="10" customFormat="1" x14ac:dyDescent="0.2">
      <c r="G215" s="99"/>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row>
    <row r="216" spans="1:30" s="10" customFormat="1" x14ac:dyDescent="0.2"/>
    <row r="217" spans="1:30" s="10" customFormat="1" x14ac:dyDescent="0.2"/>
    <row r="218" spans="1:30" s="10" customFormat="1" x14ac:dyDescent="0.2">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row>
    <row r="219" spans="1:30" s="10" customFormat="1" x14ac:dyDescent="0.2">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row>
    <row r="220" spans="1:30" s="10" customFormat="1" x14ac:dyDescent="0.2">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row>
    <row r="221" spans="1:30" s="10" customFormat="1" x14ac:dyDescent="0.2"/>
    <row r="222" spans="1:30" s="10" customFormat="1" x14ac:dyDescent="0.2">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row>
    <row r="223" spans="1:30" s="10" customFormat="1" x14ac:dyDescent="0.2"/>
    <row r="224" spans="1:30" s="10" customFormat="1" x14ac:dyDescent="0.2"/>
    <row r="225" spans="1:30" s="10" customFormat="1" x14ac:dyDescent="0.2">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row>
    <row r="226" spans="1:30" s="10" customFormat="1" x14ac:dyDescent="0.2">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row>
    <row r="227" spans="1:30" s="10" customFormat="1" x14ac:dyDescent="0.2">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row>
    <row r="228" spans="1:30" s="10" customFormat="1" x14ac:dyDescent="0.2">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row>
    <row r="229" spans="1:30" s="10" customFormat="1" x14ac:dyDescent="0.2"/>
    <row r="230" spans="1:30" s="10" customFormat="1" x14ac:dyDescent="0.2">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row>
    <row r="231" spans="1:30" s="10" customFormat="1" x14ac:dyDescent="0.2">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row>
    <row r="232" spans="1:30" s="10" customFormat="1" x14ac:dyDescent="0.2"/>
    <row r="233" spans="1:30" s="10" customFormat="1" x14ac:dyDescent="0.2">
      <c r="G233" s="47"/>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row>
    <row r="234" spans="1:30" s="10" customFormat="1" x14ac:dyDescent="0.2"/>
    <row r="235" spans="1:30" s="10" customFormat="1" x14ac:dyDescent="0.2"/>
    <row r="236" spans="1:30" s="10" customFormat="1" x14ac:dyDescent="0.2">
      <c r="B236" s="98"/>
      <c r="H236" s="94"/>
      <c r="I236" s="94"/>
    </row>
    <row r="237" spans="1:30" s="10" customFormat="1" x14ac:dyDescent="0.2">
      <c r="A237" s="98"/>
      <c r="H237" s="100"/>
      <c r="I237" s="100"/>
      <c r="J237" s="100"/>
      <c r="K237" s="100"/>
      <c r="L237" s="100"/>
      <c r="M237" s="100"/>
      <c r="N237" s="100"/>
      <c r="O237" s="100"/>
      <c r="P237" s="100"/>
      <c r="Q237" s="100"/>
      <c r="R237" s="100"/>
      <c r="S237" s="100"/>
      <c r="T237" s="100"/>
      <c r="U237" s="100"/>
      <c r="V237" s="100"/>
      <c r="W237" s="100"/>
      <c r="X237" s="100"/>
      <c r="Y237" s="100"/>
      <c r="Z237" s="100"/>
      <c r="AA237" s="100"/>
      <c r="AB237" s="100"/>
      <c r="AC237" s="100"/>
      <c r="AD237" s="100"/>
    </row>
    <row r="238" spans="1:30" s="10" customFormat="1" x14ac:dyDescent="0.2">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row>
    <row r="239" spans="1:30" s="10" customFormat="1" x14ac:dyDescent="0.2">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row>
    <row r="240" spans="1:30" s="10" customFormat="1" x14ac:dyDescent="0.2">
      <c r="B240" s="9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row>
    <row r="241" spans="1:30" s="10" customFormat="1" x14ac:dyDescent="0.2">
      <c r="B241" s="9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row>
    <row r="242" spans="1:30" s="10" customFormat="1" x14ac:dyDescent="0.2">
      <c r="B242" s="9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row>
    <row r="243" spans="1:30" s="10" customFormat="1" x14ac:dyDescent="0.2">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row>
    <row r="244" spans="1:30" s="10" customFormat="1" x14ac:dyDescent="0.2">
      <c r="H244" s="24"/>
      <c r="I244" s="24"/>
      <c r="J244" s="24"/>
      <c r="K244" s="24"/>
      <c r="L244" s="24"/>
      <c r="M244" s="24"/>
      <c r="N244" s="24"/>
      <c r="O244" s="24"/>
      <c r="P244" s="24"/>
      <c r="Q244" s="24"/>
      <c r="R244" s="24"/>
      <c r="S244" s="24"/>
      <c r="T244" s="24"/>
      <c r="U244" s="24"/>
      <c r="V244" s="24"/>
      <c r="W244" s="24"/>
      <c r="X244" s="24"/>
      <c r="Y244" s="24"/>
      <c r="Z244" s="24"/>
      <c r="AA244" s="24"/>
      <c r="AB244" s="24"/>
      <c r="AC244" s="24"/>
      <c r="AD244" s="24"/>
    </row>
    <row r="245" spans="1:30" s="10" customFormat="1" x14ac:dyDescent="0.2">
      <c r="H245" s="24"/>
      <c r="I245" s="24"/>
      <c r="J245" s="24"/>
      <c r="K245" s="24"/>
      <c r="L245" s="24"/>
      <c r="M245" s="24"/>
      <c r="N245" s="24"/>
      <c r="O245" s="24"/>
      <c r="P245" s="24"/>
      <c r="Q245" s="24"/>
      <c r="R245" s="24"/>
      <c r="S245" s="24"/>
      <c r="T245" s="24"/>
      <c r="U245" s="24"/>
      <c r="V245" s="24"/>
      <c r="W245" s="24"/>
      <c r="X245" s="24"/>
      <c r="Y245" s="24"/>
      <c r="Z245" s="24"/>
      <c r="AA245" s="24"/>
      <c r="AB245" s="24"/>
      <c r="AC245" s="24"/>
      <c r="AD245" s="24"/>
    </row>
    <row r="246" spans="1:30" s="10" customFormat="1" x14ac:dyDescent="0.2">
      <c r="G246" s="95"/>
      <c r="H246" s="24"/>
      <c r="I246" s="24"/>
      <c r="J246" s="24"/>
      <c r="K246" s="24"/>
      <c r="L246" s="24"/>
      <c r="M246" s="24"/>
      <c r="N246" s="24"/>
      <c r="O246" s="24"/>
      <c r="P246" s="24"/>
      <c r="Q246" s="24"/>
      <c r="R246" s="24"/>
      <c r="S246" s="24"/>
      <c r="T246" s="24"/>
      <c r="U246" s="24"/>
      <c r="V246" s="24"/>
      <c r="W246" s="24"/>
      <c r="X246" s="24"/>
      <c r="Y246" s="24"/>
      <c r="Z246" s="24"/>
      <c r="AA246" s="24"/>
      <c r="AB246" s="24"/>
      <c r="AC246" s="24"/>
      <c r="AD246" s="24"/>
    </row>
    <row r="247" spans="1:30" s="10" customFormat="1" x14ac:dyDescent="0.2">
      <c r="H247" s="24"/>
      <c r="I247" s="24"/>
      <c r="J247" s="24"/>
      <c r="K247" s="24"/>
      <c r="L247" s="24"/>
      <c r="M247" s="24"/>
      <c r="N247" s="24"/>
      <c r="O247" s="24"/>
      <c r="P247" s="24"/>
      <c r="Q247" s="24"/>
      <c r="R247" s="24"/>
      <c r="S247" s="24"/>
      <c r="T247" s="24"/>
      <c r="U247" s="24"/>
      <c r="V247" s="24"/>
      <c r="W247" s="24"/>
      <c r="X247" s="24"/>
      <c r="Y247" s="24"/>
      <c r="Z247" s="24"/>
      <c r="AA247" s="24"/>
      <c r="AB247" s="24"/>
      <c r="AC247" s="24"/>
      <c r="AD247" s="24"/>
    </row>
    <row r="248" spans="1:30" s="10" customFormat="1" x14ac:dyDescent="0.2">
      <c r="H248" s="24"/>
      <c r="I248" s="101"/>
      <c r="J248" s="24"/>
      <c r="K248" s="24"/>
      <c r="L248" s="24"/>
      <c r="M248" s="24"/>
      <c r="N248" s="24"/>
      <c r="O248" s="24"/>
      <c r="P248" s="24"/>
      <c r="Q248" s="24"/>
      <c r="R248" s="24"/>
      <c r="S248" s="24"/>
      <c r="T248" s="24"/>
      <c r="U248" s="24"/>
      <c r="V248" s="24"/>
      <c r="W248" s="24"/>
      <c r="X248" s="24"/>
      <c r="Y248" s="24"/>
      <c r="Z248" s="24"/>
      <c r="AA248" s="24"/>
      <c r="AB248" s="24"/>
      <c r="AC248" s="24"/>
      <c r="AD248" s="24"/>
    </row>
    <row r="249" spans="1:30" s="10" customFormat="1" x14ac:dyDescent="0.2">
      <c r="H249" s="24"/>
      <c r="I249" s="101"/>
      <c r="J249" s="24"/>
      <c r="K249" s="24"/>
      <c r="L249" s="24"/>
      <c r="M249" s="24"/>
      <c r="N249" s="24"/>
      <c r="O249" s="24"/>
      <c r="P249" s="24"/>
      <c r="Q249" s="24"/>
      <c r="R249" s="24"/>
      <c r="S249" s="24"/>
      <c r="T249" s="24"/>
      <c r="U249" s="24"/>
      <c r="V249" s="24"/>
      <c r="W249" s="24"/>
      <c r="X249" s="24"/>
      <c r="Y249" s="24"/>
      <c r="Z249" s="24"/>
      <c r="AA249" s="24"/>
      <c r="AB249" s="24"/>
      <c r="AC249" s="24"/>
      <c r="AD249" s="24"/>
    </row>
    <row r="250" spans="1:30" s="10" customFormat="1" x14ac:dyDescent="0.2">
      <c r="A250" s="98"/>
    </row>
    <row r="251" spans="1:30" s="10" customFormat="1" x14ac:dyDescent="0.2">
      <c r="A251" s="46"/>
    </row>
    <row r="252" spans="1:30" s="10" customFormat="1" x14ac:dyDescent="0.2">
      <c r="B252" s="98"/>
      <c r="H252" s="94"/>
      <c r="I252" s="94"/>
      <c r="J252" s="94"/>
    </row>
    <row r="253" spans="1:30" s="10" customFormat="1" x14ac:dyDescent="0.2">
      <c r="A253" s="98"/>
      <c r="H253" s="100"/>
      <c r="I253" s="100"/>
      <c r="J253" s="100"/>
      <c r="K253" s="100"/>
      <c r="L253" s="100"/>
      <c r="M253" s="100"/>
      <c r="N253" s="100"/>
      <c r="O253" s="100"/>
      <c r="P253" s="100"/>
      <c r="Q253" s="100"/>
      <c r="R253" s="100"/>
      <c r="S253" s="100"/>
      <c r="T253" s="100"/>
      <c r="U253" s="100"/>
      <c r="V253" s="100"/>
      <c r="W253" s="100"/>
      <c r="X253" s="100"/>
      <c r="Y253" s="100"/>
      <c r="Z253" s="100"/>
      <c r="AA253" s="100"/>
      <c r="AB253" s="100"/>
      <c r="AC253" s="100"/>
      <c r="AD253" s="100"/>
    </row>
    <row r="254" spans="1:30" s="10" customFormat="1" x14ac:dyDescent="0.2">
      <c r="A254" s="98"/>
    </row>
    <row r="255" spans="1:30" s="10" customFormat="1" x14ac:dyDescent="0.2">
      <c r="G255" s="99"/>
      <c r="H255" s="24"/>
      <c r="I255" s="24"/>
      <c r="J255" s="24"/>
      <c r="K255" s="24"/>
      <c r="L255" s="24"/>
      <c r="M255" s="24"/>
      <c r="N255" s="24"/>
      <c r="O255" s="24"/>
      <c r="P255" s="24"/>
      <c r="Q255" s="24"/>
      <c r="R255" s="24"/>
      <c r="S255" s="24"/>
      <c r="T255" s="24"/>
      <c r="U255" s="24"/>
      <c r="V255" s="24"/>
      <c r="W255" s="24"/>
      <c r="X255" s="24"/>
      <c r="Y255" s="24"/>
      <c r="Z255" s="24"/>
      <c r="AA255" s="24"/>
      <c r="AB255" s="24"/>
      <c r="AC255" s="24"/>
      <c r="AD255" s="24"/>
    </row>
    <row r="256" spans="1:30" s="10" customFormat="1" x14ac:dyDescent="0.2"/>
    <row r="257" spans="8:30" s="10" customFormat="1" x14ac:dyDescent="0.2"/>
    <row r="258" spans="8:30" s="10" customFormat="1" x14ac:dyDescent="0.2">
      <c r="H258" s="24"/>
      <c r="I258" s="24"/>
      <c r="J258" s="24"/>
      <c r="K258" s="24"/>
      <c r="L258" s="24"/>
      <c r="M258" s="24"/>
      <c r="N258" s="24"/>
      <c r="O258" s="24"/>
      <c r="P258" s="24"/>
      <c r="Q258" s="24"/>
      <c r="R258" s="24"/>
      <c r="S258" s="24"/>
      <c r="T258" s="24"/>
      <c r="U258" s="24"/>
      <c r="V258" s="24"/>
      <c r="W258" s="24"/>
      <c r="X258" s="24"/>
      <c r="Y258" s="24"/>
      <c r="Z258" s="24"/>
      <c r="AA258" s="24"/>
      <c r="AB258" s="24"/>
      <c r="AC258" s="24"/>
      <c r="AD258" s="24"/>
    </row>
    <row r="259" spans="8:30" s="10" customFormat="1" x14ac:dyDescent="0.2">
      <c r="H259" s="24"/>
      <c r="I259" s="24"/>
      <c r="J259" s="24"/>
      <c r="K259" s="24"/>
      <c r="L259" s="24"/>
      <c r="M259" s="24"/>
      <c r="N259" s="24"/>
      <c r="O259" s="24"/>
      <c r="P259" s="24"/>
      <c r="Q259" s="24"/>
      <c r="R259" s="24"/>
      <c r="S259" s="24"/>
      <c r="T259" s="24"/>
      <c r="U259" s="24"/>
      <c r="V259" s="24"/>
      <c r="W259" s="24"/>
      <c r="X259" s="24"/>
      <c r="Y259" s="24"/>
      <c r="Z259" s="24"/>
      <c r="AA259" s="24"/>
      <c r="AB259" s="24"/>
      <c r="AC259" s="24"/>
      <c r="AD259" s="24"/>
    </row>
    <row r="260" spans="8:30" s="10" customFormat="1" x14ac:dyDescent="0.2">
      <c r="H260" s="24"/>
      <c r="I260" s="24"/>
      <c r="J260" s="24"/>
      <c r="K260" s="24"/>
      <c r="L260" s="24"/>
      <c r="M260" s="24"/>
      <c r="N260" s="24"/>
      <c r="O260" s="24"/>
      <c r="P260" s="24"/>
      <c r="Q260" s="24"/>
      <c r="R260" s="24"/>
      <c r="S260" s="24"/>
      <c r="T260" s="24"/>
      <c r="U260" s="24"/>
      <c r="V260" s="24"/>
      <c r="W260" s="24"/>
      <c r="X260" s="24"/>
      <c r="Y260" s="24"/>
      <c r="Z260" s="24"/>
      <c r="AA260" s="24"/>
      <c r="AB260" s="24"/>
      <c r="AC260" s="24"/>
      <c r="AD260" s="24"/>
    </row>
    <row r="261" spans="8:30" s="10" customFormat="1" x14ac:dyDescent="0.2"/>
    <row r="262" spans="8:30" s="10" customFormat="1" x14ac:dyDescent="0.2">
      <c r="H262" s="24"/>
      <c r="I262" s="24"/>
      <c r="J262" s="24"/>
      <c r="K262" s="24"/>
      <c r="L262" s="24"/>
      <c r="M262" s="24"/>
      <c r="N262" s="24"/>
      <c r="O262" s="24"/>
      <c r="P262" s="24"/>
      <c r="Q262" s="24"/>
      <c r="R262" s="24"/>
      <c r="S262" s="24"/>
      <c r="T262" s="24"/>
      <c r="U262" s="24"/>
      <c r="V262" s="24"/>
      <c r="W262" s="24"/>
      <c r="X262" s="24"/>
      <c r="Y262" s="24"/>
      <c r="Z262" s="24"/>
      <c r="AA262" s="24"/>
      <c r="AB262" s="24"/>
      <c r="AC262" s="24"/>
      <c r="AD262" s="24"/>
    </row>
    <row r="263" spans="8:30" s="10" customFormat="1" x14ac:dyDescent="0.2"/>
    <row r="264" spans="8:30" s="10" customFormat="1" x14ac:dyDescent="0.2"/>
    <row r="265" spans="8:30" s="10" customFormat="1" x14ac:dyDescent="0.2">
      <c r="H265" s="24"/>
      <c r="I265" s="24"/>
      <c r="J265" s="24"/>
      <c r="K265" s="24"/>
      <c r="L265" s="24"/>
      <c r="M265" s="24"/>
      <c r="N265" s="24"/>
      <c r="O265" s="24"/>
      <c r="P265" s="24"/>
      <c r="Q265" s="24"/>
      <c r="R265" s="24"/>
      <c r="S265" s="24"/>
      <c r="T265" s="24"/>
      <c r="U265" s="24"/>
      <c r="V265" s="24"/>
      <c r="W265" s="24"/>
      <c r="X265" s="24"/>
      <c r="Y265" s="24"/>
      <c r="Z265" s="24"/>
      <c r="AA265" s="24"/>
      <c r="AB265" s="24"/>
      <c r="AC265" s="24"/>
      <c r="AD265" s="24"/>
    </row>
    <row r="266" spans="8:30" s="10" customFormat="1" x14ac:dyDescent="0.2">
      <c r="H266" s="24"/>
      <c r="I266" s="24"/>
      <c r="J266" s="24"/>
      <c r="K266" s="24"/>
      <c r="L266" s="24"/>
      <c r="M266" s="24"/>
      <c r="N266" s="24"/>
      <c r="O266" s="24"/>
      <c r="P266" s="24"/>
      <c r="Q266" s="24"/>
      <c r="R266" s="24"/>
      <c r="S266" s="24"/>
      <c r="T266" s="24"/>
      <c r="U266" s="24"/>
      <c r="V266" s="24"/>
      <c r="W266" s="24"/>
      <c r="X266" s="24"/>
      <c r="Y266" s="24"/>
      <c r="Z266" s="24"/>
      <c r="AA266" s="24"/>
      <c r="AB266" s="24"/>
      <c r="AC266" s="24"/>
      <c r="AD266" s="24"/>
    </row>
    <row r="267" spans="8:30" s="10" customFormat="1" x14ac:dyDescent="0.2">
      <c r="H267" s="24"/>
      <c r="I267" s="24"/>
      <c r="J267" s="24"/>
      <c r="K267" s="24"/>
      <c r="L267" s="24"/>
      <c r="M267" s="24"/>
      <c r="N267" s="24"/>
      <c r="O267" s="24"/>
      <c r="P267" s="24"/>
      <c r="Q267" s="24"/>
      <c r="R267" s="24"/>
      <c r="S267" s="24"/>
      <c r="T267" s="24"/>
      <c r="U267" s="24"/>
      <c r="V267" s="24"/>
      <c r="W267" s="24"/>
      <c r="X267" s="24"/>
      <c r="Y267" s="24"/>
      <c r="Z267" s="24"/>
      <c r="AA267" s="24"/>
      <c r="AB267" s="24"/>
      <c r="AC267" s="24"/>
      <c r="AD267" s="24"/>
    </row>
    <row r="268" spans="8:30" s="10" customFormat="1" x14ac:dyDescent="0.2">
      <c r="H268" s="24"/>
      <c r="I268" s="24"/>
      <c r="J268" s="24"/>
      <c r="K268" s="24"/>
      <c r="L268" s="24"/>
      <c r="M268" s="24"/>
      <c r="N268" s="24"/>
      <c r="O268" s="24"/>
      <c r="P268" s="24"/>
      <c r="Q268" s="24"/>
      <c r="R268" s="24"/>
      <c r="S268" s="24"/>
      <c r="T268" s="24"/>
      <c r="U268" s="24"/>
      <c r="V268" s="24"/>
      <c r="W268" s="24"/>
      <c r="X268" s="24"/>
      <c r="Y268" s="24"/>
      <c r="Z268" s="24"/>
      <c r="AA268" s="24"/>
      <c r="AB268" s="24"/>
      <c r="AC268" s="24"/>
      <c r="AD268" s="24"/>
    </row>
    <row r="269" spans="8:30" s="10" customFormat="1" x14ac:dyDescent="0.2"/>
    <row r="270" spans="8:30" s="10" customFormat="1" x14ac:dyDescent="0.2">
      <c r="H270" s="24"/>
      <c r="I270" s="24"/>
      <c r="J270" s="24"/>
      <c r="K270" s="24"/>
      <c r="L270" s="24"/>
      <c r="M270" s="24"/>
      <c r="N270" s="24"/>
      <c r="O270" s="24"/>
      <c r="P270" s="24"/>
      <c r="Q270" s="24"/>
      <c r="R270" s="24"/>
      <c r="S270" s="24"/>
      <c r="T270" s="24"/>
      <c r="U270" s="24"/>
      <c r="V270" s="24"/>
      <c r="W270" s="24"/>
      <c r="X270" s="24"/>
      <c r="Y270" s="24"/>
      <c r="Z270" s="24"/>
      <c r="AA270" s="24"/>
      <c r="AB270" s="24"/>
      <c r="AC270" s="24"/>
      <c r="AD270" s="24"/>
    </row>
    <row r="271" spans="8:30" s="10" customFormat="1" x14ac:dyDescent="0.2">
      <c r="H271" s="24"/>
      <c r="I271" s="24"/>
      <c r="J271" s="24"/>
      <c r="K271" s="24"/>
      <c r="L271" s="24"/>
      <c r="M271" s="24"/>
      <c r="N271" s="24"/>
      <c r="O271" s="24"/>
      <c r="P271" s="24"/>
      <c r="Q271" s="24"/>
      <c r="R271" s="24"/>
      <c r="S271" s="24"/>
      <c r="T271" s="24"/>
      <c r="U271" s="24"/>
      <c r="V271" s="24"/>
      <c r="W271" s="24"/>
      <c r="X271" s="24"/>
      <c r="Y271" s="24"/>
      <c r="Z271" s="24"/>
      <c r="AA271" s="24"/>
      <c r="AB271" s="24"/>
      <c r="AC271" s="24"/>
      <c r="AD271" s="24"/>
    </row>
    <row r="272" spans="8:30" s="10" customFormat="1" x14ac:dyDescent="0.2"/>
    <row r="273" spans="1:30" s="10" customFormat="1" x14ac:dyDescent="0.2">
      <c r="G273" s="47"/>
      <c r="H273" s="24"/>
      <c r="I273" s="24"/>
      <c r="J273" s="24"/>
      <c r="K273" s="24"/>
      <c r="L273" s="24"/>
      <c r="M273" s="24"/>
      <c r="N273" s="24"/>
      <c r="O273" s="24"/>
      <c r="P273" s="24"/>
      <c r="Q273" s="24"/>
      <c r="R273" s="24"/>
      <c r="S273" s="24"/>
      <c r="T273" s="24"/>
      <c r="U273" s="24"/>
      <c r="V273" s="24"/>
      <c r="W273" s="24"/>
      <c r="X273" s="24"/>
      <c r="Y273" s="24"/>
      <c r="Z273" s="24"/>
      <c r="AA273" s="24"/>
      <c r="AB273" s="24"/>
      <c r="AC273" s="24"/>
      <c r="AD273" s="24"/>
    </row>
    <row r="274" spans="1:30" s="10" customFormat="1" x14ac:dyDescent="0.2"/>
    <row r="275" spans="1:30" s="10" customFormat="1" x14ac:dyDescent="0.2"/>
    <row r="276" spans="1:30" s="10" customFormat="1" x14ac:dyDescent="0.2">
      <c r="B276" s="98"/>
      <c r="H276" s="94"/>
      <c r="I276" s="94"/>
    </row>
    <row r="277" spans="1:30" s="10" customFormat="1" x14ac:dyDescent="0.2">
      <c r="A277" s="98"/>
      <c r="H277" s="100"/>
      <c r="I277" s="100"/>
      <c r="J277" s="100"/>
      <c r="K277" s="100"/>
      <c r="L277" s="100"/>
      <c r="M277" s="100"/>
      <c r="N277" s="100"/>
      <c r="O277" s="100"/>
      <c r="P277" s="100"/>
      <c r="Q277" s="100"/>
      <c r="R277" s="100"/>
      <c r="S277" s="100"/>
      <c r="T277" s="100"/>
      <c r="U277" s="100"/>
      <c r="V277" s="100"/>
      <c r="W277" s="100"/>
      <c r="X277" s="100"/>
      <c r="Y277" s="100"/>
      <c r="Z277" s="100"/>
      <c r="AA277" s="100"/>
      <c r="AB277" s="100"/>
      <c r="AC277" s="100"/>
      <c r="AD277" s="100"/>
    </row>
    <row r="278" spans="1:30" s="10" customFormat="1" x14ac:dyDescent="0.2">
      <c r="H278" s="24"/>
      <c r="I278" s="24"/>
      <c r="J278" s="24"/>
      <c r="K278" s="24"/>
      <c r="L278" s="24"/>
      <c r="M278" s="24"/>
      <c r="N278" s="24"/>
      <c r="O278" s="24"/>
      <c r="P278" s="24"/>
      <c r="Q278" s="24"/>
      <c r="R278" s="24"/>
      <c r="S278" s="24"/>
      <c r="T278" s="24"/>
      <c r="U278" s="24"/>
      <c r="V278" s="24"/>
      <c r="W278" s="24"/>
      <c r="X278" s="24"/>
      <c r="Y278" s="24"/>
      <c r="Z278" s="24"/>
      <c r="AA278" s="24"/>
      <c r="AB278" s="24"/>
      <c r="AC278" s="24"/>
      <c r="AD278" s="24"/>
    </row>
    <row r="279" spans="1:30" s="10" customFormat="1" x14ac:dyDescent="0.2">
      <c r="H279" s="24"/>
      <c r="I279" s="24"/>
      <c r="J279" s="24"/>
      <c r="K279" s="24"/>
      <c r="L279" s="24"/>
      <c r="M279" s="24"/>
      <c r="N279" s="24"/>
      <c r="O279" s="24"/>
      <c r="P279" s="24"/>
      <c r="Q279" s="24"/>
      <c r="R279" s="24"/>
      <c r="S279" s="24"/>
      <c r="T279" s="24"/>
      <c r="U279" s="24"/>
      <c r="V279" s="24"/>
      <c r="W279" s="24"/>
      <c r="X279" s="24"/>
      <c r="Y279" s="24"/>
      <c r="Z279" s="24"/>
      <c r="AA279" s="24"/>
      <c r="AB279" s="24"/>
      <c r="AC279" s="24"/>
      <c r="AD279" s="24"/>
    </row>
    <row r="280" spans="1:30" s="10" customFormat="1" x14ac:dyDescent="0.2">
      <c r="B280" s="94"/>
      <c r="H280" s="24"/>
      <c r="I280" s="24"/>
      <c r="J280" s="24"/>
      <c r="K280" s="24"/>
      <c r="L280" s="24"/>
      <c r="M280" s="24"/>
      <c r="N280" s="24"/>
      <c r="O280" s="24"/>
      <c r="P280" s="24"/>
      <c r="Q280" s="24"/>
      <c r="R280" s="24"/>
      <c r="S280" s="24"/>
      <c r="T280" s="24"/>
      <c r="U280" s="24"/>
      <c r="V280" s="24"/>
      <c r="W280" s="24"/>
      <c r="X280" s="24"/>
      <c r="Y280" s="24"/>
      <c r="Z280" s="24"/>
      <c r="AA280" s="24"/>
      <c r="AB280" s="24"/>
      <c r="AC280" s="24"/>
      <c r="AD280" s="24"/>
    </row>
    <row r="281" spans="1:30" s="10" customFormat="1" x14ac:dyDescent="0.2">
      <c r="B281" s="94"/>
      <c r="H281" s="24"/>
      <c r="I281" s="24"/>
      <c r="J281" s="24"/>
      <c r="K281" s="24"/>
      <c r="L281" s="24"/>
      <c r="M281" s="24"/>
      <c r="N281" s="24"/>
      <c r="O281" s="24"/>
      <c r="P281" s="24"/>
      <c r="Q281" s="24"/>
      <c r="R281" s="24"/>
      <c r="S281" s="24"/>
      <c r="T281" s="24"/>
      <c r="U281" s="24"/>
      <c r="V281" s="24"/>
      <c r="W281" s="24"/>
      <c r="X281" s="24"/>
      <c r="Y281" s="24"/>
      <c r="Z281" s="24"/>
      <c r="AA281" s="24"/>
      <c r="AB281" s="24"/>
      <c r="AC281" s="24"/>
      <c r="AD281" s="24"/>
    </row>
    <row r="282" spans="1:30" s="10" customFormat="1" x14ac:dyDescent="0.2">
      <c r="B282" s="94"/>
      <c r="H282" s="24"/>
      <c r="I282" s="24"/>
      <c r="J282" s="24"/>
      <c r="K282" s="24"/>
      <c r="L282" s="24"/>
      <c r="M282" s="24"/>
      <c r="N282" s="24"/>
      <c r="O282" s="24"/>
      <c r="P282" s="24"/>
      <c r="Q282" s="24"/>
      <c r="R282" s="24"/>
      <c r="S282" s="24"/>
      <c r="T282" s="24"/>
      <c r="U282" s="24"/>
      <c r="V282" s="24"/>
      <c r="W282" s="24"/>
      <c r="X282" s="24"/>
      <c r="Y282" s="24"/>
      <c r="Z282" s="24"/>
      <c r="AA282" s="24"/>
      <c r="AB282" s="24"/>
      <c r="AC282" s="24"/>
      <c r="AD282" s="24"/>
    </row>
    <row r="283" spans="1:30" s="10" customFormat="1" x14ac:dyDescent="0.2">
      <c r="H283" s="24"/>
      <c r="I283" s="24"/>
      <c r="J283" s="24"/>
      <c r="K283" s="24"/>
      <c r="L283" s="24"/>
      <c r="M283" s="24"/>
      <c r="N283" s="24"/>
      <c r="O283" s="24"/>
      <c r="P283" s="24"/>
      <c r="Q283" s="24"/>
      <c r="R283" s="24"/>
      <c r="S283" s="24"/>
      <c r="T283" s="24"/>
      <c r="U283" s="24"/>
      <c r="V283" s="24"/>
      <c r="W283" s="24"/>
      <c r="X283" s="24"/>
      <c r="Y283" s="24"/>
      <c r="Z283" s="24"/>
      <c r="AA283" s="24"/>
      <c r="AB283" s="24"/>
      <c r="AC283" s="24"/>
      <c r="AD283" s="24"/>
    </row>
    <row r="284" spans="1:30" s="10" customFormat="1" x14ac:dyDescent="0.2">
      <c r="H284" s="24"/>
      <c r="I284" s="24"/>
      <c r="J284" s="24"/>
      <c r="K284" s="24"/>
      <c r="L284" s="24"/>
      <c r="M284" s="24"/>
      <c r="N284" s="24"/>
      <c r="O284" s="24"/>
      <c r="P284" s="24"/>
      <c r="Q284" s="24"/>
      <c r="R284" s="24"/>
      <c r="S284" s="24"/>
      <c r="T284" s="24"/>
      <c r="U284" s="24"/>
      <c r="V284" s="24"/>
      <c r="W284" s="24"/>
      <c r="X284" s="24"/>
      <c r="Y284" s="24"/>
      <c r="Z284" s="24"/>
      <c r="AA284" s="24"/>
      <c r="AB284" s="24"/>
      <c r="AC284" s="24"/>
      <c r="AD284" s="24"/>
    </row>
    <row r="285" spans="1:30" s="10" customFormat="1" x14ac:dyDescent="0.2">
      <c r="H285" s="24"/>
      <c r="I285" s="24"/>
      <c r="J285" s="24"/>
      <c r="K285" s="24"/>
      <c r="L285" s="24"/>
      <c r="M285" s="24"/>
      <c r="N285" s="24"/>
      <c r="O285" s="24"/>
      <c r="P285" s="24"/>
      <c r="Q285" s="24"/>
      <c r="R285" s="24"/>
      <c r="S285" s="24"/>
      <c r="T285" s="24"/>
      <c r="U285" s="24"/>
      <c r="V285" s="24"/>
      <c r="W285" s="24"/>
      <c r="X285" s="24"/>
      <c r="Y285" s="24"/>
      <c r="Z285" s="24"/>
      <c r="AA285" s="24"/>
      <c r="AB285" s="24"/>
      <c r="AC285" s="24"/>
      <c r="AD285" s="24"/>
    </row>
    <row r="286" spans="1:30" s="10" customFormat="1" x14ac:dyDescent="0.2">
      <c r="G286" s="95"/>
      <c r="H286" s="24"/>
      <c r="I286" s="24"/>
      <c r="J286" s="24"/>
      <c r="K286" s="24"/>
      <c r="L286" s="24"/>
      <c r="M286" s="24"/>
      <c r="N286" s="24"/>
      <c r="O286" s="24"/>
      <c r="P286" s="24"/>
      <c r="Q286" s="24"/>
      <c r="R286" s="24"/>
      <c r="S286" s="24"/>
      <c r="T286" s="24"/>
      <c r="U286" s="24"/>
      <c r="V286" s="24"/>
      <c r="W286" s="24"/>
      <c r="X286" s="24"/>
      <c r="Y286" s="24"/>
      <c r="Z286" s="24"/>
      <c r="AA286" s="24"/>
      <c r="AB286" s="24"/>
      <c r="AC286" s="24"/>
      <c r="AD286" s="24"/>
    </row>
    <row r="287" spans="1:30" s="10" customFormat="1" x14ac:dyDescent="0.2">
      <c r="H287" s="24"/>
      <c r="I287" s="24"/>
      <c r="J287" s="24"/>
      <c r="K287" s="24"/>
      <c r="L287" s="24"/>
      <c r="M287" s="24"/>
      <c r="N287" s="24"/>
      <c r="O287" s="24"/>
      <c r="P287" s="24"/>
      <c r="Q287" s="24"/>
      <c r="R287" s="24"/>
      <c r="S287" s="24"/>
      <c r="T287" s="24"/>
      <c r="U287" s="24"/>
      <c r="V287" s="24"/>
      <c r="W287" s="24"/>
      <c r="X287" s="24"/>
      <c r="Y287" s="24"/>
      <c r="Z287" s="24"/>
      <c r="AA287" s="24"/>
      <c r="AB287" s="24"/>
      <c r="AC287" s="24"/>
      <c r="AD287" s="24"/>
    </row>
    <row r="288" spans="1:30" s="10" customFormat="1" x14ac:dyDescent="0.2">
      <c r="H288" s="24"/>
      <c r="I288" s="101"/>
      <c r="J288" s="24"/>
      <c r="K288" s="24"/>
      <c r="L288" s="24"/>
      <c r="M288" s="24"/>
      <c r="N288" s="24"/>
      <c r="O288" s="24"/>
      <c r="P288" s="24"/>
      <c r="Q288" s="24"/>
      <c r="R288" s="24"/>
      <c r="S288" s="24"/>
      <c r="T288" s="24"/>
      <c r="U288" s="24"/>
      <c r="V288" s="24"/>
      <c r="W288" s="24"/>
      <c r="X288" s="24"/>
      <c r="Y288" s="24"/>
      <c r="Z288" s="24"/>
      <c r="AA288" s="24"/>
      <c r="AB288" s="24"/>
      <c r="AC288" s="24"/>
      <c r="AD288" s="24"/>
    </row>
    <row r="289" spans="1:30" s="10" customFormat="1" x14ac:dyDescent="0.2"/>
    <row r="290" spans="1:30" s="10" customFormat="1" x14ac:dyDescent="0.2"/>
    <row r="291" spans="1:30" s="10" customFormat="1" x14ac:dyDescent="0.2">
      <c r="A291" s="98"/>
    </row>
    <row r="292" spans="1:30" s="10" customFormat="1" x14ac:dyDescent="0.2">
      <c r="A292" s="46"/>
    </row>
    <row r="293" spans="1:30" s="10" customFormat="1" x14ac:dyDescent="0.2">
      <c r="B293" s="98"/>
      <c r="H293" s="94"/>
      <c r="I293" s="94"/>
      <c r="J293" s="94"/>
    </row>
    <row r="294" spans="1:30" s="10" customFormat="1" x14ac:dyDescent="0.2">
      <c r="A294" s="98"/>
      <c r="H294" s="100"/>
      <c r="I294" s="100"/>
      <c r="J294" s="100"/>
      <c r="K294" s="100"/>
      <c r="L294" s="100"/>
      <c r="M294" s="100"/>
      <c r="N294" s="100"/>
      <c r="O294" s="100"/>
      <c r="P294" s="100"/>
      <c r="Q294" s="100"/>
      <c r="R294" s="100"/>
      <c r="S294" s="100"/>
      <c r="T294" s="100"/>
      <c r="U294" s="100"/>
      <c r="V294" s="100"/>
      <c r="W294" s="100"/>
      <c r="X294" s="100"/>
      <c r="Y294" s="100"/>
      <c r="Z294" s="100"/>
      <c r="AA294" s="100"/>
      <c r="AB294" s="100"/>
      <c r="AC294" s="100"/>
      <c r="AD294" s="100"/>
    </row>
    <row r="295" spans="1:30" s="10" customFormat="1" x14ac:dyDescent="0.2">
      <c r="A295" s="98"/>
    </row>
    <row r="296" spans="1:30" s="10" customFormat="1" x14ac:dyDescent="0.2">
      <c r="G296" s="99"/>
      <c r="H296" s="24"/>
      <c r="I296" s="24"/>
      <c r="J296" s="24"/>
      <c r="K296" s="24"/>
      <c r="L296" s="24"/>
      <c r="M296" s="24"/>
      <c r="N296" s="24"/>
      <c r="O296" s="24"/>
      <c r="P296" s="24"/>
      <c r="Q296" s="24"/>
      <c r="R296" s="24"/>
      <c r="S296" s="24"/>
      <c r="T296" s="24"/>
      <c r="U296" s="24"/>
      <c r="V296" s="24"/>
      <c r="W296" s="24"/>
      <c r="X296" s="24"/>
      <c r="Y296" s="24"/>
      <c r="Z296" s="24"/>
      <c r="AA296" s="24"/>
      <c r="AB296" s="24"/>
      <c r="AC296" s="24"/>
      <c r="AD296" s="24"/>
    </row>
    <row r="297" spans="1:30" s="10" customFormat="1" x14ac:dyDescent="0.2"/>
    <row r="298" spans="1:30" s="10" customFormat="1" x14ac:dyDescent="0.2"/>
    <row r="299" spans="1:30" s="10" customFormat="1" x14ac:dyDescent="0.2">
      <c r="H299" s="24"/>
      <c r="I299" s="24"/>
      <c r="J299" s="24"/>
      <c r="K299" s="24"/>
      <c r="L299" s="24"/>
      <c r="M299" s="24"/>
      <c r="N299" s="24"/>
      <c r="O299" s="24"/>
      <c r="P299" s="24"/>
      <c r="Q299" s="24"/>
      <c r="R299" s="24"/>
      <c r="S299" s="24"/>
      <c r="T299" s="24"/>
      <c r="U299" s="24"/>
      <c r="V299" s="24"/>
      <c r="W299" s="24"/>
      <c r="X299" s="24"/>
      <c r="Y299" s="24"/>
      <c r="Z299" s="24"/>
      <c r="AA299" s="24"/>
      <c r="AB299" s="24"/>
      <c r="AC299" s="24"/>
      <c r="AD299" s="24"/>
    </row>
    <row r="300" spans="1:30" s="10" customFormat="1" x14ac:dyDescent="0.2">
      <c r="H300" s="24"/>
      <c r="I300" s="24"/>
      <c r="J300" s="24"/>
      <c r="K300" s="24"/>
      <c r="L300" s="24"/>
      <c r="M300" s="24"/>
      <c r="N300" s="24"/>
      <c r="O300" s="24"/>
      <c r="P300" s="24"/>
      <c r="Q300" s="24"/>
      <c r="R300" s="24"/>
      <c r="S300" s="24"/>
      <c r="T300" s="24"/>
      <c r="U300" s="24"/>
      <c r="V300" s="24"/>
      <c r="W300" s="24"/>
      <c r="X300" s="24"/>
      <c r="Y300" s="24"/>
      <c r="Z300" s="24"/>
      <c r="AA300" s="24"/>
      <c r="AB300" s="24"/>
      <c r="AC300" s="24"/>
      <c r="AD300" s="24"/>
    </row>
    <row r="301" spans="1:30" s="10" customFormat="1" x14ac:dyDescent="0.2">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row>
    <row r="302" spans="1:30" s="10" customFormat="1" x14ac:dyDescent="0.2"/>
    <row r="303" spans="1:30" s="10" customFormat="1" x14ac:dyDescent="0.2">
      <c r="H303" s="24"/>
      <c r="I303" s="24"/>
      <c r="J303" s="24"/>
      <c r="K303" s="24"/>
      <c r="L303" s="24"/>
      <c r="M303" s="24"/>
      <c r="N303" s="24"/>
      <c r="O303" s="24"/>
      <c r="P303" s="24"/>
      <c r="Q303" s="24"/>
      <c r="R303" s="24"/>
      <c r="S303" s="24"/>
      <c r="T303" s="24"/>
      <c r="U303" s="24"/>
      <c r="V303" s="24"/>
      <c r="W303" s="24"/>
      <c r="X303" s="24"/>
      <c r="Y303" s="24"/>
      <c r="Z303" s="24"/>
      <c r="AA303" s="24"/>
      <c r="AB303" s="24"/>
      <c r="AC303" s="24"/>
      <c r="AD303" s="24"/>
    </row>
    <row r="304" spans="1:30" s="10" customFormat="1" x14ac:dyDescent="0.2"/>
    <row r="305" spans="1:30" s="10" customFormat="1" x14ac:dyDescent="0.2"/>
    <row r="306" spans="1:30" s="10" customFormat="1" x14ac:dyDescent="0.2">
      <c r="H306" s="24"/>
      <c r="I306" s="24"/>
      <c r="J306" s="24"/>
      <c r="K306" s="24"/>
      <c r="L306" s="24"/>
      <c r="M306" s="24"/>
      <c r="N306" s="24"/>
      <c r="O306" s="24"/>
      <c r="P306" s="24"/>
      <c r="Q306" s="24"/>
      <c r="R306" s="24"/>
      <c r="S306" s="24"/>
      <c r="T306" s="24"/>
      <c r="U306" s="24"/>
      <c r="V306" s="24"/>
      <c r="W306" s="24"/>
      <c r="X306" s="24"/>
      <c r="Y306" s="24"/>
      <c r="Z306" s="24"/>
      <c r="AA306" s="24"/>
      <c r="AB306" s="24"/>
      <c r="AC306" s="24"/>
      <c r="AD306" s="24"/>
    </row>
    <row r="307" spans="1:30" s="10" customFormat="1" x14ac:dyDescent="0.2">
      <c r="H307" s="24"/>
      <c r="I307" s="24"/>
      <c r="J307" s="24"/>
      <c r="K307" s="24"/>
      <c r="L307" s="24"/>
      <c r="M307" s="24"/>
      <c r="N307" s="24"/>
      <c r="O307" s="24"/>
      <c r="P307" s="24"/>
      <c r="Q307" s="24"/>
      <c r="R307" s="24"/>
      <c r="S307" s="24"/>
      <c r="T307" s="24"/>
      <c r="U307" s="24"/>
      <c r="V307" s="24"/>
      <c r="W307" s="24"/>
      <c r="X307" s="24"/>
      <c r="Y307" s="24"/>
      <c r="Z307" s="24"/>
      <c r="AA307" s="24"/>
      <c r="AB307" s="24"/>
      <c r="AC307" s="24"/>
      <c r="AD307" s="24"/>
    </row>
    <row r="308" spans="1:30" s="10" customFormat="1" x14ac:dyDescent="0.2">
      <c r="H308" s="24"/>
      <c r="I308" s="24"/>
      <c r="J308" s="24"/>
      <c r="K308" s="24"/>
      <c r="L308" s="24"/>
      <c r="M308" s="24"/>
      <c r="N308" s="24"/>
      <c r="O308" s="24"/>
      <c r="P308" s="24"/>
      <c r="Q308" s="24"/>
      <c r="R308" s="24"/>
      <c r="S308" s="24"/>
      <c r="T308" s="24"/>
      <c r="U308" s="24"/>
      <c r="V308" s="24"/>
      <c r="W308" s="24"/>
      <c r="X308" s="24"/>
      <c r="Y308" s="24"/>
      <c r="Z308" s="24"/>
      <c r="AA308" s="24"/>
      <c r="AB308" s="24"/>
      <c r="AC308" s="24"/>
      <c r="AD308" s="24"/>
    </row>
    <row r="309" spans="1:30" s="10" customFormat="1" x14ac:dyDescent="0.2">
      <c r="H309" s="24"/>
      <c r="I309" s="24"/>
      <c r="J309" s="24"/>
      <c r="K309" s="24"/>
      <c r="L309" s="24"/>
      <c r="M309" s="24"/>
      <c r="N309" s="24"/>
      <c r="O309" s="24"/>
      <c r="P309" s="24"/>
      <c r="Q309" s="24"/>
      <c r="R309" s="24"/>
      <c r="S309" s="24"/>
      <c r="T309" s="24"/>
      <c r="U309" s="24"/>
      <c r="V309" s="24"/>
      <c r="W309" s="24"/>
      <c r="X309" s="24"/>
      <c r="Y309" s="24"/>
      <c r="Z309" s="24"/>
      <c r="AA309" s="24"/>
      <c r="AB309" s="24"/>
      <c r="AC309" s="24"/>
      <c r="AD309" s="24"/>
    </row>
    <row r="310" spans="1:30" s="10" customFormat="1" x14ac:dyDescent="0.2"/>
    <row r="311" spans="1:30" s="10" customFormat="1" x14ac:dyDescent="0.2">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row>
    <row r="312" spans="1:30" s="10" customFormat="1" x14ac:dyDescent="0.2">
      <c r="H312" s="24"/>
      <c r="I312" s="24"/>
      <c r="J312" s="24"/>
      <c r="K312" s="24"/>
      <c r="L312" s="24"/>
      <c r="M312" s="24"/>
      <c r="N312" s="24"/>
      <c r="O312" s="24"/>
      <c r="P312" s="24"/>
      <c r="Q312" s="24"/>
      <c r="R312" s="24"/>
      <c r="S312" s="24"/>
      <c r="T312" s="24"/>
      <c r="U312" s="24"/>
      <c r="V312" s="24"/>
      <c r="W312" s="24"/>
      <c r="X312" s="24"/>
      <c r="Y312" s="24"/>
      <c r="Z312" s="24"/>
      <c r="AA312" s="24"/>
      <c r="AB312" s="24"/>
      <c r="AC312" s="24"/>
      <c r="AD312" s="24"/>
    </row>
    <row r="313" spans="1:30" s="10" customFormat="1" x14ac:dyDescent="0.2"/>
    <row r="314" spans="1:30" s="10" customFormat="1" x14ac:dyDescent="0.2">
      <c r="G314" s="47"/>
      <c r="H314" s="24"/>
      <c r="I314" s="24"/>
      <c r="J314" s="24"/>
      <c r="K314" s="24"/>
      <c r="L314" s="24"/>
      <c r="M314" s="24"/>
      <c r="N314" s="24"/>
      <c r="O314" s="24"/>
      <c r="P314" s="24"/>
      <c r="Q314" s="24"/>
      <c r="R314" s="24"/>
      <c r="S314" s="24"/>
      <c r="T314" s="24"/>
      <c r="U314" s="24"/>
      <c r="V314" s="24"/>
      <c r="W314" s="24"/>
      <c r="X314" s="24"/>
      <c r="Y314" s="24"/>
      <c r="Z314" s="24"/>
      <c r="AA314" s="24"/>
      <c r="AB314" s="24"/>
      <c r="AC314" s="24"/>
      <c r="AD314" s="24"/>
    </row>
    <row r="315" spans="1:30" s="10" customFormat="1" x14ac:dyDescent="0.2"/>
    <row r="316" spans="1:30" s="10" customFormat="1" x14ac:dyDescent="0.2"/>
    <row r="317" spans="1:30" s="10" customFormat="1" x14ac:dyDescent="0.2">
      <c r="B317" s="98"/>
      <c r="H317" s="94"/>
      <c r="I317" s="94"/>
    </row>
    <row r="318" spans="1:30" s="10" customFormat="1" x14ac:dyDescent="0.2">
      <c r="A318" s="98"/>
      <c r="H318" s="100"/>
      <c r="I318" s="100"/>
      <c r="J318" s="100"/>
      <c r="K318" s="100"/>
      <c r="L318" s="100"/>
      <c r="M318" s="100"/>
      <c r="N318" s="100"/>
      <c r="O318" s="100"/>
      <c r="P318" s="100"/>
      <c r="Q318" s="100"/>
      <c r="R318" s="100"/>
      <c r="S318" s="100"/>
      <c r="T318" s="100"/>
      <c r="U318" s="100"/>
      <c r="V318" s="100"/>
      <c r="W318" s="100"/>
      <c r="X318" s="100"/>
      <c r="Y318" s="100"/>
      <c r="Z318" s="100"/>
      <c r="AA318" s="100"/>
      <c r="AB318" s="100"/>
      <c r="AC318" s="100"/>
      <c r="AD318" s="100"/>
    </row>
    <row r="319" spans="1:30" s="10" customFormat="1" x14ac:dyDescent="0.2">
      <c r="H319" s="24"/>
      <c r="I319" s="24"/>
      <c r="J319" s="24"/>
      <c r="K319" s="24"/>
      <c r="L319" s="24"/>
      <c r="M319" s="24"/>
      <c r="N319" s="24"/>
      <c r="O319" s="24"/>
      <c r="P319" s="24"/>
      <c r="Q319" s="24"/>
      <c r="R319" s="24"/>
      <c r="S319" s="24"/>
      <c r="T319" s="24"/>
      <c r="U319" s="24"/>
      <c r="V319" s="24"/>
      <c r="W319" s="24"/>
      <c r="X319" s="24"/>
      <c r="Y319" s="24"/>
      <c r="Z319" s="24"/>
      <c r="AA319" s="24"/>
      <c r="AB319" s="24"/>
      <c r="AC319" s="24"/>
      <c r="AD319" s="24"/>
    </row>
    <row r="320" spans="1:30" s="10" customFormat="1" x14ac:dyDescent="0.2">
      <c r="H320" s="24"/>
      <c r="I320" s="24"/>
      <c r="J320" s="24"/>
      <c r="K320" s="24"/>
      <c r="L320" s="24"/>
      <c r="M320" s="24"/>
      <c r="N320" s="24"/>
      <c r="O320" s="24"/>
      <c r="P320" s="24"/>
      <c r="Q320" s="24"/>
      <c r="R320" s="24"/>
      <c r="S320" s="24"/>
      <c r="T320" s="24"/>
      <c r="U320" s="24"/>
      <c r="V320" s="24"/>
      <c r="W320" s="24"/>
      <c r="X320" s="24"/>
      <c r="Y320" s="24"/>
      <c r="Z320" s="24"/>
      <c r="AA320" s="24"/>
      <c r="AB320" s="24"/>
      <c r="AC320" s="24"/>
      <c r="AD320" s="24"/>
    </row>
    <row r="321" spans="2:30" s="10" customFormat="1" x14ac:dyDescent="0.2">
      <c r="B321" s="94"/>
      <c r="H321" s="24"/>
      <c r="I321" s="24"/>
      <c r="J321" s="24"/>
      <c r="K321" s="24"/>
      <c r="L321" s="24"/>
      <c r="M321" s="24"/>
      <c r="N321" s="24"/>
      <c r="O321" s="24"/>
      <c r="P321" s="24"/>
      <c r="Q321" s="24"/>
      <c r="R321" s="24"/>
      <c r="S321" s="24"/>
      <c r="T321" s="24"/>
      <c r="U321" s="24"/>
      <c r="V321" s="24"/>
      <c r="W321" s="24"/>
      <c r="X321" s="24"/>
      <c r="Y321" s="24"/>
      <c r="Z321" s="24"/>
      <c r="AA321" s="24"/>
      <c r="AB321" s="24"/>
      <c r="AC321" s="24"/>
      <c r="AD321" s="24"/>
    </row>
    <row r="322" spans="2:30" s="10" customFormat="1" x14ac:dyDescent="0.2">
      <c r="B322" s="94"/>
      <c r="H322" s="24"/>
      <c r="I322" s="24"/>
      <c r="J322" s="24"/>
      <c r="K322" s="24"/>
      <c r="L322" s="24"/>
      <c r="M322" s="24"/>
      <c r="N322" s="24"/>
      <c r="O322" s="24"/>
      <c r="P322" s="24"/>
      <c r="Q322" s="24"/>
      <c r="R322" s="24"/>
      <c r="S322" s="24"/>
      <c r="T322" s="24"/>
      <c r="U322" s="24"/>
      <c r="V322" s="24"/>
      <c r="W322" s="24"/>
      <c r="X322" s="24"/>
      <c r="Y322" s="24"/>
      <c r="Z322" s="24"/>
      <c r="AA322" s="24"/>
      <c r="AB322" s="24"/>
      <c r="AC322" s="24"/>
      <c r="AD322" s="24"/>
    </row>
    <row r="323" spans="2:30" s="10" customFormat="1" x14ac:dyDescent="0.2">
      <c r="B323" s="94"/>
      <c r="H323" s="24"/>
      <c r="I323" s="24"/>
      <c r="J323" s="24"/>
      <c r="K323" s="24"/>
      <c r="L323" s="24"/>
      <c r="M323" s="24"/>
      <c r="N323" s="24"/>
      <c r="O323" s="24"/>
      <c r="P323" s="24"/>
      <c r="Q323" s="24"/>
      <c r="R323" s="24"/>
      <c r="S323" s="24"/>
      <c r="T323" s="24"/>
      <c r="U323" s="24"/>
      <c r="V323" s="24"/>
      <c r="W323" s="24"/>
      <c r="X323" s="24"/>
      <c r="Y323" s="24"/>
      <c r="Z323" s="24"/>
      <c r="AA323" s="24"/>
      <c r="AB323" s="24"/>
      <c r="AC323" s="24"/>
      <c r="AD323" s="24"/>
    </row>
    <row r="324" spans="2:30" s="10" customFormat="1" x14ac:dyDescent="0.2">
      <c r="H324" s="24"/>
      <c r="I324" s="24"/>
      <c r="J324" s="24"/>
      <c r="K324" s="24"/>
      <c r="L324" s="24"/>
      <c r="M324" s="24"/>
      <c r="N324" s="24"/>
      <c r="O324" s="24"/>
      <c r="P324" s="24"/>
      <c r="Q324" s="24"/>
      <c r="R324" s="24"/>
      <c r="S324" s="24"/>
      <c r="T324" s="24"/>
      <c r="U324" s="24"/>
      <c r="V324" s="24"/>
      <c r="W324" s="24"/>
      <c r="X324" s="24"/>
      <c r="Y324" s="24"/>
      <c r="Z324" s="24"/>
      <c r="AA324" s="24"/>
      <c r="AB324" s="24"/>
      <c r="AC324" s="24"/>
      <c r="AD324" s="24"/>
    </row>
    <row r="325" spans="2:30" s="10" customFormat="1" x14ac:dyDescent="0.2">
      <c r="H325" s="24"/>
      <c r="I325" s="24"/>
      <c r="J325" s="24"/>
      <c r="K325" s="24"/>
      <c r="L325" s="24"/>
      <c r="M325" s="24"/>
      <c r="N325" s="24"/>
      <c r="O325" s="24"/>
      <c r="P325" s="24"/>
      <c r="Q325" s="24"/>
      <c r="R325" s="24"/>
      <c r="S325" s="24"/>
      <c r="T325" s="24"/>
      <c r="U325" s="24"/>
      <c r="V325" s="24"/>
      <c r="W325" s="24"/>
      <c r="X325" s="24"/>
      <c r="Y325" s="24"/>
      <c r="Z325" s="24"/>
      <c r="AA325" s="24"/>
      <c r="AB325" s="24"/>
      <c r="AC325" s="24"/>
      <c r="AD325" s="24"/>
    </row>
    <row r="326" spans="2:30" s="10" customFormat="1" x14ac:dyDescent="0.2">
      <c r="H326" s="24"/>
      <c r="I326" s="24"/>
      <c r="J326" s="24"/>
      <c r="K326" s="24"/>
      <c r="L326" s="24"/>
      <c r="M326" s="24"/>
      <c r="N326" s="24"/>
      <c r="O326" s="24"/>
      <c r="P326" s="24"/>
      <c r="Q326" s="24"/>
      <c r="R326" s="24"/>
      <c r="S326" s="24"/>
      <c r="T326" s="24"/>
      <c r="U326" s="24"/>
      <c r="V326" s="24"/>
      <c r="W326" s="24"/>
      <c r="X326" s="24"/>
      <c r="Y326" s="24"/>
      <c r="Z326" s="24"/>
      <c r="AA326" s="24"/>
      <c r="AB326" s="24"/>
      <c r="AC326" s="24"/>
      <c r="AD326" s="24"/>
    </row>
    <row r="327" spans="2:30" s="10" customFormat="1" x14ac:dyDescent="0.2">
      <c r="G327" s="95"/>
      <c r="H327" s="24"/>
      <c r="I327" s="24"/>
      <c r="J327" s="24"/>
      <c r="K327" s="24"/>
      <c r="L327" s="24"/>
      <c r="M327" s="24"/>
      <c r="N327" s="24"/>
      <c r="O327" s="24"/>
      <c r="P327" s="24"/>
      <c r="Q327" s="24"/>
      <c r="R327" s="24"/>
      <c r="S327" s="24"/>
      <c r="T327" s="24"/>
      <c r="U327" s="24"/>
      <c r="V327" s="24"/>
      <c r="W327" s="24"/>
      <c r="X327" s="24"/>
      <c r="Y327" s="24"/>
      <c r="Z327" s="24"/>
      <c r="AA327" s="24"/>
      <c r="AB327" s="24"/>
      <c r="AC327" s="24"/>
      <c r="AD327" s="24"/>
    </row>
    <row r="328" spans="2:30" s="10" customFormat="1" x14ac:dyDescent="0.2">
      <c r="H328" s="24"/>
      <c r="I328" s="24"/>
      <c r="J328" s="24"/>
      <c r="K328" s="24"/>
      <c r="L328" s="24"/>
      <c r="M328" s="24"/>
      <c r="N328" s="24"/>
      <c r="O328" s="24"/>
      <c r="P328" s="24"/>
      <c r="Q328" s="24"/>
      <c r="R328" s="24"/>
      <c r="S328" s="24"/>
      <c r="T328" s="24"/>
      <c r="U328" s="24"/>
      <c r="V328" s="24"/>
      <c r="W328" s="24"/>
      <c r="X328" s="24"/>
      <c r="Y328" s="24"/>
      <c r="Z328" s="24"/>
      <c r="AA328" s="24"/>
      <c r="AB328" s="24"/>
      <c r="AC328" s="24"/>
      <c r="AD328" s="24"/>
    </row>
    <row r="329" spans="2:30" s="10" customFormat="1" x14ac:dyDescent="0.2">
      <c r="H329" s="24"/>
      <c r="I329" s="101"/>
      <c r="J329" s="24"/>
      <c r="K329" s="24"/>
      <c r="L329" s="24"/>
      <c r="M329" s="24"/>
      <c r="N329" s="24"/>
      <c r="O329" s="24"/>
      <c r="P329" s="24"/>
      <c r="Q329" s="24"/>
      <c r="R329" s="24"/>
      <c r="S329" s="24"/>
      <c r="T329" s="24"/>
      <c r="U329" s="24"/>
      <c r="V329" s="24"/>
      <c r="W329" s="24"/>
      <c r="X329" s="24"/>
      <c r="Y329" s="24"/>
      <c r="Z329" s="24"/>
      <c r="AA329" s="24"/>
      <c r="AB329" s="24"/>
      <c r="AC329" s="24"/>
      <c r="AD329" s="24"/>
    </row>
    <row r="330" spans="2:30" s="10" customFormat="1" x14ac:dyDescent="0.2"/>
    <row r="331" spans="2:30" s="10" customFormat="1" x14ac:dyDescent="0.2">
      <c r="H331" s="102"/>
    </row>
    <row r="332" spans="2:30" s="10" customFormat="1" x14ac:dyDescent="0.2"/>
    <row r="333" spans="2:30" s="10" customFormat="1" x14ac:dyDescent="0.2"/>
    <row r="334" spans="2:30" s="10" customFormat="1" x14ac:dyDescent="0.2"/>
    <row r="335" spans="2:30" s="10" customFormat="1" x14ac:dyDescent="0.2"/>
    <row r="336" spans="2:30"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row r="348" s="10" customFormat="1" x14ac:dyDescent="0.2"/>
    <row r="349" s="10" customFormat="1" x14ac:dyDescent="0.2"/>
    <row r="350" s="10" customFormat="1" x14ac:dyDescent="0.2"/>
    <row r="351" s="10" customFormat="1" x14ac:dyDescent="0.2"/>
    <row r="352" s="10" customFormat="1" x14ac:dyDescent="0.2"/>
    <row r="353" s="10" customFormat="1" x14ac:dyDescent="0.2"/>
    <row r="354" s="10" customFormat="1" x14ac:dyDescent="0.2"/>
    <row r="355" s="10" customFormat="1" x14ac:dyDescent="0.2"/>
    <row r="356" s="10" customFormat="1" x14ac:dyDescent="0.2"/>
    <row r="357" s="10" customFormat="1" x14ac:dyDescent="0.2"/>
    <row r="358" s="10" customFormat="1" x14ac:dyDescent="0.2"/>
    <row r="359" s="10" customFormat="1" x14ac:dyDescent="0.2"/>
    <row r="360" s="10" customFormat="1" x14ac:dyDescent="0.2"/>
    <row r="361" s="10" customFormat="1" x14ac:dyDescent="0.2"/>
    <row r="362" s="10" customFormat="1" x14ac:dyDescent="0.2"/>
    <row r="363" s="10" customFormat="1" x14ac:dyDescent="0.2"/>
    <row r="364" s="10" customFormat="1" x14ac:dyDescent="0.2"/>
    <row r="365" s="10" customFormat="1" x14ac:dyDescent="0.2"/>
    <row r="366" s="10" customFormat="1" x14ac:dyDescent="0.2"/>
    <row r="367" s="10" customFormat="1" x14ac:dyDescent="0.2"/>
    <row r="368" s="10" customFormat="1" x14ac:dyDescent="0.2"/>
    <row r="369" s="10" customFormat="1" x14ac:dyDescent="0.2"/>
    <row r="370" s="10" customFormat="1" x14ac:dyDescent="0.2"/>
    <row r="371" s="10" customFormat="1" x14ac:dyDescent="0.2"/>
    <row r="372" s="10" customFormat="1" x14ac:dyDescent="0.2"/>
    <row r="373" s="10" customFormat="1" x14ac:dyDescent="0.2"/>
    <row r="374" s="10" customFormat="1" x14ac:dyDescent="0.2"/>
    <row r="375" s="10" customFormat="1" x14ac:dyDescent="0.2"/>
    <row r="376" s="10" customFormat="1" x14ac:dyDescent="0.2"/>
    <row r="377" s="10" customFormat="1" x14ac:dyDescent="0.2"/>
    <row r="378" s="10" customFormat="1" x14ac:dyDescent="0.2"/>
    <row r="379" s="10" customFormat="1" x14ac:dyDescent="0.2"/>
    <row r="380" s="10" customFormat="1" x14ac:dyDescent="0.2"/>
    <row r="381" s="10" customFormat="1" x14ac:dyDescent="0.2"/>
    <row r="382" s="10" customFormat="1" x14ac:dyDescent="0.2"/>
  </sheetData>
  <scenarios current="0">
    <scenario name="Strategy 1" locked="1" count="1" user="Steven" comment="Created by Steven on 11/27/2012">
      <inputCells r="K5" val="1"/>
    </scenario>
  </scenarios>
  <pageMargins left="0.75" right="0.75" top="1" bottom="1" header="0.5" footer="0.5"/>
  <pageSetup scale="80" orientation="landscape" horizontalDpi="300" verticalDpi="300" r:id="rId1"/>
  <headerFooter alignWithMargins="0">
    <oddFooter>Page &amp;P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59999389629810485"/>
    <pageSetUpPr fitToPage="1"/>
  </sheetPr>
  <dimension ref="A1:AV382"/>
  <sheetViews>
    <sheetView workbookViewId="0"/>
  </sheetViews>
  <sheetFormatPr defaultColWidth="11.42578125" defaultRowHeight="12.75" outlineLevelCol="1" x14ac:dyDescent="0.2"/>
  <cols>
    <col min="1" max="4" width="2.85546875" style="42" customWidth="1"/>
    <col min="5" max="5" width="9.85546875" style="42" customWidth="1"/>
    <col min="6" max="6" width="16" style="42" customWidth="1"/>
    <col min="7" max="7" width="12.7109375" style="42" customWidth="1" outlineLevel="1"/>
    <col min="8" max="8" width="11" style="42" customWidth="1" outlineLevel="1"/>
    <col min="9" max="9" width="9.85546875" style="42" customWidth="1" outlineLevel="1"/>
    <col min="10" max="10" width="14" style="42" customWidth="1" outlineLevel="1"/>
    <col min="11" max="11" width="9.85546875" style="42" customWidth="1" outlineLevel="1"/>
    <col min="12" max="12" width="12.140625" style="42" customWidth="1" outlineLevel="1"/>
    <col min="13" max="41" width="9.85546875" style="42" customWidth="1"/>
    <col min="42" max="16384" width="11.42578125" style="42"/>
  </cols>
  <sheetData>
    <row r="1" spans="1:41" ht="18" x14ac:dyDescent="0.25">
      <c r="A1" s="165" t="s">
        <v>0</v>
      </c>
      <c r="B1" s="166"/>
      <c r="C1" s="166"/>
      <c r="D1" s="166"/>
      <c r="E1" s="166"/>
      <c r="F1" s="166"/>
      <c r="G1" s="166"/>
      <c r="H1" s="166"/>
      <c r="I1" s="166"/>
      <c r="J1" s="166"/>
      <c r="K1" s="166"/>
      <c r="L1" s="166"/>
      <c r="M1" s="166"/>
      <c r="N1" s="166"/>
      <c r="O1" s="166"/>
      <c r="P1" s="166"/>
      <c r="Q1" s="166"/>
    </row>
    <row r="2" spans="1:41" ht="13.5" thickBot="1" x14ac:dyDescent="0.25"/>
    <row r="3" spans="1:41" ht="15" x14ac:dyDescent="0.2">
      <c r="A3" s="43" t="s">
        <v>1</v>
      </c>
      <c r="B3" s="44"/>
      <c r="C3" s="44"/>
      <c r="D3" s="44"/>
      <c r="E3" s="44"/>
      <c r="F3" s="44"/>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row>
    <row r="4" spans="1:41" x14ac:dyDescent="0.2">
      <c r="A4" s="46"/>
      <c r="B4" s="10"/>
      <c r="C4" s="10"/>
      <c r="D4" s="10"/>
      <c r="E4" s="10"/>
      <c r="F4" s="10"/>
      <c r="G4" s="10"/>
      <c r="H4" s="10"/>
      <c r="I4" s="10"/>
      <c r="J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row>
    <row r="5" spans="1:41" x14ac:dyDescent="0.2">
      <c r="E5" s="141" t="s">
        <v>2</v>
      </c>
      <c r="F5" s="142"/>
      <c r="G5" s="56"/>
      <c r="H5" s="56"/>
      <c r="I5" s="56"/>
      <c r="J5" s="56"/>
      <c r="K5" s="167">
        <v>2</v>
      </c>
      <c r="L5" s="47" t="s">
        <v>3</v>
      </c>
    </row>
    <row r="6" spans="1:41" x14ac:dyDescent="0.2">
      <c r="E6" s="143" t="s">
        <v>4</v>
      </c>
      <c r="F6" s="79"/>
      <c r="G6" s="76"/>
      <c r="H6" s="76"/>
      <c r="I6" s="76"/>
      <c r="J6" s="76"/>
      <c r="K6" s="144" t="str">
        <f>INDEX(F9:F12,K5)</f>
        <v>No Partnership / Expansion</v>
      </c>
      <c r="L6" s="48" t="s">
        <v>5</v>
      </c>
    </row>
    <row r="8" spans="1:41" x14ac:dyDescent="0.2">
      <c r="E8" s="49" t="s">
        <v>6</v>
      </c>
      <c r="F8" s="49"/>
      <c r="G8" s="49"/>
    </row>
    <row r="9" spans="1:41" x14ac:dyDescent="0.2">
      <c r="E9" s="41">
        <v>1</v>
      </c>
      <c r="F9" s="50" t="s">
        <v>7</v>
      </c>
      <c r="G9" s="51"/>
    </row>
    <row r="10" spans="1:41" x14ac:dyDescent="0.2">
      <c r="E10" s="41">
        <v>2</v>
      </c>
      <c r="F10" s="50" t="s">
        <v>8</v>
      </c>
      <c r="G10" s="51"/>
      <c r="M10" s="181"/>
    </row>
    <row r="11" spans="1:41" x14ac:dyDescent="0.2">
      <c r="E11" s="41">
        <v>3</v>
      </c>
      <c r="F11" s="50" t="s">
        <v>9</v>
      </c>
      <c r="G11" s="51"/>
      <c r="M11" s="181"/>
    </row>
    <row r="12" spans="1:41" x14ac:dyDescent="0.2">
      <c r="E12" s="41">
        <v>4</v>
      </c>
      <c r="F12" s="50" t="s">
        <v>10</v>
      </c>
      <c r="G12" s="51"/>
    </row>
    <row r="13" spans="1:41" ht="13.5" thickBot="1" x14ac:dyDescent="0.25"/>
    <row r="14" spans="1:41" ht="15" x14ac:dyDescent="0.2">
      <c r="A14" s="43" t="s">
        <v>11</v>
      </c>
      <c r="B14" s="44"/>
      <c r="C14" s="44"/>
      <c r="D14" s="44"/>
      <c r="E14" s="44"/>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row>
    <row r="15" spans="1:41" x14ac:dyDescent="0.2">
      <c r="I15" s="166" t="s">
        <v>107</v>
      </c>
      <c r="J15" s="166"/>
    </row>
    <row r="16" spans="1:41" s="3" customFormat="1" ht="15.75" x14ac:dyDescent="0.25">
      <c r="B16" s="53" t="s">
        <v>12</v>
      </c>
      <c r="C16" s="53"/>
      <c r="D16" s="53"/>
      <c r="E16" s="53"/>
      <c r="F16" s="53"/>
      <c r="G16" s="53"/>
      <c r="H16" s="40" t="s">
        <v>13</v>
      </c>
      <c r="I16" s="40" t="s">
        <v>14</v>
      </c>
      <c r="J16" s="40" t="s">
        <v>15</v>
      </c>
      <c r="K16" s="4"/>
      <c r="L16" s="4"/>
      <c r="M16" s="4"/>
      <c r="N16" s="4"/>
      <c r="O16" s="4"/>
      <c r="P16" s="4"/>
      <c r="Q16" s="4"/>
      <c r="R16" s="4"/>
      <c r="S16" s="4"/>
      <c r="T16" s="4"/>
    </row>
    <row r="17" spans="1:41" x14ac:dyDescent="0.2">
      <c r="A17" s="54"/>
      <c r="B17" s="55"/>
      <c r="C17" s="56"/>
      <c r="D17" s="56"/>
      <c r="E17" s="56"/>
      <c r="F17" s="56"/>
      <c r="G17" s="56"/>
      <c r="H17" s="56"/>
      <c r="I17" s="56"/>
      <c r="J17" s="57"/>
      <c r="K17" s="58"/>
      <c r="L17" s="10"/>
      <c r="M17" s="10"/>
      <c r="N17" s="10"/>
      <c r="O17" s="59"/>
      <c r="P17" s="59"/>
      <c r="Q17" s="59"/>
      <c r="R17" s="59"/>
      <c r="S17" s="10"/>
      <c r="T17" s="10"/>
    </row>
    <row r="18" spans="1:41" x14ac:dyDescent="0.2">
      <c r="A18" s="60" t="s">
        <v>16</v>
      </c>
      <c r="B18" s="61" t="s">
        <v>17</v>
      </c>
      <c r="C18" s="62"/>
      <c r="D18" s="62"/>
      <c r="E18" s="62"/>
      <c r="F18" s="62"/>
      <c r="G18" s="62"/>
      <c r="H18" s="63" t="s">
        <v>18</v>
      </c>
      <c r="I18" s="185">
        <f>'Value Model (Prob)'!discount_rate</f>
        <v>0.08</v>
      </c>
      <c r="J18" s="65" t="s">
        <v>19</v>
      </c>
      <c r="K18" s="10"/>
      <c r="L18" s="10"/>
      <c r="M18" s="66"/>
      <c r="N18" s="66"/>
      <c r="O18" s="66"/>
      <c r="P18" s="66"/>
      <c r="Q18" s="66"/>
      <c r="R18" s="66"/>
      <c r="S18" s="10"/>
      <c r="T18" s="67"/>
    </row>
    <row r="19" spans="1:41" x14ac:dyDescent="0.2">
      <c r="A19" s="60" t="s">
        <v>16</v>
      </c>
      <c r="B19" s="61" t="s">
        <v>20</v>
      </c>
      <c r="C19" s="62"/>
      <c r="D19" s="62"/>
      <c r="E19" s="62"/>
      <c r="F19" s="62"/>
      <c r="G19" s="62"/>
      <c r="H19" s="63" t="s">
        <v>18</v>
      </c>
      <c r="I19" s="186">
        <f>'Value Model (Prob)'!tax_rate</f>
        <v>0.38</v>
      </c>
      <c r="J19" s="65" t="s">
        <v>21</v>
      </c>
      <c r="K19" s="10"/>
      <c r="L19" s="10"/>
      <c r="M19" s="66"/>
      <c r="N19" s="66"/>
      <c r="O19" s="66"/>
      <c r="P19" s="66"/>
      <c r="Q19" s="66"/>
      <c r="R19" s="66"/>
      <c r="S19" s="10"/>
      <c r="T19" s="67"/>
    </row>
    <row r="20" spans="1:41" x14ac:dyDescent="0.2">
      <c r="A20" s="60"/>
      <c r="B20" s="61" t="s">
        <v>79</v>
      </c>
      <c r="C20" s="62"/>
      <c r="D20" s="62"/>
      <c r="E20" s="62"/>
      <c r="F20" s="62"/>
      <c r="G20" s="62"/>
      <c r="H20" s="63" t="s">
        <v>62</v>
      </c>
      <c r="I20" s="187">
        <f>'Value Model (Prob)'!risk_tol</f>
        <v>30</v>
      </c>
      <c r="J20" s="65" t="s">
        <v>80</v>
      </c>
      <c r="K20" s="10"/>
      <c r="L20" s="10"/>
      <c r="M20" s="66"/>
      <c r="N20" s="66"/>
      <c r="O20" s="66"/>
      <c r="P20" s="66"/>
      <c r="Q20" s="66"/>
      <c r="R20" s="66"/>
      <c r="S20" s="10"/>
      <c r="T20" s="67"/>
    </row>
    <row r="21" spans="1:41" x14ac:dyDescent="0.2">
      <c r="A21" s="60"/>
      <c r="B21" s="61" t="s">
        <v>63</v>
      </c>
      <c r="C21" s="62"/>
      <c r="D21" s="62"/>
      <c r="E21" s="62"/>
      <c r="F21" s="62"/>
      <c r="G21" s="62"/>
      <c r="H21" s="63" t="s">
        <v>18</v>
      </c>
      <c r="I21" s="188">
        <f>'Value Model (Prob)'!JV_share</f>
        <v>0.6</v>
      </c>
      <c r="J21" s="65" t="s">
        <v>66</v>
      </c>
      <c r="K21" s="10"/>
      <c r="L21" s="10"/>
      <c r="M21" s="71"/>
      <c r="N21" s="71"/>
      <c r="O21" s="71"/>
      <c r="P21" s="71"/>
      <c r="Q21" s="71"/>
      <c r="R21" s="71"/>
      <c r="S21" s="10"/>
      <c r="T21" s="67"/>
    </row>
    <row r="22" spans="1:41" x14ac:dyDescent="0.2">
      <c r="A22" s="60"/>
      <c r="B22" s="61" t="s">
        <v>43</v>
      </c>
      <c r="C22" s="62"/>
      <c r="D22" s="62"/>
      <c r="E22" s="62"/>
      <c r="F22" s="62"/>
      <c r="G22" s="62"/>
      <c r="H22" s="63" t="s">
        <v>18</v>
      </c>
      <c r="I22" s="188">
        <f>'Value Model (Prob)'!Royalty</f>
        <v>0.02</v>
      </c>
      <c r="J22" s="65" t="s">
        <v>10</v>
      </c>
      <c r="K22" s="10"/>
      <c r="L22" s="10"/>
      <c r="M22" s="71"/>
      <c r="N22" s="71"/>
      <c r="O22" s="71"/>
      <c r="P22" s="71"/>
      <c r="Q22" s="71"/>
      <c r="R22" s="71"/>
      <c r="S22" s="10"/>
      <c r="T22" s="67"/>
    </row>
    <row r="23" spans="1:41" x14ac:dyDescent="0.2">
      <c r="A23" s="60"/>
      <c r="B23" s="61" t="s">
        <v>64</v>
      </c>
      <c r="C23" s="62"/>
      <c r="D23" s="62"/>
      <c r="E23" s="62"/>
      <c r="F23" s="62"/>
      <c r="G23" s="62"/>
      <c r="H23" s="63" t="s">
        <v>81</v>
      </c>
      <c r="I23" s="189">
        <f>'Value Model (Prob)'!Capacity</f>
        <v>2.5</v>
      </c>
      <c r="J23" s="65" t="s">
        <v>37</v>
      </c>
      <c r="K23" s="10"/>
      <c r="L23" s="10"/>
      <c r="M23" s="73"/>
      <c r="N23" s="73"/>
      <c r="O23" s="73"/>
      <c r="P23" s="73"/>
      <c r="Q23" s="73"/>
      <c r="R23" s="73"/>
      <c r="S23" s="10"/>
      <c r="T23" s="67"/>
    </row>
    <row r="24" spans="1:41" x14ac:dyDescent="0.2">
      <c r="A24" s="60"/>
      <c r="B24" s="61" t="s">
        <v>65</v>
      </c>
      <c r="C24" s="62"/>
      <c r="D24" s="62"/>
      <c r="E24" s="62"/>
      <c r="F24" s="62"/>
      <c r="G24" s="62"/>
      <c r="H24" s="63" t="s">
        <v>82</v>
      </c>
      <c r="I24" s="190">
        <f>'Value Model (Prob)'!Expansion</f>
        <v>6</v>
      </c>
      <c r="J24" s="65" t="s">
        <v>65</v>
      </c>
      <c r="K24" s="10"/>
      <c r="L24" s="10"/>
      <c r="M24" s="73"/>
      <c r="N24" s="73"/>
      <c r="O24" s="73"/>
      <c r="P24" s="73"/>
      <c r="Q24" s="73"/>
      <c r="R24" s="73"/>
      <c r="S24" s="10"/>
      <c r="T24" s="67"/>
    </row>
    <row r="25" spans="1:41" x14ac:dyDescent="0.2">
      <c r="A25" s="60" t="s">
        <v>16</v>
      </c>
      <c r="B25" s="75"/>
      <c r="C25" s="76"/>
      <c r="D25" s="76"/>
      <c r="E25" s="76"/>
      <c r="F25" s="76"/>
      <c r="G25" s="76"/>
      <c r="H25" s="76"/>
      <c r="I25" s="76"/>
      <c r="J25" s="77"/>
      <c r="K25" s="58"/>
      <c r="L25" s="10"/>
      <c r="M25" s="10"/>
      <c r="N25" s="10"/>
      <c r="O25" s="59"/>
      <c r="P25" s="59"/>
      <c r="Q25" s="59"/>
      <c r="R25" s="59"/>
      <c r="S25" s="10"/>
      <c r="T25" s="67"/>
    </row>
    <row r="26" spans="1:41" ht="13.5" thickBot="1" x14ac:dyDescent="0.25">
      <c r="A26" s="60"/>
      <c r="B26" s="10"/>
      <c r="C26" s="10"/>
      <c r="D26" s="10"/>
      <c r="E26" s="10"/>
      <c r="F26" s="10"/>
      <c r="G26" s="10"/>
      <c r="H26" s="10"/>
      <c r="I26" s="10"/>
      <c r="K26" s="58"/>
      <c r="L26" s="10"/>
      <c r="M26" s="10"/>
      <c r="N26" s="10"/>
      <c r="O26" s="59"/>
      <c r="P26" s="59"/>
      <c r="Q26" s="59"/>
      <c r="R26" s="59"/>
      <c r="S26" s="10"/>
      <c r="T26" s="67"/>
    </row>
    <row r="27" spans="1:41" ht="15" x14ac:dyDescent="0.2">
      <c r="A27" s="43" t="s">
        <v>22</v>
      </c>
      <c r="B27" s="44"/>
      <c r="C27" s="44"/>
      <c r="D27" s="44"/>
      <c r="E27" s="44"/>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spans="1:41" ht="15" x14ac:dyDescent="0.2">
      <c r="A28" s="78"/>
      <c r="B28" s="10"/>
      <c r="C28" s="10"/>
      <c r="D28" s="10"/>
      <c r="E28" s="10"/>
      <c r="F28" s="10"/>
      <c r="G28" s="10"/>
      <c r="H28" s="10"/>
      <c r="I28" s="10"/>
      <c r="J28" s="10"/>
      <c r="K28" s="10"/>
      <c r="L28" s="10"/>
      <c r="M28" s="166" t="s">
        <v>107</v>
      </c>
      <c r="N28" s="198"/>
      <c r="O28" s="198"/>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row>
    <row r="29" spans="1:41" s="3" customFormat="1" ht="15.75" x14ac:dyDescent="0.25">
      <c r="B29" s="53" t="s">
        <v>12</v>
      </c>
      <c r="C29" s="53"/>
      <c r="D29" s="53"/>
      <c r="E29" s="53"/>
      <c r="F29" s="53"/>
      <c r="G29" s="53"/>
      <c r="H29" s="40" t="s">
        <v>13</v>
      </c>
      <c r="I29" s="40" t="s">
        <v>23</v>
      </c>
      <c r="J29" s="40"/>
      <c r="K29" s="40" t="s">
        <v>24</v>
      </c>
      <c r="L29" s="40" t="s">
        <v>15</v>
      </c>
      <c r="M29" s="40" t="s">
        <v>25</v>
      </c>
      <c r="N29" s="40" t="s">
        <v>26</v>
      </c>
      <c r="O29" s="40" t="s">
        <v>27</v>
      </c>
      <c r="P29" s="79"/>
      <c r="Q29" s="42"/>
      <c r="R29" s="4"/>
      <c r="S29" s="42"/>
      <c r="T29" s="42"/>
    </row>
    <row r="30" spans="1:41" x14ac:dyDescent="0.2">
      <c r="A30" s="60" t="s">
        <v>16</v>
      </c>
      <c r="B30" s="103" t="s">
        <v>28</v>
      </c>
      <c r="C30" s="56"/>
      <c r="D30" s="56"/>
      <c r="E30" s="56"/>
      <c r="F30" s="56"/>
      <c r="G30" s="56"/>
      <c r="H30" s="56"/>
      <c r="I30" s="56"/>
      <c r="J30" s="56"/>
      <c r="K30" s="104"/>
      <c r="L30" s="56"/>
      <c r="M30" s="56"/>
      <c r="N30" s="56"/>
      <c r="O30" s="105"/>
      <c r="P30" s="57"/>
      <c r="R30" s="59"/>
    </row>
    <row r="31" spans="1:41" x14ac:dyDescent="0.2">
      <c r="A31" s="80" t="s">
        <v>16</v>
      </c>
      <c r="B31" s="106" t="s">
        <v>29</v>
      </c>
      <c r="C31" s="62"/>
      <c r="D31" s="62"/>
      <c r="E31" s="62"/>
      <c r="F31" s="62"/>
      <c r="G31" s="62"/>
      <c r="H31" s="63" t="s">
        <v>51</v>
      </c>
      <c r="I31" s="137">
        <v>2</v>
      </c>
      <c r="J31" s="107"/>
      <c r="K31" s="108">
        <f>INDEX(M31:O31,I31)</f>
        <v>2.75</v>
      </c>
      <c r="L31" s="109" t="s">
        <v>30</v>
      </c>
      <c r="M31" s="192">
        <f>'Value Model (Prob)'!M31</f>
        <v>0.95</v>
      </c>
      <c r="N31" s="192">
        <f>'Value Model (Prob)'!N31</f>
        <v>2.75</v>
      </c>
      <c r="O31" s="192">
        <f>'Value Model (Prob)'!O31</f>
        <v>5.45</v>
      </c>
      <c r="P31" s="112"/>
      <c r="R31" s="81"/>
    </row>
    <row r="32" spans="1:41" x14ac:dyDescent="0.2">
      <c r="A32" s="80" t="s">
        <v>16</v>
      </c>
      <c r="B32" s="106" t="s">
        <v>53</v>
      </c>
      <c r="C32" s="62"/>
      <c r="D32" s="62"/>
      <c r="E32" s="62"/>
      <c r="F32" s="62"/>
      <c r="G32" s="62"/>
      <c r="H32" s="63" t="s">
        <v>55</v>
      </c>
      <c r="I32" s="138">
        <v>2</v>
      </c>
      <c r="J32" s="107"/>
      <c r="K32" s="113">
        <f>INDEX(M32:O32,I32)</f>
        <v>1.61</v>
      </c>
      <c r="L32" s="107" t="s">
        <v>54</v>
      </c>
      <c r="M32" s="193">
        <f>'Value Model (Prob)'!M32</f>
        <v>1.1499999999999999</v>
      </c>
      <c r="N32" s="193">
        <f>'Value Model (Prob)'!N32</f>
        <v>1.61</v>
      </c>
      <c r="O32" s="193">
        <f>'Value Model (Prob)'!O32</f>
        <v>2.0499999999999998</v>
      </c>
      <c r="P32" s="112"/>
      <c r="R32" s="10"/>
    </row>
    <row r="33" spans="1:22" x14ac:dyDescent="0.2">
      <c r="A33" s="60" t="s">
        <v>16</v>
      </c>
      <c r="B33" s="61" t="s">
        <v>56</v>
      </c>
      <c r="C33" s="62"/>
      <c r="D33" s="62"/>
      <c r="E33" s="62"/>
      <c r="F33" s="62"/>
      <c r="G33" s="62"/>
      <c r="H33" s="63" t="s">
        <v>57</v>
      </c>
      <c r="I33" s="139">
        <v>2</v>
      </c>
      <c r="J33" s="62"/>
      <c r="K33" s="116">
        <f>INDEX(M33:O33,I33)</f>
        <v>3.5999999999999997E-2</v>
      </c>
      <c r="L33" s="117" t="s">
        <v>67</v>
      </c>
      <c r="M33" s="194">
        <f>'Value Model (Prob)'!M33</f>
        <v>-3.2000000000000001E-2</v>
      </c>
      <c r="N33" s="194">
        <f>'Value Model (Prob)'!N33</f>
        <v>3.5999999999999997E-2</v>
      </c>
      <c r="O33" s="194">
        <f>'Value Model (Prob)'!O33</f>
        <v>0.108</v>
      </c>
      <c r="P33" s="112"/>
      <c r="R33" s="82"/>
    </row>
    <row r="34" spans="1:22" x14ac:dyDescent="0.2">
      <c r="A34" s="60" t="s">
        <v>16</v>
      </c>
      <c r="B34" s="61"/>
      <c r="C34" s="62"/>
      <c r="D34" s="62"/>
      <c r="E34" s="62"/>
      <c r="F34" s="62"/>
      <c r="G34" s="62"/>
      <c r="H34" s="63"/>
      <c r="I34" s="62"/>
      <c r="J34" s="62"/>
      <c r="K34" s="62"/>
      <c r="L34" s="62"/>
      <c r="M34" s="62"/>
      <c r="N34" s="62"/>
      <c r="O34" s="62"/>
      <c r="P34" s="112"/>
      <c r="R34" s="10"/>
    </row>
    <row r="35" spans="1:22" x14ac:dyDescent="0.2">
      <c r="A35" s="60" t="s">
        <v>16</v>
      </c>
      <c r="B35" s="120" t="s">
        <v>83</v>
      </c>
      <c r="C35" s="62"/>
      <c r="D35" s="62"/>
      <c r="E35" s="62"/>
      <c r="F35" s="62"/>
      <c r="G35" s="62"/>
      <c r="H35" s="63"/>
      <c r="I35" s="121"/>
      <c r="J35" s="62"/>
      <c r="K35" s="62"/>
      <c r="L35" s="107"/>
      <c r="M35" s="62"/>
      <c r="N35" s="62"/>
      <c r="O35" s="62"/>
      <c r="P35" s="112"/>
    </row>
    <row r="36" spans="1:22" x14ac:dyDescent="0.2">
      <c r="A36" s="60" t="s">
        <v>16</v>
      </c>
      <c r="B36" s="61" t="s">
        <v>58</v>
      </c>
      <c r="C36" s="62"/>
      <c r="D36" s="62"/>
      <c r="E36" s="62"/>
      <c r="F36" s="62"/>
      <c r="G36" s="62"/>
      <c r="H36" s="63" t="s">
        <v>59</v>
      </c>
      <c r="I36" s="140">
        <v>2</v>
      </c>
      <c r="J36" s="107"/>
      <c r="K36" s="122">
        <f t="shared" ref="K36" si="0">INDEX(M36:O36,I36)</f>
        <v>10.7</v>
      </c>
      <c r="L36" s="123" t="s">
        <v>68</v>
      </c>
      <c r="M36" s="195">
        <f>'Value Model (Prob)'!M36</f>
        <v>9.9499999999999993</v>
      </c>
      <c r="N36" s="195">
        <f>'Value Model (Prob)'!N36</f>
        <v>10.7</v>
      </c>
      <c r="O36" s="195">
        <f>'Value Model (Prob)'!O36</f>
        <v>11.38</v>
      </c>
      <c r="P36" s="112"/>
    </row>
    <row r="37" spans="1:22" x14ac:dyDescent="0.2">
      <c r="A37" s="60"/>
      <c r="B37" s="61"/>
      <c r="C37" s="62"/>
      <c r="D37" s="62"/>
      <c r="E37" s="62"/>
      <c r="F37" s="62"/>
      <c r="G37" s="62"/>
      <c r="H37" s="63"/>
      <c r="I37" s="126"/>
      <c r="J37" s="107"/>
      <c r="K37" s="114"/>
      <c r="L37" s="107"/>
      <c r="M37" s="127"/>
      <c r="N37" s="127"/>
      <c r="O37" s="127"/>
      <c r="P37" s="112"/>
    </row>
    <row r="38" spans="1:22" x14ac:dyDescent="0.2">
      <c r="B38" s="120" t="s">
        <v>84</v>
      </c>
      <c r="C38" s="62"/>
      <c r="D38" s="62"/>
      <c r="E38" s="62"/>
      <c r="F38" s="62"/>
      <c r="G38" s="62"/>
      <c r="H38" s="63"/>
      <c r="I38" s="62"/>
      <c r="J38" s="62"/>
      <c r="K38" s="62"/>
      <c r="L38" s="62"/>
      <c r="M38" s="62"/>
      <c r="N38" s="62"/>
      <c r="O38" s="62"/>
      <c r="P38" s="112"/>
    </row>
    <row r="39" spans="1:22" x14ac:dyDescent="0.2">
      <c r="A39" s="60" t="s">
        <v>16</v>
      </c>
      <c r="B39" s="61" t="s">
        <v>60</v>
      </c>
      <c r="C39" s="62"/>
      <c r="D39" s="62"/>
      <c r="E39" s="62"/>
      <c r="F39" s="62"/>
      <c r="G39" s="62"/>
      <c r="H39" s="63" t="s">
        <v>59</v>
      </c>
      <c r="I39" s="137">
        <v>2</v>
      </c>
      <c r="J39" s="62"/>
      <c r="K39" s="128">
        <f>INDEX(M39:O39,I39)</f>
        <v>9.4849999999999994</v>
      </c>
      <c r="L39" s="109" t="s">
        <v>69</v>
      </c>
      <c r="M39" s="196">
        <f>'Value Model (Prob)'!M39</f>
        <v>9.2449999999999992</v>
      </c>
      <c r="N39" s="196">
        <f>'Value Model (Prob)'!N39</f>
        <v>9.4849999999999994</v>
      </c>
      <c r="O39" s="196">
        <f>'Value Model (Prob)'!O39</f>
        <v>9.77</v>
      </c>
      <c r="P39" s="112"/>
    </row>
    <row r="40" spans="1:22" x14ac:dyDescent="0.2">
      <c r="A40" s="80" t="s">
        <v>16</v>
      </c>
      <c r="B40" s="61" t="s">
        <v>61</v>
      </c>
      <c r="C40" s="62"/>
      <c r="D40" s="62"/>
      <c r="E40" s="62"/>
      <c r="F40" s="62"/>
      <c r="G40" s="62"/>
      <c r="H40" s="63" t="s">
        <v>62</v>
      </c>
      <c r="I40" s="139">
        <v>2</v>
      </c>
      <c r="J40" s="62"/>
      <c r="K40" s="131">
        <f>INDEX(M40:O40,I40)</f>
        <v>14.8</v>
      </c>
      <c r="L40" s="117" t="s">
        <v>70</v>
      </c>
      <c r="M40" s="197">
        <f>'Value Model (Prob)'!M40</f>
        <v>13.6</v>
      </c>
      <c r="N40" s="197">
        <f>'Value Model (Prob)'!N40</f>
        <v>14.8</v>
      </c>
      <c r="O40" s="197">
        <f>'Value Model (Prob)'!O40</f>
        <v>16.149999999999999</v>
      </c>
      <c r="P40" s="112"/>
    </row>
    <row r="41" spans="1:22" x14ac:dyDescent="0.2">
      <c r="A41" s="54"/>
      <c r="B41" s="134"/>
      <c r="C41" s="76"/>
      <c r="D41" s="76"/>
      <c r="E41" s="76"/>
      <c r="F41" s="76"/>
      <c r="G41" s="76"/>
      <c r="H41" s="132"/>
      <c r="I41" s="132"/>
      <c r="J41" s="76"/>
      <c r="K41" s="135"/>
      <c r="L41" s="136"/>
      <c r="M41" s="135"/>
      <c r="N41" s="135"/>
      <c r="O41" s="135"/>
      <c r="P41" s="77"/>
      <c r="R41" s="81"/>
    </row>
    <row r="42" spans="1:22" ht="13.5" thickBot="1" x14ac:dyDescent="0.25"/>
    <row r="43" spans="1:22" ht="15" x14ac:dyDescent="0.2">
      <c r="A43" s="43" t="s">
        <v>31</v>
      </c>
      <c r="B43" s="44"/>
      <c r="C43" s="44"/>
      <c r="D43" s="44"/>
      <c r="E43" s="44"/>
      <c r="F43" s="44"/>
      <c r="G43" s="45"/>
      <c r="H43" s="45"/>
      <c r="I43" s="45"/>
      <c r="J43" s="45"/>
      <c r="K43" s="45"/>
      <c r="L43" s="45"/>
      <c r="M43" s="45"/>
      <c r="N43" s="45"/>
      <c r="O43" s="45"/>
      <c r="P43" s="45"/>
      <c r="Q43" s="45"/>
      <c r="R43" s="45"/>
      <c r="S43" s="45"/>
      <c r="T43" s="45"/>
    </row>
    <row r="44" spans="1:22" ht="15" x14ac:dyDescent="0.2">
      <c r="A44" s="78"/>
      <c r="B44" s="10"/>
      <c r="C44" s="10"/>
      <c r="D44" s="10"/>
      <c r="E44" s="10"/>
      <c r="F44" s="10"/>
      <c r="G44" s="10"/>
      <c r="H44" s="10"/>
      <c r="I44" s="10"/>
      <c r="J44" s="10"/>
      <c r="K44" s="10"/>
      <c r="L44" s="10"/>
      <c r="M44" s="10"/>
      <c r="N44" s="10"/>
      <c r="O44" s="10"/>
      <c r="P44" s="10"/>
      <c r="Q44" s="10"/>
      <c r="R44" s="10"/>
      <c r="S44" s="10"/>
      <c r="T44" s="10"/>
    </row>
    <row r="45" spans="1:22" ht="15" x14ac:dyDescent="0.2">
      <c r="A45" s="160" t="str">
        <f>strategy_name</f>
        <v>No Partnership / Expansion</v>
      </c>
      <c r="B45" s="33"/>
      <c r="C45" s="33"/>
      <c r="D45" s="33"/>
      <c r="E45" s="33"/>
      <c r="F45" s="33"/>
      <c r="G45" s="10"/>
      <c r="H45" s="10"/>
      <c r="I45" s="10"/>
      <c r="J45" s="10"/>
      <c r="K45" s="10"/>
      <c r="L45" s="10"/>
      <c r="M45" s="10"/>
      <c r="N45" s="10"/>
      <c r="O45" s="10"/>
      <c r="P45" s="10"/>
      <c r="Q45" s="10"/>
      <c r="R45" s="10"/>
      <c r="S45" s="10"/>
      <c r="T45" s="10"/>
    </row>
    <row r="46" spans="1:22" x14ac:dyDescent="0.2">
      <c r="A46" s="83"/>
    </row>
    <row r="47" spans="1:22" ht="15.75" x14ac:dyDescent="0.25">
      <c r="A47" s="53" t="s">
        <v>32</v>
      </c>
      <c r="B47" s="153"/>
      <c r="C47" s="153"/>
      <c r="D47" s="49"/>
      <c r="E47" s="49"/>
      <c r="F47" s="49"/>
      <c r="G47" s="154"/>
      <c r="H47" s="164">
        <v>2020</v>
      </c>
      <c r="I47" s="164">
        <f>H47+1</f>
        <v>2021</v>
      </c>
      <c r="J47" s="164">
        <f t="shared" ref="J47:O47" si="1">I47+1</f>
        <v>2022</v>
      </c>
      <c r="K47" s="164">
        <f t="shared" si="1"/>
        <v>2023</v>
      </c>
      <c r="L47" s="164">
        <f t="shared" si="1"/>
        <v>2024</v>
      </c>
      <c r="M47" s="164">
        <f t="shared" si="1"/>
        <v>2025</v>
      </c>
      <c r="N47" s="164">
        <f t="shared" si="1"/>
        <v>2026</v>
      </c>
      <c r="O47" s="164">
        <f t="shared" si="1"/>
        <v>2027</v>
      </c>
      <c r="P47" s="164">
        <f>O47+1</f>
        <v>2028</v>
      </c>
      <c r="Q47" s="164">
        <f>P47+1</f>
        <v>2029</v>
      </c>
      <c r="R47" s="85"/>
      <c r="V47" s="85"/>
    </row>
    <row r="48" spans="1:22" ht="15.75" x14ac:dyDescent="0.25">
      <c r="A48" s="53" t="s">
        <v>33</v>
      </c>
      <c r="B48" s="153"/>
      <c r="C48" s="153"/>
      <c r="D48" s="49"/>
      <c r="E48" s="49"/>
      <c r="F48" s="49"/>
      <c r="G48" s="154"/>
      <c r="H48" s="164">
        <f>H47-$H$47</f>
        <v>0</v>
      </c>
      <c r="I48" s="164">
        <f t="shared" ref="I48:Q48" si="2">I47-$H$47</f>
        <v>1</v>
      </c>
      <c r="J48" s="164">
        <f t="shared" si="2"/>
        <v>2</v>
      </c>
      <c r="K48" s="164">
        <f t="shared" si="2"/>
        <v>3</v>
      </c>
      <c r="L48" s="164">
        <f t="shared" si="2"/>
        <v>4</v>
      </c>
      <c r="M48" s="164">
        <f t="shared" si="2"/>
        <v>5</v>
      </c>
      <c r="N48" s="164">
        <f t="shared" si="2"/>
        <v>6</v>
      </c>
      <c r="O48" s="164">
        <f t="shared" si="2"/>
        <v>7</v>
      </c>
      <c r="P48" s="164">
        <f t="shared" si="2"/>
        <v>8</v>
      </c>
      <c r="Q48" s="164">
        <f t="shared" si="2"/>
        <v>9</v>
      </c>
      <c r="R48" s="85"/>
      <c r="V48" s="85"/>
    </row>
    <row r="49" spans="1:48" ht="15.75" x14ac:dyDescent="0.25">
      <c r="A49" s="3"/>
      <c r="B49" s="1"/>
      <c r="C49" s="1"/>
      <c r="G49" s="84"/>
      <c r="H49" s="86"/>
      <c r="I49" s="86"/>
      <c r="J49" s="86"/>
      <c r="K49" s="86"/>
      <c r="L49" s="86"/>
      <c r="M49" s="86"/>
      <c r="N49" s="86"/>
      <c r="O49" s="86"/>
      <c r="P49" s="86"/>
      <c r="Q49" s="86"/>
      <c r="R49" s="5"/>
      <c r="S49" s="5"/>
      <c r="T49" s="5"/>
      <c r="U49" s="5"/>
      <c r="V49" s="5"/>
      <c r="W49" s="5"/>
    </row>
    <row r="50" spans="1:48" ht="15.75" x14ac:dyDescent="0.25">
      <c r="A50" s="53" t="s">
        <v>34</v>
      </c>
      <c r="B50" s="153"/>
      <c r="C50" s="153"/>
      <c r="D50" s="49"/>
      <c r="E50" s="49"/>
      <c r="F50" s="49"/>
      <c r="H50" s="87"/>
      <c r="I50" s="87"/>
      <c r="J50" s="87"/>
      <c r="K50" s="87"/>
      <c r="L50" s="87"/>
      <c r="M50" s="87"/>
      <c r="N50" s="87"/>
      <c r="O50" s="87"/>
      <c r="P50" s="87"/>
      <c r="Q50" s="87"/>
      <c r="R50" s="5"/>
      <c r="S50" s="5"/>
      <c r="T50" s="5"/>
      <c r="U50" s="5"/>
      <c r="V50" s="5"/>
      <c r="W50" s="5"/>
    </row>
    <row r="51" spans="1:48" ht="15" x14ac:dyDescent="0.2">
      <c r="A51" s="153"/>
      <c r="B51" s="153" t="s">
        <v>35</v>
      </c>
      <c r="C51" s="153"/>
      <c r="D51" s="49"/>
      <c r="E51" s="49"/>
      <c r="F51" s="49"/>
      <c r="G51" s="151" t="s">
        <v>51</v>
      </c>
      <c r="H51" s="158">
        <f>dem_DAC</f>
        <v>2.75</v>
      </c>
      <c r="I51" s="158">
        <f t="shared" ref="I51:Q51" si="3">$H$51*(1+growth_rate)^I48</f>
        <v>2.8490000000000002</v>
      </c>
      <c r="J51" s="158">
        <f t="shared" si="3"/>
        <v>2.9515640000000003</v>
      </c>
      <c r="K51" s="158">
        <f t="shared" si="3"/>
        <v>3.0578203040000003</v>
      </c>
      <c r="L51" s="158">
        <f t="shared" si="3"/>
        <v>3.1679018349440002</v>
      </c>
      <c r="M51" s="158">
        <f t="shared" si="3"/>
        <v>3.2819463010019847</v>
      </c>
      <c r="N51" s="158">
        <f t="shared" si="3"/>
        <v>3.4000963678380556</v>
      </c>
      <c r="O51" s="158">
        <f t="shared" si="3"/>
        <v>3.5224998370802258</v>
      </c>
      <c r="P51" s="158">
        <f t="shared" si="3"/>
        <v>3.6493098312151142</v>
      </c>
      <c r="Q51" s="158">
        <f t="shared" si="3"/>
        <v>3.7806849851388584</v>
      </c>
      <c r="R51" s="145"/>
      <c r="S51" s="145"/>
      <c r="T51" s="5"/>
      <c r="U51" s="5"/>
      <c r="V51" s="5"/>
      <c r="W51" s="5"/>
    </row>
    <row r="52" spans="1:48" ht="15" x14ac:dyDescent="0.2">
      <c r="A52" s="153"/>
      <c r="B52" s="153" t="s">
        <v>36</v>
      </c>
      <c r="C52" s="153"/>
      <c r="D52" s="49"/>
      <c r="E52" s="49"/>
      <c r="F52" s="49"/>
      <c r="G52" s="151" t="s">
        <v>51</v>
      </c>
      <c r="H52" s="158">
        <f t="shared" ref="H52" si="4">dem_ET*H51</f>
        <v>4.4275000000000002</v>
      </c>
      <c r="I52" s="158">
        <f t="shared" ref="I52:Q52" si="5">$H$52*(1+growth_rate)^I48</f>
        <v>4.5868900000000004</v>
      </c>
      <c r="J52" s="158">
        <f t="shared" si="5"/>
        <v>4.7520180400000003</v>
      </c>
      <c r="K52" s="158">
        <f t="shared" si="5"/>
        <v>4.9230906894400004</v>
      </c>
      <c r="L52" s="158">
        <f t="shared" si="5"/>
        <v>5.100321954259841</v>
      </c>
      <c r="M52" s="158">
        <f t="shared" si="5"/>
        <v>5.2839335446131956</v>
      </c>
      <c r="N52" s="158">
        <f t="shared" si="5"/>
        <v>5.4741551522192697</v>
      </c>
      <c r="O52" s="158">
        <f t="shared" si="5"/>
        <v>5.6712247376991645</v>
      </c>
      <c r="P52" s="158">
        <f t="shared" si="5"/>
        <v>5.8753888282563338</v>
      </c>
      <c r="Q52" s="158">
        <f t="shared" si="5"/>
        <v>6.0869028260735627</v>
      </c>
      <c r="R52" s="145"/>
      <c r="S52" s="145"/>
      <c r="T52" s="5"/>
      <c r="U52" s="5"/>
      <c r="V52" s="5"/>
      <c r="W52" s="5"/>
    </row>
    <row r="53" spans="1:48" ht="15" x14ac:dyDescent="0.2">
      <c r="A53" s="153"/>
      <c r="B53" s="153" t="s">
        <v>37</v>
      </c>
      <c r="C53" s="153"/>
      <c r="D53" s="49"/>
      <c r="E53" s="49"/>
      <c r="F53" s="49"/>
      <c r="G53" s="151" t="s">
        <v>51</v>
      </c>
      <c r="H53" s="159">
        <f t="shared" ref="H53:Q53" si="6">IF(strategy=1,Capacity,IF(OR(strategy=2,strategy=3),Capacity+Expansion,H52))</f>
        <v>8.5</v>
      </c>
      <c r="I53" s="159">
        <f t="shared" si="6"/>
        <v>8.5</v>
      </c>
      <c r="J53" s="159">
        <f t="shared" si="6"/>
        <v>8.5</v>
      </c>
      <c r="K53" s="159">
        <f t="shared" si="6"/>
        <v>8.5</v>
      </c>
      <c r="L53" s="159">
        <f t="shared" si="6"/>
        <v>8.5</v>
      </c>
      <c r="M53" s="159">
        <f t="shared" si="6"/>
        <v>8.5</v>
      </c>
      <c r="N53" s="159">
        <f t="shared" si="6"/>
        <v>8.5</v>
      </c>
      <c r="O53" s="159">
        <f t="shared" si="6"/>
        <v>8.5</v>
      </c>
      <c r="P53" s="159">
        <f t="shared" si="6"/>
        <v>8.5</v>
      </c>
      <c r="Q53" s="159">
        <f t="shared" si="6"/>
        <v>8.5</v>
      </c>
      <c r="R53" s="145"/>
      <c r="S53" s="145"/>
      <c r="T53" s="5"/>
      <c r="U53" s="5"/>
      <c r="V53" s="5"/>
      <c r="W53" s="5"/>
    </row>
    <row r="54" spans="1:48" ht="15" x14ac:dyDescent="0.2">
      <c r="A54" s="153"/>
      <c r="B54" s="153" t="s">
        <v>34</v>
      </c>
      <c r="C54" s="153"/>
      <c r="D54" s="49"/>
      <c r="E54" s="49"/>
      <c r="F54" s="49"/>
      <c r="G54" s="151" t="s">
        <v>51</v>
      </c>
      <c r="H54" s="158">
        <f t="shared" ref="H54:Q54" si="7">MIN(IF(strategy&lt;=2,H51,H52),H53)</f>
        <v>2.75</v>
      </c>
      <c r="I54" s="158">
        <f t="shared" si="7"/>
        <v>2.8490000000000002</v>
      </c>
      <c r="J54" s="158">
        <f t="shared" si="7"/>
        <v>2.9515640000000003</v>
      </c>
      <c r="K54" s="158">
        <f t="shared" si="7"/>
        <v>3.0578203040000003</v>
      </c>
      <c r="L54" s="158">
        <f t="shared" si="7"/>
        <v>3.1679018349440002</v>
      </c>
      <c r="M54" s="158">
        <f t="shared" si="7"/>
        <v>3.2819463010019847</v>
      </c>
      <c r="N54" s="158">
        <f t="shared" si="7"/>
        <v>3.4000963678380556</v>
      </c>
      <c r="O54" s="158">
        <f t="shared" si="7"/>
        <v>3.5224998370802258</v>
      </c>
      <c r="P54" s="158">
        <f t="shared" si="7"/>
        <v>3.6493098312151142</v>
      </c>
      <c r="Q54" s="158">
        <f t="shared" si="7"/>
        <v>3.7806849851388584</v>
      </c>
      <c r="R54" s="145"/>
      <c r="S54" s="145"/>
      <c r="T54" s="5"/>
      <c r="U54" s="5"/>
      <c r="V54" s="5"/>
      <c r="W54" s="5"/>
    </row>
    <row r="55" spans="1:48" ht="15" x14ac:dyDescent="0.2">
      <c r="A55" s="1"/>
      <c r="B55" s="1"/>
      <c r="C55" s="1"/>
      <c r="G55" s="181"/>
      <c r="H55" s="147"/>
      <c r="I55" s="147"/>
      <c r="J55" s="147"/>
      <c r="K55" s="147"/>
      <c r="L55" s="147"/>
      <c r="M55" s="147"/>
      <c r="N55" s="147"/>
      <c r="O55" s="147"/>
      <c r="P55" s="147"/>
      <c r="Q55" s="147"/>
      <c r="R55" s="145"/>
      <c r="S55" s="145"/>
      <c r="T55" s="5"/>
      <c r="U55" s="5"/>
      <c r="V55" s="5"/>
      <c r="W55" s="5"/>
    </row>
    <row r="56" spans="1:48" s="10" customFormat="1" ht="15.75" x14ac:dyDescent="0.25">
      <c r="A56" s="53" t="s">
        <v>38</v>
      </c>
      <c r="B56" s="155"/>
      <c r="C56" s="155"/>
      <c r="D56" s="156"/>
      <c r="E56" s="156"/>
      <c r="F56" s="156"/>
      <c r="G56" s="152" t="s">
        <v>39</v>
      </c>
      <c r="H56" s="159">
        <f t="shared" ref="H56:Q56" si="8">unit_revenue*H54</f>
        <v>29.424999999999997</v>
      </c>
      <c r="I56" s="159">
        <f t="shared" si="8"/>
        <v>30.484300000000001</v>
      </c>
      <c r="J56" s="159">
        <f t="shared" si="8"/>
        <v>31.5817348</v>
      </c>
      <c r="K56" s="159">
        <f t="shared" si="8"/>
        <v>32.718677252799999</v>
      </c>
      <c r="L56" s="159">
        <f t="shared" si="8"/>
        <v>33.896549633900797</v>
      </c>
      <c r="M56" s="159">
        <f t="shared" si="8"/>
        <v>35.116825420721234</v>
      </c>
      <c r="N56" s="159">
        <f t="shared" si="8"/>
        <v>36.38103113586719</v>
      </c>
      <c r="O56" s="159">
        <f t="shared" si="8"/>
        <v>37.690748256758411</v>
      </c>
      <c r="P56" s="159">
        <f t="shared" si="8"/>
        <v>39.047615194001722</v>
      </c>
      <c r="Q56" s="159">
        <f t="shared" si="8"/>
        <v>40.453329340985782</v>
      </c>
      <c r="R56" s="145"/>
      <c r="S56" s="145"/>
      <c r="T56" s="5"/>
      <c r="U56" s="5"/>
      <c r="V56" s="5"/>
      <c r="W56" s="5"/>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row>
    <row r="57" spans="1:48" s="10" customFormat="1" ht="15" x14ac:dyDescent="0.2">
      <c r="A57" s="1"/>
      <c r="B57" s="2"/>
      <c r="C57" s="2"/>
      <c r="G57" s="88"/>
      <c r="H57" s="146"/>
      <c r="I57" s="146"/>
      <c r="J57" s="146"/>
      <c r="K57" s="146"/>
      <c r="L57" s="146"/>
      <c r="M57" s="146"/>
      <c r="N57" s="146"/>
      <c r="O57" s="146"/>
      <c r="P57" s="146"/>
      <c r="Q57" s="146"/>
      <c r="R57" s="145"/>
      <c r="S57" s="145"/>
      <c r="T57" s="5"/>
      <c r="U57" s="5"/>
      <c r="V57" s="5"/>
      <c r="W57" s="5"/>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row>
    <row r="58" spans="1:48" s="10" customFormat="1" ht="15.75" x14ac:dyDescent="0.25">
      <c r="A58" s="53" t="s">
        <v>40</v>
      </c>
      <c r="B58" s="155"/>
      <c r="C58" s="155"/>
      <c r="D58" s="156"/>
      <c r="E58" s="156"/>
      <c r="F58" s="156"/>
      <c r="G58" s="152" t="s">
        <v>39</v>
      </c>
      <c r="H58" s="159">
        <f t="shared" ref="H58:Q58" si="9">IF(strategy=4,0,prod_cost*H54)</f>
        <v>26.083749999999998</v>
      </c>
      <c r="I58" s="159">
        <f t="shared" si="9"/>
        <v>27.022765</v>
      </c>
      <c r="J58" s="159">
        <f t="shared" si="9"/>
        <v>27.995584539999999</v>
      </c>
      <c r="K58" s="159">
        <f t="shared" si="9"/>
        <v>29.003425583440002</v>
      </c>
      <c r="L58" s="159">
        <f t="shared" si="9"/>
        <v>30.04754890444384</v>
      </c>
      <c r="M58" s="159">
        <f t="shared" si="9"/>
        <v>31.129260665003823</v>
      </c>
      <c r="N58" s="159">
        <f t="shared" si="9"/>
        <v>32.249914048943957</v>
      </c>
      <c r="O58" s="159">
        <f t="shared" si="9"/>
        <v>33.41091095470594</v>
      </c>
      <c r="P58" s="159">
        <f t="shared" si="9"/>
        <v>34.613703749075356</v>
      </c>
      <c r="Q58" s="159">
        <f t="shared" si="9"/>
        <v>35.859797084042071</v>
      </c>
      <c r="R58" s="145"/>
      <c r="S58" s="145"/>
      <c r="T58" s="5"/>
      <c r="U58" s="5"/>
      <c r="V58" s="5"/>
      <c r="W58" s="5"/>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row>
    <row r="59" spans="1:48" s="10" customFormat="1" ht="15" x14ac:dyDescent="0.2">
      <c r="A59" s="1"/>
      <c r="B59" s="2"/>
      <c r="C59" s="2"/>
      <c r="G59" s="88"/>
      <c r="H59" s="146"/>
      <c r="I59" s="146"/>
      <c r="J59" s="146"/>
      <c r="K59" s="146"/>
      <c r="L59" s="146"/>
      <c r="M59" s="146"/>
      <c r="N59" s="146"/>
      <c r="O59" s="146"/>
      <c r="P59" s="146"/>
      <c r="Q59" s="146"/>
      <c r="R59" s="145"/>
      <c r="S59" s="145"/>
      <c r="T59" s="5"/>
      <c r="U59" s="5"/>
      <c r="V59" s="5"/>
      <c r="W59" s="5"/>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row>
    <row r="60" spans="1:48" s="10" customFormat="1" ht="15.75" x14ac:dyDescent="0.25">
      <c r="A60" s="53" t="s">
        <v>41</v>
      </c>
      <c r="B60" s="155"/>
      <c r="C60" s="155"/>
      <c r="D60" s="156"/>
      <c r="E60" s="156"/>
      <c r="F60" s="156"/>
      <c r="G60" s="152" t="s">
        <v>39</v>
      </c>
      <c r="H60" s="159">
        <f>IF(strategy=2,const_cost,0)</f>
        <v>14.8</v>
      </c>
      <c r="I60" s="146"/>
      <c r="J60" s="146"/>
      <c r="K60" s="146"/>
      <c r="L60" s="146"/>
      <c r="M60" s="146"/>
      <c r="N60" s="146"/>
      <c r="O60" s="146"/>
      <c r="P60" s="146"/>
      <c r="Q60" s="146"/>
      <c r="R60" s="145"/>
      <c r="S60" s="145"/>
      <c r="T60" s="5"/>
      <c r="U60" s="5"/>
      <c r="V60" s="5"/>
      <c r="W60" s="5"/>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row>
    <row r="61" spans="1:48" s="10" customFormat="1" ht="15" x14ac:dyDescent="0.2">
      <c r="A61" s="2"/>
      <c r="B61" s="2"/>
      <c r="C61" s="2"/>
      <c r="G61" s="88"/>
      <c r="H61" s="146"/>
      <c r="I61" s="146"/>
      <c r="J61" s="146"/>
      <c r="K61" s="146"/>
      <c r="L61" s="146"/>
      <c r="M61" s="146"/>
      <c r="N61" s="146"/>
      <c r="O61" s="146"/>
      <c r="P61" s="146"/>
      <c r="Q61" s="146"/>
      <c r="R61" s="145"/>
      <c r="S61" s="145"/>
      <c r="T61" s="5"/>
      <c r="U61" s="5"/>
      <c r="V61" s="5"/>
      <c r="W61" s="5"/>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row>
    <row r="62" spans="1:48" s="10" customFormat="1" ht="15.75" x14ac:dyDescent="0.25">
      <c r="A62" s="157" t="s">
        <v>42</v>
      </c>
      <c r="B62" s="155"/>
      <c r="C62" s="155"/>
      <c r="D62" s="156"/>
      <c r="E62" s="156"/>
      <c r="F62" s="156"/>
      <c r="G62" s="152" t="s">
        <v>39</v>
      </c>
      <c r="H62" s="159">
        <f t="shared" ref="H62:Q62" si="10">IF(strategy=3,JV_share*(H56-H58),0)</f>
        <v>0</v>
      </c>
      <c r="I62" s="159">
        <f t="shared" si="10"/>
        <v>0</v>
      </c>
      <c r="J62" s="159">
        <f t="shared" si="10"/>
        <v>0</v>
      </c>
      <c r="K62" s="159">
        <f t="shared" si="10"/>
        <v>0</v>
      </c>
      <c r="L62" s="159">
        <f t="shared" si="10"/>
        <v>0</v>
      </c>
      <c r="M62" s="159">
        <f t="shared" si="10"/>
        <v>0</v>
      </c>
      <c r="N62" s="159">
        <f t="shared" si="10"/>
        <v>0</v>
      </c>
      <c r="O62" s="159">
        <f t="shared" si="10"/>
        <v>0</v>
      </c>
      <c r="P62" s="159">
        <f t="shared" si="10"/>
        <v>0</v>
      </c>
      <c r="Q62" s="159">
        <f t="shared" si="10"/>
        <v>0</v>
      </c>
      <c r="R62" s="145"/>
      <c r="S62" s="145"/>
      <c r="T62" s="5"/>
      <c r="U62" s="5"/>
      <c r="V62" s="5"/>
      <c r="W62" s="5"/>
      <c r="X62" s="42"/>
      <c r="Y62" s="42"/>
      <c r="Z62" s="42"/>
      <c r="AA62" s="42"/>
      <c r="AB62" s="42"/>
      <c r="AC62" s="42"/>
      <c r="AD62" s="42"/>
      <c r="AE62" s="42"/>
      <c r="AF62" s="42"/>
      <c r="AG62" s="42"/>
      <c r="AH62" s="42"/>
      <c r="AI62" s="42"/>
      <c r="AJ62" s="42"/>
      <c r="AK62" s="42"/>
      <c r="AL62" s="42"/>
      <c r="AM62" s="42"/>
      <c r="AN62" s="42"/>
      <c r="AO62" s="42"/>
      <c r="AP62" s="42"/>
      <c r="AQ62" s="42"/>
      <c r="AR62" s="42"/>
      <c r="AS62" s="42"/>
      <c r="AT62" s="42"/>
      <c r="AU62" s="42"/>
      <c r="AV62" s="42"/>
    </row>
    <row r="63" spans="1:48" s="10" customFormat="1" ht="15.75" x14ac:dyDescent="0.25">
      <c r="A63" s="157" t="s">
        <v>43</v>
      </c>
      <c r="B63" s="155"/>
      <c r="C63" s="155"/>
      <c r="D63" s="156"/>
      <c r="E63" s="156"/>
      <c r="F63" s="156"/>
      <c r="G63" s="152" t="s">
        <v>39</v>
      </c>
      <c r="H63" s="159">
        <f t="shared" ref="H63:Q63" si="11">IF(strategy=4,(1-Royalty)*H56,0)</f>
        <v>0</v>
      </c>
      <c r="I63" s="159">
        <f t="shared" si="11"/>
        <v>0</v>
      </c>
      <c r="J63" s="159">
        <f t="shared" si="11"/>
        <v>0</v>
      </c>
      <c r="K63" s="159">
        <f t="shared" si="11"/>
        <v>0</v>
      </c>
      <c r="L63" s="159">
        <f t="shared" si="11"/>
        <v>0</v>
      </c>
      <c r="M63" s="159">
        <f t="shared" si="11"/>
        <v>0</v>
      </c>
      <c r="N63" s="159">
        <f t="shared" si="11"/>
        <v>0</v>
      </c>
      <c r="O63" s="159">
        <f t="shared" si="11"/>
        <v>0</v>
      </c>
      <c r="P63" s="159">
        <f t="shared" si="11"/>
        <v>0</v>
      </c>
      <c r="Q63" s="159">
        <f t="shared" si="11"/>
        <v>0</v>
      </c>
      <c r="R63" s="145"/>
      <c r="S63" s="145"/>
      <c r="T63" s="5"/>
      <c r="U63" s="5"/>
      <c r="V63" s="5"/>
      <c r="W63" s="5"/>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row>
    <row r="64" spans="1:48" s="10" customFormat="1" ht="15" x14ac:dyDescent="0.2">
      <c r="A64" s="2"/>
      <c r="B64" s="2"/>
      <c r="C64" s="2"/>
      <c r="G64" s="88"/>
      <c r="H64" s="146"/>
      <c r="I64" s="146"/>
      <c r="J64" s="146"/>
      <c r="K64" s="146"/>
      <c r="L64" s="146"/>
      <c r="M64" s="146"/>
      <c r="N64" s="146"/>
      <c r="O64" s="146"/>
      <c r="P64" s="146"/>
      <c r="Q64" s="146"/>
      <c r="R64" s="145"/>
      <c r="S64" s="145"/>
      <c r="T64" s="5"/>
      <c r="U64" s="5"/>
      <c r="V64" s="5"/>
      <c r="W64" s="5"/>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row>
    <row r="65" spans="1:48" s="10" customFormat="1" ht="15.75" x14ac:dyDescent="0.25">
      <c r="A65" s="157" t="s">
        <v>44</v>
      </c>
      <c r="B65" s="155"/>
      <c r="C65" s="155"/>
      <c r="D65" s="156"/>
      <c r="E65" s="156"/>
      <c r="F65" s="156"/>
      <c r="G65" s="152" t="s">
        <v>39</v>
      </c>
      <c r="H65" s="159">
        <f>H56-H58-H60-H62-H63</f>
        <v>-11.458750000000002</v>
      </c>
      <c r="I65" s="159">
        <f t="shared" ref="I65:Q65" si="12">I56-I58-I60-I62-I63</f>
        <v>3.4615350000000014</v>
      </c>
      <c r="J65" s="159">
        <f t="shared" si="12"/>
        <v>3.5861502600000001</v>
      </c>
      <c r="K65" s="159">
        <f t="shared" si="12"/>
        <v>3.7152516693599971</v>
      </c>
      <c r="L65" s="159">
        <f t="shared" si="12"/>
        <v>3.8490007294569573</v>
      </c>
      <c r="M65" s="159">
        <f t="shared" si="12"/>
        <v>3.9875647557174112</v>
      </c>
      <c r="N65" s="159">
        <f t="shared" si="12"/>
        <v>4.1311170869232328</v>
      </c>
      <c r="O65" s="159">
        <f t="shared" si="12"/>
        <v>4.2798373020524707</v>
      </c>
      <c r="P65" s="159">
        <f t="shared" si="12"/>
        <v>4.4339114449263661</v>
      </c>
      <c r="Q65" s="159">
        <f t="shared" si="12"/>
        <v>4.5935322569437105</v>
      </c>
      <c r="R65" s="145"/>
      <c r="S65" s="145"/>
      <c r="T65" s="5"/>
      <c r="U65" s="5"/>
      <c r="V65" s="5"/>
      <c r="W65" s="5"/>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row>
    <row r="66" spans="1:48" s="10" customFormat="1" ht="15" x14ac:dyDescent="0.2">
      <c r="A66" s="2"/>
      <c r="B66" s="2"/>
      <c r="C66" s="2"/>
      <c r="G66" s="88"/>
      <c r="H66" s="146"/>
      <c r="I66" s="146"/>
      <c r="J66" s="146"/>
      <c r="K66" s="146"/>
      <c r="L66" s="146"/>
      <c r="M66" s="146"/>
      <c r="N66" s="146"/>
      <c r="O66" s="146"/>
      <c r="P66" s="146"/>
      <c r="Q66" s="146"/>
      <c r="R66" s="145"/>
      <c r="S66" s="145"/>
      <c r="T66" s="5"/>
      <c r="U66" s="5"/>
      <c r="V66" s="5"/>
      <c r="W66" s="5"/>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row>
    <row r="67" spans="1:48" s="10" customFormat="1" ht="15.75" x14ac:dyDescent="0.25">
      <c r="A67" s="157" t="s">
        <v>45</v>
      </c>
      <c r="B67" s="155"/>
      <c r="C67" s="155"/>
      <c r="D67" s="156"/>
      <c r="E67" s="156"/>
      <c r="F67" s="156"/>
      <c r="G67" s="152" t="s">
        <v>39</v>
      </c>
      <c r="H67" s="159">
        <f t="shared" ref="H67:Q67" si="13">tax_rate*H65</f>
        <v>-4.3543250000000011</v>
      </c>
      <c r="I67" s="159">
        <f t="shared" si="13"/>
        <v>1.3153833000000006</v>
      </c>
      <c r="J67" s="159">
        <f t="shared" si="13"/>
        <v>1.3627370988</v>
      </c>
      <c r="K67" s="159">
        <f t="shared" si="13"/>
        <v>1.411795634356799</v>
      </c>
      <c r="L67" s="159">
        <f t="shared" si="13"/>
        <v>1.4626202771936438</v>
      </c>
      <c r="M67" s="159">
        <f t="shared" si="13"/>
        <v>1.5152746071726162</v>
      </c>
      <c r="N67" s="159">
        <f t="shared" si="13"/>
        <v>1.5698244930308285</v>
      </c>
      <c r="O67" s="159">
        <f t="shared" si="13"/>
        <v>1.6263381747799388</v>
      </c>
      <c r="P67" s="159">
        <f t="shared" si="13"/>
        <v>1.6848863490720192</v>
      </c>
      <c r="Q67" s="159">
        <f t="shared" si="13"/>
        <v>1.7455422576386099</v>
      </c>
      <c r="R67" s="145"/>
      <c r="S67" s="145"/>
      <c r="T67" s="5"/>
      <c r="U67" s="5"/>
      <c r="V67" s="5"/>
      <c r="W67" s="5"/>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row>
    <row r="68" spans="1:48" s="10" customFormat="1" ht="15.75" x14ac:dyDescent="0.25">
      <c r="A68" s="157" t="s">
        <v>46</v>
      </c>
      <c r="B68" s="155"/>
      <c r="C68" s="155"/>
      <c r="D68" s="156"/>
      <c r="E68" s="156"/>
      <c r="F68" s="156"/>
      <c r="G68" s="152" t="s">
        <v>39</v>
      </c>
      <c r="H68" s="159">
        <f>IF(H67&lt;0,-1*H67,0)</f>
        <v>4.3543250000000011</v>
      </c>
      <c r="I68" s="159">
        <f>IF(H68&gt;I67,H68-I67,0)</f>
        <v>3.0389417000000005</v>
      </c>
      <c r="J68" s="159">
        <f t="shared" ref="J68:Q68" si="14">IF(I68&gt;J67,I68-J67,0)</f>
        <v>1.6762046012000005</v>
      </c>
      <c r="K68" s="159">
        <f t="shared" si="14"/>
        <v>0.26440896684320148</v>
      </c>
      <c r="L68" s="159">
        <f t="shared" si="14"/>
        <v>0</v>
      </c>
      <c r="M68" s="159">
        <f t="shared" si="14"/>
        <v>0</v>
      </c>
      <c r="N68" s="159">
        <f t="shared" si="14"/>
        <v>0</v>
      </c>
      <c r="O68" s="159">
        <f t="shared" si="14"/>
        <v>0</v>
      </c>
      <c r="P68" s="159">
        <f t="shared" si="14"/>
        <v>0</v>
      </c>
      <c r="Q68" s="159">
        <f t="shared" si="14"/>
        <v>0</v>
      </c>
      <c r="R68" s="145"/>
      <c r="S68" s="145"/>
      <c r="T68" s="5"/>
      <c r="U68" s="5"/>
      <c r="V68" s="5"/>
      <c r="W68" s="5"/>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row>
    <row r="69" spans="1:48" s="10" customFormat="1" ht="15.75" x14ac:dyDescent="0.25">
      <c r="A69" s="157" t="s">
        <v>47</v>
      </c>
      <c r="B69" s="155"/>
      <c r="C69" s="155"/>
      <c r="D69" s="156"/>
      <c r="E69" s="156"/>
      <c r="F69" s="156"/>
      <c r="G69" s="152" t="s">
        <v>39</v>
      </c>
      <c r="H69" s="159">
        <f>IF(H68&gt;0,0,H67)</f>
        <v>0</v>
      </c>
      <c r="I69" s="159">
        <f>IF(I68&gt;0,0,I67-H68)</f>
        <v>0</v>
      </c>
      <c r="J69" s="159">
        <f t="shared" ref="J69:Q69" si="15">IF(J68&gt;0,0,J67-I68)</f>
        <v>0</v>
      </c>
      <c r="K69" s="159">
        <f t="shared" si="15"/>
        <v>0</v>
      </c>
      <c r="L69" s="159">
        <f t="shared" si="15"/>
        <v>1.1982113103504424</v>
      </c>
      <c r="M69" s="159">
        <f t="shared" si="15"/>
        <v>1.5152746071726162</v>
      </c>
      <c r="N69" s="159">
        <f t="shared" si="15"/>
        <v>1.5698244930308285</v>
      </c>
      <c r="O69" s="159">
        <f t="shared" si="15"/>
        <v>1.6263381747799388</v>
      </c>
      <c r="P69" s="159">
        <f t="shared" si="15"/>
        <v>1.6848863490720192</v>
      </c>
      <c r="Q69" s="159">
        <f t="shared" si="15"/>
        <v>1.7455422576386099</v>
      </c>
      <c r="R69" s="145"/>
      <c r="S69" s="145"/>
      <c r="T69" s="5"/>
      <c r="U69" s="5"/>
      <c r="V69" s="5"/>
      <c r="W69" s="5"/>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row>
    <row r="70" spans="1:48" s="10" customFormat="1" ht="15" x14ac:dyDescent="0.2">
      <c r="A70" s="2"/>
      <c r="B70" s="2"/>
      <c r="C70" s="2"/>
      <c r="G70" s="88"/>
      <c r="H70" s="146"/>
      <c r="I70" s="146"/>
      <c r="J70" s="146"/>
      <c r="K70" s="146"/>
      <c r="L70" s="146"/>
      <c r="M70" s="146"/>
      <c r="N70" s="146"/>
      <c r="O70" s="146"/>
      <c r="P70" s="146"/>
      <c r="Q70" s="146"/>
      <c r="R70" s="146"/>
      <c r="S70" s="146"/>
      <c r="T70" s="6"/>
      <c r="U70" s="5"/>
      <c r="V70" s="5"/>
      <c r="W70" s="5"/>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row>
    <row r="71" spans="1:48" s="10" customFormat="1" ht="15.75" x14ac:dyDescent="0.25">
      <c r="A71" s="157" t="s">
        <v>48</v>
      </c>
      <c r="B71" s="156"/>
      <c r="C71" s="156"/>
      <c r="D71" s="156"/>
      <c r="E71" s="156"/>
      <c r="F71" s="156"/>
      <c r="G71" s="152" t="s">
        <v>49</v>
      </c>
      <c r="H71" s="158">
        <f>H65-H69</f>
        <v>-11.458750000000002</v>
      </c>
      <c r="I71" s="158">
        <f t="shared" ref="I71:Q71" si="16">I65-I69</f>
        <v>3.4615350000000014</v>
      </c>
      <c r="J71" s="158">
        <f t="shared" si="16"/>
        <v>3.5861502600000001</v>
      </c>
      <c r="K71" s="158">
        <f t="shared" si="16"/>
        <v>3.7152516693599971</v>
      </c>
      <c r="L71" s="158">
        <f t="shared" si="16"/>
        <v>2.6507894191065149</v>
      </c>
      <c r="M71" s="158">
        <f t="shared" si="16"/>
        <v>2.4722901485447952</v>
      </c>
      <c r="N71" s="158">
        <f t="shared" si="16"/>
        <v>2.5612925938924045</v>
      </c>
      <c r="O71" s="158">
        <f t="shared" si="16"/>
        <v>2.6534991272725321</v>
      </c>
      <c r="P71" s="158">
        <f t="shared" si="16"/>
        <v>2.7490250958543472</v>
      </c>
      <c r="Q71" s="158">
        <f t="shared" si="16"/>
        <v>2.8479899993051006</v>
      </c>
      <c r="R71" s="148"/>
      <c r="S71" s="148"/>
      <c r="T71" s="7"/>
      <c r="U71" s="5"/>
      <c r="V71" s="5"/>
      <c r="W71" s="5"/>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row>
    <row r="72" spans="1:48" s="10" customFormat="1" x14ac:dyDescent="0.2">
      <c r="H72" s="145"/>
      <c r="I72" s="145"/>
      <c r="J72" s="145"/>
      <c r="K72" s="145"/>
      <c r="L72" s="145"/>
      <c r="M72" s="145"/>
      <c r="N72" s="145"/>
      <c r="O72" s="145"/>
      <c r="P72" s="145"/>
      <c r="Q72" s="145"/>
      <c r="R72" s="145"/>
      <c r="S72" s="145"/>
      <c r="T72" s="5"/>
      <c r="U72" s="5"/>
      <c r="V72" s="5"/>
      <c r="W72" s="5"/>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row>
    <row r="73" spans="1:48" s="10" customFormat="1" ht="15.75" x14ac:dyDescent="0.25">
      <c r="A73" s="157" t="s">
        <v>50</v>
      </c>
      <c r="B73" s="155"/>
      <c r="C73" s="155"/>
      <c r="D73" s="156"/>
      <c r="E73" s="156"/>
      <c r="F73" s="156"/>
      <c r="G73" s="152" t="s">
        <v>52</v>
      </c>
      <c r="H73" s="158">
        <f t="shared" ref="H73:Q73" si="17">H71/((1+discount_rate)^H48)</f>
        <v>-11.458750000000002</v>
      </c>
      <c r="I73" s="158">
        <f t="shared" si="17"/>
        <v>3.2051250000000011</v>
      </c>
      <c r="J73" s="158">
        <f t="shared" si="17"/>
        <v>3.0745458333333331</v>
      </c>
      <c r="K73" s="158">
        <f t="shared" si="17"/>
        <v>2.9492865586419725</v>
      </c>
      <c r="L73" s="158">
        <f t="shared" si="17"/>
        <v>1.9484093565202574</v>
      </c>
      <c r="M73" s="158">
        <f t="shared" si="17"/>
        <v>1.6825991332916688</v>
      </c>
      <c r="N73" s="158">
        <f t="shared" si="17"/>
        <v>1.6140487982316356</v>
      </c>
      <c r="O73" s="158">
        <f t="shared" si="17"/>
        <v>1.548291254599977</v>
      </c>
      <c r="P73" s="158">
        <f t="shared" si="17"/>
        <v>1.4852127220051652</v>
      </c>
      <c r="Q73" s="158">
        <f t="shared" si="17"/>
        <v>1.4247040555531012</v>
      </c>
      <c r="R73" s="149"/>
      <c r="S73" s="149"/>
      <c r="T73" s="8"/>
      <c r="U73" s="5"/>
      <c r="V73" s="5"/>
      <c r="W73" s="5"/>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row>
    <row r="74" spans="1:48" s="10" customFormat="1" x14ac:dyDescent="0.2">
      <c r="H74" s="150"/>
      <c r="I74" s="148"/>
      <c r="J74" s="148"/>
      <c r="K74" s="148"/>
      <c r="L74" s="148"/>
      <c r="M74" s="148"/>
      <c r="N74" s="148"/>
      <c r="O74" s="148"/>
      <c r="P74" s="148"/>
      <c r="Q74" s="148"/>
      <c r="R74" s="148"/>
      <c r="S74" s="148"/>
      <c r="T74" s="7"/>
      <c r="U74" s="5"/>
      <c r="V74" s="5"/>
      <c r="W74" s="5"/>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row>
    <row r="75" spans="1:48" s="10" customFormat="1" ht="15.75" x14ac:dyDescent="0.25">
      <c r="A75" s="163" t="s">
        <v>85</v>
      </c>
      <c r="B75" s="33"/>
      <c r="C75" s="33"/>
      <c r="D75" s="33"/>
      <c r="E75" s="33"/>
      <c r="F75" s="33"/>
      <c r="G75" s="161" t="s">
        <v>52</v>
      </c>
      <c r="H75" s="162">
        <f>SUM(H73:Q73)</f>
        <v>7.4734727121771103</v>
      </c>
      <c r="I75" s="148"/>
      <c r="J75" s="148"/>
      <c r="K75" s="148"/>
      <c r="L75" s="148"/>
      <c r="M75" s="148"/>
      <c r="N75" s="148"/>
      <c r="O75" s="148"/>
      <c r="P75" s="148"/>
      <c r="Q75" s="148"/>
      <c r="R75" s="148"/>
      <c r="S75" s="148"/>
      <c r="T75" s="7"/>
      <c r="U75" s="5"/>
      <c r="V75" s="5"/>
      <c r="W75" s="5"/>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row>
    <row r="76" spans="1:48" s="10" customFormat="1" ht="13.5" thickBot="1" x14ac:dyDescent="0.25">
      <c r="H76" s="9"/>
      <c r="I76" s="9"/>
      <c r="J76" s="9"/>
      <c r="K76" s="9"/>
      <c r="L76" s="9"/>
      <c r="M76" s="9"/>
      <c r="N76" s="9"/>
      <c r="O76" s="9"/>
      <c r="P76" s="9"/>
      <c r="Q76" s="9"/>
      <c r="R76" s="9"/>
      <c r="S76" s="9"/>
      <c r="T76" s="9"/>
      <c r="U76" s="5"/>
      <c r="V76" s="5"/>
      <c r="W76" s="5"/>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row>
    <row r="77" spans="1:48" s="10" customFormat="1" ht="15" x14ac:dyDescent="0.2">
      <c r="A77" s="43" t="s">
        <v>88</v>
      </c>
      <c r="B77" s="44"/>
      <c r="C77" s="44"/>
      <c r="D77" s="44"/>
      <c r="E77" s="44"/>
      <c r="F77" s="44"/>
      <c r="G77" s="45"/>
      <c r="H77" s="45"/>
      <c r="I77" s="45"/>
      <c r="J77" s="45"/>
      <c r="K77" s="45"/>
      <c r="L77" s="45"/>
      <c r="M77" s="45"/>
      <c r="N77" s="45"/>
      <c r="O77" s="45"/>
      <c r="P77" s="45"/>
      <c r="Q77" s="45"/>
      <c r="R77" s="45"/>
      <c r="S77" s="45"/>
      <c r="T77" s="45"/>
      <c r="U77" s="5"/>
      <c r="V77" s="5"/>
      <c r="W77" s="5"/>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row>
    <row r="78" spans="1:48" s="10" customFormat="1" ht="15" x14ac:dyDescent="0.2">
      <c r="A78" s="170"/>
      <c r="B78" s="21"/>
      <c r="C78" s="21"/>
      <c r="D78" s="21"/>
      <c r="E78" s="21"/>
      <c r="F78" s="21"/>
      <c r="U78" s="5"/>
      <c r="V78" s="5"/>
      <c r="W78" s="5"/>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row>
    <row r="79" spans="1:48" s="10" customFormat="1" x14ac:dyDescent="0.2">
      <c r="A79" s="156" t="s">
        <v>86</v>
      </c>
      <c r="B79" s="156"/>
      <c r="C79" s="156"/>
      <c r="D79" s="156"/>
      <c r="E79" s="156"/>
      <c r="F79" s="156"/>
      <c r="H79" s="9"/>
      <c r="I79" s="9"/>
      <c r="J79" s="9"/>
      <c r="K79" s="9"/>
      <c r="L79" s="9"/>
      <c r="M79" s="9"/>
      <c r="N79" s="9"/>
      <c r="O79" s="9"/>
      <c r="P79" s="9"/>
      <c r="Q79" s="9"/>
      <c r="R79" s="9"/>
      <c r="S79" s="9"/>
      <c r="T79" s="9"/>
      <c r="U79" s="5"/>
      <c r="V79" s="5"/>
      <c r="W79" s="5"/>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row>
    <row r="80" spans="1:48" s="10" customFormat="1" x14ac:dyDescent="0.2">
      <c r="H80" s="9"/>
      <c r="I80" s="9"/>
      <c r="J80" s="9"/>
      <c r="K80" s="9"/>
      <c r="L80" s="9"/>
      <c r="M80" s="9"/>
      <c r="N80" s="9"/>
      <c r="O80" s="9"/>
      <c r="P80" s="9"/>
      <c r="Q80" s="9"/>
      <c r="R80" s="9"/>
      <c r="S80" s="9"/>
      <c r="T80" s="9"/>
      <c r="U80" s="5"/>
      <c r="V80" s="5"/>
      <c r="W80" s="5"/>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row>
    <row r="81" spans="1:48" s="10" customFormat="1" x14ac:dyDescent="0.2">
      <c r="A81" s="33"/>
      <c r="B81" s="89" t="s">
        <v>2</v>
      </c>
      <c r="C81" s="33"/>
      <c r="D81" s="33"/>
      <c r="E81" s="90">
        <f>H75</f>
        <v>7.4734727121771103</v>
      </c>
      <c r="H81" s="91"/>
      <c r="I81" s="91"/>
      <c r="J81" s="9"/>
      <c r="K81" s="9"/>
      <c r="L81" s="9"/>
      <c r="M81" s="9"/>
      <c r="N81" s="9"/>
      <c r="O81" s="9"/>
      <c r="P81" s="9"/>
      <c r="Q81" s="9"/>
      <c r="R81" s="9"/>
      <c r="S81" s="9"/>
      <c r="T81" s="9"/>
      <c r="U81" s="5"/>
      <c r="V81" s="5"/>
      <c r="W81" s="5"/>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row>
    <row r="82" spans="1:48" s="10" customFormat="1" x14ac:dyDescent="0.2">
      <c r="A82" s="38" t="str">
        <f>F9</f>
        <v>No Partnership / No Expansion</v>
      </c>
      <c r="B82" s="38">
        <v>1</v>
      </c>
      <c r="C82" s="39">
        <f t="dataTable" ref="C82:E85" dt2D="0" dtr="0" r1="K5" ca="1"/>
        <v>0</v>
      </c>
      <c r="D82" s="39">
        <v>0</v>
      </c>
      <c r="E82" s="92">
        <v>13.647701658120996</v>
      </c>
      <c r="H82" s="93"/>
      <c r="I82" s="93"/>
      <c r="J82" s="93"/>
      <c r="K82" s="93"/>
      <c r="L82" s="93"/>
      <c r="M82" s="93"/>
      <c r="N82" s="93"/>
      <c r="O82" s="93"/>
      <c r="P82" s="93"/>
      <c r="Q82" s="93"/>
      <c r="R82" s="93"/>
      <c r="S82" s="93"/>
      <c r="T82" s="93"/>
      <c r="U82" s="5"/>
      <c r="V82" s="5"/>
      <c r="W82" s="5"/>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row>
    <row r="83" spans="1:48" s="10" customFormat="1" x14ac:dyDescent="0.2">
      <c r="A83" s="38" t="str">
        <f>F10</f>
        <v>No Partnership / Expansion</v>
      </c>
      <c r="B83" s="38">
        <v>2</v>
      </c>
      <c r="C83" s="39">
        <v>0</v>
      </c>
      <c r="D83" s="39">
        <v>0</v>
      </c>
      <c r="E83" s="92">
        <v>7.4734727121771103</v>
      </c>
      <c r="H83" s="7"/>
      <c r="I83" s="7"/>
      <c r="J83" s="7"/>
      <c r="K83" s="7"/>
      <c r="L83" s="7"/>
      <c r="M83" s="7"/>
      <c r="N83" s="7"/>
      <c r="O83" s="7"/>
      <c r="P83" s="7"/>
      <c r="Q83" s="7"/>
      <c r="R83" s="7"/>
      <c r="S83" s="7"/>
      <c r="T83" s="7"/>
      <c r="U83" s="5"/>
      <c r="V83" s="5"/>
      <c r="W83" s="5"/>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row>
    <row r="84" spans="1:48" s="10" customFormat="1" x14ac:dyDescent="0.2">
      <c r="A84" s="38" t="str">
        <f>F11</f>
        <v>Joint Venture</v>
      </c>
      <c r="B84" s="38">
        <v>3</v>
      </c>
      <c r="C84" s="39">
        <v>0</v>
      </c>
      <c r="D84" s="39">
        <v>0</v>
      </c>
      <c r="E84" s="92">
        <v>11.142774849996792</v>
      </c>
      <c r="H84" s="7"/>
      <c r="I84" s="7"/>
      <c r="J84" s="7"/>
      <c r="K84" s="7"/>
      <c r="L84" s="7"/>
      <c r="M84" s="7"/>
      <c r="N84" s="7"/>
      <c r="O84" s="7"/>
      <c r="P84" s="7"/>
      <c r="Q84" s="7"/>
      <c r="R84" s="7"/>
      <c r="S84" s="7"/>
      <c r="T84" s="7"/>
      <c r="U84" s="5"/>
      <c r="V84" s="5"/>
      <c r="W84" s="5"/>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row>
    <row r="85" spans="1:48" s="10" customFormat="1" x14ac:dyDescent="0.2">
      <c r="A85" s="38" t="str">
        <f>F12</f>
        <v>Royalty</v>
      </c>
      <c r="B85" s="38">
        <v>4</v>
      </c>
      <c r="C85" s="39">
        <v>0</v>
      </c>
      <c r="D85" s="39">
        <v>0</v>
      </c>
      <c r="E85" s="92">
        <v>4.9064893372413927</v>
      </c>
      <c r="H85" s="7"/>
      <c r="I85" s="7"/>
      <c r="J85" s="7"/>
      <c r="K85" s="7"/>
      <c r="L85" s="7"/>
      <c r="M85" s="7"/>
      <c r="N85" s="7"/>
      <c r="O85" s="7"/>
      <c r="P85" s="7"/>
      <c r="Q85" s="7"/>
      <c r="R85" s="7"/>
      <c r="S85" s="7"/>
      <c r="T85" s="7"/>
      <c r="U85" s="5"/>
      <c r="V85" s="5"/>
      <c r="W85" s="5"/>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row>
    <row r="86" spans="1:48" s="10" customFormat="1" x14ac:dyDescent="0.2">
      <c r="B86" s="94"/>
      <c r="H86" s="7"/>
      <c r="I86" s="7"/>
      <c r="J86" s="7"/>
      <c r="K86" s="7"/>
      <c r="L86" s="7"/>
      <c r="M86" s="7"/>
      <c r="N86" s="7"/>
      <c r="O86" s="7"/>
      <c r="P86" s="7"/>
      <c r="Q86" s="7"/>
      <c r="R86" s="7"/>
      <c r="S86" s="7"/>
      <c r="T86" s="7"/>
      <c r="U86" s="5"/>
      <c r="V86" s="5"/>
      <c r="W86" s="5"/>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row>
    <row r="87" spans="1:48" s="10" customFormat="1" x14ac:dyDescent="0.2">
      <c r="E87" s="23"/>
      <c r="F87" s="96"/>
      <c r="H87" s="7"/>
      <c r="I87" s="97"/>
      <c r="J87" s="7"/>
      <c r="K87" s="7"/>
      <c r="L87" s="7"/>
      <c r="M87" s="7"/>
      <c r="N87" s="7"/>
      <c r="O87" s="7"/>
      <c r="P87" s="7"/>
      <c r="Q87" s="7"/>
      <c r="R87" s="7"/>
      <c r="S87" s="7"/>
      <c r="T87" s="7"/>
      <c r="U87" s="5"/>
      <c r="V87" s="5"/>
      <c r="W87" s="5"/>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row>
    <row r="88" spans="1:48" s="10" customFormat="1" x14ac:dyDescent="0.2">
      <c r="E88" s="168" t="s">
        <v>87</v>
      </c>
      <c r="F88" s="168"/>
      <c r="G88" s="156"/>
      <c r="H88" s="169"/>
      <c r="I88" s="9"/>
      <c r="J88" s="168" t="s">
        <v>101</v>
      </c>
      <c r="K88" s="168"/>
      <c r="L88" s="156"/>
      <c r="M88" s="169"/>
      <c r="N88" s="9"/>
      <c r="O88" s="9"/>
      <c r="P88" s="9"/>
      <c r="Q88" s="9"/>
      <c r="R88" s="9"/>
      <c r="S88" s="9"/>
      <c r="T88" s="9"/>
      <c r="U88" s="5"/>
      <c r="V88" s="5"/>
      <c r="W88" s="5"/>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row>
    <row r="89" spans="1:48" s="10" customFormat="1" x14ac:dyDescent="0.2">
      <c r="A89" s="98"/>
      <c r="E89" s="23"/>
      <c r="F89" s="23"/>
      <c r="H89" s="9"/>
      <c r="I89" s="9"/>
      <c r="J89" s="9"/>
      <c r="K89" s="9"/>
      <c r="L89" s="9"/>
      <c r="M89" s="9"/>
      <c r="N89" s="9"/>
      <c r="O89" s="9"/>
      <c r="P89" s="9"/>
      <c r="Q89" s="9"/>
      <c r="R89" s="9"/>
      <c r="S89" s="9"/>
      <c r="T89" s="9"/>
      <c r="U89" s="5"/>
      <c r="V89" s="5"/>
      <c r="W89" s="5"/>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row>
    <row r="90" spans="1:48" s="10" customFormat="1" x14ac:dyDescent="0.2">
      <c r="A90" s="46"/>
      <c r="E90" s="34" t="str">
        <f>B31</f>
        <v>DA Corp. markets</v>
      </c>
      <c r="F90" s="34"/>
      <c r="G90" s="35"/>
      <c r="H90" s="36"/>
      <c r="I90" s="9"/>
      <c r="J90" s="34" t="s">
        <v>102</v>
      </c>
      <c r="K90" s="184">
        <f>strategy</f>
        <v>2</v>
      </c>
      <c r="L90" s="34"/>
      <c r="M90" s="34"/>
      <c r="N90" s="9"/>
      <c r="O90" s="9"/>
      <c r="P90" s="9"/>
      <c r="Q90" s="9"/>
      <c r="R90" s="9"/>
      <c r="S90" s="9"/>
      <c r="T90" s="9"/>
      <c r="U90" s="5"/>
      <c r="V90" s="5"/>
      <c r="W90" s="5"/>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c r="AV90" s="42"/>
    </row>
    <row r="91" spans="1:48" s="10" customFormat="1" x14ac:dyDescent="0.2">
      <c r="B91" s="98"/>
      <c r="D91" s="21"/>
      <c r="E91" s="27">
        <f>H75</f>
        <v>7.4734727121771103</v>
      </c>
      <c r="F91" s="28">
        <v>1</v>
      </c>
      <c r="G91" s="28">
        <v>2</v>
      </c>
      <c r="H91" s="29">
        <v>3</v>
      </c>
      <c r="I91" s="91"/>
      <c r="J91" s="27">
        <f>H75</f>
        <v>7.4734727121771103</v>
      </c>
      <c r="K91" s="28">
        <v>1</v>
      </c>
      <c r="L91" s="28">
        <v>2</v>
      </c>
      <c r="M91" s="28">
        <v>3</v>
      </c>
      <c r="N91" s="9"/>
      <c r="O91" s="9"/>
      <c r="P91" s="9"/>
      <c r="Q91" s="9"/>
      <c r="R91" s="9"/>
      <c r="S91" s="9"/>
      <c r="T91" s="9"/>
      <c r="U91" s="5"/>
      <c r="V91" s="5"/>
      <c r="W91" s="5"/>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row>
    <row r="92" spans="1:48" s="10" customFormat="1" x14ac:dyDescent="0.2">
      <c r="A92" s="98"/>
      <c r="E92" s="28">
        <v>1</v>
      </c>
      <c r="F92" s="30">
        <f t="dataTable" ref="F92:H95" dt2D="1" dtr="1" r1="I31" r2="K5" ca="1"/>
        <v>5.9772084175589777</v>
      </c>
      <c r="G92" s="30">
        <v>13.647701658120996</v>
      </c>
      <c r="H92" s="30">
        <v>13.647701658120996</v>
      </c>
      <c r="I92" s="93"/>
      <c r="J92" s="28">
        <v>1</v>
      </c>
      <c r="K92" s="30">
        <f t="dataTable" ref="K92:M94" dt2D="1" dtr="1" r1="I36" r2="I31"/>
        <v>-11.110365174346313</v>
      </c>
      <c r="L92" s="30">
        <v>-5.159341262001651</v>
      </c>
      <c r="M92" s="30">
        <v>-1.0691069455128148</v>
      </c>
      <c r="N92" s="93"/>
      <c r="O92" s="93"/>
      <c r="P92" s="93"/>
      <c r="Q92" s="93"/>
      <c r="R92" s="93"/>
      <c r="S92" s="93"/>
      <c r="T92" s="93"/>
      <c r="U92" s="5"/>
      <c r="V92" s="5"/>
      <c r="W92" s="5"/>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c r="AV92" s="42"/>
    </row>
    <row r="93" spans="1:48" s="10" customFormat="1" x14ac:dyDescent="0.2">
      <c r="A93" s="98"/>
      <c r="E93" s="28">
        <v>2</v>
      </c>
      <c r="F93" s="30">
        <v>-5.159341262001651</v>
      </c>
      <c r="G93" s="30">
        <v>7.4734727121771103</v>
      </c>
      <c r="H93" s="30">
        <v>24.84974411382963</v>
      </c>
      <c r="I93" s="9"/>
      <c r="J93" s="28">
        <v>2</v>
      </c>
      <c r="K93" s="30">
        <v>-4.1710000308129489</v>
      </c>
      <c r="L93" s="30">
        <v>7.4734727121771103</v>
      </c>
      <c r="M93" s="30">
        <v>17.431011367197392</v>
      </c>
      <c r="N93" s="9"/>
      <c r="O93" s="9"/>
      <c r="P93" s="9"/>
      <c r="Q93" s="9"/>
      <c r="R93" s="9"/>
      <c r="S93" s="9"/>
      <c r="T93" s="9"/>
      <c r="U93" s="5"/>
      <c r="V93" s="5"/>
      <c r="W93" s="5"/>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c r="AV93" s="42"/>
    </row>
    <row r="94" spans="1:48" s="10" customFormat="1" x14ac:dyDescent="0.2">
      <c r="E94" s="28">
        <v>3</v>
      </c>
      <c r="F94" s="30">
        <v>3.8493222209079834</v>
      </c>
      <c r="G94" s="31">
        <v>11.142774849996792</v>
      </c>
      <c r="H94" s="30">
        <v>18.560874255044528</v>
      </c>
      <c r="I94" s="7"/>
      <c r="J94" s="28">
        <v>3</v>
      </c>
      <c r="K94" s="30">
        <v>3.0677896772468545</v>
      </c>
      <c r="L94" s="30">
        <v>24.84974411382963</v>
      </c>
      <c r="M94" s="30">
        <v>44.179694894472433</v>
      </c>
      <c r="N94" s="7"/>
      <c r="O94" s="7"/>
      <c r="P94" s="7"/>
      <c r="Q94" s="7"/>
      <c r="R94" s="7"/>
      <c r="S94" s="7"/>
      <c r="T94" s="7"/>
      <c r="U94" s="5"/>
      <c r="V94" s="5"/>
      <c r="W94" s="5"/>
      <c r="X94" s="42"/>
      <c r="Y94" s="42"/>
      <c r="Z94" s="42"/>
      <c r="AA94" s="42"/>
      <c r="AB94" s="42"/>
      <c r="AC94" s="42"/>
      <c r="AD94" s="42"/>
      <c r="AE94" s="42"/>
      <c r="AF94" s="42"/>
      <c r="AG94" s="42"/>
      <c r="AH94" s="42"/>
      <c r="AI94" s="42"/>
      <c r="AJ94" s="42"/>
      <c r="AK94" s="42"/>
      <c r="AL94" s="42"/>
      <c r="AM94" s="42"/>
      <c r="AN94" s="42"/>
      <c r="AO94" s="42"/>
      <c r="AP94" s="42"/>
      <c r="AQ94" s="42"/>
      <c r="AR94" s="42"/>
      <c r="AS94" s="42"/>
      <c r="AT94" s="42"/>
      <c r="AU94" s="42"/>
      <c r="AV94" s="42"/>
    </row>
    <row r="95" spans="1:48" s="10" customFormat="1" x14ac:dyDescent="0.2">
      <c r="E95" s="28">
        <v>4</v>
      </c>
      <c r="F95" s="30">
        <v>1.694969043774297</v>
      </c>
      <c r="G95" s="30">
        <v>4.9064893372413927</v>
      </c>
      <c r="H95" s="30">
        <v>9.7237697774420297</v>
      </c>
      <c r="I95" s="9"/>
      <c r="J95" s="9"/>
      <c r="K95" s="9"/>
      <c r="L95" s="9"/>
      <c r="M95" s="9"/>
      <c r="N95" s="9"/>
      <c r="O95" s="9"/>
      <c r="P95" s="9"/>
      <c r="Q95" s="9"/>
      <c r="R95" s="9"/>
      <c r="S95" s="9"/>
      <c r="T95" s="9"/>
      <c r="U95" s="5"/>
      <c r="V95" s="5"/>
      <c r="W95" s="5"/>
      <c r="X95" s="42"/>
      <c r="Y95" s="42"/>
      <c r="Z95" s="42"/>
      <c r="AA95" s="42"/>
      <c r="AB95" s="42"/>
      <c r="AC95" s="42"/>
      <c r="AD95" s="42"/>
      <c r="AE95" s="42"/>
      <c r="AF95" s="42"/>
      <c r="AG95" s="42"/>
      <c r="AH95" s="42"/>
      <c r="AI95" s="42"/>
      <c r="AJ95" s="42"/>
      <c r="AK95" s="42"/>
      <c r="AL95" s="42"/>
      <c r="AM95" s="42"/>
      <c r="AN95" s="42"/>
      <c r="AO95" s="42"/>
      <c r="AP95" s="42"/>
      <c r="AQ95" s="42"/>
      <c r="AR95" s="42"/>
      <c r="AS95" s="42"/>
      <c r="AT95" s="42"/>
      <c r="AU95" s="42"/>
      <c r="AV95" s="42"/>
    </row>
    <row r="96" spans="1:48" s="10" customFormat="1" x14ac:dyDescent="0.2">
      <c r="I96" s="9"/>
      <c r="J96" s="9"/>
      <c r="K96" s="9"/>
      <c r="L96" s="9"/>
      <c r="M96" s="9"/>
      <c r="N96" s="9"/>
      <c r="O96" s="9"/>
      <c r="P96" s="9"/>
      <c r="Q96" s="9"/>
      <c r="R96" s="9"/>
      <c r="S96" s="9"/>
      <c r="T96" s="9"/>
      <c r="U96" s="5"/>
      <c r="V96" s="5"/>
      <c r="W96" s="5"/>
      <c r="X96" s="42"/>
      <c r="Y96" s="42"/>
      <c r="Z96" s="42"/>
      <c r="AA96" s="42"/>
      <c r="AB96" s="42"/>
      <c r="AC96" s="42"/>
      <c r="AD96" s="42"/>
      <c r="AE96" s="42"/>
      <c r="AF96" s="42"/>
      <c r="AG96" s="42"/>
      <c r="AH96" s="42"/>
      <c r="AI96" s="42"/>
      <c r="AJ96" s="42"/>
      <c r="AK96" s="42"/>
      <c r="AL96" s="42"/>
      <c r="AM96" s="42"/>
      <c r="AN96" s="42"/>
      <c r="AO96" s="42"/>
      <c r="AP96" s="42"/>
      <c r="AQ96" s="42"/>
      <c r="AR96" s="42"/>
      <c r="AS96" s="42"/>
      <c r="AT96" s="42"/>
      <c r="AU96" s="42"/>
      <c r="AV96" s="42"/>
    </row>
    <row r="97" spans="5:48" s="10" customFormat="1" x14ac:dyDescent="0.2">
      <c r="E97" s="32" t="str">
        <f>B32</f>
        <v>EnzyTech Multiple</v>
      </c>
      <c r="F97" s="32"/>
      <c r="G97" s="33"/>
      <c r="H97" s="33"/>
      <c r="I97" s="7"/>
      <c r="J97" s="7"/>
      <c r="K97" s="7"/>
      <c r="L97" s="7"/>
      <c r="M97" s="7"/>
      <c r="N97" s="7"/>
      <c r="O97" s="7"/>
      <c r="P97" s="7"/>
      <c r="Q97" s="7"/>
      <c r="R97" s="7"/>
      <c r="S97" s="7"/>
      <c r="T97" s="7"/>
      <c r="U97" s="5"/>
      <c r="V97" s="5"/>
      <c r="W97" s="5"/>
      <c r="X97" s="42"/>
      <c r="Y97" s="42"/>
      <c r="Z97" s="42"/>
      <c r="AA97" s="42"/>
      <c r="AB97" s="42"/>
      <c r="AC97" s="42"/>
      <c r="AD97" s="42"/>
      <c r="AE97" s="42"/>
      <c r="AF97" s="42"/>
      <c r="AG97" s="42"/>
      <c r="AH97" s="42"/>
      <c r="AI97" s="42"/>
      <c r="AJ97" s="42"/>
      <c r="AK97" s="42"/>
      <c r="AL97" s="42"/>
      <c r="AM97" s="42"/>
      <c r="AN97" s="42"/>
      <c r="AO97" s="42"/>
      <c r="AP97" s="42"/>
      <c r="AQ97" s="42"/>
      <c r="AR97" s="42"/>
      <c r="AS97" s="42"/>
      <c r="AT97" s="42"/>
      <c r="AU97" s="42"/>
      <c r="AV97" s="42"/>
    </row>
    <row r="98" spans="5:48" s="10" customFormat="1" x14ac:dyDescent="0.2">
      <c r="E98" s="27">
        <f>$H$75</f>
        <v>7.4734727121771103</v>
      </c>
      <c r="F98" s="28">
        <v>1</v>
      </c>
      <c r="G98" s="28">
        <v>2</v>
      </c>
      <c r="H98" s="28">
        <v>3</v>
      </c>
      <c r="I98" s="7"/>
      <c r="J98" s="7"/>
      <c r="K98" s="7"/>
      <c r="L98" s="7"/>
      <c r="M98" s="7"/>
      <c r="N98" s="7"/>
      <c r="O98" s="7"/>
      <c r="P98" s="7"/>
      <c r="Q98" s="7"/>
      <c r="R98" s="7"/>
      <c r="S98" s="7"/>
      <c r="T98" s="7"/>
      <c r="U98" s="5"/>
      <c r="V98" s="5"/>
      <c r="W98" s="5"/>
      <c r="X98" s="42"/>
      <c r="Y98" s="42"/>
      <c r="Z98" s="42"/>
      <c r="AA98" s="42"/>
      <c r="AB98" s="42"/>
      <c r="AC98" s="42"/>
      <c r="AD98" s="42"/>
      <c r="AE98" s="42"/>
      <c r="AF98" s="42"/>
      <c r="AG98" s="42"/>
      <c r="AH98" s="42"/>
      <c r="AI98" s="42"/>
      <c r="AJ98" s="42"/>
      <c r="AK98" s="42"/>
      <c r="AL98" s="42"/>
      <c r="AM98" s="42"/>
      <c r="AN98" s="42"/>
      <c r="AO98" s="42"/>
      <c r="AP98" s="42"/>
      <c r="AQ98" s="42"/>
      <c r="AR98" s="42"/>
      <c r="AS98" s="42"/>
      <c r="AT98" s="42"/>
      <c r="AU98" s="42"/>
      <c r="AV98" s="42"/>
    </row>
    <row r="99" spans="5:48" s="10" customFormat="1" x14ac:dyDescent="0.2">
      <c r="E99" s="28">
        <v>1</v>
      </c>
      <c r="F99" s="30">
        <f t="dataTable" ref="F99:H102" dt2D="1" dtr="1" r1="I32" r2="K5" ca="1"/>
        <v>13.647701658120996</v>
      </c>
      <c r="G99" s="30">
        <v>13.647701658120996</v>
      </c>
      <c r="H99" s="30">
        <v>13.647701658120996</v>
      </c>
      <c r="I99" s="7"/>
      <c r="J99" s="7"/>
      <c r="K99" s="7"/>
      <c r="L99" s="7"/>
      <c r="M99" s="7"/>
      <c r="N99" s="7"/>
      <c r="O99" s="7"/>
      <c r="P99" s="7"/>
      <c r="Q99" s="7"/>
      <c r="R99" s="7"/>
      <c r="S99" s="7"/>
      <c r="T99" s="7"/>
      <c r="U99" s="5"/>
      <c r="V99" s="5"/>
      <c r="W99" s="5"/>
      <c r="X99" s="42"/>
      <c r="Y99" s="42"/>
      <c r="Z99" s="42"/>
      <c r="AA99" s="42"/>
      <c r="AB99" s="42"/>
      <c r="AC99" s="42"/>
      <c r="AD99" s="42"/>
      <c r="AE99" s="42"/>
      <c r="AF99" s="42"/>
      <c r="AG99" s="42"/>
      <c r="AH99" s="42"/>
      <c r="AI99" s="42"/>
      <c r="AJ99" s="42"/>
      <c r="AK99" s="42"/>
      <c r="AL99" s="42"/>
      <c r="AM99" s="42"/>
      <c r="AN99" s="42"/>
      <c r="AO99" s="42"/>
      <c r="AP99" s="42"/>
      <c r="AQ99" s="42"/>
      <c r="AR99" s="42"/>
      <c r="AS99" s="42"/>
      <c r="AT99" s="42"/>
      <c r="AU99" s="42"/>
      <c r="AV99" s="42"/>
    </row>
    <row r="100" spans="5:48" s="10" customFormat="1" x14ac:dyDescent="0.2">
      <c r="E100" s="28">
        <v>2</v>
      </c>
      <c r="F100" s="30">
        <v>7.4734727121771103</v>
      </c>
      <c r="G100" s="30">
        <v>7.4734727121771103</v>
      </c>
      <c r="H100" s="30">
        <v>7.4734727121771103</v>
      </c>
      <c r="I100" s="9"/>
      <c r="J100" s="9"/>
      <c r="K100" s="9"/>
      <c r="L100" s="9"/>
      <c r="M100" s="9"/>
      <c r="N100" s="9"/>
      <c r="O100" s="9"/>
      <c r="P100" s="9"/>
      <c r="Q100" s="9"/>
      <c r="R100" s="9"/>
      <c r="S100" s="9"/>
      <c r="T100" s="9"/>
      <c r="U100" s="5"/>
      <c r="V100" s="5"/>
      <c r="W100" s="5"/>
      <c r="X100" s="42"/>
      <c r="Y100" s="42"/>
      <c r="Z100" s="42"/>
      <c r="AA100" s="42"/>
      <c r="AB100" s="42"/>
      <c r="AC100" s="42"/>
      <c r="AD100" s="42"/>
      <c r="AE100" s="42"/>
      <c r="AF100" s="42"/>
      <c r="AG100" s="42"/>
      <c r="AH100" s="42"/>
      <c r="AI100" s="42"/>
      <c r="AJ100" s="42"/>
      <c r="AK100" s="42"/>
      <c r="AL100" s="42"/>
      <c r="AM100" s="42"/>
      <c r="AN100" s="42"/>
      <c r="AO100" s="42"/>
      <c r="AP100" s="42"/>
      <c r="AQ100" s="42"/>
      <c r="AR100" s="42"/>
      <c r="AS100" s="42"/>
      <c r="AT100" s="42"/>
      <c r="AU100" s="42"/>
      <c r="AV100" s="42"/>
    </row>
    <row r="101" spans="5:48" s="10" customFormat="1" x14ac:dyDescent="0.2">
      <c r="E101" s="28">
        <v>3</v>
      </c>
      <c r="F101" s="30">
        <v>7.9591248928548533</v>
      </c>
      <c r="G101" s="37">
        <v>11.142774849996792</v>
      </c>
      <c r="H101" s="30">
        <v>14.188005243784731</v>
      </c>
      <c r="I101" s="7"/>
      <c r="J101" s="7"/>
      <c r="K101" s="7"/>
      <c r="L101" s="7"/>
      <c r="M101" s="7"/>
      <c r="N101" s="7"/>
      <c r="O101" s="7"/>
      <c r="P101" s="7"/>
      <c r="Q101" s="7"/>
      <c r="R101" s="7"/>
      <c r="S101" s="7"/>
      <c r="T101" s="7"/>
      <c r="U101" s="5"/>
      <c r="V101" s="5"/>
      <c r="W101" s="5"/>
      <c r="X101" s="42"/>
      <c r="Y101" s="42"/>
      <c r="Z101" s="42"/>
      <c r="AA101" s="42"/>
      <c r="AB101" s="42"/>
      <c r="AC101" s="42"/>
      <c r="AD101" s="42"/>
      <c r="AE101" s="42"/>
      <c r="AF101" s="42"/>
      <c r="AG101" s="42"/>
      <c r="AH101" s="42"/>
      <c r="AI101" s="42"/>
      <c r="AJ101" s="42"/>
      <c r="AK101" s="42"/>
      <c r="AL101" s="42"/>
      <c r="AM101" s="42"/>
      <c r="AN101" s="42"/>
      <c r="AO101" s="42"/>
      <c r="AP101" s="42"/>
      <c r="AQ101" s="42"/>
      <c r="AR101" s="42"/>
      <c r="AS101" s="42"/>
      <c r="AT101" s="42"/>
      <c r="AU101" s="42"/>
      <c r="AV101" s="42"/>
    </row>
    <row r="102" spans="5:48" s="10" customFormat="1" x14ac:dyDescent="0.2">
      <c r="E102" s="28">
        <v>4</v>
      </c>
      <c r="F102" s="30">
        <v>3.5046352408867074</v>
      </c>
      <c r="G102" s="30">
        <v>4.9064893372413927</v>
      </c>
      <c r="H102" s="30">
        <v>6.2473932554936873</v>
      </c>
      <c r="I102" s="9"/>
      <c r="J102" s="9"/>
      <c r="K102" s="9"/>
      <c r="L102" s="9"/>
      <c r="M102" s="9"/>
      <c r="N102" s="9"/>
      <c r="O102" s="9"/>
      <c r="P102" s="9"/>
      <c r="Q102" s="9"/>
      <c r="R102" s="9"/>
      <c r="S102" s="9"/>
      <c r="T102" s="9"/>
      <c r="U102" s="5"/>
      <c r="V102" s="5"/>
      <c r="W102" s="5"/>
      <c r="X102" s="42"/>
      <c r="Y102" s="42"/>
      <c r="Z102" s="42"/>
      <c r="AA102" s="42"/>
      <c r="AB102" s="42"/>
      <c r="AC102" s="42"/>
      <c r="AD102" s="42"/>
      <c r="AE102" s="42"/>
      <c r="AF102" s="42"/>
      <c r="AG102" s="42"/>
      <c r="AH102" s="42"/>
      <c r="AI102" s="42"/>
      <c r="AJ102" s="42"/>
      <c r="AK102" s="42"/>
      <c r="AL102" s="42"/>
      <c r="AM102" s="42"/>
      <c r="AN102" s="42"/>
      <c r="AO102" s="42"/>
      <c r="AP102" s="42"/>
      <c r="AQ102" s="42"/>
      <c r="AR102" s="42"/>
      <c r="AS102" s="42"/>
      <c r="AT102" s="42"/>
      <c r="AU102" s="42"/>
      <c r="AV102" s="42"/>
    </row>
    <row r="103" spans="5:48" s="10" customFormat="1" x14ac:dyDescent="0.2">
      <c r="I103" s="9"/>
      <c r="J103" s="9"/>
      <c r="K103" s="9"/>
      <c r="L103" s="9"/>
      <c r="M103" s="9"/>
      <c r="N103" s="9"/>
      <c r="O103" s="9"/>
      <c r="P103" s="9"/>
      <c r="Q103" s="9"/>
      <c r="R103" s="9"/>
      <c r="S103" s="9"/>
      <c r="T103" s="9"/>
      <c r="U103" s="5"/>
      <c r="V103" s="5"/>
      <c r="W103" s="5"/>
      <c r="X103" s="42"/>
      <c r="Y103" s="42"/>
      <c r="Z103" s="42"/>
      <c r="AA103" s="42"/>
      <c r="AB103" s="42"/>
      <c r="AC103" s="42"/>
      <c r="AD103" s="42"/>
      <c r="AE103" s="42"/>
      <c r="AF103" s="42"/>
      <c r="AG103" s="42"/>
      <c r="AH103" s="42"/>
      <c r="AI103" s="42"/>
      <c r="AJ103" s="42"/>
      <c r="AK103" s="42"/>
      <c r="AL103" s="42"/>
      <c r="AM103" s="42"/>
      <c r="AN103" s="42"/>
      <c r="AO103" s="42"/>
      <c r="AP103" s="42"/>
      <c r="AQ103" s="42"/>
      <c r="AR103" s="42"/>
      <c r="AS103" s="42"/>
      <c r="AT103" s="42"/>
      <c r="AU103" s="42"/>
      <c r="AV103" s="42"/>
    </row>
    <row r="104" spans="5:48" s="10" customFormat="1" x14ac:dyDescent="0.2">
      <c r="E104" s="33" t="str">
        <f>B33</f>
        <v>Demand Growth Rate</v>
      </c>
      <c r="F104" s="33"/>
      <c r="G104" s="33"/>
      <c r="H104" s="33"/>
      <c r="I104" s="7"/>
      <c r="J104" s="7"/>
      <c r="K104" s="7"/>
      <c r="L104" s="7"/>
      <c r="M104" s="7"/>
      <c r="N104" s="7"/>
      <c r="O104" s="7"/>
      <c r="P104" s="7"/>
      <c r="Q104" s="7"/>
      <c r="R104" s="7"/>
      <c r="S104" s="7"/>
      <c r="T104" s="7"/>
      <c r="U104" s="5"/>
      <c r="V104" s="5"/>
      <c r="W104" s="5"/>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row>
    <row r="105" spans="5:48" s="10" customFormat="1" x14ac:dyDescent="0.2">
      <c r="E105" s="27">
        <f>$H$75</f>
        <v>7.4734727121771103</v>
      </c>
      <c r="F105" s="28">
        <v>1</v>
      </c>
      <c r="G105" s="28">
        <v>2</v>
      </c>
      <c r="H105" s="28">
        <v>3</v>
      </c>
      <c r="I105" s="7"/>
      <c r="J105" s="7"/>
      <c r="K105" s="7"/>
      <c r="L105" s="7"/>
      <c r="M105" s="7"/>
      <c r="N105" s="7"/>
      <c r="O105" s="7"/>
      <c r="P105" s="7"/>
      <c r="Q105" s="7"/>
      <c r="R105" s="7"/>
      <c r="S105" s="7"/>
      <c r="T105" s="7"/>
      <c r="U105" s="5"/>
      <c r="V105" s="5"/>
      <c r="W105" s="5"/>
      <c r="X105" s="42"/>
      <c r="Y105" s="42"/>
      <c r="Z105" s="42"/>
      <c r="AA105" s="42"/>
      <c r="AB105" s="42"/>
      <c r="AC105" s="42"/>
      <c r="AD105" s="42"/>
      <c r="AE105" s="42"/>
      <c r="AF105" s="42"/>
      <c r="AG105" s="42"/>
      <c r="AH105" s="42"/>
      <c r="AI105" s="42"/>
      <c r="AJ105" s="42"/>
      <c r="AK105" s="42"/>
      <c r="AL105" s="42"/>
      <c r="AM105" s="42"/>
      <c r="AN105" s="42"/>
      <c r="AO105" s="42"/>
      <c r="AP105" s="42"/>
      <c r="AQ105" s="42"/>
      <c r="AR105" s="42"/>
      <c r="AS105" s="42"/>
      <c r="AT105" s="42"/>
      <c r="AU105" s="42"/>
      <c r="AV105" s="42"/>
    </row>
    <row r="106" spans="5:48" s="10" customFormat="1" x14ac:dyDescent="0.2">
      <c r="E106" s="28">
        <v>1</v>
      </c>
      <c r="F106" s="30">
        <f t="dataTable" ref="F106:H109" dt2D="1" dtr="1" r1="I33" r2="K5" ca="1"/>
        <v>12.941187360801344</v>
      </c>
      <c r="G106" s="30">
        <v>13.647701658120996</v>
      </c>
      <c r="H106" s="30">
        <v>13.647701658120996</v>
      </c>
      <c r="I106" s="7"/>
      <c r="J106" s="7"/>
      <c r="K106" s="7"/>
      <c r="L106" s="7"/>
      <c r="M106" s="7"/>
      <c r="N106" s="7"/>
      <c r="O106" s="7"/>
      <c r="P106" s="7"/>
      <c r="Q106" s="7"/>
      <c r="R106" s="7"/>
      <c r="S106" s="7"/>
      <c r="T106" s="7"/>
      <c r="U106" s="5"/>
      <c r="V106" s="5"/>
      <c r="W106" s="5"/>
      <c r="X106" s="42"/>
      <c r="Y106" s="42"/>
      <c r="Z106" s="42"/>
      <c r="AA106" s="42"/>
      <c r="AB106" s="42"/>
      <c r="AC106" s="42"/>
      <c r="AD106" s="42"/>
      <c r="AE106" s="42"/>
      <c r="AF106" s="42"/>
      <c r="AG106" s="42"/>
      <c r="AH106" s="42"/>
      <c r="AI106" s="42"/>
      <c r="AJ106" s="42"/>
      <c r="AK106" s="42"/>
      <c r="AL106" s="42"/>
      <c r="AM106" s="42"/>
      <c r="AN106" s="42"/>
      <c r="AO106" s="42"/>
      <c r="AP106" s="42"/>
      <c r="AQ106" s="42"/>
      <c r="AR106" s="42"/>
      <c r="AS106" s="42"/>
      <c r="AT106" s="42"/>
      <c r="AU106" s="42"/>
      <c r="AV106" s="42"/>
    </row>
    <row r="107" spans="5:48" s="10" customFormat="1" x14ac:dyDescent="0.2">
      <c r="E107" s="28">
        <v>2</v>
      </c>
      <c r="F107" s="30">
        <v>3.4102039061521854</v>
      </c>
      <c r="G107" s="30">
        <v>7.4734727121771103</v>
      </c>
      <c r="H107" s="30">
        <v>13.518597296595292</v>
      </c>
      <c r="I107" s="7"/>
      <c r="J107" s="7"/>
      <c r="K107" s="7"/>
      <c r="L107" s="7"/>
      <c r="M107" s="7"/>
      <c r="N107" s="7"/>
      <c r="O107" s="7"/>
      <c r="P107" s="7"/>
      <c r="Q107" s="7"/>
      <c r="R107" s="7"/>
      <c r="S107" s="7"/>
      <c r="T107" s="7"/>
      <c r="U107" s="5"/>
      <c r="V107" s="5"/>
      <c r="W107" s="5"/>
      <c r="X107" s="42"/>
      <c r="Y107" s="42"/>
      <c r="Z107" s="42"/>
      <c r="AA107" s="42"/>
      <c r="AB107" s="42"/>
      <c r="AC107" s="42"/>
      <c r="AD107" s="42"/>
      <c r="AE107" s="42"/>
      <c r="AF107" s="42"/>
      <c r="AG107" s="42"/>
      <c r="AH107" s="42"/>
      <c r="AI107" s="42"/>
      <c r="AJ107" s="42"/>
      <c r="AK107" s="42"/>
      <c r="AL107" s="42"/>
      <c r="AM107" s="42"/>
      <c r="AN107" s="42"/>
      <c r="AO107" s="42"/>
      <c r="AP107" s="42"/>
      <c r="AQ107" s="42"/>
      <c r="AR107" s="42"/>
      <c r="AS107" s="42"/>
      <c r="AT107" s="42"/>
      <c r="AU107" s="42"/>
      <c r="AV107" s="42"/>
    </row>
    <row r="108" spans="5:48" s="10" customFormat="1" x14ac:dyDescent="0.2">
      <c r="E108" s="28">
        <v>3</v>
      </c>
      <c r="F108" s="30">
        <v>8.5601237950227258</v>
      </c>
      <c r="G108" s="37">
        <v>11.142774849996792</v>
      </c>
      <c r="H108" s="30">
        <v>14.256654257967416</v>
      </c>
      <c r="I108" s="9"/>
      <c r="J108" s="9"/>
      <c r="K108" s="9"/>
      <c r="L108" s="9"/>
      <c r="M108" s="9"/>
      <c r="N108" s="9"/>
      <c r="O108" s="9"/>
      <c r="P108" s="9"/>
      <c r="Q108" s="9"/>
      <c r="R108" s="9"/>
      <c r="S108" s="9"/>
      <c r="T108" s="9"/>
      <c r="U108" s="5"/>
      <c r="V108" s="5"/>
      <c r="W108" s="5"/>
      <c r="X108" s="42"/>
      <c r="Y108" s="42"/>
      <c r="Z108" s="42"/>
      <c r="AA108" s="42"/>
      <c r="AB108" s="42"/>
      <c r="AC108" s="42"/>
      <c r="AD108" s="42"/>
      <c r="AE108" s="42"/>
      <c r="AF108" s="42"/>
      <c r="AG108" s="42"/>
      <c r="AH108" s="42"/>
      <c r="AI108" s="42"/>
      <c r="AJ108" s="42"/>
      <c r="AK108" s="42"/>
      <c r="AL108" s="42"/>
      <c r="AM108" s="42"/>
      <c r="AN108" s="42"/>
      <c r="AO108" s="42"/>
      <c r="AP108" s="42"/>
      <c r="AQ108" s="42"/>
      <c r="AR108" s="42"/>
      <c r="AS108" s="42"/>
      <c r="AT108" s="42"/>
      <c r="AU108" s="42"/>
      <c r="AV108" s="42"/>
    </row>
    <row r="109" spans="5:48" s="10" customFormat="1" x14ac:dyDescent="0.2">
      <c r="E109" s="28">
        <v>4</v>
      </c>
      <c r="F109" s="30">
        <v>3.7692726175614544</v>
      </c>
      <c r="G109" s="30">
        <v>4.9064893372413927</v>
      </c>
      <c r="H109" s="30">
        <v>6.6093546200467905</v>
      </c>
      <c r="I109" s="7"/>
      <c r="J109" s="7"/>
      <c r="K109" s="7"/>
      <c r="L109" s="7"/>
      <c r="M109" s="7"/>
      <c r="N109" s="7"/>
      <c r="O109" s="7"/>
      <c r="P109" s="7"/>
      <c r="Q109" s="7"/>
      <c r="R109" s="7"/>
      <c r="S109" s="7"/>
      <c r="T109" s="7"/>
      <c r="U109" s="5"/>
      <c r="V109" s="5"/>
      <c r="W109" s="5"/>
      <c r="X109" s="42"/>
      <c r="Y109" s="42"/>
      <c r="Z109" s="42"/>
      <c r="AA109" s="42"/>
      <c r="AB109" s="42"/>
      <c r="AC109" s="42"/>
      <c r="AD109" s="42"/>
      <c r="AE109" s="42"/>
      <c r="AF109" s="42"/>
      <c r="AG109" s="42"/>
      <c r="AH109" s="42"/>
      <c r="AI109" s="42"/>
      <c r="AJ109" s="42"/>
      <c r="AK109" s="42"/>
      <c r="AL109" s="42"/>
      <c r="AM109" s="42"/>
      <c r="AN109" s="42"/>
      <c r="AO109" s="42"/>
      <c r="AP109" s="42"/>
      <c r="AQ109" s="42"/>
      <c r="AR109" s="42"/>
      <c r="AS109" s="42"/>
      <c r="AT109" s="42"/>
      <c r="AU109" s="42"/>
      <c r="AV109" s="42"/>
    </row>
    <row r="110" spans="5:48" s="10" customFormat="1" x14ac:dyDescent="0.2">
      <c r="E110" s="22"/>
      <c r="F110" s="22"/>
      <c r="G110" s="22"/>
      <c r="H110" s="22"/>
      <c r="I110" s="7"/>
      <c r="J110" s="7"/>
      <c r="K110" s="7"/>
      <c r="L110" s="7"/>
      <c r="M110" s="7"/>
      <c r="N110" s="7"/>
      <c r="O110" s="7"/>
      <c r="P110" s="7"/>
      <c r="Q110" s="7"/>
      <c r="R110" s="7"/>
      <c r="S110" s="7"/>
      <c r="T110" s="7"/>
      <c r="U110" s="5"/>
      <c r="V110" s="5"/>
      <c r="W110" s="5"/>
      <c r="X110" s="42"/>
      <c r="Y110" s="42"/>
      <c r="Z110" s="42"/>
      <c r="AA110" s="42"/>
      <c r="AB110" s="42"/>
      <c r="AC110" s="42"/>
      <c r="AD110" s="42"/>
      <c r="AE110" s="42"/>
      <c r="AF110" s="42"/>
      <c r="AG110" s="42"/>
      <c r="AH110" s="42"/>
      <c r="AI110" s="42"/>
      <c r="AJ110" s="42"/>
      <c r="AK110" s="42"/>
      <c r="AL110" s="42"/>
      <c r="AM110" s="42"/>
      <c r="AN110" s="42"/>
      <c r="AO110" s="42"/>
      <c r="AP110" s="42"/>
      <c r="AQ110" s="42"/>
      <c r="AR110" s="42"/>
      <c r="AS110" s="42"/>
      <c r="AT110" s="42"/>
      <c r="AU110" s="42"/>
      <c r="AV110" s="42"/>
    </row>
    <row r="111" spans="5:48" s="10" customFormat="1" x14ac:dyDescent="0.2">
      <c r="E111" s="33" t="str">
        <f>B36</f>
        <v>Unit Revenue</v>
      </c>
      <c r="F111" s="33"/>
      <c r="G111" s="33"/>
      <c r="H111" s="33"/>
      <c r="I111" s="7"/>
      <c r="J111" s="7"/>
      <c r="K111" s="7"/>
      <c r="L111" s="7"/>
      <c r="M111" s="7"/>
      <c r="N111" s="7"/>
      <c r="O111" s="7"/>
      <c r="P111" s="7"/>
      <c r="Q111" s="7"/>
      <c r="R111" s="7"/>
      <c r="S111" s="7"/>
      <c r="T111" s="7"/>
      <c r="U111" s="5"/>
      <c r="V111" s="5"/>
      <c r="W111" s="5"/>
      <c r="X111" s="42"/>
      <c r="Y111" s="42"/>
      <c r="Z111" s="42"/>
      <c r="AA111" s="42"/>
      <c r="AB111" s="42"/>
      <c r="AC111" s="42"/>
      <c r="AD111" s="42"/>
      <c r="AE111" s="42"/>
      <c r="AF111" s="42"/>
      <c r="AG111" s="42"/>
      <c r="AH111" s="42"/>
      <c r="AI111" s="42"/>
      <c r="AJ111" s="42"/>
      <c r="AK111" s="42"/>
      <c r="AL111" s="42"/>
      <c r="AM111" s="42"/>
      <c r="AN111" s="42"/>
      <c r="AO111" s="42"/>
      <c r="AP111" s="42"/>
      <c r="AQ111" s="42"/>
      <c r="AR111" s="42"/>
      <c r="AS111" s="42"/>
      <c r="AT111" s="42"/>
      <c r="AU111" s="42"/>
      <c r="AV111" s="42"/>
    </row>
    <row r="112" spans="5:48" s="10" customFormat="1" x14ac:dyDescent="0.2">
      <c r="E112" s="27">
        <f>$H$75</f>
        <v>7.4734727121771103</v>
      </c>
      <c r="F112" s="28">
        <v>1</v>
      </c>
      <c r="G112" s="28">
        <v>2</v>
      </c>
      <c r="H112" s="28">
        <v>3</v>
      </c>
      <c r="I112" s="9"/>
      <c r="J112" s="9"/>
      <c r="K112" s="9"/>
      <c r="L112" s="9"/>
      <c r="M112" s="9"/>
      <c r="N112" s="9"/>
      <c r="O112" s="9"/>
      <c r="P112" s="9"/>
      <c r="Q112" s="9"/>
      <c r="R112" s="9"/>
      <c r="S112" s="9"/>
      <c r="T112" s="9"/>
      <c r="U112" s="5"/>
      <c r="V112" s="5"/>
      <c r="W112" s="5"/>
      <c r="X112" s="42"/>
      <c r="Y112" s="42"/>
      <c r="Z112" s="42"/>
      <c r="AA112" s="42"/>
      <c r="AB112" s="42"/>
      <c r="AC112" s="42"/>
      <c r="AD112" s="42"/>
      <c r="AE112" s="42"/>
      <c r="AF112" s="42"/>
      <c r="AG112" s="42"/>
      <c r="AH112" s="42"/>
      <c r="AI112" s="42"/>
      <c r="AJ112" s="42"/>
      <c r="AK112" s="42"/>
      <c r="AL112" s="42"/>
      <c r="AM112" s="42"/>
      <c r="AN112" s="42"/>
      <c r="AO112" s="42"/>
      <c r="AP112" s="42"/>
      <c r="AQ112" s="42"/>
      <c r="AR112" s="42"/>
      <c r="AS112" s="42"/>
      <c r="AT112" s="42"/>
      <c r="AU112" s="42"/>
      <c r="AV112" s="42"/>
    </row>
    <row r="113" spans="1:48" s="10" customFormat="1" x14ac:dyDescent="0.2">
      <c r="E113" s="28">
        <v>1</v>
      </c>
      <c r="F113" s="30">
        <f t="dataTable" ref="F113:H116" dt2D="1" dtr="1" r1="I36" r2="K5" ca="1"/>
        <v>5.2231944617500154</v>
      </c>
      <c r="G113" s="30">
        <v>13.647701658120996</v>
      </c>
      <c r="H113" s="30">
        <v>21.285921516164031</v>
      </c>
      <c r="I113" s="7"/>
      <c r="J113" s="7"/>
      <c r="K113" s="7"/>
      <c r="L113" s="7"/>
      <c r="M113" s="7"/>
      <c r="N113" s="7"/>
      <c r="O113" s="7"/>
      <c r="P113" s="7"/>
      <c r="Q113" s="7"/>
      <c r="R113" s="7"/>
      <c r="S113" s="7"/>
      <c r="T113" s="7"/>
      <c r="U113" s="5"/>
      <c r="V113" s="5"/>
      <c r="W113" s="5"/>
      <c r="X113" s="42"/>
      <c r="Y113" s="42"/>
      <c r="Z113" s="42"/>
      <c r="AA113" s="42"/>
      <c r="AB113" s="42"/>
      <c r="AC113" s="42"/>
      <c r="AD113" s="42"/>
      <c r="AE113" s="42"/>
      <c r="AF113" s="42"/>
      <c r="AG113" s="42"/>
      <c r="AH113" s="42"/>
      <c r="AI113" s="42"/>
      <c r="AJ113" s="42"/>
      <c r="AK113" s="42"/>
      <c r="AL113" s="42"/>
      <c r="AM113" s="42"/>
      <c r="AN113" s="42"/>
      <c r="AO113" s="42"/>
      <c r="AP113" s="42"/>
      <c r="AQ113" s="42"/>
      <c r="AR113" s="42"/>
      <c r="AS113" s="42"/>
      <c r="AT113" s="42"/>
      <c r="AU113" s="42"/>
      <c r="AV113" s="42"/>
    </row>
    <row r="114" spans="1:48" s="10" customFormat="1" x14ac:dyDescent="0.2">
      <c r="E114" s="28">
        <v>2</v>
      </c>
      <c r="F114" s="30">
        <v>-4.1710000308129489</v>
      </c>
      <c r="G114" s="30">
        <v>7.4734727121771103</v>
      </c>
      <c r="H114" s="30">
        <v>17.431011367197392</v>
      </c>
      <c r="I114" s="9"/>
      <c r="J114" s="9"/>
      <c r="K114" s="9"/>
      <c r="L114" s="9"/>
      <c r="M114" s="9"/>
      <c r="N114" s="9"/>
      <c r="O114" s="9"/>
      <c r="P114" s="9"/>
      <c r="Q114" s="9"/>
      <c r="R114" s="9"/>
      <c r="S114" s="9"/>
      <c r="T114" s="9"/>
      <c r="U114" s="5"/>
      <c r="V114" s="5"/>
      <c r="W114" s="5"/>
      <c r="X114" s="42"/>
      <c r="Y114" s="42"/>
      <c r="Z114" s="42"/>
      <c r="AA114" s="42"/>
      <c r="AB114" s="42"/>
      <c r="AC114" s="42"/>
      <c r="AD114" s="42"/>
      <c r="AE114" s="42"/>
      <c r="AF114" s="42"/>
      <c r="AG114" s="42"/>
      <c r="AH114" s="42"/>
      <c r="AI114" s="42"/>
      <c r="AJ114" s="42"/>
      <c r="AK114" s="42"/>
      <c r="AL114" s="42"/>
      <c r="AM114" s="42"/>
      <c r="AN114" s="42"/>
      <c r="AO114" s="42"/>
      <c r="AP114" s="42"/>
      <c r="AQ114" s="42"/>
      <c r="AR114" s="42"/>
      <c r="AS114" s="42"/>
      <c r="AT114" s="42"/>
      <c r="AU114" s="42"/>
      <c r="AV114" s="42"/>
    </row>
    <row r="115" spans="1:48" s="10" customFormat="1" x14ac:dyDescent="0.2">
      <c r="E115" s="28">
        <v>3</v>
      </c>
      <c r="F115" s="30">
        <v>4.2645187697518567</v>
      </c>
      <c r="G115" s="37">
        <v>11.142774849996792</v>
      </c>
      <c r="H115" s="30">
        <v>17.379060362752217</v>
      </c>
      <c r="I115" s="9"/>
      <c r="J115" s="9"/>
      <c r="K115" s="9"/>
      <c r="L115" s="9"/>
      <c r="M115" s="9"/>
      <c r="N115" s="9"/>
      <c r="O115" s="9"/>
      <c r="P115" s="9"/>
      <c r="Q115" s="9"/>
      <c r="R115" s="9"/>
      <c r="S115" s="9"/>
      <c r="T115" s="9"/>
      <c r="U115" s="5"/>
      <c r="V115" s="5"/>
      <c r="W115" s="5"/>
      <c r="X115" s="42"/>
      <c r="Y115" s="42"/>
      <c r="Z115" s="42"/>
      <c r="AA115" s="42"/>
      <c r="AB115" s="42"/>
      <c r="AC115" s="42"/>
      <c r="AD115" s="42"/>
      <c r="AE115" s="42"/>
      <c r="AF115" s="42"/>
      <c r="AG115" s="42"/>
      <c r="AH115" s="42"/>
      <c r="AI115" s="42"/>
      <c r="AJ115" s="42"/>
      <c r="AK115" s="42"/>
      <c r="AL115" s="42"/>
      <c r="AM115" s="42"/>
      <c r="AN115" s="42"/>
      <c r="AO115" s="42"/>
      <c r="AP115" s="42"/>
      <c r="AQ115" s="42"/>
      <c r="AR115" s="42"/>
      <c r="AS115" s="42"/>
      <c r="AT115" s="42"/>
      <c r="AU115" s="42"/>
      <c r="AV115" s="42"/>
    </row>
    <row r="116" spans="1:48" s="10" customFormat="1" x14ac:dyDescent="0.2">
      <c r="B116" s="98"/>
      <c r="E116" s="28">
        <v>4</v>
      </c>
      <c r="F116" s="30">
        <v>4.5625765332291452</v>
      </c>
      <c r="G116" s="30">
        <v>4.9064893372413927</v>
      </c>
      <c r="H116" s="30">
        <v>5.2183036128791658</v>
      </c>
      <c r="I116" s="91"/>
      <c r="J116" s="9"/>
      <c r="K116" s="9"/>
      <c r="L116" s="9"/>
      <c r="M116" s="9"/>
      <c r="N116" s="9"/>
      <c r="O116" s="9"/>
      <c r="P116" s="9"/>
      <c r="Q116" s="9"/>
      <c r="R116" s="9"/>
      <c r="S116" s="9"/>
      <c r="T116" s="9"/>
      <c r="U116" s="5"/>
      <c r="V116" s="5"/>
      <c r="W116" s="5"/>
      <c r="X116" s="42"/>
      <c r="Y116" s="42"/>
      <c r="Z116" s="42"/>
      <c r="AA116" s="42"/>
      <c r="AB116" s="42"/>
      <c r="AC116" s="42"/>
      <c r="AD116" s="42"/>
      <c r="AE116" s="42"/>
      <c r="AF116" s="42"/>
      <c r="AG116" s="42"/>
      <c r="AH116" s="42"/>
      <c r="AI116" s="42"/>
      <c r="AJ116" s="42"/>
      <c r="AK116" s="42"/>
      <c r="AL116" s="42"/>
      <c r="AM116" s="42"/>
      <c r="AN116" s="42"/>
      <c r="AO116" s="42"/>
      <c r="AP116" s="42"/>
      <c r="AQ116" s="42"/>
      <c r="AR116" s="42"/>
      <c r="AS116" s="42"/>
      <c r="AT116" s="42"/>
      <c r="AU116" s="42"/>
      <c r="AV116" s="42"/>
    </row>
    <row r="117" spans="1:48" s="10" customFormat="1" x14ac:dyDescent="0.2">
      <c r="A117" s="98"/>
      <c r="H117" s="22"/>
      <c r="I117" s="93"/>
      <c r="J117" s="93"/>
      <c r="K117" s="93"/>
      <c r="L117" s="93"/>
      <c r="M117" s="93"/>
      <c r="N117" s="93"/>
      <c r="O117" s="93"/>
      <c r="P117" s="93"/>
      <c r="Q117" s="93"/>
      <c r="R117" s="93"/>
      <c r="S117" s="93"/>
      <c r="T117" s="93"/>
      <c r="U117" s="5"/>
      <c r="V117" s="5"/>
      <c r="W117" s="5"/>
      <c r="X117" s="42"/>
      <c r="Y117" s="42"/>
      <c r="Z117" s="42"/>
      <c r="AA117" s="42"/>
      <c r="AB117" s="42"/>
      <c r="AC117" s="42"/>
      <c r="AD117" s="42"/>
      <c r="AE117" s="42"/>
      <c r="AF117" s="42"/>
      <c r="AG117" s="42"/>
      <c r="AH117" s="42"/>
      <c r="AI117" s="42"/>
      <c r="AJ117" s="42"/>
      <c r="AK117" s="42"/>
      <c r="AL117" s="42"/>
      <c r="AM117" s="42"/>
      <c r="AN117" s="42"/>
      <c r="AO117" s="42"/>
      <c r="AP117" s="42"/>
      <c r="AQ117" s="42"/>
      <c r="AR117" s="42"/>
      <c r="AS117" s="42"/>
      <c r="AT117" s="42"/>
      <c r="AU117" s="42"/>
      <c r="AV117" s="42"/>
    </row>
    <row r="118" spans="1:48" s="10" customFormat="1" x14ac:dyDescent="0.2">
      <c r="E118" s="33" t="str">
        <f>B39</f>
        <v>Production cost</v>
      </c>
      <c r="F118" s="33"/>
      <c r="G118" s="33"/>
      <c r="H118" s="33"/>
      <c r="I118" s="7"/>
      <c r="J118" s="7"/>
      <c r="K118" s="7"/>
      <c r="L118" s="7"/>
      <c r="M118" s="7"/>
      <c r="N118" s="7"/>
      <c r="O118" s="7"/>
      <c r="P118" s="7"/>
      <c r="Q118" s="7"/>
      <c r="R118" s="7"/>
      <c r="S118" s="7"/>
      <c r="T118" s="7"/>
      <c r="U118" s="5"/>
      <c r="V118" s="5"/>
      <c r="W118" s="5"/>
      <c r="X118" s="42"/>
      <c r="Y118" s="42"/>
      <c r="Z118" s="42"/>
      <c r="AA118" s="42"/>
      <c r="AB118" s="42"/>
      <c r="AC118" s="42"/>
      <c r="AD118" s="42"/>
      <c r="AE118" s="42"/>
      <c r="AF118" s="42"/>
      <c r="AG118" s="42"/>
      <c r="AH118" s="42"/>
      <c r="AI118" s="42"/>
      <c r="AJ118" s="42"/>
      <c r="AK118" s="42"/>
      <c r="AL118" s="42"/>
      <c r="AM118" s="42"/>
      <c r="AN118" s="42"/>
      <c r="AO118" s="42"/>
      <c r="AP118" s="42"/>
      <c r="AQ118" s="42"/>
      <c r="AR118" s="42"/>
      <c r="AS118" s="42"/>
      <c r="AT118" s="42"/>
      <c r="AU118" s="42"/>
      <c r="AV118" s="42"/>
    </row>
    <row r="119" spans="1:48" s="10" customFormat="1" x14ac:dyDescent="0.2">
      <c r="E119" s="27">
        <f>$H$75</f>
        <v>7.4734727121771103</v>
      </c>
      <c r="F119" s="28">
        <v>1</v>
      </c>
      <c r="G119" s="28">
        <v>2</v>
      </c>
      <c r="H119" s="28">
        <v>3</v>
      </c>
      <c r="I119" s="7"/>
      <c r="J119" s="7"/>
      <c r="K119" s="7"/>
      <c r="L119" s="7"/>
      <c r="M119" s="7"/>
      <c r="N119" s="7"/>
      <c r="O119" s="7"/>
      <c r="P119" s="7"/>
      <c r="Q119" s="7"/>
      <c r="R119" s="7"/>
      <c r="S119" s="7"/>
      <c r="T119" s="7"/>
      <c r="U119" s="5"/>
      <c r="V119" s="5"/>
      <c r="W119" s="5"/>
      <c r="X119" s="42"/>
      <c r="Y119" s="42"/>
      <c r="Z119" s="42"/>
      <c r="AA119" s="42"/>
      <c r="AB119" s="42"/>
      <c r="AC119" s="42"/>
      <c r="AD119" s="42"/>
      <c r="AE119" s="42"/>
      <c r="AF119" s="42"/>
      <c r="AG119" s="42"/>
      <c r="AH119" s="42"/>
      <c r="AI119" s="42"/>
      <c r="AJ119" s="42"/>
      <c r="AK119" s="42"/>
      <c r="AL119" s="42"/>
      <c r="AM119" s="42"/>
      <c r="AN119" s="42"/>
      <c r="AO119" s="42"/>
      <c r="AP119" s="42"/>
      <c r="AQ119" s="42"/>
      <c r="AR119" s="42"/>
      <c r="AS119" s="42"/>
      <c r="AT119" s="42"/>
      <c r="AU119" s="42"/>
      <c r="AV119" s="42"/>
    </row>
    <row r="120" spans="1:48" s="10" customFormat="1" x14ac:dyDescent="0.2">
      <c r="B120" s="94"/>
      <c r="E120" s="28">
        <v>1</v>
      </c>
      <c r="F120" s="30">
        <f t="dataTable" ref="F120:H123" dt2D="1" dtr="1" r1="I39" r2="K5" ca="1"/>
        <v>16.343543960959718</v>
      </c>
      <c r="G120" s="30">
        <v>13.647701658120996</v>
      </c>
      <c r="H120" s="30">
        <v>10.446388923500031</v>
      </c>
      <c r="I120" s="7"/>
      <c r="J120" s="7"/>
      <c r="K120" s="7"/>
      <c r="L120" s="7"/>
      <c r="M120" s="7"/>
      <c r="N120" s="7"/>
      <c r="O120" s="7"/>
      <c r="P120" s="7"/>
      <c r="Q120" s="7"/>
      <c r="R120" s="7"/>
      <c r="S120" s="7"/>
      <c r="T120" s="7"/>
      <c r="U120" s="5"/>
      <c r="V120" s="5"/>
      <c r="W120" s="5"/>
      <c r="X120" s="42"/>
      <c r="Y120" s="42"/>
      <c r="Z120" s="42"/>
      <c r="AA120" s="42"/>
      <c r="AB120" s="42"/>
      <c r="AC120" s="42"/>
      <c r="AD120" s="42"/>
      <c r="AE120" s="42"/>
      <c r="AF120" s="42"/>
      <c r="AG120" s="42"/>
      <c r="AH120" s="42"/>
      <c r="AI120" s="42"/>
      <c r="AJ120" s="42"/>
      <c r="AK120" s="42"/>
      <c r="AL120" s="42"/>
      <c r="AM120" s="42"/>
      <c r="AN120" s="42"/>
      <c r="AO120" s="42"/>
      <c r="AP120" s="42"/>
      <c r="AQ120" s="42"/>
      <c r="AR120" s="42"/>
      <c r="AS120" s="42"/>
      <c r="AT120" s="42"/>
      <c r="AU120" s="42"/>
      <c r="AV120" s="42"/>
    </row>
    <row r="121" spans="1:48" s="10" customFormat="1" x14ac:dyDescent="0.2">
      <c r="B121" s="94"/>
      <c r="E121" s="28">
        <v>2</v>
      </c>
      <c r="F121" s="30">
        <v>11.009911073344211</v>
      </c>
      <c r="G121" s="30">
        <v>7.4734727121771103</v>
      </c>
      <c r="H121" s="30">
        <v>3.1965987577709605</v>
      </c>
      <c r="I121" s="7"/>
      <c r="J121" s="7"/>
      <c r="K121" s="7"/>
      <c r="L121" s="7"/>
      <c r="M121" s="7"/>
      <c r="N121" s="7"/>
      <c r="O121" s="7"/>
      <c r="P121" s="7"/>
      <c r="Q121" s="7"/>
      <c r="R121" s="7"/>
      <c r="S121" s="7"/>
      <c r="T121" s="7"/>
      <c r="U121" s="5"/>
      <c r="V121" s="5"/>
      <c r="W121" s="5"/>
      <c r="X121" s="42"/>
      <c r="Y121" s="42"/>
      <c r="Z121" s="42"/>
      <c r="AA121" s="42"/>
      <c r="AB121" s="42"/>
      <c r="AC121" s="42"/>
      <c r="AD121" s="42"/>
      <c r="AE121" s="42"/>
      <c r="AF121" s="42"/>
      <c r="AG121" s="42"/>
      <c r="AH121" s="42"/>
      <c r="AI121" s="42"/>
      <c r="AJ121" s="42"/>
      <c r="AK121" s="42"/>
      <c r="AL121" s="42"/>
      <c r="AM121" s="42"/>
      <c r="AN121" s="42"/>
      <c r="AO121" s="42"/>
      <c r="AP121" s="42"/>
      <c r="AQ121" s="42"/>
      <c r="AR121" s="42"/>
      <c r="AS121" s="42"/>
      <c r="AT121" s="42"/>
      <c r="AU121" s="42"/>
      <c r="AV121" s="42"/>
    </row>
    <row r="122" spans="1:48" s="10" customFormat="1" x14ac:dyDescent="0.2">
      <c r="B122" s="94"/>
      <c r="E122" s="28">
        <v>3</v>
      </c>
      <c r="F122" s="30">
        <v>13.343816795675174</v>
      </c>
      <c r="G122" s="37">
        <v>11.142774849996792</v>
      </c>
      <c r="H122" s="30">
        <v>8.5290375395037152</v>
      </c>
      <c r="I122" s="7"/>
      <c r="J122" s="7"/>
      <c r="K122" s="7"/>
      <c r="L122" s="7"/>
      <c r="M122" s="7"/>
      <c r="N122" s="7"/>
      <c r="O122" s="7"/>
      <c r="P122" s="7"/>
      <c r="Q122" s="7"/>
      <c r="R122" s="7"/>
      <c r="S122" s="7"/>
      <c r="T122" s="7"/>
      <c r="U122" s="5"/>
      <c r="V122" s="5"/>
      <c r="W122" s="5"/>
      <c r="X122" s="42"/>
      <c r="Y122" s="42"/>
      <c r="Z122" s="42"/>
      <c r="AA122" s="42"/>
      <c r="AB122" s="42"/>
      <c r="AC122" s="42"/>
      <c r="AD122" s="42"/>
      <c r="AE122" s="42"/>
      <c r="AF122" s="42"/>
      <c r="AG122" s="42"/>
      <c r="AH122" s="42"/>
      <c r="AI122" s="42"/>
      <c r="AJ122" s="42"/>
      <c r="AK122" s="42"/>
      <c r="AL122" s="42"/>
      <c r="AM122" s="42"/>
      <c r="AN122" s="42"/>
      <c r="AO122" s="42"/>
      <c r="AP122" s="42"/>
      <c r="AQ122" s="42"/>
      <c r="AR122" s="42"/>
      <c r="AS122" s="42"/>
      <c r="AT122" s="42"/>
      <c r="AU122" s="42"/>
      <c r="AV122" s="42"/>
    </row>
    <row r="123" spans="1:48" s="10" customFormat="1" x14ac:dyDescent="0.2">
      <c r="E123" s="28">
        <v>4</v>
      </c>
      <c r="F123" s="30">
        <v>4.9064893372413927</v>
      </c>
      <c r="G123" s="30">
        <v>4.9064893372413927</v>
      </c>
      <c r="H123" s="30">
        <v>4.9064893372413927</v>
      </c>
      <c r="I123" s="7"/>
      <c r="J123" s="7"/>
      <c r="K123" s="7"/>
      <c r="L123" s="7"/>
      <c r="M123" s="7"/>
      <c r="N123" s="7"/>
      <c r="O123" s="7"/>
      <c r="P123" s="7"/>
      <c r="Q123" s="7"/>
      <c r="R123" s="7"/>
      <c r="S123" s="7"/>
      <c r="T123" s="7"/>
      <c r="U123" s="5"/>
      <c r="V123" s="5"/>
      <c r="W123" s="5"/>
      <c r="X123" s="42"/>
      <c r="Y123" s="42"/>
      <c r="Z123" s="42"/>
      <c r="AA123" s="42"/>
      <c r="AB123" s="42"/>
      <c r="AC123" s="42"/>
      <c r="AD123" s="42"/>
      <c r="AE123" s="42"/>
      <c r="AF123" s="42"/>
      <c r="AG123" s="42"/>
      <c r="AH123" s="42"/>
      <c r="AI123" s="42"/>
      <c r="AJ123" s="42"/>
      <c r="AK123" s="42"/>
      <c r="AL123" s="42"/>
      <c r="AM123" s="42"/>
      <c r="AN123" s="42"/>
      <c r="AO123" s="42"/>
      <c r="AP123" s="42"/>
      <c r="AQ123" s="42"/>
      <c r="AR123" s="42"/>
      <c r="AS123" s="42"/>
      <c r="AT123" s="42"/>
      <c r="AU123" s="42"/>
      <c r="AV123" s="42"/>
    </row>
    <row r="124" spans="1:48" s="10" customFormat="1" x14ac:dyDescent="0.2">
      <c r="H124" s="24"/>
      <c r="I124" s="7"/>
      <c r="J124" s="7"/>
      <c r="K124" s="7"/>
      <c r="L124" s="7"/>
      <c r="M124" s="7"/>
      <c r="N124" s="7"/>
      <c r="O124" s="7"/>
      <c r="P124" s="7"/>
      <c r="Q124" s="7"/>
      <c r="R124" s="7"/>
      <c r="S124" s="7"/>
      <c r="T124" s="7"/>
      <c r="U124" s="5"/>
      <c r="V124" s="5"/>
      <c r="W124" s="5"/>
      <c r="X124" s="42"/>
      <c r="Y124" s="42"/>
      <c r="Z124" s="42"/>
      <c r="AA124" s="42"/>
      <c r="AB124" s="42"/>
      <c r="AC124" s="42"/>
      <c r="AD124" s="42"/>
      <c r="AE124" s="42"/>
      <c r="AF124" s="42"/>
      <c r="AG124" s="42"/>
      <c r="AH124" s="42"/>
      <c r="AI124" s="42"/>
      <c r="AJ124" s="42"/>
      <c r="AK124" s="42"/>
      <c r="AL124" s="42"/>
      <c r="AM124" s="42"/>
      <c r="AN124" s="42"/>
      <c r="AO124" s="42"/>
      <c r="AP124" s="42"/>
      <c r="AQ124" s="42"/>
      <c r="AR124" s="42"/>
      <c r="AS124" s="42"/>
      <c r="AT124" s="42"/>
      <c r="AU124" s="42"/>
      <c r="AV124" s="42"/>
    </row>
    <row r="125" spans="1:48" s="10" customFormat="1" x14ac:dyDescent="0.2">
      <c r="E125" s="33" t="str">
        <f>B40</f>
        <v>Plant construction cost</v>
      </c>
      <c r="F125" s="33"/>
      <c r="G125" s="33"/>
      <c r="H125" s="33"/>
      <c r="I125" s="7"/>
      <c r="J125" s="7"/>
      <c r="K125" s="7"/>
      <c r="L125" s="7"/>
      <c r="M125" s="7"/>
      <c r="N125" s="7"/>
      <c r="O125" s="7"/>
      <c r="P125" s="7"/>
      <c r="Q125" s="7"/>
      <c r="R125" s="7"/>
      <c r="S125" s="7"/>
      <c r="T125" s="7"/>
      <c r="U125" s="5"/>
      <c r="V125" s="5"/>
      <c r="W125" s="5"/>
      <c r="X125" s="42"/>
      <c r="Y125" s="42"/>
      <c r="Z125" s="42"/>
      <c r="AA125" s="42"/>
      <c r="AB125" s="42"/>
      <c r="AC125" s="42"/>
      <c r="AD125" s="42"/>
      <c r="AE125" s="42"/>
      <c r="AF125" s="42"/>
      <c r="AG125" s="42"/>
      <c r="AH125" s="42"/>
      <c r="AI125" s="42"/>
      <c r="AJ125" s="42"/>
      <c r="AK125" s="42"/>
      <c r="AL125" s="42"/>
      <c r="AM125" s="42"/>
      <c r="AN125" s="42"/>
      <c r="AO125" s="42"/>
      <c r="AP125" s="42"/>
      <c r="AQ125" s="42"/>
      <c r="AR125" s="42"/>
      <c r="AS125" s="42"/>
      <c r="AT125" s="42"/>
      <c r="AU125" s="42"/>
      <c r="AV125" s="42"/>
    </row>
    <row r="126" spans="1:48" s="10" customFormat="1" x14ac:dyDescent="0.2">
      <c r="E126" s="27">
        <f>$H$75</f>
        <v>7.4734727121771103</v>
      </c>
      <c r="F126" s="28">
        <v>1</v>
      </c>
      <c r="G126" s="28">
        <v>2</v>
      </c>
      <c r="H126" s="28">
        <v>3</v>
      </c>
      <c r="I126" s="7"/>
      <c r="J126" s="7"/>
      <c r="K126" s="7"/>
      <c r="L126" s="7"/>
      <c r="M126" s="7"/>
      <c r="N126" s="7"/>
      <c r="O126" s="7"/>
      <c r="P126" s="7"/>
      <c r="Q126" s="7"/>
      <c r="R126" s="7"/>
      <c r="S126" s="7"/>
      <c r="T126" s="7"/>
      <c r="U126" s="5"/>
      <c r="V126" s="5"/>
      <c r="W126" s="5"/>
      <c r="X126" s="42"/>
      <c r="Y126" s="42"/>
      <c r="Z126" s="42"/>
      <c r="AA126" s="42"/>
      <c r="AB126" s="42"/>
      <c r="AC126" s="42"/>
      <c r="AD126" s="42"/>
      <c r="AE126" s="42"/>
      <c r="AF126" s="42"/>
      <c r="AG126" s="42"/>
      <c r="AH126" s="42"/>
      <c r="AI126" s="42"/>
      <c r="AJ126" s="42"/>
      <c r="AK126" s="42"/>
      <c r="AL126" s="42"/>
      <c r="AM126" s="42"/>
      <c r="AN126" s="42"/>
      <c r="AO126" s="42"/>
      <c r="AP126" s="42"/>
      <c r="AQ126" s="42"/>
      <c r="AR126" s="42"/>
      <c r="AS126" s="42"/>
      <c r="AT126" s="42"/>
      <c r="AU126" s="42"/>
      <c r="AV126" s="42"/>
    </row>
    <row r="127" spans="1:48" s="10" customFormat="1" x14ac:dyDescent="0.2">
      <c r="E127" s="28">
        <v>1</v>
      </c>
      <c r="F127" s="30">
        <f t="dataTable" ref="F127:H130" dt2D="1" dtr="1" r1="I40" r2="K5" ca="1"/>
        <v>13.647701658120996</v>
      </c>
      <c r="G127" s="30">
        <v>13.647701658120996</v>
      </c>
      <c r="H127" s="30">
        <v>13.647701658120996</v>
      </c>
      <c r="I127" s="7"/>
      <c r="J127" s="7"/>
      <c r="K127" s="7"/>
      <c r="L127" s="7"/>
      <c r="M127" s="7"/>
      <c r="N127" s="7"/>
      <c r="O127" s="7"/>
      <c r="P127" s="7"/>
      <c r="Q127" s="7"/>
      <c r="R127" s="7"/>
      <c r="S127" s="7"/>
      <c r="T127" s="7"/>
      <c r="U127" s="5"/>
      <c r="V127" s="5"/>
      <c r="W127" s="5"/>
      <c r="X127" s="42"/>
      <c r="Y127" s="42"/>
      <c r="Z127" s="42"/>
      <c r="AA127" s="42"/>
      <c r="AB127" s="42"/>
      <c r="AC127" s="42"/>
      <c r="AD127" s="42"/>
      <c r="AE127" s="42"/>
      <c r="AF127" s="42"/>
      <c r="AG127" s="42"/>
      <c r="AH127" s="42"/>
      <c r="AI127" s="42"/>
      <c r="AJ127" s="42"/>
      <c r="AK127" s="42"/>
      <c r="AL127" s="42"/>
      <c r="AM127" s="42"/>
      <c r="AN127" s="42"/>
      <c r="AO127" s="42"/>
      <c r="AP127" s="42"/>
      <c r="AQ127" s="42"/>
      <c r="AR127" s="42"/>
      <c r="AS127" s="42"/>
      <c r="AT127" s="42"/>
      <c r="AU127" s="42"/>
      <c r="AV127" s="42"/>
    </row>
    <row r="128" spans="1:48" s="10" customFormat="1" x14ac:dyDescent="0.2">
      <c r="E128" s="28">
        <v>2</v>
      </c>
      <c r="F128" s="30">
        <v>8.3270330889900599</v>
      </c>
      <c r="G128" s="30">
        <v>7.4734727121771103</v>
      </c>
      <c r="H128" s="30">
        <v>6.500543026661691</v>
      </c>
      <c r="I128" s="97"/>
      <c r="J128" s="7"/>
      <c r="K128" s="7"/>
      <c r="L128" s="7"/>
      <c r="M128" s="7"/>
      <c r="N128" s="7"/>
      <c r="O128" s="7"/>
      <c r="P128" s="7"/>
      <c r="Q128" s="7"/>
      <c r="R128" s="7"/>
      <c r="S128" s="7"/>
      <c r="T128" s="7"/>
      <c r="U128" s="5"/>
      <c r="V128" s="5"/>
      <c r="W128" s="5"/>
      <c r="X128" s="42"/>
      <c r="Y128" s="42"/>
      <c r="Z128" s="42"/>
      <c r="AA128" s="42"/>
      <c r="AB128" s="42"/>
      <c r="AC128" s="42"/>
      <c r="AD128" s="42"/>
      <c r="AE128" s="42"/>
      <c r="AF128" s="42"/>
      <c r="AG128" s="42"/>
      <c r="AH128" s="42"/>
      <c r="AI128" s="42"/>
      <c r="AJ128" s="42"/>
      <c r="AK128" s="42"/>
      <c r="AL128" s="42"/>
      <c r="AM128" s="42"/>
      <c r="AN128" s="42"/>
      <c r="AO128" s="42"/>
      <c r="AP128" s="42"/>
      <c r="AQ128" s="42"/>
      <c r="AR128" s="42"/>
      <c r="AS128" s="42"/>
      <c r="AT128" s="42"/>
      <c r="AU128" s="42"/>
      <c r="AV128" s="42"/>
    </row>
    <row r="129" spans="1:48" s="10" customFormat="1" x14ac:dyDescent="0.2">
      <c r="E129" s="28">
        <v>3</v>
      </c>
      <c r="F129" s="30">
        <v>11.142774849996792</v>
      </c>
      <c r="G129" s="37">
        <v>11.142774849996792</v>
      </c>
      <c r="H129" s="30">
        <v>11.142774849996792</v>
      </c>
      <c r="I129" s="9"/>
      <c r="J129" s="9"/>
      <c r="K129" s="9"/>
      <c r="L129" s="9"/>
      <c r="M129" s="9"/>
      <c r="N129" s="9"/>
      <c r="O129" s="9"/>
      <c r="P129" s="9"/>
      <c r="Q129" s="9"/>
      <c r="R129" s="9"/>
      <c r="S129" s="9"/>
      <c r="T129" s="9"/>
      <c r="U129" s="5"/>
      <c r="V129" s="5"/>
      <c r="W129" s="5"/>
      <c r="X129" s="42"/>
      <c r="Y129" s="42"/>
      <c r="Z129" s="42"/>
      <c r="AA129" s="42"/>
      <c r="AB129" s="42"/>
      <c r="AC129" s="42"/>
      <c r="AD129" s="42"/>
      <c r="AE129" s="42"/>
      <c r="AF129" s="42"/>
      <c r="AG129" s="42"/>
      <c r="AH129" s="42"/>
      <c r="AI129" s="42"/>
      <c r="AJ129" s="42"/>
      <c r="AK129" s="42"/>
      <c r="AL129" s="42"/>
      <c r="AM129" s="42"/>
      <c r="AN129" s="42"/>
      <c r="AO129" s="42"/>
      <c r="AP129" s="42"/>
      <c r="AQ129" s="42"/>
      <c r="AR129" s="42"/>
      <c r="AS129" s="42"/>
      <c r="AT129" s="42"/>
      <c r="AU129" s="42"/>
      <c r="AV129" s="42"/>
    </row>
    <row r="130" spans="1:48" s="10" customFormat="1" x14ac:dyDescent="0.2">
      <c r="A130" s="98"/>
      <c r="E130" s="28">
        <v>4</v>
      </c>
      <c r="F130" s="30">
        <v>4.9064893372413927</v>
      </c>
      <c r="G130" s="30">
        <v>4.9064893372413927</v>
      </c>
      <c r="H130" s="30">
        <v>4.9064893372413927</v>
      </c>
      <c r="I130" s="9"/>
      <c r="J130" s="9"/>
      <c r="K130" s="9"/>
      <c r="L130" s="9"/>
      <c r="M130" s="9"/>
      <c r="N130" s="9"/>
      <c r="O130" s="9"/>
      <c r="P130" s="9"/>
      <c r="Q130" s="9"/>
      <c r="R130" s="9"/>
      <c r="S130" s="9"/>
      <c r="T130" s="9"/>
      <c r="U130" s="5"/>
      <c r="V130" s="5"/>
      <c r="W130" s="5"/>
      <c r="X130" s="42"/>
      <c r="Y130" s="42"/>
      <c r="Z130" s="42"/>
      <c r="AA130" s="42"/>
      <c r="AB130" s="42"/>
      <c r="AC130" s="42"/>
      <c r="AD130" s="42"/>
      <c r="AE130" s="42"/>
      <c r="AF130" s="42"/>
      <c r="AG130" s="42"/>
      <c r="AH130" s="42"/>
      <c r="AI130" s="42"/>
      <c r="AJ130" s="42"/>
      <c r="AK130" s="42"/>
      <c r="AL130" s="42"/>
      <c r="AM130" s="42"/>
      <c r="AN130" s="42"/>
      <c r="AO130" s="42"/>
      <c r="AP130" s="42"/>
      <c r="AQ130" s="42"/>
      <c r="AR130" s="42"/>
      <c r="AS130" s="42"/>
      <c r="AT130" s="42"/>
      <c r="AU130" s="42"/>
      <c r="AV130" s="42"/>
    </row>
    <row r="131" spans="1:48" s="10" customFormat="1" x14ac:dyDescent="0.2">
      <c r="A131" s="46"/>
      <c r="H131" s="9"/>
      <c r="I131" s="9"/>
      <c r="J131" s="9"/>
      <c r="K131" s="9"/>
      <c r="L131" s="9"/>
      <c r="M131" s="9"/>
      <c r="N131" s="9"/>
      <c r="O131" s="9"/>
      <c r="P131" s="9"/>
      <c r="Q131" s="9"/>
      <c r="R131" s="9"/>
      <c r="S131" s="9"/>
      <c r="T131" s="9"/>
      <c r="U131" s="5"/>
      <c r="V131" s="5"/>
      <c r="W131" s="5"/>
      <c r="X131" s="42"/>
      <c r="Y131" s="42"/>
      <c r="Z131" s="42"/>
      <c r="AA131" s="42"/>
      <c r="AB131" s="42"/>
      <c r="AC131" s="42"/>
      <c r="AD131" s="42"/>
      <c r="AE131" s="42"/>
      <c r="AF131" s="42"/>
      <c r="AG131" s="42"/>
      <c r="AH131" s="42"/>
      <c r="AI131" s="42"/>
      <c r="AJ131" s="42"/>
      <c r="AK131" s="42"/>
      <c r="AL131" s="42"/>
      <c r="AM131" s="42"/>
      <c r="AN131" s="42"/>
      <c r="AO131" s="42"/>
      <c r="AP131" s="42"/>
      <c r="AQ131" s="42"/>
      <c r="AR131" s="42"/>
      <c r="AS131" s="42"/>
      <c r="AT131" s="42"/>
      <c r="AU131" s="42"/>
      <c r="AV131" s="42"/>
    </row>
    <row r="132" spans="1:48" s="10" customFormat="1" x14ac:dyDescent="0.2">
      <c r="B132" s="98"/>
      <c r="H132" s="91"/>
      <c r="I132" s="91"/>
      <c r="J132" s="91"/>
      <c r="K132" s="9"/>
      <c r="L132" s="9"/>
      <c r="M132" s="9"/>
      <c r="N132" s="9"/>
      <c r="O132" s="9"/>
      <c r="P132" s="9"/>
      <c r="Q132" s="9"/>
      <c r="R132" s="9"/>
      <c r="S132" s="9"/>
      <c r="T132" s="9"/>
      <c r="U132" s="5"/>
      <c r="V132" s="5"/>
      <c r="W132" s="5"/>
      <c r="X132" s="42"/>
      <c r="Y132" s="42"/>
      <c r="Z132" s="42"/>
      <c r="AA132" s="42"/>
      <c r="AB132" s="42"/>
      <c r="AC132" s="42"/>
      <c r="AD132" s="42"/>
      <c r="AE132" s="42"/>
      <c r="AF132" s="42"/>
      <c r="AG132" s="42"/>
      <c r="AH132" s="42"/>
      <c r="AI132" s="42"/>
      <c r="AJ132" s="42"/>
      <c r="AK132" s="42"/>
      <c r="AL132" s="42"/>
      <c r="AM132" s="42"/>
      <c r="AN132" s="42"/>
      <c r="AO132" s="42"/>
      <c r="AP132" s="42"/>
      <c r="AQ132" s="42"/>
      <c r="AR132" s="42"/>
      <c r="AS132" s="42"/>
      <c r="AT132" s="42"/>
      <c r="AU132" s="42"/>
      <c r="AV132" s="42"/>
    </row>
    <row r="133" spans="1:48" s="10" customFormat="1" x14ac:dyDescent="0.2">
      <c r="A133" s="98"/>
      <c r="H133" s="93"/>
      <c r="I133" s="93"/>
      <c r="J133" s="93"/>
      <c r="K133" s="93"/>
      <c r="L133" s="93"/>
      <c r="M133" s="93"/>
      <c r="N133" s="93"/>
      <c r="O133" s="93"/>
      <c r="P133" s="93"/>
      <c r="Q133" s="93"/>
      <c r="R133" s="93"/>
      <c r="S133" s="93"/>
      <c r="T133" s="93"/>
      <c r="U133" s="5"/>
      <c r="V133" s="5"/>
      <c r="W133" s="5"/>
      <c r="X133" s="42"/>
      <c r="Y133" s="42"/>
      <c r="Z133" s="42"/>
      <c r="AA133" s="42"/>
      <c r="AB133" s="42"/>
      <c r="AC133" s="42"/>
      <c r="AD133" s="42"/>
      <c r="AE133" s="42"/>
      <c r="AF133" s="42"/>
      <c r="AG133" s="42"/>
      <c r="AH133" s="42"/>
      <c r="AI133" s="42"/>
      <c r="AJ133" s="42"/>
      <c r="AK133" s="42"/>
      <c r="AL133" s="42"/>
      <c r="AM133" s="42"/>
      <c r="AN133" s="42"/>
      <c r="AO133" s="42"/>
      <c r="AP133" s="42"/>
      <c r="AQ133" s="42"/>
      <c r="AR133" s="42"/>
      <c r="AS133" s="42"/>
      <c r="AT133" s="42"/>
      <c r="AU133" s="42"/>
      <c r="AV133" s="42"/>
    </row>
    <row r="134" spans="1:48" s="10" customFormat="1" x14ac:dyDescent="0.2">
      <c r="A134" s="98"/>
      <c r="H134" s="9"/>
      <c r="I134" s="9"/>
      <c r="J134" s="9"/>
      <c r="K134" s="9"/>
      <c r="L134" s="9"/>
      <c r="M134" s="9"/>
      <c r="N134" s="9"/>
      <c r="O134" s="9"/>
      <c r="P134" s="9"/>
      <c r="Q134" s="9"/>
      <c r="R134" s="9"/>
      <c r="S134" s="9"/>
      <c r="T134" s="9"/>
      <c r="U134" s="5"/>
      <c r="V134" s="5"/>
      <c r="W134" s="5"/>
      <c r="X134" s="42"/>
      <c r="Y134" s="42"/>
      <c r="Z134" s="42"/>
      <c r="AA134" s="42"/>
      <c r="AB134" s="42"/>
      <c r="AC134" s="42"/>
      <c r="AD134" s="42"/>
      <c r="AE134" s="42"/>
      <c r="AF134" s="42"/>
      <c r="AG134" s="42"/>
      <c r="AH134" s="42"/>
      <c r="AI134" s="42"/>
      <c r="AJ134" s="42"/>
      <c r="AK134" s="42"/>
      <c r="AL134" s="42"/>
      <c r="AM134" s="42"/>
      <c r="AN134" s="42"/>
      <c r="AO134" s="42"/>
      <c r="AP134" s="42"/>
      <c r="AQ134" s="42"/>
      <c r="AR134" s="42"/>
      <c r="AS134" s="42"/>
      <c r="AT134" s="42"/>
      <c r="AU134" s="42"/>
      <c r="AV134" s="42"/>
    </row>
    <row r="135" spans="1:48" s="10" customFormat="1" x14ac:dyDescent="0.2">
      <c r="G135" s="99"/>
      <c r="H135" s="7"/>
      <c r="I135" s="7"/>
      <c r="J135" s="7"/>
      <c r="K135" s="7"/>
      <c r="L135" s="7"/>
      <c r="M135" s="7"/>
      <c r="N135" s="7"/>
      <c r="O135" s="7"/>
      <c r="P135" s="7"/>
      <c r="Q135" s="7"/>
      <c r="R135" s="7"/>
      <c r="S135" s="7"/>
      <c r="T135" s="7"/>
      <c r="U135" s="5"/>
      <c r="V135" s="5"/>
      <c r="W135" s="5"/>
      <c r="X135" s="42"/>
      <c r="Y135" s="42"/>
      <c r="Z135" s="42"/>
      <c r="AA135" s="42"/>
      <c r="AB135" s="42"/>
      <c r="AC135" s="42"/>
      <c r="AD135" s="42"/>
      <c r="AE135" s="42"/>
      <c r="AF135" s="42"/>
      <c r="AG135" s="42"/>
      <c r="AH135" s="42"/>
      <c r="AI135" s="42"/>
      <c r="AJ135" s="42"/>
      <c r="AK135" s="42"/>
      <c r="AL135" s="42"/>
      <c r="AM135" s="42"/>
      <c r="AN135" s="42"/>
      <c r="AO135" s="42"/>
      <c r="AP135" s="42"/>
      <c r="AQ135" s="42"/>
      <c r="AR135" s="42"/>
      <c r="AS135" s="42"/>
      <c r="AT135" s="42"/>
      <c r="AU135" s="42"/>
      <c r="AV135" s="42"/>
    </row>
    <row r="136" spans="1:48" s="10" customFormat="1" x14ac:dyDescent="0.2">
      <c r="H136" s="9"/>
      <c r="I136" s="9"/>
      <c r="J136" s="9"/>
      <c r="K136" s="9"/>
      <c r="L136" s="9"/>
      <c r="M136" s="9"/>
      <c r="N136" s="9"/>
      <c r="O136" s="9"/>
      <c r="P136" s="9"/>
      <c r="Q136" s="9"/>
      <c r="R136" s="9"/>
      <c r="S136" s="9"/>
      <c r="T136" s="9"/>
      <c r="U136" s="5"/>
      <c r="V136" s="5"/>
      <c r="W136" s="5"/>
      <c r="X136" s="42"/>
      <c r="Y136" s="42"/>
      <c r="Z136" s="42"/>
      <c r="AA136" s="42"/>
      <c r="AB136" s="42"/>
      <c r="AC136" s="42"/>
      <c r="AD136" s="42"/>
      <c r="AE136" s="42"/>
      <c r="AF136" s="42"/>
      <c r="AG136" s="42"/>
      <c r="AH136" s="42"/>
      <c r="AI136" s="42"/>
      <c r="AJ136" s="42"/>
      <c r="AK136" s="42"/>
      <c r="AL136" s="42"/>
      <c r="AM136" s="42"/>
      <c r="AN136" s="42"/>
      <c r="AO136" s="42"/>
      <c r="AP136" s="42"/>
      <c r="AQ136" s="42"/>
      <c r="AR136" s="42"/>
      <c r="AS136" s="42"/>
      <c r="AT136" s="42"/>
      <c r="AU136" s="42"/>
      <c r="AV136" s="42"/>
    </row>
    <row r="137" spans="1:48" s="10" customFormat="1" x14ac:dyDescent="0.2">
      <c r="H137" s="9"/>
      <c r="I137" s="9"/>
      <c r="J137" s="9"/>
      <c r="K137" s="9"/>
      <c r="L137" s="9"/>
      <c r="M137" s="9"/>
      <c r="N137" s="9"/>
      <c r="O137" s="9"/>
      <c r="P137" s="9"/>
      <c r="Q137" s="9"/>
      <c r="R137" s="9"/>
      <c r="S137" s="9"/>
      <c r="T137" s="9"/>
      <c r="U137" s="5"/>
      <c r="V137" s="5"/>
      <c r="W137" s="5"/>
      <c r="X137" s="42"/>
      <c r="Y137" s="42"/>
      <c r="Z137" s="42"/>
      <c r="AA137" s="42"/>
      <c r="AB137" s="42"/>
      <c r="AC137" s="42"/>
      <c r="AD137" s="42"/>
      <c r="AE137" s="42"/>
      <c r="AF137" s="42"/>
      <c r="AG137" s="42"/>
      <c r="AH137" s="42"/>
      <c r="AI137" s="42"/>
      <c r="AJ137" s="42"/>
      <c r="AK137" s="42"/>
      <c r="AL137" s="42"/>
      <c r="AM137" s="42"/>
      <c r="AN137" s="42"/>
      <c r="AO137" s="42"/>
      <c r="AP137" s="42"/>
      <c r="AQ137" s="42"/>
      <c r="AR137" s="42"/>
      <c r="AS137" s="42"/>
      <c r="AT137" s="42"/>
      <c r="AU137" s="42"/>
      <c r="AV137" s="42"/>
    </row>
    <row r="138" spans="1:48" s="10" customFormat="1" x14ac:dyDescent="0.2">
      <c r="H138" s="7"/>
      <c r="I138" s="7"/>
      <c r="J138" s="7"/>
      <c r="K138" s="7"/>
      <c r="L138" s="7"/>
      <c r="M138" s="7"/>
      <c r="N138" s="7"/>
      <c r="O138" s="7"/>
      <c r="P138" s="7"/>
      <c r="Q138" s="7"/>
      <c r="R138" s="7"/>
      <c r="S138" s="7"/>
      <c r="T138" s="7"/>
      <c r="U138" s="5"/>
      <c r="V138" s="5"/>
      <c r="W138" s="5"/>
      <c r="X138" s="42"/>
      <c r="Y138" s="42"/>
      <c r="Z138" s="42"/>
      <c r="AA138" s="42"/>
      <c r="AB138" s="42"/>
      <c r="AC138" s="42"/>
      <c r="AD138" s="42"/>
      <c r="AE138" s="42"/>
      <c r="AF138" s="42"/>
      <c r="AG138" s="42"/>
      <c r="AH138" s="42"/>
      <c r="AI138" s="42"/>
      <c r="AJ138" s="42"/>
      <c r="AK138" s="42"/>
      <c r="AL138" s="42"/>
      <c r="AM138" s="42"/>
      <c r="AN138" s="42"/>
      <c r="AO138" s="42"/>
      <c r="AP138" s="42"/>
      <c r="AQ138" s="42"/>
      <c r="AR138" s="42"/>
      <c r="AS138" s="42"/>
      <c r="AT138" s="42"/>
      <c r="AU138" s="42"/>
      <c r="AV138" s="42"/>
    </row>
    <row r="139" spans="1:48" s="10" customFormat="1" x14ac:dyDescent="0.2">
      <c r="H139" s="7"/>
      <c r="I139" s="7"/>
      <c r="J139" s="7"/>
      <c r="K139" s="7"/>
      <c r="L139" s="7"/>
      <c r="M139" s="7"/>
      <c r="N139" s="7"/>
      <c r="O139" s="7"/>
      <c r="P139" s="7"/>
      <c r="Q139" s="7"/>
      <c r="R139" s="7"/>
      <c r="S139" s="7"/>
      <c r="T139" s="7"/>
      <c r="U139" s="5"/>
      <c r="V139" s="5"/>
      <c r="W139" s="5"/>
      <c r="X139" s="42"/>
      <c r="Y139" s="42"/>
      <c r="Z139" s="42"/>
      <c r="AA139" s="42"/>
      <c r="AB139" s="42"/>
      <c r="AC139" s="42"/>
      <c r="AD139" s="42"/>
      <c r="AE139" s="42"/>
      <c r="AF139" s="42"/>
      <c r="AG139" s="42"/>
      <c r="AH139" s="42"/>
      <c r="AI139" s="42"/>
      <c r="AJ139" s="42"/>
      <c r="AK139" s="42"/>
      <c r="AL139" s="42"/>
      <c r="AM139" s="42"/>
      <c r="AN139" s="42"/>
      <c r="AO139" s="42"/>
      <c r="AP139" s="42"/>
      <c r="AQ139" s="42"/>
      <c r="AR139" s="42"/>
      <c r="AS139" s="42"/>
      <c r="AT139" s="42"/>
      <c r="AU139" s="42"/>
      <c r="AV139" s="42"/>
    </row>
    <row r="140" spans="1:48" s="10" customFormat="1" x14ac:dyDescent="0.2">
      <c r="H140" s="7"/>
      <c r="I140" s="7"/>
      <c r="J140" s="7"/>
      <c r="K140" s="7"/>
      <c r="L140" s="7"/>
      <c r="M140" s="7"/>
      <c r="N140" s="7"/>
      <c r="O140" s="7"/>
      <c r="P140" s="7"/>
      <c r="Q140" s="7"/>
      <c r="R140" s="7"/>
      <c r="S140" s="7"/>
      <c r="T140" s="7"/>
      <c r="U140" s="5"/>
      <c r="V140" s="5"/>
      <c r="W140" s="5"/>
      <c r="X140" s="42"/>
      <c r="Y140" s="42"/>
      <c r="Z140" s="42"/>
      <c r="AA140" s="42"/>
      <c r="AB140" s="42"/>
      <c r="AC140" s="42"/>
      <c r="AD140" s="42"/>
      <c r="AE140" s="42"/>
      <c r="AF140" s="42"/>
      <c r="AG140" s="42"/>
      <c r="AH140" s="42"/>
      <c r="AI140" s="42"/>
      <c r="AJ140" s="42"/>
      <c r="AK140" s="42"/>
      <c r="AL140" s="42"/>
      <c r="AM140" s="42"/>
      <c r="AN140" s="42"/>
      <c r="AO140" s="42"/>
      <c r="AP140" s="42"/>
      <c r="AQ140" s="42"/>
      <c r="AR140" s="42"/>
      <c r="AS140" s="42"/>
      <c r="AT140" s="42"/>
      <c r="AU140" s="42"/>
      <c r="AV140" s="42"/>
    </row>
    <row r="141" spans="1:48" s="10" customFormat="1" x14ac:dyDescent="0.2">
      <c r="H141" s="9"/>
      <c r="I141" s="9"/>
      <c r="J141" s="9"/>
      <c r="K141" s="9"/>
      <c r="L141" s="9"/>
      <c r="M141" s="9"/>
      <c r="N141" s="9"/>
      <c r="O141" s="9"/>
      <c r="P141" s="9"/>
      <c r="Q141" s="9"/>
      <c r="R141" s="9"/>
      <c r="S141" s="9"/>
      <c r="T141" s="9"/>
      <c r="U141" s="5"/>
      <c r="V141" s="5"/>
      <c r="W141" s="5"/>
      <c r="X141" s="42"/>
      <c r="Y141" s="42"/>
      <c r="Z141" s="42"/>
      <c r="AA141" s="42"/>
      <c r="AB141" s="42"/>
      <c r="AC141" s="42"/>
      <c r="AD141" s="42"/>
      <c r="AE141" s="42"/>
      <c r="AF141" s="42"/>
      <c r="AG141" s="42"/>
      <c r="AH141" s="42"/>
      <c r="AI141" s="42"/>
      <c r="AJ141" s="42"/>
      <c r="AK141" s="42"/>
      <c r="AL141" s="42"/>
      <c r="AM141" s="42"/>
      <c r="AN141" s="42"/>
      <c r="AO141" s="42"/>
      <c r="AP141" s="42"/>
      <c r="AQ141" s="42"/>
      <c r="AR141" s="42"/>
      <c r="AS141" s="42"/>
      <c r="AT141" s="42"/>
      <c r="AU141" s="42"/>
      <c r="AV141" s="42"/>
    </row>
    <row r="142" spans="1:48" s="10" customFormat="1" x14ac:dyDescent="0.2">
      <c r="H142" s="7"/>
      <c r="I142" s="7"/>
      <c r="J142" s="7"/>
      <c r="K142" s="7"/>
      <c r="L142" s="7"/>
      <c r="M142" s="7"/>
      <c r="N142" s="7"/>
      <c r="O142" s="7"/>
      <c r="P142" s="7"/>
      <c r="Q142" s="7"/>
      <c r="R142" s="7"/>
      <c r="S142" s="7"/>
      <c r="T142" s="7"/>
      <c r="U142" s="5"/>
      <c r="V142" s="5"/>
      <c r="W142" s="5"/>
      <c r="X142" s="42"/>
      <c r="Y142" s="42"/>
      <c r="Z142" s="42"/>
      <c r="AA142" s="42"/>
      <c r="AB142" s="42"/>
      <c r="AC142" s="42"/>
      <c r="AD142" s="42"/>
      <c r="AE142" s="42"/>
      <c r="AF142" s="42"/>
      <c r="AG142" s="42"/>
      <c r="AH142" s="42"/>
      <c r="AI142" s="42"/>
      <c r="AJ142" s="42"/>
      <c r="AK142" s="42"/>
      <c r="AL142" s="42"/>
      <c r="AM142" s="42"/>
      <c r="AN142" s="42"/>
      <c r="AO142" s="42"/>
      <c r="AP142" s="42"/>
      <c r="AQ142" s="42"/>
      <c r="AR142" s="42"/>
      <c r="AS142" s="42"/>
      <c r="AT142" s="42"/>
      <c r="AU142" s="42"/>
      <c r="AV142" s="42"/>
    </row>
    <row r="143" spans="1:48" s="10" customFormat="1" x14ac:dyDescent="0.2">
      <c r="H143" s="9"/>
      <c r="I143" s="9"/>
      <c r="J143" s="9"/>
      <c r="K143" s="9"/>
      <c r="L143" s="9"/>
      <c r="M143" s="9"/>
      <c r="N143" s="9"/>
      <c r="O143" s="9"/>
      <c r="P143" s="9"/>
      <c r="Q143" s="9"/>
      <c r="R143" s="9"/>
      <c r="S143" s="9"/>
      <c r="T143" s="9"/>
      <c r="U143" s="5"/>
      <c r="V143" s="5"/>
      <c r="W143" s="5"/>
      <c r="X143" s="42"/>
      <c r="Y143" s="42"/>
      <c r="Z143" s="42"/>
      <c r="AA143" s="42"/>
      <c r="AB143" s="42"/>
      <c r="AC143" s="42"/>
      <c r="AD143" s="42"/>
      <c r="AE143" s="42"/>
      <c r="AF143" s="42"/>
      <c r="AG143" s="42"/>
      <c r="AH143" s="42"/>
      <c r="AI143" s="42"/>
      <c r="AJ143" s="42"/>
      <c r="AK143" s="42"/>
      <c r="AL143" s="42"/>
      <c r="AM143" s="42"/>
      <c r="AN143" s="42"/>
      <c r="AO143" s="42"/>
      <c r="AP143" s="42"/>
      <c r="AQ143" s="42"/>
      <c r="AR143" s="42"/>
      <c r="AS143" s="42"/>
      <c r="AT143" s="42"/>
      <c r="AU143" s="42"/>
      <c r="AV143" s="42"/>
    </row>
    <row r="144" spans="1:48" s="10" customFormat="1" x14ac:dyDescent="0.2">
      <c r="H144" s="9"/>
      <c r="I144" s="9"/>
      <c r="J144" s="9"/>
      <c r="K144" s="9"/>
      <c r="L144" s="9"/>
      <c r="M144" s="9"/>
      <c r="N144" s="9"/>
      <c r="O144" s="9"/>
      <c r="P144" s="9"/>
      <c r="Q144" s="9"/>
      <c r="R144" s="9"/>
      <c r="S144" s="9"/>
      <c r="T144" s="9"/>
      <c r="U144" s="5"/>
      <c r="V144" s="5"/>
      <c r="W144" s="5"/>
      <c r="X144" s="42"/>
      <c r="Y144" s="42"/>
      <c r="Z144" s="42"/>
      <c r="AA144" s="42"/>
      <c r="AB144" s="42"/>
      <c r="AC144" s="42"/>
      <c r="AD144" s="42"/>
      <c r="AE144" s="42"/>
      <c r="AF144" s="42"/>
      <c r="AG144" s="42"/>
      <c r="AH144" s="42"/>
      <c r="AI144" s="42"/>
      <c r="AJ144" s="42"/>
      <c r="AK144" s="42"/>
      <c r="AL144" s="42"/>
      <c r="AM144" s="42"/>
      <c r="AN144" s="42"/>
      <c r="AO144" s="42"/>
      <c r="AP144" s="42"/>
      <c r="AQ144" s="42"/>
      <c r="AR144" s="42"/>
      <c r="AS144" s="42"/>
      <c r="AT144" s="42"/>
      <c r="AU144" s="42"/>
      <c r="AV144" s="42"/>
    </row>
    <row r="145" spans="1:48" s="10" customFormat="1" x14ac:dyDescent="0.2">
      <c r="H145" s="7"/>
      <c r="I145" s="7"/>
      <c r="J145" s="7"/>
      <c r="K145" s="7"/>
      <c r="L145" s="7"/>
      <c r="M145" s="7"/>
      <c r="N145" s="7"/>
      <c r="O145" s="7"/>
      <c r="P145" s="7"/>
      <c r="Q145" s="7"/>
      <c r="R145" s="7"/>
      <c r="S145" s="7"/>
      <c r="T145" s="7"/>
      <c r="U145" s="5"/>
      <c r="V145" s="5"/>
      <c r="W145" s="5"/>
      <c r="X145" s="42"/>
      <c r="Y145" s="42"/>
      <c r="Z145" s="42"/>
      <c r="AA145" s="42"/>
      <c r="AB145" s="42"/>
      <c r="AC145" s="42"/>
      <c r="AD145" s="42"/>
      <c r="AE145" s="42"/>
      <c r="AF145" s="42"/>
      <c r="AG145" s="42"/>
      <c r="AH145" s="42"/>
      <c r="AI145" s="42"/>
      <c r="AJ145" s="42"/>
      <c r="AK145" s="42"/>
      <c r="AL145" s="42"/>
      <c r="AM145" s="42"/>
      <c r="AN145" s="42"/>
      <c r="AO145" s="42"/>
      <c r="AP145" s="42"/>
      <c r="AQ145" s="42"/>
      <c r="AR145" s="42"/>
      <c r="AS145" s="42"/>
      <c r="AT145" s="42"/>
      <c r="AU145" s="42"/>
      <c r="AV145" s="42"/>
    </row>
    <row r="146" spans="1:48" s="10" customFormat="1" x14ac:dyDescent="0.2">
      <c r="H146" s="7"/>
      <c r="I146" s="7"/>
      <c r="J146" s="7"/>
      <c r="K146" s="7"/>
      <c r="L146" s="7"/>
      <c r="M146" s="7"/>
      <c r="N146" s="7"/>
      <c r="O146" s="7"/>
      <c r="P146" s="7"/>
      <c r="Q146" s="7"/>
      <c r="R146" s="7"/>
      <c r="S146" s="7"/>
      <c r="T146" s="7"/>
      <c r="U146" s="5"/>
      <c r="V146" s="5"/>
      <c r="W146" s="5"/>
      <c r="X146" s="42"/>
      <c r="Y146" s="42"/>
      <c r="Z146" s="42"/>
      <c r="AA146" s="42"/>
      <c r="AB146" s="42"/>
      <c r="AC146" s="42"/>
      <c r="AD146" s="42"/>
      <c r="AE146" s="42"/>
      <c r="AF146" s="42"/>
      <c r="AG146" s="42"/>
      <c r="AH146" s="42"/>
      <c r="AI146" s="42"/>
      <c r="AJ146" s="42"/>
      <c r="AK146" s="42"/>
      <c r="AL146" s="42"/>
      <c r="AM146" s="42"/>
      <c r="AN146" s="42"/>
      <c r="AO146" s="42"/>
      <c r="AP146" s="42"/>
      <c r="AQ146" s="42"/>
      <c r="AR146" s="42"/>
      <c r="AS146" s="42"/>
      <c r="AT146" s="42"/>
      <c r="AU146" s="42"/>
      <c r="AV146" s="42"/>
    </row>
    <row r="147" spans="1:48" s="10" customFormat="1" x14ac:dyDescent="0.2">
      <c r="H147" s="7"/>
      <c r="I147" s="7"/>
      <c r="J147" s="7"/>
      <c r="K147" s="7"/>
      <c r="L147" s="7"/>
      <c r="M147" s="7"/>
      <c r="N147" s="7"/>
      <c r="O147" s="7"/>
      <c r="P147" s="7"/>
      <c r="Q147" s="7"/>
      <c r="R147" s="7"/>
      <c r="S147" s="7"/>
      <c r="T147" s="7"/>
      <c r="U147" s="5"/>
      <c r="V147" s="5"/>
      <c r="W147" s="5"/>
      <c r="X147" s="42"/>
      <c r="Y147" s="42"/>
      <c r="Z147" s="42"/>
      <c r="AA147" s="42"/>
      <c r="AB147" s="42"/>
      <c r="AC147" s="42"/>
      <c r="AD147" s="42"/>
      <c r="AE147" s="42"/>
      <c r="AF147" s="42"/>
      <c r="AG147" s="42"/>
      <c r="AH147" s="42"/>
      <c r="AI147" s="42"/>
      <c r="AJ147" s="42"/>
      <c r="AK147" s="42"/>
      <c r="AL147" s="42"/>
      <c r="AM147" s="42"/>
      <c r="AN147" s="42"/>
      <c r="AO147" s="42"/>
      <c r="AP147" s="42"/>
      <c r="AQ147" s="42"/>
      <c r="AR147" s="42"/>
      <c r="AS147" s="42"/>
      <c r="AT147" s="42"/>
      <c r="AU147" s="42"/>
      <c r="AV147" s="42"/>
    </row>
    <row r="148" spans="1:48" s="10" customFormat="1" x14ac:dyDescent="0.2">
      <c r="H148" s="7"/>
      <c r="I148" s="7"/>
      <c r="J148" s="7"/>
      <c r="K148" s="7"/>
      <c r="L148" s="7"/>
      <c r="M148" s="7"/>
      <c r="N148" s="7"/>
      <c r="O148" s="7"/>
      <c r="P148" s="7"/>
      <c r="Q148" s="7"/>
      <c r="R148" s="7"/>
      <c r="S148" s="7"/>
      <c r="T148" s="7"/>
      <c r="U148" s="5"/>
      <c r="V148" s="5"/>
      <c r="W148" s="5"/>
      <c r="X148" s="42"/>
      <c r="Y148" s="42"/>
      <c r="Z148" s="42"/>
      <c r="AA148" s="42"/>
      <c r="AB148" s="42"/>
      <c r="AC148" s="42"/>
      <c r="AD148" s="42"/>
      <c r="AE148" s="42"/>
      <c r="AF148" s="42"/>
      <c r="AG148" s="42"/>
      <c r="AH148" s="42"/>
      <c r="AI148" s="42"/>
      <c r="AJ148" s="42"/>
      <c r="AK148" s="42"/>
      <c r="AL148" s="42"/>
      <c r="AM148" s="42"/>
      <c r="AN148" s="42"/>
      <c r="AO148" s="42"/>
      <c r="AP148" s="42"/>
      <c r="AQ148" s="42"/>
      <c r="AR148" s="42"/>
      <c r="AS148" s="42"/>
      <c r="AT148" s="42"/>
      <c r="AU148" s="42"/>
      <c r="AV148" s="42"/>
    </row>
    <row r="149" spans="1:48" s="10" customFormat="1" x14ac:dyDescent="0.2">
      <c r="H149" s="9"/>
      <c r="I149" s="9"/>
      <c r="J149" s="9"/>
      <c r="K149" s="9"/>
      <c r="L149" s="9"/>
      <c r="M149" s="9"/>
      <c r="N149" s="9"/>
      <c r="O149" s="9"/>
      <c r="P149" s="9"/>
      <c r="Q149" s="9"/>
      <c r="R149" s="9"/>
      <c r="S149" s="9"/>
      <c r="T149" s="9"/>
      <c r="U149" s="5"/>
      <c r="V149" s="5"/>
      <c r="W149" s="5"/>
      <c r="X149" s="42"/>
      <c r="Y149" s="42"/>
      <c r="Z149" s="42"/>
      <c r="AA149" s="42"/>
      <c r="AB149" s="42"/>
      <c r="AC149" s="42"/>
      <c r="AD149" s="42"/>
      <c r="AE149" s="42"/>
      <c r="AF149" s="42"/>
      <c r="AG149" s="42"/>
      <c r="AH149" s="42"/>
      <c r="AI149" s="42"/>
      <c r="AJ149" s="42"/>
      <c r="AK149" s="42"/>
      <c r="AL149" s="42"/>
      <c r="AM149" s="42"/>
      <c r="AN149" s="42"/>
      <c r="AO149" s="42"/>
      <c r="AP149" s="42"/>
      <c r="AQ149" s="42"/>
      <c r="AR149" s="42"/>
      <c r="AS149" s="42"/>
      <c r="AT149" s="42"/>
      <c r="AU149" s="42"/>
      <c r="AV149" s="42"/>
    </row>
    <row r="150" spans="1:48" s="10" customFormat="1" x14ac:dyDescent="0.2">
      <c r="H150" s="7"/>
      <c r="I150" s="7"/>
      <c r="J150" s="7"/>
      <c r="K150" s="7"/>
      <c r="L150" s="7"/>
      <c r="M150" s="7"/>
      <c r="N150" s="7"/>
      <c r="O150" s="7"/>
      <c r="P150" s="7"/>
      <c r="Q150" s="7"/>
      <c r="R150" s="7"/>
      <c r="S150" s="7"/>
      <c r="T150" s="7"/>
      <c r="U150" s="5"/>
      <c r="V150" s="5"/>
      <c r="W150" s="5"/>
      <c r="X150" s="42"/>
      <c r="Y150" s="42"/>
      <c r="Z150" s="42"/>
      <c r="AA150" s="42"/>
      <c r="AB150" s="42"/>
      <c r="AC150" s="42"/>
      <c r="AD150" s="42"/>
      <c r="AE150" s="42"/>
      <c r="AF150" s="42"/>
      <c r="AG150" s="42"/>
      <c r="AH150" s="42"/>
      <c r="AI150" s="42"/>
      <c r="AJ150" s="42"/>
      <c r="AK150" s="42"/>
      <c r="AL150" s="42"/>
      <c r="AM150" s="42"/>
      <c r="AN150" s="42"/>
      <c r="AO150" s="42"/>
      <c r="AP150" s="42"/>
      <c r="AQ150" s="42"/>
      <c r="AR150" s="42"/>
      <c r="AS150" s="42"/>
      <c r="AT150" s="42"/>
      <c r="AU150" s="42"/>
      <c r="AV150" s="42"/>
    </row>
    <row r="151" spans="1:48" s="10" customFormat="1" x14ac:dyDescent="0.2">
      <c r="H151" s="7"/>
      <c r="I151" s="7"/>
      <c r="J151" s="7"/>
      <c r="K151" s="7"/>
      <c r="L151" s="7"/>
      <c r="M151" s="7"/>
      <c r="N151" s="7"/>
      <c r="O151" s="7"/>
      <c r="P151" s="7"/>
      <c r="Q151" s="7"/>
      <c r="R151" s="7"/>
      <c r="S151" s="7"/>
      <c r="T151" s="7"/>
      <c r="U151" s="5"/>
      <c r="V151" s="5"/>
      <c r="W151" s="5"/>
      <c r="X151" s="42"/>
      <c r="Y151" s="42"/>
      <c r="Z151" s="42"/>
      <c r="AA151" s="42"/>
      <c r="AB151" s="42"/>
      <c r="AC151" s="42"/>
      <c r="AD151" s="42"/>
      <c r="AE151" s="42"/>
      <c r="AF151" s="42"/>
      <c r="AG151" s="42"/>
      <c r="AH151" s="42"/>
      <c r="AI151" s="42"/>
      <c r="AJ151" s="42"/>
      <c r="AK151" s="42"/>
      <c r="AL151" s="42"/>
      <c r="AM151" s="42"/>
      <c r="AN151" s="42"/>
      <c r="AO151" s="42"/>
      <c r="AP151" s="42"/>
      <c r="AQ151" s="42"/>
      <c r="AR151" s="42"/>
      <c r="AS151" s="42"/>
      <c r="AT151" s="42"/>
      <c r="AU151" s="42"/>
      <c r="AV151" s="42"/>
    </row>
    <row r="152" spans="1:48" s="10" customFormat="1" x14ac:dyDescent="0.2">
      <c r="H152" s="9"/>
      <c r="I152" s="9"/>
      <c r="J152" s="9"/>
      <c r="K152" s="9"/>
      <c r="L152" s="9"/>
      <c r="M152" s="9"/>
      <c r="N152" s="9"/>
      <c r="O152" s="9"/>
      <c r="P152" s="9"/>
      <c r="Q152" s="9"/>
      <c r="R152" s="9"/>
      <c r="S152" s="9"/>
      <c r="T152" s="9"/>
      <c r="U152" s="5"/>
      <c r="V152" s="5"/>
      <c r="W152" s="5"/>
      <c r="X152" s="42"/>
      <c r="Y152" s="42"/>
      <c r="Z152" s="42"/>
      <c r="AA152" s="42"/>
      <c r="AB152" s="42"/>
      <c r="AC152" s="42"/>
      <c r="AD152" s="42"/>
      <c r="AE152" s="42"/>
      <c r="AF152" s="42"/>
      <c r="AG152" s="42"/>
      <c r="AH152" s="42"/>
      <c r="AI152" s="42"/>
      <c r="AJ152" s="42"/>
      <c r="AK152" s="42"/>
      <c r="AL152" s="42"/>
      <c r="AM152" s="42"/>
      <c r="AN152" s="42"/>
      <c r="AO152" s="42"/>
      <c r="AP152" s="42"/>
      <c r="AQ152" s="42"/>
      <c r="AR152" s="42"/>
      <c r="AS152" s="42"/>
      <c r="AT152" s="42"/>
      <c r="AU152" s="42"/>
      <c r="AV152" s="42"/>
    </row>
    <row r="153" spans="1:48" s="10" customFormat="1" x14ac:dyDescent="0.2">
      <c r="G153" s="47"/>
      <c r="H153" s="7"/>
      <c r="I153" s="7"/>
      <c r="J153" s="7"/>
      <c r="K153" s="7"/>
      <c r="L153" s="7"/>
      <c r="M153" s="7"/>
      <c r="N153" s="7"/>
      <c r="O153" s="7"/>
      <c r="P153" s="7"/>
      <c r="Q153" s="7"/>
      <c r="R153" s="7"/>
      <c r="S153" s="7"/>
      <c r="T153" s="7"/>
      <c r="U153" s="5"/>
      <c r="V153" s="5"/>
      <c r="W153" s="5"/>
      <c r="X153" s="42"/>
      <c r="Y153" s="42"/>
      <c r="Z153" s="42"/>
      <c r="AA153" s="42"/>
      <c r="AB153" s="42"/>
      <c r="AC153" s="42"/>
      <c r="AD153" s="42"/>
      <c r="AE153" s="42"/>
      <c r="AF153" s="42"/>
      <c r="AG153" s="42"/>
      <c r="AH153" s="42"/>
      <c r="AI153" s="42"/>
      <c r="AJ153" s="42"/>
      <c r="AK153" s="42"/>
      <c r="AL153" s="42"/>
      <c r="AM153" s="42"/>
      <c r="AN153" s="42"/>
      <c r="AO153" s="42"/>
      <c r="AP153" s="42"/>
      <c r="AQ153" s="42"/>
      <c r="AR153" s="42"/>
      <c r="AS153" s="42"/>
      <c r="AT153" s="42"/>
      <c r="AU153" s="42"/>
      <c r="AV153" s="42"/>
    </row>
    <row r="154" spans="1:48" s="10" customFormat="1" x14ac:dyDescent="0.2">
      <c r="H154" s="9"/>
      <c r="I154" s="9"/>
      <c r="J154" s="9"/>
      <c r="K154" s="9"/>
      <c r="L154" s="9"/>
      <c r="M154" s="9"/>
      <c r="N154" s="9"/>
      <c r="O154" s="9"/>
      <c r="P154" s="9"/>
      <c r="Q154" s="9"/>
      <c r="R154" s="9"/>
      <c r="S154" s="9"/>
      <c r="T154" s="9"/>
      <c r="U154" s="5"/>
      <c r="V154" s="5"/>
      <c r="W154" s="5"/>
      <c r="X154" s="42"/>
      <c r="Y154" s="42"/>
      <c r="Z154" s="42"/>
      <c r="AA154" s="42"/>
      <c r="AB154" s="42"/>
      <c r="AC154" s="42"/>
      <c r="AD154" s="42"/>
      <c r="AE154" s="42"/>
      <c r="AF154" s="42"/>
      <c r="AG154" s="42"/>
      <c r="AH154" s="42"/>
      <c r="AI154" s="42"/>
      <c r="AJ154" s="42"/>
      <c r="AK154" s="42"/>
      <c r="AL154" s="42"/>
      <c r="AM154" s="42"/>
      <c r="AN154" s="42"/>
      <c r="AO154" s="42"/>
      <c r="AP154" s="42"/>
      <c r="AQ154" s="42"/>
      <c r="AR154" s="42"/>
      <c r="AS154" s="42"/>
      <c r="AT154" s="42"/>
      <c r="AU154" s="42"/>
      <c r="AV154" s="42"/>
    </row>
    <row r="155" spans="1:48" s="10" customFormat="1" x14ac:dyDescent="0.2">
      <c r="U155" s="42"/>
      <c r="V155" s="42"/>
      <c r="W155" s="42"/>
      <c r="X155" s="42"/>
      <c r="Y155" s="42"/>
      <c r="Z155" s="42"/>
      <c r="AA155" s="42"/>
      <c r="AB155" s="42"/>
      <c r="AC155" s="42"/>
      <c r="AD155" s="42"/>
      <c r="AE155" s="42"/>
      <c r="AF155" s="42"/>
      <c r="AG155" s="42"/>
      <c r="AH155" s="42"/>
      <c r="AI155" s="42"/>
      <c r="AJ155" s="42"/>
      <c r="AK155" s="42"/>
      <c r="AL155" s="42"/>
      <c r="AM155" s="42"/>
      <c r="AN155" s="42"/>
      <c r="AO155" s="42"/>
      <c r="AP155" s="42"/>
      <c r="AQ155" s="42"/>
      <c r="AR155" s="42"/>
      <c r="AS155" s="42"/>
      <c r="AT155" s="42"/>
      <c r="AU155" s="42"/>
      <c r="AV155" s="42"/>
    </row>
    <row r="156" spans="1:48" s="10" customFormat="1" x14ac:dyDescent="0.2">
      <c r="B156" s="98"/>
      <c r="H156" s="94"/>
      <c r="I156" s="94"/>
      <c r="U156" s="42"/>
      <c r="V156" s="42"/>
      <c r="W156" s="42"/>
      <c r="X156" s="42"/>
      <c r="Y156" s="42"/>
      <c r="Z156" s="42"/>
      <c r="AA156" s="42"/>
      <c r="AB156" s="42"/>
      <c r="AC156" s="42"/>
      <c r="AD156" s="42"/>
      <c r="AE156" s="42"/>
      <c r="AF156" s="42"/>
      <c r="AG156" s="42"/>
      <c r="AH156" s="42"/>
      <c r="AI156" s="42"/>
      <c r="AJ156" s="42"/>
      <c r="AK156" s="42"/>
      <c r="AL156" s="42"/>
      <c r="AM156" s="42"/>
      <c r="AN156" s="42"/>
      <c r="AO156" s="42"/>
      <c r="AP156" s="42"/>
      <c r="AQ156" s="42"/>
      <c r="AR156" s="42"/>
      <c r="AS156" s="42"/>
      <c r="AT156" s="42"/>
      <c r="AU156" s="42"/>
      <c r="AV156" s="42"/>
    </row>
    <row r="157" spans="1:48" s="10" customFormat="1" x14ac:dyDescent="0.2">
      <c r="A157" s="98"/>
      <c r="H157" s="100"/>
      <c r="I157" s="100"/>
      <c r="J157" s="100"/>
      <c r="K157" s="100"/>
      <c r="L157" s="100"/>
      <c r="M157" s="100"/>
      <c r="N157" s="100"/>
      <c r="O157" s="100"/>
      <c r="P157" s="100"/>
      <c r="Q157" s="100"/>
      <c r="R157" s="100"/>
      <c r="S157" s="100"/>
      <c r="T157" s="100"/>
      <c r="U157" s="42"/>
      <c r="V157" s="42"/>
      <c r="W157" s="42"/>
      <c r="X157" s="42"/>
      <c r="Y157" s="42"/>
      <c r="Z157" s="42"/>
      <c r="AA157" s="42"/>
      <c r="AB157" s="42"/>
      <c r="AC157" s="42"/>
      <c r="AD157" s="42"/>
      <c r="AE157" s="42"/>
      <c r="AF157" s="42"/>
      <c r="AG157" s="42"/>
      <c r="AH157" s="42"/>
      <c r="AI157" s="42"/>
      <c r="AJ157" s="42"/>
      <c r="AK157" s="42"/>
      <c r="AL157" s="42"/>
      <c r="AM157" s="42"/>
      <c r="AN157" s="42"/>
      <c r="AO157" s="42"/>
      <c r="AP157" s="42"/>
      <c r="AQ157" s="42"/>
      <c r="AR157" s="42"/>
      <c r="AS157" s="42"/>
      <c r="AT157" s="42"/>
      <c r="AU157" s="42"/>
      <c r="AV157" s="42"/>
    </row>
    <row r="158" spans="1:48" s="10" customFormat="1" x14ac:dyDescent="0.2">
      <c r="H158" s="24"/>
      <c r="I158" s="24"/>
      <c r="J158" s="24"/>
      <c r="K158" s="24"/>
      <c r="L158" s="24"/>
      <c r="M158" s="24"/>
      <c r="N158" s="24"/>
      <c r="O158" s="24"/>
      <c r="P158" s="24"/>
      <c r="Q158" s="24"/>
      <c r="R158" s="24"/>
      <c r="S158" s="24"/>
      <c r="T158" s="24"/>
      <c r="U158" s="42"/>
      <c r="V158" s="42"/>
      <c r="W158" s="42"/>
      <c r="X158" s="42"/>
      <c r="Y158" s="42"/>
      <c r="Z158" s="42"/>
      <c r="AA158" s="42"/>
      <c r="AB158" s="42"/>
      <c r="AC158" s="42"/>
      <c r="AD158" s="42"/>
      <c r="AE158" s="42"/>
      <c r="AF158" s="42"/>
      <c r="AG158" s="42"/>
      <c r="AH158" s="42"/>
      <c r="AI158" s="42"/>
      <c r="AJ158" s="42"/>
      <c r="AK158" s="42"/>
      <c r="AL158" s="42"/>
      <c r="AM158" s="42"/>
      <c r="AN158" s="42"/>
      <c r="AO158" s="42"/>
      <c r="AP158" s="42"/>
      <c r="AQ158" s="42"/>
      <c r="AR158" s="42"/>
      <c r="AS158" s="42"/>
      <c r="AT158" s="42"/>
      <c r="AU158" s="42"/>
      <c r="AV158" s="42"/>
    </row>
    <row r="159" spans="1:48" s="10" customFormat="1" x14ac:dyDescent="0.2">
      <c r="H159" s="24"/>
      <c r="I159" s="24"/>
      <c r="J159" s="24"/>
      <c r="K159" s="24"/>
      <c r="L159" s="24"/>
      <c r="M159" s="24"/>
      <c r="N159" s="24"/>
      <c r="O159" s="24"/>
      <c r="P159" s="24"/>
      <c r="Q159" s="24"/>
      <c r="R159" s="24"/>
      <c r="S159" s="24"/>
      <c r="T159" s="24"/>
      <c r="U159" s="42"/>
      <c r="V159" s="42"/>
      <c r="W159" s="42"/>
      <c r="X159" s="42"/>
      <c r="Y159" s="42"/>
      <c r="Z159" s="42"/>
      <c r="AA159" s="42"/>
      <c r="AB159" s="42"/>
      <c r="AC159" s="42"/>
      <c r="AD159" s="42"/>
      <c r="AE159" s="42"/>
      <c r="AF159" s="42"/>
      <c r="AG159" s="42"/>
      <c r="AH159" s="42"/>
      <c r="AI159" s="42"/>
      <c r="AJ159" s="42"/>
      <c r="AK159" s="42"/>
      <c r="AL159" s="42"/>
      <c r="AM159" s="42"/>
      <c r="AN159" s="42"/>
      <c r="AO159" s="42"/>
      <c r="AP159" s="42"/>
      <c r="AQ159" s="42"/>
      <c r="AR159" s="42"/>
      <c r="AS159" s="42"/>
      <c r="AT159" s="42"/>
      <c r="AU159" s="42"/>
      <c r="AV159" s="42"/>
    </row>
    <row r="160" spans="1:48" s="10" customFormat="1" x14ac:dyDescent="0.2">
      <c r="B160" s="94"/>
      <c r="H160" s="24"/>
      <c r="I160" s="24"/>
      <c r="J160" s="24"/>
      <c r="K160" s="24"/>
      <c r="L160" s="24"/>
      <c r="M160" s="24"/>
      <c r="N160" s="24"/>
      <c r="O160" s="24"/>
      <c r="P160" s="24"/>
      <c r="Q160" s="24"/>
      <c r="R160" s="24"/>
      <c r="S160" s="24"/>
      <c r="T160" s="24"/>
      <c r="U160" s="42"/>
      <c r="V160" s="42"/>
      <c r="W160" s="42"/>
      <c r="X160" s="42"/>
      <c r="Y160" s="42"/>
      <c r="Z160" s="42"/>
      <c r="AA160" s="42"/>
      <c r="AB160" s="42"/>
      <c r="AC160" s="42"/>
      <c r="AD160" s="42"/>
      <c r="AE160" s="42"/>
      <c r="AF160" s="42"/>
      <c r="AG160" s="42"/>
      <c r="AH160" s="42"/>
      <c r="AI160" s="42"/>
      <c r="AJ160" s="42"/>
      <c r="AK160" s="42"/>
      <c r="AL160" s="42"/>
      <c r="AM160" s="42"/>
      <c r="AN160" s="42"/>
      <c r="AO160" s="42"/>
      <c r="AP160" s="42"/>
      <c r="AQ160" s="42"/>
      <c r="AR160" s="42"/>
      <c r="AS160" s="42"/>
      <c r="AT160" s="42"/>
      <c r="AU160" s="42"/>
      <c r="AV160" s="42"/>
    </row>
    <row r="161" spans="1:48" s="10" customFormat="1" x14ac:dyDescent="0.2">
      <c r="B161" s="94"/>
      <c r="H161" s="24"/>
      <c r="I161" s="24"/>
      <c r="J161" s="24"/>
      <c r="K161" s="24"/>
      <c r="L161" s="24"/>
      <c r="M161" s="24"/>
      <c r="N161" s="24"/>
      <c r="O161" s="24"/>
      <c r="P161" s="24"/>
      <c r="Q161" s="24"/>
      <c r="R161" s="24"/>
      <c r="S161" s="24"/>
      <c r="T161" s="24"/>
      <c r="U161" s="42"/>
      <c r="V161" s="42"/>
      <c r="W161" s="42"/>
      <c r="X161" s="42"/>
      <c r="Y161" s="42"/>
      <c r="Z161" s="42"/>
      <c r="AA161" s="42"/>
      <c r="AB161" s="42"/>
      <c r="AC161" s="42"/>
      <c r="AD161" s="42"/>
      <c r="AE161" s="42"/>
      <c r="AF161" s="42"/>
      <c r="AG161" s="42"/>
      <c r="AH161" s="42"/>
      <c r="AI161" s="42"/>
      <c r="AJ161" s="42"/>
      <c r="AK161" s="42"/>
      <c r="AL161" s="42"/>
      <c r="AM161" s="42"/>
      <c r="AN161" s="42"/>
      <c r="AO161" s="42"/>
      <c r="AP161" s="42"/>
      <c r="AQ161" s="42"/>
      <c r="AR161" s="42"/>
      <c r="AS161" s="42"/>
      <c r="AT161" s="42"/>
      <c r="AU161" s="42"/>
      <c r="AV161" s="42"/>
    </row>
    <row r="162" spans="1:48" s="10" customFormat="1" x14ac:dyDescent="0.2">
      <c r="B162" s="94"/>
      <c r="H162" s="24"/>
      <c r="I162" s="24"/>
      <c r="J162" s="24"/>
      <c r="K162" s="24"/>
      <c r="L162" s="24"/>
      <c r="M162" s="24"/>
      <c r="N162" s="24"/>
      <c r="O162" s="24"/>
      <c r="P162" s="24"/>
      <c r="Q162" s="24"/>
      <c r="R162" s="24"/>
      <c r="S162" s="24"/>
      <c r="T162" s="24"/>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c r="AR162" s="42"/>
      <c r="AS162" s="42"/>
      <c r="AT162" s="42"/>
      <c r="AU162" s="42"/>
      <c r="AV162" s="42"/>
    </row>
    <row r="163" spans="1:48" s="10" customFormat="1" x14ac:dyDescent="0.2">
      <c r="H163" s="24"/>
      <c r="I163" s="24"/>
      <c r="J163" s="24"/>
      <c r="K163" s="24"/>
      <c r="L163" s="24"/>
      <c r="M163" s="24"/>
      <c r="N163" s="24"/>
      <c r="O163" s="24"/>
      <c r="P163" s="24"/>
      <c r="Q163" s="24"/>
      <c r="R163" s="24"/>
      <c r="S163" s="24"/>
      <c r="T163" s="24"/>
      <c r="U163" s="42"/>
      <c r="V163" s="42"/>
      <c r="W163" s="42"/>
      <c r="X163" s="42"/>
      <c r="Y163" s="42"/>
      <c r="Z163" s="42"/>
      <c r="AA163" s="42"/>
      <c r="AB163" s="42"/>
      <c r="AC163" s="42"/>
      <c r="AD163" s="42"/>
      <c r="AE163" s="42"/>
      <c r="AF163" s="42"/>
      <c r="AG163" s="42"/>
      <c r="AH163" s="42"/>
      <c r="AI163" s="42"/>
      <c r="AJ163" s="42"/>
      <c r="AK163" s="42"/>
      <c r="AL163" s="42"/>
      <c r="AM163" s="42"/>
      <c r="AN163" s="42"/>
      <c r="AO163" s="42"/>
      <c r="AP163" s="42"/>
      <c r="AQ163" s="42"/>
      <c r="AR163" s="42"/>
      <c r="AS163" s="42"/>
      <c r="AT163" s="42"/>
      <c r="AU163" s="42"/>
      <c r="AV163" s="42"/>
    </row>
    <row r="164" spans="1:48" s="10" customFormat="1" x14ac:dyDescent="0.2">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row>
    <row r="165" spans="1:48" s="10" customFormat="1" x14ac:dyDescent="0.2">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row>
    <row r="166" spans="1:48" s="10" customFormat="1" x14ac:dyDescent="0.2">
      <c r="G166" s="95"/>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row>
    <row r="167" spans="1:48" s="10" customFormat="1" x14ac:dyDescent="0.2">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row>
    <row r="168" spans="1:48" s="10" customFormat="1" x14ac:dyDescent="0.2">
      <c r="H168" s="24"/>
      <c r="I168" s="101"/>
      <c r="J168" s="24"/>
      <c r="K168" s="24"/>
      <c r="L168" s="24"/>
      <c r="M168" s="24"/>
      <c r="N168" s="24"/>
      <c r="O168" s="24"/>
      <c r="P168" s="24"/>
      <c r="Q168" s="24"/>
      <c r="R168" s="24"/>
      <c r="S168" s="24"/>
      <c r="T168" s="24"/>
      <c r="U168" s="24"/>
      <c r="V168" s="24"/>
      <c r="W168" s="24"/>
      <c r="X168" s="24"/>
      <c r="Y168" s="24"/>
      <c r="Z168" s="24"/>
      <c r="AA168" s="24"/>
      <c r="AB168" s="24"/>
      <c r="AC168" s="24"/>
      <c r="AD168" s="24"/>
    </row>
    <row r="169" spans="1:48" s="10" customFormat="1" x14ac:dyDescent="0.2">
      <c r="H169" s="24"/>
      <c r="I169" s="101"/>
      <c r="J169" s="24"/>
      <c r="K169" s="24"/>
      <c r="L169" s="24"/>
      <c r="M169" s="24"/>
      <c r="N169" s="24"/>
      <c r="O169" s="24"/>
      <c r="P169" s="24"/>
      <c r="Q169" s="24"/>
      <c r="R169" s="24"/>
      <c r="S169" s="24"/>
      <c r="T169" s="24"/>
      <c r="U169" s="24"/>
      <c r="V169" s="24"/>
      <c r="W169" s="24"/>
      <c r="X169" s="24"/>
      <c r="Y169" s="24"/>
      <c r="Z169" s="24"/>
      <c r="AA169" s="24"/>
      <c r="AB169" s="24"/>
      <c r="AC169" s="24"/>
      <c r="AD169" s="24"/>
    </row>
    <row r="170" spans="1:48" s="10" customFormat="1" x14ac:dyDescent="0.2">
      <c r="A170" s="98"/>
    </row>
    <row r="171" spans="1:48" s="10" customFormat="1" x14ac:dyDescent="0.2">
      <c r="A171" s="46"/>
    </row>
    <row r="172" spans="1:48" s="10" customFormat="1" x14ac:dyDescent="0.2">
      <c r="B172" s="98"/>
      <c r="H172" s="94"/>
      <c r="I172" s="94"/>
      <c r="J172" s="94"/>
    </row>
    <row r="173" spans="1:48" s="10" customFormat="1" x14ac:dyDescent="0.2">
      <c r="A173" s="98"/>
      <c r="H173" s="100"/>
      <c r="I173" s="100"/>
      <c r="J173" s="100"/>
      <c r="K173" s="100"/>
      <c r="L173" s="100"/>
      <c r="M173" s="100"/>
      <c r="N173" s="100"/>
      <c r="O173" s="100"/>
      <c r="P173" s="100"/>
      <c r="Q173" s="100"/>
      <c r="R173" s="100"/>
      <c r="S173" s="100"/>
      <c r="T173" s="100"/>
      <c r="U173" s="100"/>
      <c r="V173" s="100"/>
      <c r="W173" s="100"/>
      <c r="X173" s="100"/>
      <c r="Y173" s="100"/>
      <c r="Z173" s="100"/>
      <c r="AA173" s="100"/>
      <c r="AB173" s="100"/>
      <c r="AC173" s="100"/>
      <c r="AD173" s="100"/>
    </row>
    <row r="174" spans="1:48" s="10" customFormat="1" x14ac:dyDescent="0.2">
      <c r="A174" s="98"/>
    </row>
    <row r="175" spans="1:48" s="10" customFormat="1" x14ac:dyDescent="0.2">
      <c r="G175" s="99"/>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row>
    <row r="176" spans="1:48" s="10" customFormat="1" x14ac:dyDescent="0.2"/>
    <row r="177" spans="8:30" s="10" customFormat="1" x14ac:dyDescent="0.2"/>
    <row r="178" spans="8:30" s="10" customFormat="1" x14ac:dyDescent="0.2">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row>
    <row r="179" spans="8:30" s="10" customFormat="1" x14ac:dyDescent="0.2">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row>
    <row r="180" spans="8:30" s="10" customFormat="1" x14ac:dyDescent="0.2">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row>
    <row r="181" spans="8:30" s="10" customFormat="1" x14ac:dyDescent="0.2"/>
    <row r="182" spans="8:30" s="10" customFormat="1" x14ac:dyDescent="0.2">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row>
    <row r="183" spans="8:30" s="10" customFormat="1" x14ac:dyDescent="0.2"/>
    <row r="184" spans="8:30" s="10" customFormat="1" x14ac:dyDescent="0.2"/>
    <row r="185" spans="8:30" s="10" customFormat="1" x14ac:dyDescent="0.2">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row>
    <row r="186" spans="8:30" s="10" customFormat="1" x14ac:dyDescent="0.2">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row>
    <row r="187" spans="8:30" s="10" customFormat="1" x14ac:dyDescent="0.2">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row>
    <row r="188" spans="8:30" s="10" customFormat="1" x14ac:dyDescent="0.2">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row>
    <row r="189" spans="8:30" s="10" customFormat="1" x14ac:dyDescent="0.2"/>
    <row r="190" spans="8:30" s="10" customFormat="1" x14ac:dyDescent="0.2">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row>
    <row r="191" spans="8:30" s="10" customFormat="1" x14ac:dyDescent="0.2">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row>
    <row r="192" spans="8:30" s="10" customFormat="1" x14ac:dyDescent="0.2"/>
    <row r="193" spans="1:30" s="10" customFormat="1" x14ac:dyDescent="0.2">
      <c r="G193" s="47"/>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row>
    <row r="194" spans="1:30" s="10" customFormat="1" x14ac:dyDescent="0.2"/>
    <row r="195" spans="1:30" s="10" customFormat="1" x14ac:dyDescent="0.2"/>
    <row r="196" spans="1:30" s="10" customFormat="1" x14ac:dyDescent="0.2">
      <c r="B196" s="98"/>
      <c r="H196" s="94"/>
      <c r="I196" s="94"/>
    </row>
    <row r="197" spans="1:30" s="10" customFormat="1" x14ac:dyDescent="0.2">
      <c r="A197" s="98"/>
      <c r="H197" s="100"/>
      <c r="I197" s="100"/>
      <c r="J197" s="100"/>
      <c r="K197" s="100"/>
      <c r="L197" s="100"/>
      <c r="M197" s="100"/>
      <c r="N197" s="100"/>
      <c r="O197" s="100"/>
      <c r="P197" s="100"/>
      <c r="Q197" s="100"/>
      <c r="R197" s="100"/>
      <c r="S197" s="100"/>
      <c r="T197" s="100"/>
      <c r="U197" s="100"/>
      <c r="V197" s="100"/>
      <c r="W197" s="100"/>
      <c r="X197" s="100"/>
      <c r="Y197" s="100"/>
      <c r="Z197" s="100"/>
      <c r="AA197" s="100"/>
      <c r="AB197" s="100"/>
      <c r="AC197" s="100"/>
      <c r="AD197" s="100"/>
    </row>
    <row r="198" spans="1:30" s="10" customFormat="1" x14ac:dyDescent="0.2">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row>
    <row r="199" spans="1:30" s="10" customFormat="1" x14ac:dyDescent="0.2">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row>
    <row r="200" spans="1:30" s="10" customFormat="1" x14ac:dyDescent="0.2">
      <c r="B200" s="9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row>
    <row r="201" spans="1:30" s="10" customFormat="1" x14ac:dyDescent="0.2">
      <c r="B201" s="9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row>
    <row r="202" spans="1:30" s="10" customFormat="1" x14ac:dyDescent="0.2">
      <c r="B202" s="94"/>
      <c r="H202" s="24"/>
      <c r="I202" s="24"/>
      <c r="J202" s="24"/>
      <c r="K202" s="24"/>
      <c r="L202" s="24"/>
      <c r="M202" s="24"/>
      <c r="N202" s="24"/>
      <c r="O202" s="24"/>
      <c r="P202" s="24"/>
      <c r="Q202" s="24"/>
      <c r="R202" s="24"/>
      <c r="S202" s="24"/>
      <c r="T202" s="24"/>
      <c r="U202" s="24"/>
      <c r="V202" s="24"/>
      <c r="W202" s="24"/>
      <c r="X202" s="24"/>
      <c r="Y202" s="24"/>
      <c r="Z202" s="24"/>
      <c r="AA202" s="24"/>
      <c r="AB202" s="24"/>
      <c r="AC202" s="24"/>
      <c r="AD202" s="24"/>
    </row>
    <row r="203" spans="1:30" s="10" customFormat="1" x14ac:dyDescent="0.2">
      <c r="H203" s="24"/>
      <c r="I203" s="24"/>
      <c r="J203" s="24"/>
      <c r="K203" s="24"/>
      <c r="L203" s="24"/>
      <c r="M203" s="24"/>
      <c r="N203" s="24"/>
      <c r="O203" s="24"/>
      <c r="P203" s="24"/>
      <c r="Q203" s="24"/>
      <c r="R203" s="24"/>
      <c r="S203" s="24"/>
      <c r="T203" s="24"/>
      <c r="U203" s="24"/>
      <c r="V203" s="24"/>
      <c r="W203" s="24"/>
      <c r="X203" s="24"/>
      <c r="Y203" s="24"/>
      <c r="Z203" s="24"/>
      <c r="AA203" s="24"/>
      <c r="AB203" s="24"/>
      <c r="AC203" s="24"/>
      <c r="AD203" s="24"/>
    </row>
    <row r="204" spans="1:30" s="10" customFormat="1" x14ac:dyDescent="0.2">
      <c r="H204" s="24"/>
      <c r="I204" s="24"/>
      <c r="J204" s="24"/>
      <c r="K204" s="24"/>
      <c r="L204" s="24"/>
      <c r="M204" s="24"/>
      <c r="N204" s="24"/>
      <c r="O204" s="24"/>
      <c r="P204" s="24"/>
      <c r="Q204" s="24"/>
      <c r="R204" s="24"/>
      <c r="S204" s="24"/>
      <c r="T204" s="24"/>
      <c r="U204" s="24"/>
      <c r="V204" s="24"/>
      <c r="W204" s="24"/>
      <c r="X204" s="24"/>
      <c r="Y204" s="24"/>
      <c r="Z204" s="24"/>
      <c r="AA204" s="24"/>
      <c r="AB204" s="24"/>
      <c r="AC204" s="24"/>
      <c r="AD204" s="24"/>
    </row>
    <row r="205" spans="1:30" s="10" customFormat="1" x14ac:dyDescent="0.2">
      <c r="H205" s="24"/>
      <c r="I205" s="24"/>
      <c r="J205" s="24"/>
      <c r="K205" s="24"/>
      <c r="L205" s="24"/>
      <c r="M205" s="24"/>
      <c r="N205" s="24"/>
      <c r="O205" s="24"/>
      <c r="P205" s="24"/>
      <c r="Q205" s="24"/>
      <c r="R205" s="24"/>
      <c r="S205" s="24"/>
      <c r="T205" s="24"/>
      <c r="U205" s="24"/>
      <c r="V205" s="24"/>
      <c r="W205" s="24"/>
      <c r="X205" s="24"/>
      <c r="Y205" s="24"/>
      <c r="Z205" s="24"/>
      <c r="AA205" s="24"/>
      <c r="AB205" s="24"/>
      <c r="AC205" s="24"/>
      <c r="AD205" s="24"/>
    </row>
    <row r="206" spans="1:30" s="10" customFormat="1" x14ac:dyDescent="0.2">
      <c r="G206" s="95"/>
      <c r="H206" s="24"/>
      <c r="I206" s="24"/>
      <c r="J206" s="24"/>
      <c r="K206" s="24"/>
      <c r="L206" s="24"/>
      <c r="M206" s="24"/>
      <c r="N206" s="24"/>
      <c r="O206" s="24"/>
      <c r="P206" s="24"/>
      <c r="Q206" s="24"/>
      <c r="R206" s="24"/>
      <c r="S206" s="24"/>
      <c r="T206" s="24"/>
      <c r="U206" s="24"/>
      <c r="V206" s="24"/>
      <c r="W206" s="24"/>
      <c r="X206" s="24"/>
      <c r="Y206" s="24"/>
      <c r="Z206" s="24"/>
      <c r="AA206" s="24"/>
      <c r="AB206" s="24"/>
      <c r="AC206" s="24"/>
      <c r="AD206" s="24"/>
    </row>
    <row r="207" spans="1:30" s="10" customFormat="1" x14ac:dyDescent="0.2">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row>
    <row r="208" spans="1:30" s="10" customFormat="1" x14ac:dyDescent="0.2">
      <c r="H208" s="24"/>
      <c r="I208" s="101"/>
      <c r="J208" s="24"/>
      <c r="K208" s="24"/>
      <c r="L208" s="24"/>
      <c r="M208" s="24"/>
      <c r="N208" s="24"/>
      <c r="O208" s="24"/>
      <c r="P208" s="24"/>
      <c r="Q208" s="24"/>
      <c r="R208" s="24"/>
      <c r="S208" s="24"/>
      <c r="T208" s="24"/>
      <c r="U208" s="24"/>
      <c r="V208" s="24"/>
      <c r="W208" s="24"/>
      <c r="X208" s="24"/>
      <c r="Y208" s="24"/>
      <c r="Z208" s="24"/>
      <c r="AA208" s="24"/>
      <c r="AB208" s="24"/>
      <c r="AC208" s="24"/>
      <c r="AD208" s="24"/>
    </row>
    <row r="209" spans="1:30" s="10" customFormat="1" x14ac:dyDescent="0.2">
      <c r="H209" s="24"/>
      <c r="I209" s="101"/>
      <c r="J209" s="24"/>
      <c r="K209" s="24"/>
      <c r="L209" s="24"/>
      <c r="M209" s="24"/>
      <c r="N209" s="24"/>
      <c r="O209" s="24"/>
      <c r="P209" s="24"/>
      <c r="Q209" s="24"/>
      <c r="R209" s="24"/>
      <c r="S209" s="24"/>
      <c r="T209" s="24"/>
      <c r="U209" s="24"/>
      <c r="V209" s="24"/>
      <c r="W209" s="24"/>
      <c r="X209" s="24"/>
      <c r="Y209" s="24"/>
      <c r="Z209" s="24"/>
      <c r="AA209" s="24"/>
      <c r="AB209" s="24"/>
      <c r="AC209" s="24"/>
      <c r="AD209" s="24"/>
    </row>
    <row r="210" spans="1:30" s="10" customFormat="1" x14ac:dyDescent="0.2">
      <c r="A210" s="98"/>
    </row>
    <row r="211" spans="1:30" s="10" customFormat="1" x14ac:dyDescent="0.2">
      <c r="A211" s="46"/>
    </row>
    <row r="212" spans="1:30" s="10" customFormat="1" x14ac:dyDescent="0.2">
      <c r="B212" s="98"/>
      <c r="H212" s="94"/>
      <c r="I212" s="94"/>
      <c r="J212" s="94"/>
    </row>
    <row r="213" spans="1:30" s="10" customFormat="1" x14ac:dyDescent="0.2">
      <c r="A213" s="98"/>
      <c r="H213" s="100"/>
      <c r="I213" s="100"/>
      <c r="J213" s="100"/>
      <c r="K213" s="100"/>
      <c r="L213" s="100"/>
      <c r="M213" s="100"/>
      <c r="N213" s="100"/>
      <c r="O213" s="100"/>
      <c r="P213" s="100"/>
      <c r="Q213" s="100"/>
      <c r="R213" s="100"/>
      <c r="S213" s="100"/>
      <c r="T213" s="100"/>
      <c r="U213" s="100"/>
      <c r="V213" s="100"/>
      <c r="W213" s="100"/>
      <c r="X213" s="100"/>
      <c r="Y213" s="100"/>
      <c r="Z213" s="100"/>
      <c r="AA213" s="100"/>
      <c r="AB213" s="100"/>
      <c r="AC213" s="100"/>
      <c r="AD213" s="100"/>
    </row>
    <row r="214" spans="1:30" s="10" customFormat="1" x14ac:dyDescent="0.2">
      <c r="A214" s="98"/>
    </row>
    <row r="215" spans="1:30" s="10" customFormat="1" x14ac:dyDescent="0.2">
      <c r="G215" s="99"/>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row>
    <row r="216" spans="1:30" s="10" customFormat="1" x14ac:dyDescent="0.2"/>
    <row r="217" spans="1:30" s="10" customFormat="1" x14ac:dyDescent="0.2"/>
    <row r="218" spans="1:30" s="10" customFormat="1" x14ac:dyDescent="0.2">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row>
    <row r="219" spans="1:30" s="10" customFormat="1" x14ac:dyDescent="0.2">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row>
    <row r="220" spans="1:30" s="10" customFormat="1" x14ac:dyDescent="0.2">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row>
    <row r="221" spans="1:30" s="10" customFormat="1" x14ac:dyDescent="0.2"/>
    <row r="222" spans="1:30" s="10" customFormat="1" x14ac:dyDescent="0.2">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row>
    <row r="223" spans="1:30" s="10" customFormat="1" x14ac:dyDescent="0.2"/>
    <row r="224" spans="1:30" s="10" customFormat="1" x14ac:dyDescent="0.2"/>
    <row r="225" spans="1:30" s="10" customFormat="1" x14ac:dyDescent="0.2">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row>
    <row r="226" spans="1:30" s="10" customFormat="1" x14ac:dyDescent="0.2">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row>
    <row r="227" spans="1:30" s="10" customFormat="1" x14ac:dyDescent="0.2">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row>
    <row r="228" spans="1:30" s="10" customFormat="1" x14ac:dyDescent="0.2">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row>
    <row r="229" spans="1:30" s="10" customFormat="1" x14ac:dyDescent="0.2"/>
    <row r="230" spans="1:30" s="10" customFormat="1" x14ac:dyDescent="0.2">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row>
    <row r="231" spans="1:30" s="10" customFormat="1" x14ac:dyDescent="0.2">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row>
    <row r="232" spans="1:30" s="10" customFormat="1" x14ac:dyDescent="0.2"/>
    <row r="233" spans="1:30" s="10" customFormat="1" x14ac:dyDescent="0.2">
      <c r="G233" s="47"/>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row>
    <row r="234" spans="1:30" s="10" customFormat="1" x14ac:dyDescent="0.2"/>
    <row r="235" spans="1:30" s="10" customFormat="1" x14ac:dyDescent="0.2"/>
    <row r="236" spans="1:30" s="10" customFormat="1" x14ac:dyDescent="0.2">
      <c r="B236" s="98"/>
      <c r="H236" s="94"/>
      <c r="I236" s="94"/>
    </row>
    <row r="237" spans="1:30" s="10" customFormat="1" x14ac:dyDescent="0.2">
      <c r="A237" s="98"/>
      <c r="H237" s="100"/>
      <c r="I237" s="100"/>
      <c r="J237" s="100"/>
      <c r="K237" s="100"/>
      <c r="L237" s="100"/>
      <c r="M237" s="100"/>
      <c r="N237" s="100"/>
      <c r="O237" s="100"/>
      <c r="P237" s="100"/>
      <c r="Q237" s="100"/>
      <c r="R237" s="100"/>
      <c r="S237" s="100"/>
      <c r="T237" s="100"/>
      <c r="U237" s="100"/>
      <c r="V237" s="100"/>
      <c r="W237" s="100"/>
      <c r="X237" s="100"/>
      <c r="Y237" s="100"/>
      <c r="Z237" s="100"/>
      <c r="AA237" s="100"/>
      <c r="AB237" s="100"/>
      <c r="AC237" s="100"/>
      <c r="AD237" s="100"/>
    </row>
    <row r="238" spans="1:30" s="10" customFormat="1" x14ac:dyDescent="0.2">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row>
    <row r="239" spans="1:30" s="10" customFormat="1" x14ac:dyDescent="0.2">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row>
    <row r="240" spans="1:30" s="10" customFormat="1" x14ac:dyDescent="0.2">
      <c r="B240" s="9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row>
    <row r="241" spans="1:30" s="10" customFormat="1" x14ac:dyDescent="0.2">
      <c r="B241" s="9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row>
    <row r="242" spans="1:30" s="10" customFormat="1" x14ac:dyDescent="0.2">
      <c r="B242" s="9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row>
    <row r="243" spans="1:30" s="10" customFormat="1" x14ac:dyDescent="0.2">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row>
    <row r="244" spans="1:30" s="10" customFormat="1" x14ac:dyDescent="0.2">
      <c r="H244" s="24"/>
      <c r="I244" s="24"/>
      <c r="J244" s="24"/>
      <c r="K244" s="24"/>
      <c r="L244" s="24"/>
      <c r="M244" s="24"/>
      <c r="N244" s="24"/>
      <c r="O244" s="24"/>
      <c r="P244" s="24"/>
      <c r="Q244" s="24"/>
      <c r="R244" s="24"/>
      <c r="S244" s="24"/>
      <c r="T244" s="24"/>
      <c r="U244" s="24"/>
      <c r="V244" s="24"/>
      <c r="W244" s="24"/>
      <c r="X244" s="24"/>
      <c r="Y244" s="24"/>
      <c r="Z244" s="24"/>
      <c r="AA244" s="24"/>
      <c r="AB244" s="24"/>
      <c r="AC244" s="24"/>
      <c r="AD244" s="24"/>
    </row>
    <row r="245" spans="1:30" s="10" customFormat="1" x14ac:dyDescent="0.2">
      <c r="H245" s="24"/>
      <c r="I245" s="24"/>
      <c r="J245" s="24"/>
      <c r="K245" s="24"/>
      <c r="L245" s="24"/>
      <c r="M245" s="24"/>
      <c r="N245" s="24"/>
      <c r="O245" s="24"/>
      <c r="P245" s="24"/>
      <c r="Q245" s="24"/>
      <c r="R245" s="24"/>
      <c r="S245" s="24"/>
      <c r="T245" s="24"/>
      <c r="U245" s="24"/>
      <c r="V245" s="24"/>
      <c r="W245" s="24"/>
      <c r="X245" s="24"/>
      <c r="Y245" s="24"/>
      <c r="Z245" s="24"/>
      <c r="AA245" s="24"/>
      <c r="AB245" s="24"/>
      <c r="AC245" s="24"/>
      <c r="AD245" s="24"/>
    </row>
    <row r="246" spans="1:30" s="10" customFormat="1" x14ac:dyDescent="0.2">
      <c r="G246" s="95"/>
      <c r="H246" s="24"/>
      <c r="I246" s="24"/>
      <c r="J246" s="24"/>
      <c r="K246" s="24"/>
      <c r="L246" s="24"/>
      <c r="M246" s="24"/>
      <c r="N246" s="24"/>
      <c r="O246" s="24"/>
      <c r="P246" s="24"/>
      <c r="Q246" s="24"/>
      <c r="R246" s="24"/>
      <c r="S246" s="24"/>
      <c r="T246" s="24"/>
      <c r="U246" s="24"/>
      <c r="V246" s="24"/>
      <c r="W246" s="24"/>
      <c r="X246" s="24"/>
      <c r="Y246" s="24"/>
      <c r="Z246" s="24"/>
      <c r="AA246" s="24"/>
      <c r="AB246" s="24"/>
      <c r="AC246" s="24"/>
      <c r="AD246" s="24"/>
    </row>
    <row r="247" spans="1:30" s="10" customFormat="1" x14ac:dyDescent="0.2">
      <c r="H247" s="24"/>
      <c r="I247" s="24"/>
      <c r="J247" s="24"/>
      <c r="K247" s="24"/>
      <c r="L247" s="24"/>
      <c r="M247" s="24"/>
      <c r="N247" s="24"/>
      <c r="O247" s="24"/>
      <c r="P247" s="24"/>
      <c r="Q247" s="24"/>
      <c r="R247" s="24"/>
      <c r="S247" s="24"/>
      <c r="T247" s="24"/>
      <c r="U247" s="24"/>
      <c r="V247" s="24"/>
      <c r="W247" s="24"/>
      <c r="X247" s="24"/>
      <c r="Y247" s="24"/>
      <c r="Z247" s="24"/>
      <c r="AA247" s="24"/>
      <c r="AB247" s="24"/>
      <c r="AC247" s="24"/>
      <c r="AD247" s="24"/>
    </row>
    <row r="248" spans="1:30" s="10" customFormat="1" x14ac:dyDescent="0.2">
      <c r="H248" s="24"/>
      <c r="I248" s="101"/>
      <c r="J248" s="24"/>
      <c r="K248" s="24"/>
      <c r="L248" s="24"/>
      <c r="M248" s="24"/>
      <c r="N248" s="24"/>
      <c r="O248" s="24"/>
      <c r="P248" s="24"/>
      <c r="Q248" s="24"/>
      <c r="R248" s="24"/>
      <c r="S248" s="24"/>
      <c r="T248" s="24"/>
      <c r="U248" s="24"/>
      <c r="V248" s="24"/>
      <c r="W248" s="24"/>
      <c r="X248" s="24"/>
      <c r="Y248" s="24"/>
      <c r="Z248" s="24"/>
      <c r="AA248" s="24"/>
      <c r="AB248" s="24"/>
      <c r="AC248" s="24"/>
      <c r="AD248" s="24"/>
    </row>
    <row r="249" spans="1:30" s="10" customFormat="1" x14ac:dyDescent="0.2">
      <c r="H249" s="24"/>
      <c r="I249" s="101"/>
      <c r="J249" s="24"/>
      <c r="K249" s="24"/>
      <c r="L249" s="24"/>
      <c r="M249" s="24"/>
      <c r="N249" s="24"/>
      <c r="O249" s="24"/>
      <c r="P249" s="24"/>
      <c r="Q249" s="24"/>
      <c r="R249" s="24"/>
      <c r="S249" s="24"/>
      <c r="T249" s="24"/>
      <c r="U249" s="24"/>
      <c r="V249" s="24"/>
      <c r="W249" s="24"/>
      <c r="X249" s="24"/>
      <c r="Y249" s="24"/>
      <c r="Z249" s="24"/>
      <c r="AA249" s="24"/>
      <c r="AB249" s="24"/>
      <c r="AC249" s="24"/>
      <c r="AD249" s="24"/>
    </row>
    <row r="250" spans="1:30" s="10" customFormat="1" x14ac:dyDescent="0.2">
      <c r="A250" s="98"/>
    </row>
    <row r="251" spans="1:30" s="10" customFormat="1" x14ac:dyDescent="0.2">
      <c r="A251" s="46"/>
    </row>
    <row r="252" spans="1:30" s="10" customFormat="1" x14ac:dyDescent="0.2">
      <c r="B252" s="98"/>
      <c r="H252" s="94"/>
      <c r="I252" s="94"/>
      <c r="J252" s="94"/>
    </row>
    <row r="253" spans="1:30" s="10" customFormat="1" x14ac:dyDescent="0.2">
      <c r="A253" s="98"/>
      <c r="H253" s="100"/>
      <c r="I253" s="100"/>
      <c r="J253" s="100"/>
      <c r="K253" s="100"/>
      <c r="L253" s="100"/>
      <c r="M253" s="100"/>
      <c r="N253" s="100"/>
      <c r="O253" s="100"/>
      <c r="P253" s="100"/>
      <c r="Q253" s="100"/>
      <c r="R253" s="100"/>
      <c r="S253" s="100"/>
      <c r="T253" s="100"/>
      <c r="U253" s="100"/>
      <c r="V253" s="100"/>
      <c r="W253" s="100"/>
      <c r="X253" s="100"/>
      <c r="Y253" s="100"/>
      <c r="Z253" s="100"/>
      <c r="AA253" s="100"/>
      <c r="AB253" s="100"/>
      <c r="AC253" s="100"/>
      <c r="AD253" s="100"/>
    </row>
    <row r="254" spans="1:30" s="10" customFormat="1" x14ac:dyDescent="0.2">
      <c r="A254" s="98"/>
    </row>
    <row r="255" spans="1:30" s="10" customFormat="1" x14ac:dyDescent="0.2">
      <c r="G255" s="99"/>
      <c r="H255" s="24"/>
      <c r="I255" s="24"/>
      <c r="J255" s="24"/>
      <c r="K255" s="24"/>
      <c r="L255" s="24"/>
      <c r="M255" s="24"/>
      <c r="N255" s="24"/>
      <c r="O255" s="24"/>
      <c r="P255" s="24"/>
      <c r="Q255" s="24"/>
      <c r="R255" s="24"/>
      <c r="S255" s="24"/>
      <c r="T255" s="24"/>
      <c r="U255" s="24"/>
      <c r="V255" s="24"/>
      <c r="W255" s="24"/>
      <c r="X255" s="24"/>
      <c r="Y255" s="24"/>
      <c r="Z255" s="24"/>
      <c r="AA255" s="24"/>
      <c r="AB255" s="24"/>
      <c r="AC255" s="24"/>
      <c r="AD255" s="24"/>
    </row>
    <row r="256" spans="1:30" s="10" customFormat="1" x14ac:dyDescent="0.2"/>
    <row r="257" spans="8:30" s="10" customFormat="1" x14ac:dyDescent="0.2"/>
    <row r="258" spans="8:30" s="10" customFormat="1" x14ac:dyDescent="0.2">
      <c r="H258" s="24"/>
      <c r="I258" s="24"/>
      <c r="J258" s="24"/>
      <c r="K258" s="24"/>
      <c r="L258" s="24"/>
      <c r="M258" s="24"/>
      <c r="N258" s="24"/>
      <c r="O258" s="24"/>
      <c r="P258" s="24"/>
      <c r="Q258" s="24"/>
      <c r="R258" s="24"/>
      <c r="S258" s="24"/>
      <c r="T258" s="24"/>
      <c r="U258" s="24"/>
      <c r="V258" s="24"/>
      <c r="W258" s="24"/>
      <c r="X258" s="24"/>
      <c r="Y258" s="24"/>
      <c r="Z258" s="24"/>
      <c r="AA258" s="24"/>
      <c r="AB258" s="24"/>
      <c r="AC258" s="24"/>
      <c r="AD258" s="24"/>
    </row>
    <row r="259" spans="8:30" s="10" customFormat="1" x14ac:dyDescent="0.2">
      <c r="H259" s="24"/>
      <c r="I259" s="24"/>
      <c r="J259" s="24"/>
      <c r="K259" s="24"/>
      <c r="L259" s="24"/>
      <c r="M259" s="24"/>
      <c r="N259" s="24"/>
      <c r="O259" s="24"/>
      <c r="P259" s="24"/>
      <c r="Q259" s="24"/>
      <c r="R259" s="24"/>
      <c r="S259" s="24"/>
      <c r="T259" s="24"/>
      <c r="U259" s="24"/>
      <c r="V259" s="24"/>
      <c r="W259" s="24"/>
      <c r="X259" s="24"/>
      <c r="Y259" s="24"/>
      <c r="Z259" s="24"/>
      <c r="AA259" s="24"/>
      <c r="AB259" s="24"/>
      <c r="AC259" s="24"/>
      <c r="AD259" s="24"/>
    </row>
    <row r="260" spans="8:30" s="10" customFormat="1" x14ac:dyDescent="0.2">
      <c r="H260" s="24"/>
      <c r="I260" s="24"/>
      <c r="J260" s="24"/>
      <c r="K260" s="24"/>
      <c r="L260" s="24"/>
      <c r="M260" s="24"/>
      <c r="N260" s="24"/>
      <c r="O260" s="24"/>
      <c r="P260" s="24"/>
      <c r="Q260" s="24"/>
      <c r="R260" s="24"/>
      <c r="S260" s="24"/>
      <c r="T260" s="24"/>
      <c r="U260" s="24"/>
      <c r="V260" s="24"/>
      <c r="W260" s="24"/>
      <c r="X260" s="24"/>
      <c r="Y260" s="24"/>
      <c r="Z260" s="24"/>
      <c r="AA260" s="24"/>
      <c r="AB260" s="24"/>
      <c r="AC260" s="24"/>
      <c r="AD260" s="24"/>
    </row>
    <row r="261" spans="8:30" s="10" customFormat="1" x14ac:dyDescent="0.2"/>
    <row r="262" spans="8:30" s="10" customFormat="1" x14ac:dyDescent="0.2">
      <c r="H262" s="24"/>
      <c r="I262" s="24"/>
      <c r="J262" s="24"/>
      <c r="K262" s="24"/>
      <c r="L262" s="24"/>
      <c r="M262" s="24"/>
      <c r="N262" s="24"/>
      <c r="O262" s="24"/>
      <c r="P262" s="24"/>
      <c r="Q262" s="24"/>
      <c r="R262" s="24"/>
      <c r="S262" s="24"/>
      <c r="T262" s="24"/>
      <c r="U262" s="24"/>
      <c r="V262" s="24"/>
      <c r="W262" s="24"/>
      <c r="X262" s="24"/>
      <c r="Y262" s="24"/>
      <c r="Z262" s="24"/>
      <c r="AA262" s="24"/>
      <c r="AB262" s="24"/>
      <c r="AC262" s="24"/>
      <c r="AD262" s="24"/>
    </row>
    <row r="263" spans="8:30" s="10" customFormat="1" x14ac:dyDescent="0.2"/>
    <row r="264" spans="8:30" s="10" customFormat="1" x14ac:dyDescent="0.2"/>
    <row r="265" spans="8:30" s="10" customFormat="1" x14ac:dyDescent="0.2">
      <c r="H265" s="24"/>
      <c r="I265" s="24"/>
      <c r="J265" s="24"/>
      <c r="K265" s="24"/>
      <c r="L265" s="24"/>
      <c r="M265" s="24"/>
      <c r="N265" s="24"/>
      <c r="O265" s="24"/>
      <c r="P265" s="24"/>
      <c r="Q265" s="24"/>
      <c r="R265" s="24"/>
      <c r="S265" s="24"/>
      <c r="T265" s="24"/>
      <c r="U265" s="24"/>
      <c r="V265" s="24"/>
      <c r="W265" s="24"/>
      <c r="X265" s="24"/>
      <c r="Y265" s="24"/>
      <c r="Z265" s="24"/>
      <c r="AA265" s="24"/>
      <c r="AB265" s="24"/>
      <c r="AC265" s="24"/>
      <c r="AD265" s="24"/>
    </row>
    <row r="266" spans="8:30" s="10" customFormat="1" x14ac:dyDescent="0.2">
      <c r="H266" s="24"/>
      <c r="I266" s="24"/>
      <c r="J266" s="24"/>
      <c r="K266" s="24"/>
      <c r="L266" s="24"/>
      <c r="M266" s="24"/>
      <c r="N266" s="24"/>
      <c r="O266" s="24"/>
      <c r="P266" s="24"/>
      <c r="Q266" s="24"/>
      <c r="R266" s="24"/>
      <c r="S266" s="24"/>
      <c r="T266" s="24"/>
      <c r="U266" s="24"/>
      <c r="V266" s="24"/>
      <c r="W266" s="24"/>
      <c r="X266" s="24"/>
      <c r="Y266" s="24"/>
      <c r="Z266" s="24"/>
      <c r="AA266" s="24"/>
      <c r="AB266" s="24"/>
      <c r="AC266" s="24"/>
      <c r="AD266" s="24"/>
    </row>
    <row r="267" spans="8:30" s="10" customFormat="1" x14ac:dyDescent="0.2">
      <c r="H267" s="24"/>
      <c r="I267" s="24"/>
      <c r="J267" s="24"/>
      <c r="K267" s="24"/>
      <c r="L267" s="24"/>
      <c r="M267" s="24"/>
      <c r="N267" s="24"/>
      <c r="O267" s="24"/>
      <c r="P267" s="24"/>
      <c r="Q267" s="24"/>
      <c r="R267" s="24"/>
      <c r="S267" s="24"/>
      <c r="T267" s="24"/>
      <c r="U267" s="24"/>
      <c r="V267" s="24"/>
      <c r="W267" s="24"/>
      <c r="X267" s="24"/>
      <c r="Y267" s="24"/>
      <c r="Z267" s="24"/>
      <c r="AA267" s="24"/>
      <c r="AB267" s="24"/>
      <c r="AC267" s="24"/>
      <c r="AD267" s="24"/>
    </row>
    <row r="268" spans="8:30" s="10" customFormat="1" x14ac:dyDescent="0.2">
      <c r="H268" s="24"/>
      <c r="I268" s="24"/>
      <c r="J268" s="24"/>
      <c r="K268" s="24"/>
      <c r="L268" s="24"/>
      <c r="M268" s="24"/>
      <c r="N268" s="24"/>
      <c r="O268" s="24"/>
      <c r="P268" s="24"/>
      <c r="Q268" s="24"/>
      <c r="R268" s="24"/>
      <c r="S268" s="24"/>
      <c r="T268" s="24"/>
      <c r="U268" s="24"/>
      <c r="V268" s="24"/>
      <c r="W268" s="24"/>
      <c r="X268" s="24"/>
      <c r="Y268" s="24"/>
      <c r="Z268" s="24"/>
      <c r="AA268" s="24"/>
      <c r="AB268" s="24"/>
      <c r="AC268" s="24"/>
      <c r="AD268" s="24"/>
    </row>
    <row r="269" spans="8:30" s="10" customFormat="1" x14ac:dyDescent="0.2"/>
    <row r="270" spans="8:30" s="10" customFormat="1" x14ac:dyDescent="0.2">
      <c r="H270" s="24"/>
      <c r="I270" s="24"/>
      <c r="J270" s="24"/>
      <c r="K270" s="24"/>
      <c r="L270" s="24"/>
      <c r="M270" s="24"/>
      <c r="N270" s="24"/>
      <c r="O270" s="24"/>
      <c r="P270" s="24"/>
      <c r="Q270" s="24"/>
      <c r="R270" s="24"/>
      <c r="S270" s="24"/>
      <c r="T270" s="24"/>
      <c r="U270" s="24"/>
      <c r="V270" s="24"/>
      <c r="W270" s="24"/>
      <c r="X270" s="24"/>
      <c r="Y270" s="24"/>
      <c r="Z270" s="24"/>
      <c r="AA270" s="24"/>
      <c r="AB270" s="24"/>
      <c r="AC270" s="24"/>
      <c r="AD270" s="24"/>
    </row>
    <row r="271" spans="8:30" s="10" customFormat="1" x14ac:dyDescent="0.2">
      <c r="H271" s="24"/>
      <c r="I271" s="24"/>
      <c r="J271" s="24"/>
      <c r="K271" s="24"/>
      <c r="L271" s="24"/>
      <c r="M271" s="24"/>
      <c r="N271" s="24"/>
      <c r="O271" s="24"/>
      <c r="P271" s="24"/>
      <c r="Q271" s="24"/>
      <c r="R271" s="24"/>
      <c r="S271" s="24"/>
      <c r="T271" s="24"/>
      <c r="U271" s="24"/>
      <c r="V271" s="24"/>
      <c r="W271" s="24"/>
      <c r="X271" s="24"/>
      <c r="Y271" s="24"/>
      <c r="Z271" s="24"/>
      <c r="AA271" s="24"/>
      <c r="AB271" s="24"/>
      <c r="AC271" s="24"/>
      <c r="AD271" s="24"/>
    </row>
    <row r="272" spans="8:30" s="10" customFormat="1" x14ac:dyDescent="0.2"/>
    <row r="273" spans="1:30" s="10" customFormat="1" x14ac:dyDescent="0.2">
      <c r="G273" s="47"/>
      <c r="H273" s="24"/>
      <c r="I273" s="24"/>
      <c r="J273" s="24"/>
      <c r="K273" s="24"/>
      <c r="L273" s="24"/>
      <c r="M273" s="24"/>
      <c r="N273" s="24"/>
      <c r="O273" s="24"/>
      <c r="P273" s="24"/>
      <c r="Q273" s="24"/>
      <c r="R273" s="24"/>
      <c r="S273" s="24"/>
      <c r="T273" s="24"/>
      <c r="U273" s="24"/>
      <c r="V273" s="24"/>
      <c r="W273" s="24"/>
      <c r="X273" s="24"/>
      <c r="Y273" s="24"/>
      <c r="Z273" s="24"/>
      <c r="AA273" s="24"/>
      <c r="AB273" s="24"/>
      <c r="AC273" s="24"/>
      <c r="AD273" s="24"/>
    </row>
    <row r="274" spans="1:30" s="10" customFormat="1" x14ac:dyDescent="0.2"/>
    <row r="275" spans="1:30" s="10" customFormat="1" x14ac:dyDescent="0.2"/>
    <row r="276" spans="1:30" s="10" customFormat="1" x14ac:dyDescent="0.2">
      <c r="B276" s="98"/>
      <c r="H276" s="94"/>
      <c r="I276" s="94"/>
    </row>
    <row r="277" spans="1:30" s="10" customFormat="1" x14ac:dyDescent="0.2">
      <c r="A277" s="98"/>
      <c r="H277" s="100"/>
      <c r="I277" s="100"/>
      <c r="J277" s="100"/>
      <c r="K277" s="100"/>
      <c r="L277" s="100"/>
      <c r="M277" s="100"/>
      <c r="N277" s="100"/>
      <c r="O277" s="100"/>
      <c r="P277" s="100"/>
      <c r="Q277" s="100"/>
      <c r="R277" s="100"/>
      <c r="S277" s="100"/>
      <c r="T277" s="100"/>
      <c r="U277" s="100"/>
      <c r="V277" s="100"/>
      <c r="W277" s="100"/>
      <c r="X277" s="100"/>
      <c r="Y277" s="100"/>
      <c r="Z277" s="100"/>
      <c r="AA277" s="100"/>
      <c r="AB277" s="100"/>
      <c r="AC277" s="100"/>
      <c r="AD277" s="100"/>
    </row>
    <row r="278" spans="1:30" s="10" customFormat="1" x14ac:dyDescent="0.2">
      <c r="H278" s="24"/>
      <c r="I278" s="24"/>
      <c r="J278" s="24"/>
      <c r="K278" s="24"/>
      <c r="L278" s="24"/>
      <c r="M278" s="24"/>
      <c r="N278" s="24"/>
      <c r="O278" s="24"/>
      <c r="P278" s="24"/>
      <c r="Q278" s="24"/>
      <c r="R278" s="24"/>
      <c r="S278" s="24"/>
      <c r="T278" s="24"/>
      <c r="U278" s="24"/>
      <c r="V278" s="24"/>
      <c r="W278" s="24"/>
      <c r="X278" s="24"/>
      <c r="Y278" s="24"/>
      <c r="Z278" s="24"/>
      <c r="AA278" s="24"/>
      <c r="AB278" s="24"/>
      <c r="AC278" s="24"/>
      <c r="AD278" s="24"/>
    </row>
    <row r="279" spans="1:30" s="10" customFormat="1" x14ac:dyDescent="0.2">
      <c r="H279" s="24"/>
      <c r="I279" s="24"/>
      <c r="J279" s="24"/>
      <c r="K279" s="24"/>
      <c r="L279" s="24"/>
      <c r="M279" s="24"/>
      <c r="N279" s="24"/>
      <c r="O279" s="24"/>
      <c r="P279" s="24"/>
      <c r="Q279" s="24"/>
      <c r="R279" s="24"/>
      <c r="S279" s="24"/>
      <c r="T279" s="24"/>
      <c r="U279" s="24"/>
      <c r="V279" s="24"/>
      <c r="W279" s="24"/>
      <c r="X279" s="24"/>
      <c r="Y279" s="24"/>
      <c r="Z279" s="24"/>
      <c r="AA279" s="24"/>
      <c r="AB279" s="24"/>
      <c r="AC279" s="24"/>
      <c r="AD279" s="24"/>
    </row>
    <row r="280" spans="1:30" s="10" customFormat="1" x14ac:dyDescent="0.2">
      <c r="B280" s="94"/>
      <c r="H280" s="24"/>
      <c r="I280" s="24"/>
      <c r="J280" s="24"/>
      <c r="K280" s="24"/>
      <c r="L280" s="24"/>
      <c r="M280" s="24"/>
      <c r="N280" s="24"/>
      <c r="O280" s="24"/>
      <c r="P280" s="24"/>
      <c r="Q280" s="24"/>
      <c r="R280" s="24"/>
      <c r="S280" s="24"/>
      <c r="T280" s="24"/>
      <c r="U280" s="24"/>
      <c r="V280" s="24"/>
      <c r="W280" s="24"/>
      <c r="X280" s="24"/>
      <c r="Y280" s="24"/>
      <c r="Z280" s="24"/>
      <c r="AA280" s="24"/>
      <c r="AB280" s="24"/>
      <c r="AC280" s="24"/>
      <c r="AD280" s="24"/>
    </row>
    <row r="281" spans="1:30" s="10" customFormat="1" x14ac:dyDescent="0.2">
      <c r="B281" s="94"/>
      <c r="H281" s="24"/>
      <c r="I281" s="24"/>
      <c r="J281" s="24"/>
      <c r="K281" s="24"/>
      <c r="L281" s="24"/>
      <c r="M281" s="24"/>
      <c r="N281" s="24"/>
      <c r="O281" s="24"/>
      <c r="P281" s="24"/>
      <c r="Q281" s="24"/>
      <c r="R281" s="24"/>
      <c r="S281" s="24"/>
      <c r="T281" s="24"/>
      <c r="U281" s="24"/>
      <c r="V281" s="24"/>
      <c r="W281" s="24"/>
      <c r="X281" s="24"/>
      <c r="Y281" s="24"/>
      <c r="Z281" s="24"/>
      <c r="AA281" s="24"/>
      <c r="AB281" s="24"/>
      <c r="AC281" s="24"/>
      <c r="AD281" s="24"/>
    </row>
    <row r="282" spans="1:30" s="10" customFormat="1" x14ac:dyDescent="0.2">
      <c r="B282" s="94"/>
      <c r="H282" s="24"/>
      <c r="I282" s="24"/>
      <c r="J282" s="24"/>
      <c r="K282" s="24"/>
      <c r="L282" s="24"/>
      <c r="M282" s="24"/>
      <c r="N282" s="24"/>
      <c r="O282" s="24"/>
      <c r="P282" s="24"/>
      <c r="Q282" s="24"/>
      <c r="R282" s="24"/>
      <c r="S282" s="24"/>
      <c r="T282" s="24"/>
      <c r="U282" s="24"/>
      <c r="V282" s="24"/>
      <c r="W282" s="24"/>
      <c r="X282" s="24"/>
      <c r="Y282" s="24"/>
      <c r="Z282" s="24"/>
      <c r="AA282" s="24"/>
      <c r="AB282" s="24"/>
      <c r="AC282" s="24"/>
      <c r="AD282" s="24"/>
    </row>
    <row r="283" spans="1:30" s="10" customFormat="1" x14ac:dyDescent="0.2">
      <c r="H283" s="24"/>
      <c r="I283" s="24"/>
      <c r="J283" s="24"/>
      <c r="K283" s="24"/>
      <c r="L283" s="24"/>
      <c r="M283" s="24"/>
      <c r="N283" s="24"/>
      <c r="O283" s="24"/>
      <c r="P283" s="24"/>
      <c r="Q283" s="24"/>
      <c r="R283" s="24"/>
      <c r="S283" s="24"/>
      <c r="T283" s="24"/>
      <c r="U283" s="24"/>
      <c r="V283" s="24"/>
      <c r="W283" s="24"/>
      <c r="X283" s="24"/>
      <c r="Y283" s="24"/>
      <c r="Z283" s="24"/>
      <c r="AA283" s="24"/>
      <c r="AB283" s="24"/>
      <c r="AC283" s="24"/>
      <c r="AD283" s="24"/>
    </row>
    <row r="284" spans="1:30" s="10" customFormat="1" x14ac:dyDescent="0.2">
      <c r="H284" s="24"/>
      <c r="I284" s="24"/>
      <c r="J284" s="24"/>
      <c r="K284" s="24"/>
      <c r="L284" s="24"/>
      <c r="M284" s="24"/>
      <c r="N284" s="24"/>
      <c r="O284" s="24"/>
      <c r="P284" s="24"/>
      <c r="Q284" s="24"/>
      <c r="R284" s="24"/>
      <c r="S284" s="24"/>
      <c r="T284" s="24"/>
      <c r="U284" s="24"/>
      <c r="V284" s="24"/>
      <c r="W284" s="24"/>
      <c r="X284" s="24"/>
      <c r="Y284" s="24"/>
      <c r="Z284" s="24"/>
      <c r="AA284" s="24"/>
      <c r="AB284" s="24"/>
      <c r="AC284" s="24"/>
      <c r="AD284" s="24"/>
    </row>
    <row r="285" spans="1:30" s="10" customFormat="1" x14ac:dyDescent="0.2">
      <c r="H285" s="24"/>
      <c r="I285" s="24"/>
      <c r="J285" s="24"/>
      <c r="K285" s="24"/>
      <c r="L285" s="24"/>
      <c r="M285" s="24"/>
      <c r="N285" s="24"/>
      <c r="O285" s="24"/>
      <c r="P285" s="24"/>
      <c r="Q285" s="24"/>
      <c r="R285" s="24"/>
      <c r="S285" s="24"/>
      <c r="T285" s="24"/>
      <c r="U285" s="24"/>
      <c r="V285" s="24"/>
      <c r="W285" s="24"/>
      <c r="X285" s="24"/>
      <c r="Y285" s="24"/>
      <c r="Z285" s="24"/>
      <c r="AA285" s="24"/>
      <c r="AB285" s="24"/>
      <c r="AC285" s="24"/>
      <c r="AD285" s="24"/>
    </row>
    <row r="286" spans="1:30" s="10" customFormat="1" x14ac:dyDescent="0.2">
      <c r="G286" s="95"/>
      <c r="H286" s="24"/>
      <c r="I286" s="24"/>
      <c r="J286" s="24"/>
      <c r="K286" s="24"/>
      <c r="L286" s="24"/>
      <c r="M286" s="24"/>
      <c r="N286" s="24"/>
      <c r="O286" s="24"/>
      <c r="P286" s="24"/>
      <c r="Q286" s="24"/>
      <c r="R286" s="24"/>
      <c r="S286" s="24"/>
      <c r="T286" s="24"/>
      <c r="U286" s="24"/>
      <c r="V286" s="24"/>
      <c r="W286" s="24"/>
      <c r="X286" s="24"/>
      <c r="Y286" s="24"/>
      <c r="Z286" s="24"/>
      <c r="AA286" s="24"/>
      <c r="AB286" s="24"/>
      <c r="AC286" s="24"/>
      <c r="AD286" s="24"/>
    </row>
    <row r="287" spans="1:30" s="10" customFormat="1" x14ac:dyDescent="0.2">
      <c r="H287" s="24"/>
      <c r="I287" s="24"/>
      <c r="J287" s="24"/>
      <c r="K287" s="24"/>
      <c r="L287" s="24"/>
      <c r="M287" s="24"/>
      <c r="N287" s="24"/>
      <c r="O287" s="24"/>
      <c r="P287" s="24"/>
      <c r="Q287" s="24"/>
      <c r="R287" s="24"/>
      <c r="S287" s="24"/>
      <c r="T287" s="24"/>
      <c r="U287" s="24"/>
      <c r="V287" s="24"/>
      <c r="W287" s="24"/>
      <c r="X287" s="24"/>
      <c r="Y287" s="24"/>
      <c r="Z287" s="24"/>
      <c r="AA287" s="24"/>
      <c r="AB287" s="24"/>
      <c r="AC287" s="24"/>
      <c r="AD287" s="24"/>
    </row>
    <row r="288" spans="1:30" s="10" customFormat="1" x14ac:dyDescent="0.2">
      <c r="H288" s="24"/>
      <c r="I288" s="101"/>
      <c r="J288" s="24"/>
      <c r="K288" s="24"/>
      <c r="L288" s="24"/>
      <c r="M288" s="24"/>
      <c r="N288" s="24"/>
      <c r="O288" s="24"/>
      <c r="P288" s="24"/>
      <c r="Q288" s="24"/>
      <c r="R288" s="24"/>
      <c r="S288" s="24"/>
      <c r="T288" s="24"/>
      <c r="U288" s="24"/>
      <c r="V288" s="24"/>
      <c r="W288" s="24"/>
      <c r="X288" s="24"/>
      <c r="Y288" s="24"/>
      <c r="Z288" s="24"/>
      <c r="AA288" s="24"/>
      <c r="AB288" s="24"/>
      <c r="AC288" s="24"/>
      <c r="AD288" s="24"/>
    </row>
    <row r="289" spans="1:30" s="10" customFormat="1" x14ac:dyDescent="0.2"/>
    <row r="290" spans="1:30" s="10" customFormat="1" x14ac:dyDescent="0.2"/>
    <row r="291" spans="1:30" s="10" customFormat="1" x14ac:dyDescent="0.2">
      <c r="A291" s="98"/>
    </row>
    <row r="292" spans="1:30" s="10" customFormat="1" x14ac:dyDescent="0.2">
      <c r="A292" s="46"/>
    </row>
    <row r="293" spans="1:30" s="10" customFormat="1" x14ac:dyDescent="0.2">
      <c r="B293" s="98"/>
      <c r="H293" s="94"/>
      <c r="I293" s="94"/>
      <c r="J293" s="94"/>
    </row>
    <row r="294" spans="1:30" s="10" customFormat="1" x14ac:dyDescent="0.2">
      <c r="A294" s="98"/>
      <c r="H294" s="100"/>
      <c r="I294" s="100"/>
      <c r="J294" s="100"/>
      <c r="K294" s="100"/>
      <c r="L294" s="100"/>
      <c r="M294" s="100"/>
      <c r="N294" s="100"/>
      <c r="O294" s="100"/>
      <c r="P294" s="100"/>
      <c r="Q294" s="100"/>
      <c r="R294" s="100"/>
      <c r="S294" s="100"/>
      <c r="T294" s="100"/>
      <c r="U294" s="100"/>
      <c r="V294" s="100"/>
      <c r="W294" s="100"/>
      <c r="X294" s="100"/>
      <c r="Y294" s="100"/>
      <c r="Z294" s="100"/>
      <c r="AA294" s="100"/>
      <c r="AB294" s="100"/>
      <c r="AC294" s="100"/>
      <c r="AD294" s="100"/>
    </row>
    <row r="295" spans="1:30" s="10" customFormat="1" x14ac:dyDescent="0.2">
      <c r="A295" s="98"/>
    </row>
    <row r="296" spans="1:30" s="10" customFormat="1" x14ac:dyDescent="0.2">
      <c r="G296" s="99"/>
      <c r="H296" s="24"/>
      <c r="I296" s="24"/>
      <c r="J296" s="24"/>
      <c r="K296" s="24"/>
      <c r="L296" s="24"/>
      <c r="M296" s="24"/>
      <c r="N296" s="24"/>
      <c r="O296" s="24"/>
      <c r="P296" s="24"/>
      <c r="Q296" s="24"/>
      <c r="R296" s="24"/>
      <c r="S296" s="24"/>
      <c r="T296" s="24"/>
      <c r="U296" s="24"/>
      <c r="V296" s="24"/>
      <c r="W296" s="24"/>
      <c r="X296" s="24"/>
      <c r="Y296" s="24"/>
      <c r="Z296" s="24"/>
      <c r="AA296" s="24"/>
      <c r="AB296" s="24"/>
      <c r="AC296" s="24"/>
      <c r="AD296" s="24"/>
    </row>
    <row r="297" spans="1:30" s="10" customFormat="1" x14ac:dyDescent="0.2"/>
    <row r="298" spans="1:30" s="10" customFormat="1" x14ac:dyDescent="0.2"/>
    <row r="299" spans="1:30" s="10" customFormat="1" x14ac:dyDescent="0.2">
      <c r="H299" s="24"/>
      <c r="I299" s="24"/>
      <c r="J299" s="24"/>
      <c r="K299" s="24"/>
      <c r="L299" s="24"/>
      <c r="M299" s="24"/>
      <c r="N299" s="24"/>
      <c r="O299" s="24"/>
      <c r="P299" s="24"/>
      <c r="Q299" s="24"/>
      <c r="R299" s="24"/>
      <c r="S299" s="24"/>
      <c r="T299" s="24"/>
      <c r="U299" s="24"/>
      <c r="V299" s="24"/>
      <c r="W299" s="24"/>
      <c r="X299" s="24"/>
      <c r="Y299" s="24"/>
      <c r="Z299" s="24"/>
      <c r="AA299" s="24"/>
      <c r="AB299" s="24"/>
      <c r="AC299" s="24"/>
      <c r="AD299" s="24"/>
    </row>
    <row r="300" spans="1:30" s="10" customFormat="1" x14ac:dyDescent="0.2">
      <c r="H300" s="24"/>
      <c r="I300" s="24"/>
      <c r="J300" s="24"/>
      <c r="K300" s="24"/>
      <c r="L300" s="24"/>
      <c r="M300" s="24"/>
      <c r="N300" s="24"/>
      <c r="O300" s="24"/>
      <c r="P300" s="24"/>
      <c r="Q300" s="24"/>
      <c r="R300" s="24"/>
      <c r="S300" s="24"/>
      <c r="T300" s="24"/>
      <c r="U300" s="24"/>
      <c r="V300" s="24"/>
      <c r="W300" s="24"/>
      <c r="X300" s="24"/>
      <c r="Y300" s="24"/>
      <c r="Z300" s="24"/>
      <c r="AA300" s="24"/>
      <c r="AB300" s="24"/>
      <c r="AC300" s="24"/>
      <c r="AD300" s="24"/>
    </row>
    <row r="301" spans="1:30" s="10" customFormat="1" x14ac:dyDescent="0.2">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row>
    <row r="302" spans="1:30" s="10" customFormat="1" x14ac:dyDescent="0.2"/>
    <row r="303" spans="1:30" s="10" customFormat="1" x14ac:dyDescent="0.2">
      <c r="H303" s="24"/>
      <c r="I303" s="24"/>
      <c r="J303" s="24"/>
      <c r="K303" s="24"/>
      <c r="L303" s="24"/>
      <c r="M303" s="24"/>
      <c r="N303" s="24"/>
      <c r="O303" s="24"/>
      <c r="P303" s="24"/>
      <c r="Q303" s="24"/>
      <c r="R303" s="24"/>
      <c r="S303" s="24"/>
      <c r="T303" s="24"/>
      <c r="U303" s="24"/>
      <c r="V303" s="24"/>
      <c r="W303" s="24"/>
      <c r="X303" s="24"/>
      <c r="Y303" s="24"/>
      <c r="Z303" s="24"/>
      <c r="AA303" s="24"/>
      <c r="AB303" s="24"/>
      <c r="AC303" s="24"/>
      <c r="AD303" s="24"/>
    </row>
    <row r="304" spans="1:30" s="10" customFormat="1" x14ac:dyDescent="0.2"/>
    <row r="305" spans="1:30" s="10" customFormat="1" x14ac:dyDescent="0.2"/>
    <row r="306" spans="1:30" s="10" customFormat="1" x14ac:dyDescent="0.2">
      <c r="H306" s="24"/>
      <c r="I306" s="24"/>
      <c r="J306" s="24"/>
      <c r="K306" s="24"/>
      <c r="L306" s="24"/>
      <c r="M306" s="24"/>
      <c r="N306" s="24"/>
      <c r="O306" s="24"/>
      <c r="P306" s="24"/>
      <c r="Q306" s="24"/>
      <c r="R306" s="24"/>
      <c r="S306" s="24"/>
      <c r="T306" s="24"/>
      <c r="U306" s="24"/>
      <c r="V306" s="24"/>
      <c r="W306" s="24"/>
      <c r="X306" s="24"/>
      <c r="Y306" s="24"/>
      <c r="Z306" s="24"/>
      <c r="AA306" s="24"/>
      <c r="AB306" s="24"/>
      <c r="AC306" s="24"/>
      <c r="AD306" s="24"/>
    </row>
    <row r="307" spans="1:30" s="10" customFormat="1" x14ac:dyDescent="0.2">
      <c r="H307" s="24"/>
      <c r="I307" s="24"/>
      <c r="J307" s="24"/>
      <c r="K307" s="24"/>
      <c r="L307" s="24"/>
      <c r="M307" s="24"/>
      <c r="N307" s="24"/>
      <c r="O307" s="24"/>
      <c r="P307" s="24"/>
      <c r="Q307" s="24"/>
      <c r="R307" s="24"/>
      <c r="S307" s="24"/>
      <c r="T307" s="24"/>
      <c r="U307" s="24"/>
      <c r="V307" s="24"/>
      <c r="W307" s="24"/>
      <c r="X307" s="24"/>
      <c r="Y307" s="24"/>
      <c r="Z307" s="24"/>
      <c r="AA307" s="24"/>
      <c r="AB307" s="24"/>
      <c r="AC307" s="24"/>
      <c r="AD307" s="24"/>
    </row>
    <row r="308" spans="1:30" s="10" customFormat="1" x14ac:dyDescent="0.2">
      <c r="H308" s="24"/>
      <c r="I308" s="24"/>
      <c r="J308" s="24"/>
      <c r="K308" s="24"/>
      <c r="L308" s="24"/>
      <c r="M308" s="24"/>
      <c r="N308" s="24"/>
      <c r="O308" s="24"/>
      <c r="P308" s="24"/>
      <c r="Q308" s="24"/>
      <c r="R308" s="24"/>
      <c r="S308" s="24"/>
      <c r="T308" s="24"/>
      <c r="U308" s="24"/>
      <c r="V308" s="24"/>
      <c r="W308" s="24"/>
      <c r="X308" s="24"/>
      <c r="Y308" s="24"/>
      <c r="Z308" s="24"/>
      <c r="AA308" s="24"/>
      <c r="AB308" s="24"/>
      <c r="AC308" s="24"/>
      <c r="AD308" s="24"/>
    </row>
    <row r="309" spans="1:30" s="10" customFormat="1" x14ac:dyDescent="0.2">
      <c r="H309" s="24"/>
      <c r="I309" s="24"/>
      <c r="J309" s="24"/>
      <c r="K309" s="24"/>
      <c r="L309" s="24"/>
      <c r="M309" s="24"/>
      <c r="N309" s="24"/>
      <c r="O309" s="24"/>
      <c r="P309" s="24"/>
      <c r="Q309" s="24"/>
      <c r="R309" s="24"/>
      <c r="S309" s="24"/>
      <c r="T309" s="24"/>
      <c r="U309" s="24"/>
      <c r="V309" s="24"/>
      <c r="W309" s="24"/>
      <c r="X309" s="24"/>
      <c r="Y309" s="24"/>
      <c r="Z309" s="24"/>
      <c r="AA309" s="24"/>
      <c r="AB309" s="24"/>
      <c r="AC309" s="24"/>
      <c r="AD309" s="24"/>
    </row>
    <row r="310" spans="1:30" s="10" customFormat="1" x14ac:dyDescent="0.2"/>
    <row r="311" spans="1:30" s="10" customFormat="1" x14ac:dyDescent="0.2">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row>
    <row r="312" spans="1:30" s="10" customFormat="1" x14ac:dyDescent="0.2">
      <c r="H312" s="24"/>
      <c r="I312" s="24"/>
      <c r="J312" s="24"/>
      <c r="K312" s="24"/>
      <c r="L312" s="24"/>
      <c r="M312" s="24"/>
      <c r="N312" s="24"/>
      <c r="O312" s="24"/>
      <c r="P312" s="24"/>
      <c r="Q312" s="24"/>
      <c r="R312" s="24"/>
      <c r="S312" s="24"/>
      <c r="T312" s="24"/>
      <c r="U312" s="24"/>
      <c r="V312" s="24"/>
      <c r="W312" s="24"/>
      <c r="X312" s="24"/>
      <c r="Y312" s="24"/>
      <c r="Z312" s="24"/>
      <c r="AA312" s="24"/>
      <c r="AB312" s="24"/>
      <c r="AC312" s="24"/>
      <c r="AD312" s="24"/>
    </row>
    <row r="313" spans="1:30" s="10" customFormat="1" x14ac:dyDescent="0.2"/>
    <row r="314" spans="1:30" s="10" customFormat="1" x14ac:dyDescent="0.2">
      <c r="G314" s="47"/>
      <c r="H314" s="24"/>
      <c r="I314" s="24"/>
      <c r="J314" s="24"/>
      <c r="K314" s="24"/>
      <c r="L314" s="24"/>
      <c r="M314" s="24"/>
      <c r="N314" s="24"/>
      <c r="O314" s="24"/>
      <c r="P314" s="24"/>
      <c r="Q314" s="24"/>
      <c r="R314" s="24"/>
      <c r="S314" s="24"/>
      <c r="T314" s="24"/>
      <c r="U314" s="24"/>
      <c r="V314" s="24"/>
      <c r="W314" s="24"/>
      <c r="X314" s="24"/>
      <c r="Y314" s="24"/>
      <c r="Z314" s="24"/>
      <c r="AA314" s="24"/>
      <c r="AB314" s="24"/>
      <c r="AC314" s="24"/>
      <c r="AD314" s="24"/>
    </row>
    <row r="315" spans="1:30" s="10" customFormat="1" x14ac:dyDescent="0.2"/>
    <row r="316" spans="1:30" s="10" customFormat="1" x14ac:dyDescent="0.2"/>
    <row r="317" spans="1:30" s="10" customFormat="1" x14ac:dyDescent="0.2">
      <c r="B317" s="98"/>
      <c r="H317" s="94"/>
      <c r="I317" s="94"/>
    </row>
    <row r="318" spans="1:30" s="10" customFormat="1" x14ac:dyDescent="0.2">
      <c r="A318" s="98"/>
      <c r="H318" s="100"/>
      <c r="I318" s="100"/>
      <c r="J318" s="100"/>
      <c r="K318" s="100"/>
      <c r="L318" s="100"/>
      <c r="M318" s="100"/>
      <c r="N318" s="100"/>
      <c r="O318" s="100"/>
      <c r="P318" s="100"/>
      <c r="Q318" s="100"/>
      <c r="R318" s="100"/>
      <c r="S318" s="100"/>
      <c r="T318" s="100"/>
      <c r="U318" s="100"/>
      <c r="V318" s="100"/>
      <c r="W318" s="100"/>
      <c r="X318" s="100"/>
      <c r="Y318" s="100"/>
      <c r="Z318" s="100"/>
      <c r="AA318" s="100"/>
      <c r="AB318" s="100"/>
      <c r="AC318" s="100"/>
      <c r="AD318" s="100"/>
    </row>
    <row r="319" spans="1:30" s="10" customFormat="1" x14ac:dyDescent="0.2">
      <c r="H319" s="24"/>
      <c r="I319" s="24"/>
      <c r="J319" s="24"/>
      <c r="K319" s="24"/>
      <c r="L319" s="24"/>
      <c r="M319" s="24"/>
      <c r="N319" s="24"/>
      <c r="O319" s="24"/>
      <c r="P319" s="24"/>
      <c r="Q319" s="24"/>
      <c r="R319" s="24"/>
      <c r="S319" s="24"/>
      <c r="T319" s="24"/>
      <c r="U319" s="24"/>
      <c r="V319" s="24"/>
      <c r="W319" s="24"/>
      <c r="X319" s="24"/>
      <c r="Y319" s="24"/>
      <c r="Z319" s="24"/>
      <c r="AA319" s="24"/>
      <c r="AB319" s="24"/>
      <c r="AC319" s="24"/>
      <c r="AD319" s="24"/>
    </row>
    <row r="320" spans="1:30" s="10" customFormat="1" x14ac:dyDescent="0.2">
      <c r="H320" s="24"/>
      <c r="I320" s="24"/>
      <c r="J320" s="24"/>
      <c r="K320" s="24"/>
      <c r="L320" s="24"/>
      <c r="M320" s="24"/>
      <c r="N320" s="24"/>
      <c r="O320" s="24"/>
      <c r="P320" s="24"/>
      <c r="Q320" s="24"/>
      <c r="R320" s="24"/>
      <c r="S320" s="24"/>
      <c r="T320" s="24"/>
      <c r="U320" s="24"/>
      <c r="V320" s="24"/>
      <c r="W320" s="24"/>
      <c r="X320" s="24"/>
      <c r="Y320" s="24"/>
      <c r="Z320" s="24"/>
      <c r="AA320" s="24"/>
      <c r="AB320" s="24"/>
      <c r="AC320" s="24"/>
      <c r="AD320" s="24"/>
    </row>
    <row r="321" spans="2:30" s="10" customFormat="1" x14ac:dyDescent="0.2">
      <c r="B321" s="94"/>
      <c r="H321" s="24"/>
      <c r="I321" s="24"/>
      <c r="J321" s="24"/>
      <c r="K321" s="24"/>
      <c r="L321" s="24"/>
      <c r="M321" s="24"/>
      <c r="N321" s="24"/>
      <c r="O321" s="24"/>
      <c r="P321" s="24"/>
      <c r="Q321" s="24"/>
      <c r="R321" s="24"/>
      <c r="S321" s="24"/>
      <c r="T321" s="24"/>
      <c r="U321" s="24"/>
      <c r="V321" s="24"/>
      <c r="W321" s="24"/>
      <c r="X321" s="24"/>
      <c r="Y321" s="24"/>
      <c r="Z321" s="24"/>
      <c r="AA321" s="24"/>
      <c r="AB321" s="24"/>
      <c r="AC321" s="24"/>
      <c r="AD321" s="24"/>
    </row>
    <row r="322" spans="2:30" s="10" customFormat="1" x14ac:dyDescent="0.2">
      <c r="B322" s="94"/>
      <c r="H322" s="24"/>
      <c r="I322" s="24"/>
      <c r="J322" s="24"/>
      <c r="K322" s="24"/>
      <c r="L322" s="24"/>
      <c r="M322" s="24"/>
      <c r="N322" s="24"/>
      <c r="O322" s="24"/>
      <c r="P322" s="24"/>
      <c r="Q322" s="24"/>
      <c r="R322" s="24"/>
      <c r="S322" s="24"/>
      <c r="T322" s="24"/>
      <c r="U322" s="24"/>
      <c r="V322" s="24"/>
      <c r="W322" s="24"/>
      <c r="X322" s="24"/>
      <c r="Y322" s="24"/>
      <c r="Z322" s="24"/>
      <c r="AA322" s="24"/>
      <c r="AB322" s="24"/>
      <c r="AC322" s="24"/>
      <c r="AD322" s="24"/>
    </row>
    <row r="323" spans="2:30" s="10" customFormat="1" x14ac:dyDescent="0.2">
      <c r="B323" s="94"/>
      <c r="H323" s="24"/>
      <c r="I323" s="24"/>
      <c r="J323" s="24"/>
      <c r="K323" s="24"/>
      <c r="L323" s="24"/>
      <c r="M323" s="24"/>
      <c r="N323" s="24"/>
      <c r="O323" s="24"/>
      <c r="P323" s="24"/>
      <c r="Q323" s="24"/>
      <c r="R323" s="24"/>
      <c r="S323" s="24"/>
      <c r="T323" s="24"/>
      <c r="U323" s="24"/>
      <c r="V323" s="24"/>
      <c r="W323" s="24"/>
      <c r="X323" s="24"/>
      <c r="Y323" s="24"/>
      <c r="Z323" s="24"/>
      <c r="AA323" s="24"/>
      <c r="AB323" s="24"/>
      <c r="AC323" s="24"/>
      <c r="AD323" s="24"/>
    </row>
    <row r="324" spans="2:30" s="10" customFormat="1" x14ac:dyDescent="0.2">
      <c r="H324" s="24"/>
      <c r="I324" s="24"/>
      <c r="J324" s="24"/>
      <c r="K324" s="24"/>
      <c r="L324" s="24"/>
      <c r="M324" s="24"/>
      <c r="N324" s="24"/>
      <c r="O324" s="24"/>
      <c r="P324" s="24"/>
      <c r="Q324" s="24"/>
      <c r="R324" s="24"/>
      <c r="S324" s="24"/>
      <c r="T324" s="24"/>
      <c r="U324" s="24"/>
      <c r="V324" s="24"/>
      <c r="W324" s="24"/>
      <c r="X324" s="24"/>
      <c r="Y324" s="24"/>
      <c r="Z324" s="24"/>
      <c r="AA324" s="24"/>
      <c r="AB324" s="24"/>
      <c r="AC324" s="24"/>
      <c r="AD324" s="24"/>
    </row>
    <row r="325" spans="2:30" s="10" customFormat="1" x14ac:dyDescent="0.2">
      <c r="H325" s="24"/>
      <c r="I325" s="24"/>
      <c r="J325" s="24"/>
      <c r="K325" s="24"/>
      <c r="L325" s="24"/>
      <c r="M325" s="24"/>
      <c r="N325" s="24"/>
      <c r="O325" s="24"/>
      <c r="P325" s="24"/>
      <c r="Q325" s="24"/>
      <c r="R325" s="24"/>
      <c r="S325" s="24"/>
      <c r="T325" s="24"/>
      <c r="U325" s="24"/>
      <c r="V325" s="24"/>
      <c r="W325" s="24"/>
      <c r="X325" s="24"/>
      <c r="Y325" s="24"/>
      <c r="Z325" s="24"/>
      <c r="AA325" s="24"/>
      <c r="AB325" s="24"/>
      <c r="AC325" s="24"/>
      <c r="AD325" s="24"/>
    </row>
    <row r="326" spans="2:30" s="10" customFormat="1" x14ac:dyDescent="0.2">
      <c r="H326" s="24"/>
      <c r="I326" s="24"/>
      <c r="J326" s="24"/>
      <c r="K326" s="24"/>
      <c r="L326" s="24"/>
      <c r="M326" s="24"/>
      <c r="N326" s="24"/>
      <c r="O326" s="24"/>
      <c r="P326" s="24"/>
      <c r="Q326" s="24"/>
      <c r="R326" s="24"/>
      <c r="S326" s="24"/>
      <c r="T326" s="24"/>
      <c r="U326" s="24"/>
      <c r="V326" s="24"/>
      <c r="W326" s="24"/>
      <c r="X326" s="24"/>
      <c r="Y326" s="24"/>
      <c r="Z326" s="24"/>
      <c r="AA326" s="24"/>
      <c r="AB326" s="24"/>
      <c r="AC326" s="24"/>
      <c r="AD326" s="24"/>
    </row>
    <row r="327" spans="2:30" s="10" customFormat="1" x14ac:dyDescent="0.2">
      <c r="G327" s="95"/>
      <c r="H327" s="24"/>
      <c r="I327" s="24"/>
      <c r="J327" s="24"/>
      <c r="K327" s="24"/>
      <c r="L327" s="24"/>
      <c r="M327" s="24"/>
      <c r="N327" s="24"/>
      <c r="O327" s="24"/>
      <c r="P327" s="24"/>
      <c r="Q327" s="24"/>
      <c r="R327" s="24"/>
      <c r="S327" s="24"/>
      <c r="T327" s="24"/>
      <c r="U327" s="24"/>
      <c r="V327" s="24"/>
      <c r="W327" s="24"/>
      <c r="X327" s="24"/>
      <c r="Y327" s="24"/>
      <c r="Z327" s="24"/>
      <c r="AA327" s="24"/>
      <c r="AB327" s="24"/>
      <c r="AC327" s="24"/>
      <c r="AD327" s="24"/>
    </row>
    <row r="328" spans="2:30" s="10" customFormat="1" x14ac:dyDescent="0.2">
      <c r="H328" s="24"/>
      <c r="I328" s="24"/>
      <c r="J328" s="24"/>
      <c r="K328" s="24"/>
      <c r="L328" s="24"/>
      <c r="M328" s="24"/>
      <c r="N328" s="24"/>
      <c r="O328" s="24"/>
      <c r="P328" s="24"/>
      <c r="Q328" s="24"/>
      <c r="R328" s="24"/>
      <c r="S328" s="24"/>
      <c r="T328" s="24"/>
      <c r="U328" s="24"/>
      <c r="V328" s="24"/>
      <c r="W328" s="24"/>
      <c r="X328" s="24"/>
      <c r="Y328" s="24"/>
      <c r="Z328" s="24"/>
      <c r="AA328" s="24"/>
      <c r="AB328" s="24"/>
      <c r="AC328" s="24"/>
      <c r="AD328" s="24"/>
    </row>
    <row r="329" spans="2:30" s="10" customFormat="1" x14ac:dyDescent="0.2">
      <c r="H329" s="24"/>
      <c r="I329" s="101"/>
      <c r="J329" s="24"/>
      <c r="K329" s="24"/>
      <c r="L329" s="24"/>
      <c r="M329" s="24"/>
      <c r="N329" s="24"/>
      <c r="O329" s="24"/>
      <c r="P329" s="24"/>
      <c r="Q329" s="24"/>
      <c r="R329" s="24"/>
      <c r="S329" s="24"/>
      <c r="T329" s="24"/>
      <c r="U329" s="24"/>
      <c r="V329" s="24"/>
      <c r="W329" s="24"/>
      <c r="X329" s="24"/>
      <c r="Y329" s="24"/>
      <c r="Z329" s="24"/>
      <c r="AA329" s="24"/>
      <c r="AB329" s="24"/>
      <c r="AC329" s="24"/>
      <c r="AD329" s="24"/>
    </row>
    <row r="330" spans="2:30" s="10" customFormat="1" x14ac:dyDescent="0.2"/>
    <row r="331" spans="2:30" s="10" customFormat="1" x14ac:dyDescent="0.2">
      <c r="H331" s="102"/>
    </row>
    <row r="332" spans="2:30" s="10" customFormat="1" x14ac:dyDescent="0.2"/>
    <row r="333" spans="2:30" s="10" customFormat="1" x14ac:dyDescent="0.2"/>
    <row r="334" spans="2:30" s="10" customFormat="1" x14ac:dyDescent="0.2"/>
    <row r="335" spans="2:30" s="10" customFormat="1" x14ac:dyDescent="0.2"/>
    <row r="336" spans="2:30"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row r="348" s="10" customFormat="1" x14ac:dyDescent="0.2"/>
    <row r="349" s="10" customFormat="1" x14ac:dyDescent="0.2"/>
    <row r="350" s="10" customFormat="1" x14ac:dyDescent="0.2"/>
    <row r="351" s="10" customFormat="1" x14ac:dyDescent="0.2"/>
    <row r="352" s="10" customFormat="1" x14ac:dyDescent="0.2"/>
    <row r="353" s="10" customFormat="1" x14ac:dyDescent="0.2"/>
    <row r="354" s="10" customFormat="1" x14ac:dyDescent="0.2"/>
    <row r="355" s="10" customFormat="1" x14ac:dyDescent="0.2"/>
    <row r="356" s="10" customFormat="1" x14ac:dyDescent="0.2"/>
    <row r="357" s="10" customFormat="1" x14ac:dyDescent="0.2"/>
    <row r="358" s="10" customFormat="1" x14ac:dyDescent="0.2"/>
    <row r="359" s="10" customFormat="1" x14ac:dyDescent="0.2"/>
    <row r="360" s="10" customFormat="1" x14ac:dyDescent="0.2"/>
    <row r="361" s="10" customFormat="1" x14ac:dyDescent="0.2"/>
    <row r="362" s="10" customFormat="1" x14ac:dyDescent="0.2"/>
    <row r="363" s="10" customFormat="1" x14ac:dyDescent="0.2"/>
    <row r="364" s="10" customFormat="1" x14ac:dyDescent="0.2"/>
    <row r="365" s="10" customFormat="1" x14ac:dyDescent="0.2"/>
    <row r="366" s="10" customFormat="1" x14ac:dyDescent="0.2"/>
    <row r="367" s="10" customFormat="1" x14ac:dyDescent="0.2"/>
    <row r="368" s="10" customFormat="1" x14ac:dyDescent="0.2"/>
    <row r="369" s="10" customFormat="1" x14ac:dyDescent="0.2"/>
    <row r="370" s="10" customFormat="1" x14ac:dyDescent="0.2"/>
    <row r="371" s="10" customFormat="1" x14ac:dyDescent="0.2"/>
    <row r="372" s="10" customFormat="1" x14ac:dyDescent="0.2"/>
    <row r="373" s="10" customFormat="1" x14ac:dyDescent="0.2"/>
    <row r="374" s="10" customFormat="1" x14ac:dyDescent="0.2"/>
    <row r="375" s="10" customFormat="1" x14ac:dyDescent="0.2"/>
    <row r="376" s="10" customFormat="1" x14ac:dyDescent="0.2"/>
    <row r="377" s="10" customFormat="1" x14ac:dyDescent="0.2"/>
    <row r="378" s="10" customFormat="1" x14ac:dyDescent="0.2"/>
    <row r="379" s="10" customFormat="1" x14ac:dyDescent="0.2"/>
    <row r="380" s="10" customFormat="1" x14ac:dyDescent="0.2"/>
    <row r="381" s="10" customFormat="1" x14ac:dyDescent="0.2"/>
    <row r="382" s="10" customFormat="1" x14ac:dyDescent="0.2"/>
  </sheetData>
  <scenarios current="0">
    <scenario name="Strategy 1" locked="1" count="1" user="Steven" comment="Created by Steven on 11/27/2012">
      <inputCells r="K5" val="1"/>
    </scenario>
  </scenarios>
  <pageMargins left="0.75" right="0.75" top="1" bottom="1" header="0.5" footer="0.5"/>
  <pageSetup scale="80" orientation="landscape" horizontalDpi="300" verticalDpi="300" r:id="rId1"/>
  <headerFooter alignWithMargins="0">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39997558519241921"/>
    <pageSetUpPr fitToPage="1"/>
  </sheetPr>
  <dimension ref="A1:AV382"/>
  <sheetViews>
    <sheetView workbookViewId="0"/>
  </sheetViews>
  <sheetFormatPr defaultColWidth="11.42578125" defaultRowHeight="12.75" outlineLevelCol="1" x14ac:dyDescent="0.2"/>
  <cols>
    <col min="1" max="4" width="2.85546875" style="42" customWidth="1"/>
    <col min="5" max="5" width="9.85546875" style="42" customWidth="1"/>
    <col min="6" max="6" width="16" style="42" customWidth="1"/>
    <col min="7" max="7" width="12.7109375" style="42" customWidth="1" outlineLevel="1"/>
    <col min="8" max="8" width="11" style="42" customWidth="1" outlineLevel="1"/>
    <col min="9" max="9" width="9.85546875" style="42" customWidth="1" outlineLevel="1"/>
    <col min="10" max="10" width="14" style="42" customWidth="1" outlineLevel="1"/>
    <col min="11" max="11" width="9.85546875" style="42" customWidth="1" outlineLevel="1"/>
    <col min="12" max="12" width="12.140625" style="42" customWidth="1" outlineLevel="1"/>
    <col min="13" max="41" width="9.85546875" style="42" customWidth="1"/>
    <col min="42" max="16384" width="11.42578125" style="42"/>
  </cols>
  <sheetData>
    <row r="1" spans="1:41" ht="18" x14ac:dyDescent="0.25">
      <c r="A1" s="165" t="s">
        <v>0</v>
      </c>
      <c r="B1" s="166"/>
      <c r="C1" s="166"/>
      <c r="D1" s="166"/>
      <c r="E1" s="166"/>
      <c r="F1" s="166"/>
      <c r="G1" s="166"/>
      <c r="H1" s="166"/>
      <c r="I1" s="166"/>
      <c r="J1" s="166"/>
      <c r="K1" s="166"/>
      <c r="L1" s="166"/>
      <c r="M1" s="166"/>
      <c r="N1" s="166"/>
      <c r="O1" s="166"/>
      <c r="P1" s="166"/>
      <c r="Q1" s="166"/>
    </row>
    <row r="2" spans="1:41" ht="13.5" thickBot="1" x14ac:dyDescent="0.25"/>
    <row r="3" spans="1:41" ht="15" x14ac:dyDescent="0.2">
      <c r="A3" s="43" t="s">
        <v>1</v>
      </c>
      <c r="B3" s="44"/>
      <c r="C3" s="44"/>
      <c r="D3" s="44"/>
      <c r="E3" s="44"/>
      <c r="F3" s="44"/>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row>
    <row r="4" spans="1:41" x14ac:dyDescent="0.2">
      <c r="A4" s="46"/>
      <c r="B4" s="10"/>
      <c r="C4" s="10"/>
      <c r="D4" s="10"/>
      <c r="E4" s="10"/>
      <c r="F4" s="10"/>
      <c r="G4" s="10"/>
      <c r="H4" s="10"/>
      <c r="I4" s="10"/>
      <c r="J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row>
    <row r="5" spans="1:41" x14ac:dyDescent="0.2">
      <c r="E5" s="141" t="s">
        <v>2</v>
      </c>
      <c r="F5" s="142"/>
      <c r="G5" s="56"/>
      <c r="H5" s="56"/>
      <c r="I5" s="56"/>
      <c r="J5" s="56"/>
      <c r="K5" s="167">
        <v>3</v>
      </c>
      <c r="L5" s="47" t="s">
        <v>3</v>
      </c>
    </row>
    <row r="6" spans="1:41" x14ac:dyDescent="0.2">
      <c r="E6" s="143" t="s">
        <v>4</v>
      </c>
      <c r="F6" s="79"/>
      <c r="G6" s="76"/>
      <c r="H6" s="76"/>
      <c r="I6" s="76"/>
      <c r="J6" s="76"/>
      <c r="K6" s="144" t="str">
        <f>INDEX(F9:F12,K5)</f>
        <v>Joint Venture</v>
      </c>
      <c r="L6" s="48" t="s">
        <v>5</v>
      </c>
    </row>
    <row r="8" spans="1:41" x14ac:dyDescent="0.2">
      <c r="E8" s="49" t="s">
        <v>6</v>
      </c>
      <c r="F8" s="49"/>
      <c r="G8" s="49"/>
    </row>
    <row r="9" spans="1:41" x14ac:dyDescent="0.2">
      <c r="E9" s="41">
        <v>1</v>
      </c>
      <c r="F9" s="50" t="s">
        <v>7</v>
      </c>
      <c r="G9" s="51"/>
    </row>
    <row r="10" spans="1:41" x14ac:dyDescent="0.2">
      <c r="E10" s="41">
        <v>2</v>
      </c>
      <c r="F10" s="50" t="s">
        <v>8</v>
      </c>
      <c r="G10" s="51"/>
      <c r="M10" s="181"/>
    </row>
    <row r="11" spans="1:41" x14ac:dyDescent="0.2">
      <c r="E11" s="41">
        <v>3</v>
      </c>
      <c r="F11" s="50" t="s">
        <v>9</v>
      </c>
      <c r="G11" s="51"/>
      <c r="M11" s="181"/>
    </row>
    <row r="12" spans="1:41" x14ac:dyDescent="0.2">
      <c r="E12" s="41">
        <v>4</v>
      </c>
      <c r="F12" s="50" t="s">
        <v>10</v>
      </c>
      <c r="G12" s="51"/>
    </row>
    <row r="13" spans="1:41" ht="13.5" thickBot="1" x14ac:dyDescent="0.25"/>
    <row r="14" spans="1:41" ht="15" x14ac:dyDescent="0.2">
      <c r="A14" s="43" t="s">
        <v>11</v>
      </c>
      <c r="B14" s="44"/>
      <c r="C14" s="44"/>
      <c r="D14" s="44"/>
      <c r="E14" s="44"/>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row>
    <row r="15" spans="1:41" x14ac:dyDescent="0.2">
      <c r="I15" s="166" t="s">
        <v>107</v>
      </c>
      <c r="J15" s="166"/>
    </row>
    <row r="16" spans="1:41" s="3" customFormat="1" ht="15.75" x14ac:dyDescent="0.25">
      <c r="B16" s="53" t="s">
        <v>12</v>
      </c>
      <c r="C16" s="53"/>
      <c r="D16" s="53"/>
      <c r="E16" s="53"/>
      <c r="F16" s="53"/>
      <c r="G16" s="53"/>
      <c r="H16" s="40" t="s">
        <v>13</v>
      </c>
      <c r="I16" s="40" t="s">
        <v>14</v>
      </c>
      <c r="J16" s="40" t="s">
        <v>15</v>
      </c>
      <c r="K16" s="4"/>
      <c r="L16" s="4"/>
      <c r="M16" s="4"/>
      <c r="N16" s="4"/>
      <c r="O16" s="4"/>
      <c r="P16" s="4"/>
      <c r="Q16" s="4"/>
      <c r="R16" s="4"/>
      <c r="S16" s="4"/>
      <c r="T16" s="4"/>
    </row>
    <row r="17" spans="1:41" x14ac:dyDescent="0.2">
      <c r="A17" s="54"/>
      <c r="B17" s="55"/>
      <c r="C17" s="56"/>
      <c r="D17" s="56"/>
      <c r="E17" s="56"/>
      <c r="F17" s="56"/>
      <c r="G17" s="56"/>
      <c r="H17" s="56"/>
      <c r="I17" s="56"/>
      <c r="J17" s="57"/>
      <c r="K17" s="58"/>
      <c r="L17" s="10"/>
      <c r="M17" s="10"/>
      <c r="N17" s="10"/>
      <c r="O17" s="59"/>
      <c r="P17" s="59"/>
      <c r="Q17" s="59"/>
      <c r="R17" s="59"/>
      <c r="S17" s="10"/>
      <c r="T17" s="10"/>
    </row>
    <row r="18" spans="1:41" x14ac:dyDescent="0.2">
      <c r="A18" s="60" t="s">
        <v>16</v>
      </c>
      <c r="B18" s="61" t="s">
        <v>17</v>
      </c>
      <c r="C18" s="62"/>
      <c r="D18" s="62"/>
      <c r="E18" s="62"/>
      <c r="F18" s="62"/>
      <c r="G18" s="62"/>
      <c r="H18" s="63" t="s">
        <v>18</v>
      </c>
      <c r="I18" s="185">
        <f>'Value Model (Prob)'!discount_rate</f>
        <v>0.08</v>
      </c>
      <c r="J18" s="65" t="s">
        <v>19</v>
      </c>
      <c r="K18" s="10"/>
      <c r="L18" s="10"/>
      <c r="M18" s="66"/>
      <c r="N18" s="66"/>
      <c r="O18" s="66"/>
      <c r="P18" s="66"/>
      <c r="Q18" s="66"/>
      <c r="R18" s="66"/>
      <c r="S18" s="10"/>
      <c r="T18" s="67"/>
    </row>
    <row r="19" spans="1:41" x14ac:dyDescent="0.2">
      <c r="A19" s="60" t="s">
        <v>16</v>
      </c>
      <c r="B19" s="61" t="s">
        <v>20</v>
      </c>
      <c r="C19" s="62"/>
      <c r="D19" s="62"/>
      <c r="E19" s="62"/>
      <c r="F19" s="62"/>
      <c r="G19" s="62"/>
      <c r="H19" s="63" t="s">
        <v>18</v>
      </c>
      <c r="I19" s="186">
        <f>'Value Model (Prob)'!tax_rate</f>
        <v>0.38</v>
      </c>
      <c r="J19" s="65" t="s">
        <v>21</v>
      </c>
      <c r="K19" s="10"/>
      <c r="L19" s="10"/>
      <c r="M19" s="66"/>
      <c r="N19" s="66"/>
      <c r="O19" s="66"/>
      <c r="P19" s="66"/>
      <c r="Q19" s="66"/>
      <c r="R19" s="66"/>
      <c r="S19" s="10"/>
      <c r="T19" s="67"/>
    </row>
    <row r="20" spans="1:41" x14ac:dyDescent="0.2">
      <c r="A20" s="60"/>
      <c r="B20" s="61" t="s">
        <v>79</v>
      </c>
      <c r="C20" s="62"/>
      <c r="D20" s="62"/>
      <c r="E20" s="62"/>
      <c r="F20" s="62"/>
      <c r="G20" s="62"/>
      <c r="H20" s="63" t="s">
        <v>62</v>
      </c>
      <c r="I20" s="187">
        <f>'Value Model (Prob)'!risk_tol</f>
        <v>30</v>
      </c>
      <c r="J20" s="65" t="s">
        <v>80</v>
      </c>
      <c r="K20" s="10"/>
      <c r="L20" s="10"/>
      <c r="M20" s="66"/>
      <c r="N20" s="66"/>
      <c r="O20" s="66"/>
      <c r="P20" s="66"/>
      <c r="Q20" s="66"/>
      <c r="R20" s="66"/>
      <c r="S20" s="10"/>
      <c r="T20" s="67"/>
    </row>
    <row r="21" spans="1:41" x14ac:dyDescent="0.2">
      <c r="A21" s="60"/>
      <c r="B21" s="61" t="s">
        <v>63</v>
      </c>
      <c r="C21" s="62"/>
      <c r="D21" s="62"/>
      <c r="E21" s="62"/>
      <c r="F21" s="62"/>
      <c r="G21" s="62"/>
      <c r="H21" s="63" t="s">
        <v>18</v>
      </c>
      <c r="I21" s="188">
        <f>'Value Model (Prob)'!JV_share</f>
        <v>0.6</v>
      </c>
      <c r="J21" s="65" t="s">
        <v>66</v>
      </c>
      <c r="K21" s="10"/>
      <c r="L21" s="10"/>
      <c r="M21" s="71"/>
      <c r="N21" s="71"/>
      <c r="O21" s="71"/>
      <c r="P21" s="71"/>
      <c r="Q21" s="71"/>
      <c r="R21" s="71"/>
      <c r="S21" s="10"/>
      <c r="T21" s="67"/>
    </row>
    <row r="22" spans="1:41" x14ac:dyDescent="0.2">
      <c r="A22" s="60"/>
      <c r="B22" s="61" t="s">
        <v>43</v>
      </c>
      <c r="C22" s="62"/>
      <c r="D22" s="62"/>
      <c r="E22" s="62"/>
      <c r="F22" s="62"/>
      <c r="G22" s="62"/>
      <c r="H22" s="63" t="s">
        <v>18</v>
      </c>
      <c r="I22" s="188">
        <f>'Value Model (Prob)'!Royalty</f>
        <v>0.02</v>
      </c>
      <c r="J22" s="65" t="s">
        <v>10</v>
      </c>
      <c r="K22" s="10"/>
      <c r="L22" s="10"/>
      <c r="M22" s="71"/>
      <c r="N22" s="71"/>
      <c r="O22" s="71"/>
      <c r="P22" s="71"/>
      <c r="Q22" s="71"/>
      <c r="R22" s="71"/>
      <c r="S22" s="10"/>
      <c r="T22" s="67"/>
    </row>
    <row r="23" spans="1:41" x14ac:dyDescent="0.2">
      <c r="A23" s="60"/>
      <c r="B23" s="61" t="s">
        <v>64</v>
      </c>
      <c r="C23" s="62"/>
      <c r="D23" s="62"/>
      <c r="E23" s="62"/>
      <c r="F23" s="62"/>
      <c r="G23" s="62"/>
      <c r="H23" s="63" t="s">
        <v>81</v>
      </c>
      <c r="I23" s="189">
        <f>'Value Model (Prob)'!Capacity</f>
        <v>2.5</v>
      </c>
      <c r="J23" s="65" t="s">
        <v>37</v>
      </c>
      <c r="K23" s="10"/>
      <c r="L23" s="10"/>
      <c r="M23" s="73"/>
      <c r="N23" s="73"/>
      <c r="O23" s="73"/>
      <c r="P23" s="73"/>
      <c r="Q23" s="73"/>
      <c r="R23" s="73"/>
      <c r="S23" s="10"/>
      <c r="T23" s="67"/>
    </row>
    <row r="24" spans="1:41" x14ac:dyDescent="0.2">
      <c r="A24" s="60"/>
      <c r="B24" s="61" t="s">
        <v>65</v>
      </c>
      <c r="C24" s="62"/>
      <c r="D24" s="62"/>
      <c r="E24" s="62"/>
      <c r="F24" s="62"/>
      <c r="G24" s="62"/>
      <c r="H24" s="63" t="s">
        <v>82</v>
      </c>
      <c r="I24" s="190">
        <f>'Value Model (Prob)'!Expansion</f>
        <v>6</v>
      </c>
      <c r="J24" s="65" t="s">
        <v>65</v>
      </c>
      <c r="K24" s="10"/>
      <c r="L24" s="10"/>
      <c r="M24" s="73"/>
      <c r="N24" s="73"/>
      <c r="O24" s="73"/>
      <c r="P24" s="73"/>
      <c r="Q24" s="73"/>
      <c r="R24" s="73"/>
      <c r="S24" s="10"/>
      <c r="T24" s="67"/>
    </row>
    <row r="25" spans="1:41" x14ac:dyDescent="0.2">
      <c r="A25" s="60" t="s">
        <v>16</v>
      </c>
      <c r="B25" s="75"/>
      <c r="C25" s="76"/>
      <c r="D25" s="76"/>
      <c r="E25" s="76"/>
      <c r="F25" s="76"/>
      <c r="G25" s="76"/>
      <c r="H25" s="76"/>
      <c r="I25" s="76"/>
      <c r="J25" s="77"/>
      <c r="K25" s="58"/>
      <c r="L25" s="10"/>
      <c r="M25" s="10"/>
      <c r="N25" s="10"/>
      <c r="O25" s="59"/>
      <c r="P25" s="59"/>
      <c r="Q25" s="59"/>
      <c r="R25" s="59"/>
      <c r="S25" s="10"/>
      <c r="T25" s="67"/>
    </row>
    <row r="26" spans="1:41" ht="13.5" thickBot="1" x14ac:dyDescent="0.25">
      <c r="A26" s="60"/>
      <c r="B26" s="10"/>
      <c r="C26" s="10"/>
      <c r="D26" s="10"/>
      <c r="E26" s="10"/>
      <c r="F26" s="10"/>
      <c r="G26" s="10"/>
      <c r="H26" s="10"/>
      <c r="I26" s="10"/>
      <c r="K26" s="58"/>
      <c r="L26" s="10"/>
      <c r="M26" s="10"/>
      <c r="N26" s="10"/>
      <c r="O26" s="59"/>
      <c r="P26" s="59"/>
      <c r="Q26" s="59"/>
      <c r="R26" s="59"/>
      <c r="S26" s="10"/>
      <c r="T26" s="67"/>
    </row>
    <row r="27" spans="1:41" ht="15" x14ac:dyDescent="0.2">
      <c r="A27" s="43" t="s">
        <v>22</v>
      </c>
      <c r="B27" s="44"/>
      <c r="C27" s="44"/>
      <c r="D27" s="44"/>
      <c r="E27" s="44"/>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spans="1:41" ht="15" x14ac:dyDescent="0.2">
      <c r="A28" s="78"/>
      <c r="B28" s="10"/>
      <c r="C28" s="10"/>
      <c r="D28" s="10"/>
      <c r="E28" s="10"/>
      <c r="F28" s="10"/>
      <c r="G28" s="10"/>
      <c r="H28" s="10"/>
      <c r="I28" s="10"/>
      <c r="J28" s="10"/>
      <c r="K28" s="10"/>
      <c r="L28" s="10"/>
      <c r="M28" s="166" t="s">
        <v>107</v>
      </c>
      <c r="N28" s="198"/>
      <c r="O28" s="198"/>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row>
    <row r="29" spans="1:41" s="3" customFormat="1" ht="15.75" x14ac:dyDescent="0.25">
      <c r="B29" s="53" t="s">
        <v>12</v>
      </c>
      <c r="C29" s="53"/>
      <c r="D29" s="53"/>
      <c r="E29" s="53"/>
      <c r="F29" s="53"/>
      <c r="G29" s="53"/>
      <c r="H29" s="40" t="s">
        <v>13</v>
      </c>
      <c r="I29" s="40" t="s">
        <v>23</v>
      </c>
      <c r="J29" s="40"/>
      <c r="K29" s="40" t="s">
        <v>24</v>
      </c>
      <c r="L29" s="40" t="s">
        <v>15</v>
      </c>
      <c r="M29" s="40" t="s">
        <v>25</v>
      </c>
      <c r="N29" s="40" t="s">
        <v>26</v>
      </c>
      <c r="O29" s="40" t="s">
        <v>27</v>
      </c>
      <c r="P29" s="79"/>
      <c r="Q29" s="42"/>
      <c r="R29" s="4"/>
      <c r="S29" s="42"/>
      <c r="T29" s="42"/>
    </row>
    <row r="30" spans="1:41" x14ac:dyDescent="0.2">
      <c r="A30" s="60" t="s">
        <v>16</v>
      </c>
      <c r="B30" s="103" t="s">
        <v>28</v>
      </c>
      <c r="C30" s="56"/>
      <c r="D30" s="56"/>
      <c r="E30" s="56"/>
      <c r="F30" s="56"/>
      <c r="G30" s="56"/>
      <c r="H30" s="56"/>
      <c r="I30" s="56"/>
      <c r="J30" s="56"/>
      <c r="K30" s="104"/>
      <c r="L30" s="56"/>
      <c r="M30" s="56"/>
      <c r="N30" s="56"/>
      <c r="O30" s="105"/>
      <c r="P30" s="57"/>
      <c r="R30" s="59"/>
    </row>
    <row r="31" spans="1:41" x14ac:dyDescent="0.2">
      <c r="A31" s="80" t="s">
        <v>16</v>
      </c>
      <c r="B31" s="106" t="s">
        <v>29</v>
      </c>
      <c r="C31" s="62"/>
      <c r="D31" s="62"/>
      <c r="E31" s="62"/>
      <c r="F31" s="62"/>
      <c r="G31" s="62"/>
      <c r="H31" s="63" t="s">
        <v>51</v>
      </c>
      <c r="I31" s="137">
        <v>2</v>
      </c>
      <c r="J31" s="107"/>
      <c r="K31" s="108">
        <f>INDEX(M31:O31,I31)</f>
        <v>2.75</v>
      </c>
      <c r="L31" s="109" t="s">
        <v>30</v>
      </c>
      <c r="M31" s="192">
        <f>'Value Model (Prob)'!M31</f>
        <v>0.95</v>
      </c>
      <c r="N31" s="192">
        <f>'Value Model (Prob)'!N31</f>
        <v>2.75</v>
      </c>
      <c r="O31" s="192">
        <f>'Value Model (Prob)'!O31</f>
        <v>5.45</v>
      </c>
      <c r="P31" s="112"/>
      <c r="R31" s="81"/>
    </row>
    <row r="32" spans="1:41" x14ac:dyDescent="0.2">
      <c r="A32" s="80" t="s">
        <v>16</v>
      </c>
      <c r="B32" s="106" t="s">
        <v>53</v>
      </c>
      <c r="C32" s="62"/>
      <c r="D32" s="62"/>
      <c r="E32" s="62"/>
      <c r="F32" s="62"/>
      <c r="G32" s="62"/>
      <c r="H32" s="63" t="s">
        <v>55</v>
      </c>
      <c r="I32" s="138">
        <v>2</v>
      </c>
      <c r="J32" s="107"/>
      <c r="K32" s="113">
        <f>INDEX(M32:O32,I32)</f>
        <v>1.61</v>
      </c>
      <c r="L32" s="107" t="s">
        <v>54</v>
      </c>
      <c r="M32" s="193">
        <f>'Value Model (Prob)'!M32</f>
        <v>1.1499999999999999</v>
      </c>
      <c r="N32" s="193">
        <f>'Value Model (Prob)'!N32</f>
        <v>1.61</v>
      </c>
      <c r="O32" s="193">
        <f>'Value Model (Prob)'!O32</f>
        <v>2.0499999999999998</v>
      </c>
      <c r="P32" s="112"/>
      <c r="R32" s="10"/>
    </row>
    <row r="33" spans="1:22" x14ac:dyDescent="0.2">
      <c r="A33" s="60" t="s">
        <v>16</v>
      </c>
      <c r="B33" s="61" t="s">
        <v>56</v>
      </c>
      <c r="C33" s="62"/>
      <c r="D33" s="62"/>
      <c r="E33" s="62"/>
      <c r="F33" s="62"/>
      <c r="G33" s="62"/>
      <c r="H33" s="63" t="s">
        <v>57</v>
      </c>
      <c r="I33" s="139">
        <v>2</v>
      </c>
      <c r="J33" s="62"/>
      <c r="K33" s="116">
        <f>INDEX(M33:O33,I33)</f>
        <v>3.5999999999999997E-2</v>
      </c>
      <c r="L33" s="117" t="s">
        <v>67</v>
      </c>
      <c r="M33" s="194">
        <f>'Value Model (Prob)'!M33</f>
        <v>-3.2000000000000001E-2</v>
      </c>
      <c r="N33" s="194">
        <f>'Value Model (Prob)'!N33</f>
        <v>3.5999999999999997E-2</v>
      </c>
      <c r="O33" s="194">
        <f>'Value Model (Prob)'!O33</f>
        <v>0.108</v>
      </c>
      <c r="P33" s="112"/>
      <c r="R33" s="82"/>
    </row>
    <row r="34" spans="1:22" x14ac:dyDescent="0.2">
      <c r="A34" s="60" t="s">
        <v>16</v>
      </c>
      <c r="B34" s="61"/>
      <c r="C34" s="62"/>
      <c r="D34" s="62"/>
      <c r="E34" s="62"/>
      <c r="F34" s="62"/>
      <c r="G34" s="62"/>
      <c r="H34" s="63"/>
      <c r="I34" s="62"/>
      <c r="J34" s="62"/>
      <c r="K34" s="62"/>
      <c r="L34" s="62"/>
      <c r="M34" s="62"/>
      <c r="N34" s="62"/>
      <c r="O34" s="62"/>
      <c r="P34" s="112"/>
      <c r="R34" s="10"/>
    </row>
    <row r="35" spans="1:22" x14ac:dyDescent="0.2">
      <c r="A35" s="60" t="s">
        <v>16</v>
      </c>
      <c r="B35" s="120" t="s">
        <v>83</v>
      </c>
      <c r="C35" s="62"/>
      <c r="D35" s="62"/>
      <c r="E35" s="62"/>
      <c r="F35" s="62"/>
      <c r="G35" s="62"/>
      <c r="H35" s="63"/>
      <c r="I35" s="121"/>
      <c r="J35" s="62"/>
      <c r="K35" s="62"/>
      <c r="L35" s="107"/>
      <c r="M35" s="62"/>
      <c r="N35" s="62"/>
      <c r="O35" s="62"/>
      <c r="P35" s="112"/>
    </row>
    <row r="36" spans="1:22" x14ac:dyDescent="0.2">
      <c r="A36" s="60" t="s">
        <v>16</v>
      </c>
      <c r="B36" s="61" t="s">
        <v>58</v>
      </c>
      <c r="C36" s="62"/>
      <c r="D36" s="62"/>
      <c r="E36" s="62"/>
      <c r="F36" s="62"/>
      <c r="G36" s="62"/>
      <c r="H36" s="63" t="s">
        <v>59</v>
      </c>
      <c r="I36" s="140">
        <v>2</v>
      </c>
      <c r="J36" s="107"/>
      <c r="K36" s="122">
        <f t="shared" ref="K36" si="0">INDEX(M36:O36,I36)</f>
        <v>10.7</v>
      </c>
      <c r="L36" s="123" t="s">
        <v>68</v>
      </c>
      <c r="M36" s="195">
        <f>'Value Model (Prob)'!M36</f>
        <v>9.9499999999999993</v>
      </c>
      <c r="N36" s="195">
        <f>'Value Model (Prob)'!N36</f>
        <v>10.7</v>
      </c>
      <c r="O36" s="195">
        <f>'Value Model (Prob)'!O36</f>
        <v>11.38</v>
      </c>
      <c r="P36" s="112"/>
    </row>
    <row r="37" spans="1:22" x14ac:dyDescent="0.2">
      <c r="A37" s="60"/>
      <c r="B37" s="61"/>
      <c r="C37" s="62"/>
      <c r="D37" s="62"/>
      <c r="E37" s="62"/>
      <c r="F37" s="62"/>
      <c r="G37" s="62"/>
      <c r="H37" s="63"/>
      <c r="I37" s="126"/>
      <c r="J37" s="107"/>
      <c r="K37" s="114"/>
      <c r="L37" s="107"/>
      <c r="M37" s="127"/>
      <c r="N37" s="127"/>
      <c r="O37" s="127"/>
      <c r="P37" s="112"/>
    </row>
    <row r="38" spans="1:22" x14ac:dyDescent="0.2">
      <c r="B38" s="120" t="s">
        <v>84</v>
      </c>
      <c r="C38" s="62"/>
      <c r="D38" s="62"/>
      <c r="E38" s="62"/>
      <c r="F38" s="62"/>
      <c r="G38" s="62"/>
      <c r="H38" s="63"/>
      <c r="I38" s="62"/>
      <c r="J38" s="62"/>
      <c r="K38" s="62"/>
      <c r="L38" s="62"/>
      <c r="M38" s="62"/>
      <c r="N38" s="62"/>
      <c r="O38" s="62"/>
      <c r="P38" s="112"/>
    </row>
    <row r="39" spans="1:22" x14ac:dyDescent="0.2">
      <c r="A39" s="60" t="s">
        <v>16</v>
      </c>
      <c r="B39" s="61" t="s">
        <v>60</v>
      </c>
      <c r="C39" s="62"/>
      <c r="D39" s="62"/>
      <c r="E39" s="62"/>
      <c r="F39" s="62"/>
      <c r="G39" s="62"/>
      <c r="H39" s="63" t="s">
        <v>59</v>
      </c>
      <c r="I39" s="137">
        <v>2</v>
      </c>
      <c r="J39" s="62"/>
      <c r="K39" s="128">
        <f>INDEX(M39:O39,I39)</f>
        <v>9.4849999999999994</v>
      </c>
      <c r="L39" s="109" t="s">
        <v>69</v>
      </c>
      <c r="M39" s="196">
        <f>'Value Model (Prob)'!M39</f>
        <v>9.2449999999999992</v>
      </c>
      <c r="N39" s="196">
        <f>'Value Model (Prob)'!N39</f>
        <v>9.4849999999999994</v>
      </c>
      <c r="O39" s="196">
        <f>'Value Model (Prob)'!O39</f>
        <v>9.77</v>
      </c>
      <c r="P39" s="112"/>
    </row>
    <row r="40" spans="1:22" x14ac:dyDescent="0.2">
      <c r="A40" s="80" t="s">
        <v>16</v>
      </c>
      <c r="B40" s="61" t="s">
        <v>61</v>
      </c>
      <c r="C40" s="62"/>
      <c r="D40" s="62"/>
      <c r="E40" s="62"/>
      <c r="F40" s="62"/>
      <c r="G40" s="62"/>
      <c r="H40" s="63" t="s">
        <v>62</v>
      </c>
      <c r="I40" s="139">
        <v>2</v>
      </c>
      <c r="J40" s="62"/>
      <c r="K40" s="131">
        <f>INDEX(M40:O40,I40)</f>
        <v>14.8</v>
      </c>
      <c r="L40" s="117" t="s">
        <v>70</v>
      </c>
      <c r="M40" s="197">
        <f>'Value Model (Prob)'!M40</f>
        <v>13.6</v>
      </c>
      <c r="N40" s="197">
        <f>'Value Model (Prob)'!N40</f>
        <v>14.8</v>
      </c>
      <c r="O40" s="197">
        <f>'Value Model (Prob)'!O40</f>
        <v>16.149999999999999</v>
      </c>
      <c r="P40" s="112"/>
    </row>
    <row r="41" spans="1:22" x14ac:dyDescent="0.2">
      <c r="A41" s="54"/>
      <c r="B41" s="134"/>
      <c r="C41" s="76"/>
      <c r="D41" s="76"/>
      <c r="E41" s="76"/>
      <c r="F41" s="76"/>
      <c r="G41" s="76"/>
      <c r="H41" s="132"/>
      <c r="I41" s="132"/>
      <c r="J41" s="76"/>
      <c r="K41" s="135"/>
      <c r="L41" s="136"/>
      <c r="M41" s="135"/>
      <c r="N41" s="135"/>
      <c r="O41" s="135"/>
      <c r="P41" s="77"/>
      <c r="R41" s="81"/>
    </row>
    <row r="42" spans="1:22" ht="13.5" thickBot="1" x14ac:dyDescent="0.25"/>
    <row r="43" spans="1:22" ht="15" x14ac:dyDescent="0.2">
      <c r="A43" s="43" t="s">
        <v>31</v>
      </c>
      <c r="B43" s="44"/>
      <c r="C43" s="44"/>
      <c r="D43" s="44"/>
      <c r="E43" s="44"/>
      <c r="F43" s="44"/>
      <c r="G43" s="45"/>
      <c r="H43" s="45"/>
      <c r="I43" s="45"/>
      <c r="J43" s="45"/>
      <c r="K43" s="45"/>
      <c r="L43" s="45"/>
      <c r="M43" s="45"/>
      <c r="N43" s="45"/>
      <c r="O43" s="45"/>
      <c r="P43" s="45"/>
      <c r="Q43" s="45"/>
      <c r="R43" s="45"/>
      <c r="S43" s="45"/>
      <c r="T43" s="45"/>
    </row>
    <row r="44" spans="1:22" ht="15" x14ac:dyDescent="0.2">
      <c r="A44" s="78"/>
      <c r="B44" s="10"/>
      <c r="C44" s="10"/>
      <c r="D44" s="10"/>
      <c r="E44" s="10"/>
      <c r="F44" s="10"/>
      <c r="G44" s="10"/>
      <c r="H44" s="10"/>
      <c r="I44" s="10"/>
      <c r="J44" s="10"/>
      <c r="K44" s="10"/>
      <c r="L44" s="10"/>
      <c r="M44" s="10"/>
      <c r="N44" s="10"/>
      <c r="O44" s="10"/>
      <c r="P44" s="10"/>
      <c r="Q44" s="10"/>
      <c r="R44" s="10"/>
      <c r="S44" s="10"/>
      <c r="T44" s="10"/>
    </row>
    <row r="45" spans="1:22" ht="15" x14ac:dyDescent="0.2">
      <c r="A45" s="160" t="str">
        <f>strategy_name</f>
        <v>Joint Venture</v>
      </c>
      <c r="B45" s="33"/>
      <c r="C45" s="33"/>
      <c r="D45" s="33"/>
      <c r="E45" s="33"/>
      <c r="F45" s="33"/>
      <c r="G45" s="10"/>
      <c r="H45" s="10"/>
      <c r="I45" s="10"/>
      <c r="J45" s="10"/>
      <c r="K45" s="10"/>
      <c r="L45" s="10"/>
      <c r="M45" s="10"/>
      <c r="N45" s="10"/>
      <c r="O45" s="10"/>
      <c r="P45" s="10"/>
      <c r="Q45" s="10"/>
      <c r="R45" s="10"/>
      <c r="S45" s="10"/>
      <c r="T45" s="10"/>
    </row>
    <row r="46" spans="1:22" x14ac:dyDescent="0.2">
      <c r="A46" s="83"/>
    </row>
    <row r="47" spans="1:22" ht="15.75" x14ac:dyDescent="0.25">
      <c r="A47" s="53" t="s">
        <v>32</v>
      </c>
      <c r="B47" s="153"/>
      <c r="C47" s="153"/>
      <c r="D47" s="49"/>
      <c r="E47" s="49"/>
      <c r="F47" s="49"/>
      <c r="G47" s="154"/>
      <c r="H47" s="164">
        <v>2020</v>
      </c>
      <c r="I47" s="164">
        <f>H47+1</f>
        <v>2021</v>
      </c>
      <c r="J47" s="164">
        <f t="shared" ref="J47:O47" si="1">I47+1</f>
        <v>2022</v>
      </c>
      <c r="K47" s="164">
        <f t="shared" si="1"/>
        <v>2023</v>
      </c>
      <c r="L47" s="164">
        <f t="shared" si="1"/>
        <v>2024</v>
      </c>
      <c r="M47" s="164">
        <f t="shared" si="1"/>
        <v>2025</v>
      </c>
      <c r="N47" s="164">
        <f t="shared" si="1"/>
        <v>2026</v>
      </c>
      <c r="O47" s="164">
        <f t="shared" si="1"/>
        <v>2027</v>
      </c>
      <c r="P47" s="164">
        <f>O47+1</f>
        <v>2028</v>
      </c>
      <c r="Q47" s="164">
        <f>P47+1</f>
        <v>2029</v>
      </c>
      <c r="R47" s="85"/>
      <c r="V47" s="85"/>
    </row>
    <row r="48" spans="1:22" ht="15.75" x14ac:dyDescent="0.25">
      <c r="A48" s="53" t="s">
        <v>33</v>
      </c>
      <c r="B48" s="153"/>
      <c r="C48" s="153"/>
      <c r="D48" s="49"/>
      <c r="E48" s="49"/>
      <c r="F48" s="49"/>
      <c r="G48" s="154"/>
      <c r="H48" s="164">
        <f>H47-$H$47</f>
        <v>0</v>
      </c>
      <c r="I48" s="164">
        <f t="shared" ref="I48:Q48" si="2">I47-$H$47</f>
        <v>1</v>
      </c>
      <c r="J48" s="164">
        <f t="shared" si="2"/>
        <v>2</v>
      </c>
      <c r="K48" s="164">
        <f t="shared" si="2"/>
        <v>3</v>
      </c>
      <c r="L48" s="164">
        <f t="shared" si="2"/>
        <v>4</v>
      </c>
      <c r="M48" s="164">
        <f t="shared" si="2"/>
        <v>5</v>
      </c>
      <c r="N48" s="164">
        <f t="shared" si="2"/>
        <v>6</v>
      </c>
      <c r="O48" s="164">
        <f t="shared" si="2"/>
        <v>7</v>
      </c>
      <c r="P48" s="164">
        <f t="shared" si="2"/>
        <v>8</v>
      </c>
      <c r="Q48" s="164">
        <f t="shared" si="2"/>
        <v>9</v>
      </c>
      <c r="R48" s="85"/>
      <c r="V48" s="85"/>
    </row>
    <row r="49" spans="1:48" ht="15.75" x14ac:dyDescent="0.25">
      <c r="A49" s="3"/>
      <c r="B49" s="1"/>
      <c r="C49" s="1"/>
      <c r="G49" s="84"/>
      <c r="H49" s="86"/>
      <c r="I49" s="86"/>
      <c r="J49" s="86"/>
      <c r="K49" s="86"/>
      <c r="L49" s="86"/>
      <c r="M49" s="86"/>
      <c r="N49" s="86"/>
      <c r="O49" s="86"/>
      <c r="P49" s="86"/>
      <c r="Q49" s="86"/>
      <c r="R49" s="5"/>
      <c r="S49" s="5"/>
      <c r="T49" s="5"/>
      <c r="U49" s="5"/>
      <c r="V49" s="5"/>
      <c r="W49" s="5"/>
    </row>
    <row r="50" spans="1:48" ht="15.75" x14ac:dyDescent="0.25">
      <c r="A50" s="53" t="s">
        <v>34</v>
      </c>
      <c r="B50" s="153"/>
      <c r="C50" s="153"/>
      <c r="D50" s="49"/>
      <c r="E50" s="49"/>
      <c r="F50" s="49"/>
      <c r="H50" s="87"/>
      <c r="I50" s="87"/>
      <c r="J50" s="87"/>
      <c r="K50" s="87"/>
      <c r="L50" s="87"/>
      <c r="M50" s="87"/>
      <c r="N50" s="87"/>
      <c r="O50" s="87"/>
      <c r="P50" s="87"/>
      <c r="Q50" s="87"/>
      <c r="R50" s="5"/>
      <c r="S50" s="5"/>
      <c r="T50" s="5"/>
      <c r="U50" s="5"/>
      <c r="V50" s="5"/>
      <c r="W50" s="5"/>
    </row>
    <row r="51" spans="1:48" ht="15" x14ac:dyDescent="0.2">
      <c r="A51" s="153"/>
      <c r="B51" s="153" t="s">
        <v>35</v>
      </c>
      <c r="C51" s="153"/>
      <c r="D51" s="49"/>
      <c r="E51" s="49"/>
      <c r="F51" s="49"/>
      <c r="G51" s="151" t="s">
        <v>51</v>
      </c>
      <c r="H51" s="158">
        <f>dem_DAC</f>
        <v>2.75</v>
      </c>
      <c r="I51" s="158">
        <f t="shared" ref="I51:Q51" si="3">$H$51*(1+growth_rate)^I48</f>
        <v>2.8490000000000002</v>
      </c>
      <c r="J51" s="158">
        <f t="shared" si="3"/>
        <v>2.9515640000000003</v>
      </c>
      <c r="K51" s="158">
        <f t="shared" si="3"/>
        <v>3.0578203040000003</v>
      </c>
      <c r="L51" s="158">
        <f t="shared" si="3"/>
        <v>3.1679018349440002</v>
      </c>
      <c r="M51" s="158">
        <f t="shared" si="3"/>
        <v>3.2819463010019847</v>
      </c>
      <c r="N51" s="158">
        <f t="shared" si="3"/>
        <v>3.4000963678380556</v>
      </c>
      <c r="O51" s="158">
        <f t="shared" si="3"/>
        <v>3.5224998370802258</v>
      </c>
      <c r="P51" s="158">
        <f t="shared" si="3"/>
        <v>3.6493098312151142</v>
      </c>
      <c r="Q51" s="158">
        <f t="shared" si="3"/>
        <v>3.7806849851388584</v>
      </c>
      <c r="R51" s="145"/>
      <c r="S51" s="145"/>
      <c r="T51" s="5"/>
      <c r="U51" s="5"/>
      <c r="V51" s="5"/>
      <c r="W51" s="5"/>
    </row>
    <row r="52" spans="1:48" ht="15" x14ac:dyDescent="0.2">
      <c r="A52" s="153"/>
      <c r="B52" s="153" t="s">
        <v>36</v>
      </c>
      <c r="C52" s="153"/>
      <c r="D52" s="49"/>
      <c r="E52" s="49"/>
      <c r="F52" s="49"/>
      <c r="G52" s="151" t="s">
        <v>51</v>
      </c>
      <c r="H52" s="158">
        <f t="shared" ref="H52" si="4">dem_ET*H51</f>
        <v>4.4275000000000002</v>
      </c>
      <c r="I52" s="158">
        <f t="shared" ref="I52:Q52" si="5">$H$52*(1+growth_rate)^I48</f>
        <v>4.5868900000000004</v>
      </c>
      <c r="J52" s="158">
        <f t="shared" si="5"/>
        <v>4.7520180400000003</v>
      </c>
      <c r="K52" s="158">
        <f t="shared" si="5"/>
        <v>4.9230906894400004</v>
      </c>
      <c r="L52" s="158">
        <f t="shared" si="5"/>
        <v>5.100321954259841</v>
      </c>
      <c r="M52" s="158">
        <f t="shared" si="5"/>
        <v>5.2839335446131956</v>
      </c>
      <c r="N52" s="158">
        <f t="shared" si="5"/>
        <v>5.4741551522192697</v>
      </c>
      <c r="O52" s="158">
        <f t="shared" si="5"/>
        <v>5.6712247376991645</v>
      </c>
      <c r="P52" s="158">
        <f t="shared" si="5"/>
        <v>5.8753888282563338</v>
      </c>
      <c r="Q52" s="158">
        <f t="shared" si="5"/>
        <v>6.0869028260735627</v>
      </c>
      <c r="R52" s="145"/>
      <c r="S52" s="145"/>
      <c r="T52" s="5"/>
      <c r="U52" s="5"/>
      <c r="V52" s="5"/>
      <c r="W52" s="5"/>
    </row>
    <row r="53" spans="1:48" ht="15" x14ac:dyDescent="0.2">
      <c r="A53" s="153"/>
      <c r="B53" s="153" t="s">
        <v>37</v>
      </c>
      <c r="C53" s="153"/>
      <c r="D53" s="49"/>
      <c r="E53" s="49"/>
      <c r="F53" s="49"/>
      <c r="G53" s="151" t="s">
        <v>51</v>
      </c>
      <c r="H53" s="159">
        <f t="shared" ref="H53:Q53" si="6">IF(strategy=1,Capacity,IF(OR(strategy=2,strategy=3),Capacity+Expansion,H52))</f>
        <v>8.5</v>
      </c>
      <c r="I53" s="159">
        <f t="shared" si="6"/>
        <v>8.5</v>
      </c>
      <c r="J53" s="159">
        <f t="shared" si="6"/>
        <v>8.5</v>
      </c>
      <c r="K53" s="159">
        <f t="shared" si="6"/>
        <v>8.5</v>
      </c>
      <c r="L53" s="159">
        <f t="shared" si="6"/>
        <v>8.5</v>
      </c>
      <c r="M53" s="159">
        <f t="shared" si="6"/>
        <v>8.5</v>
      </c>
      <c r="N53" s="159">
        <f t="shared" si="6"/>
        <v>8.5</v>
      </c>
      <c r="O53" s="159">
        <f t="shared" si="6"/>
        <v>8.5</v>
      </c>
      <c r="P53" s="159">
        <f t="shared" si="6"/>
        <v>8.5</v>
      </c>
      <c r="Q53" s="159">
        <f t="shared" si="6"/>
        <v>8.5</v>
      </c>
      <c r="R53" s="145"/>
      <c r="S53" s="145"/>
      <c r="T53" s="5"/>
      <c r="U53" s="5"/>
      <c r="V53" s="5"/>
      <c r="W53" s="5"/>
    </row>
    <row r="54" spans="1:48" ht="15" x14ac:dyDescent="0.2">
      <c r="A54" s="153"/>
      <c r="B54" s="153" t="s">
        <v>34</v>
      </c>
      <c r="C54" s="153"/>
      <c r="D54" s="49"/>
      <c r="E54" s="49"/>
      <c r="F54" s="49"/>
      <c r="G54" s="151" t="s">
        <v>51</v>
      </c>
      <c r="H54" s="158">
        <f t="shared" ref="H54:Q54" si="7">MIN(IF(strategy&lt;=2,H51,H52),H53)</f>
        <v>4.4275000000000002</v>
      </c>
      <c r="I54" s="158">
        <f t="shared" si="7"/>
        <v>4.5868900000000004</v>
      </c>
      <c r="J54" s="158">
        <f t="shared" si="7"/>
        <v>4.7520180400000003</v>
      </c>
      <c r="K54" s="158">
        <f t="shared" si="7"/>
        <v>4.9230906894400004</v>
      </c>
      <c r="L54" s="158">
        <f t="shared" si="7"/>
        <v>5.100321954259841</v>
      </c>
      <c r="M54" s="158">
        <f t="shared" si="7"/>
        <v>5.2839335446131956</v>
      </c>
      <c r="N54" s="158">
        <f t="shared" si="7"/>
        <v>5.4741551522192697</v>
      </c>
      <c r="O54" s="158">
        <f t="shared" si="7"/>
        <v>5.6712247376991645</v>
      </c>
      <c r="P54" s="158">
        <f t="shared" si="7"/>
        <v>5.8753888282563338</v>
      </c>
      <c r="Q54" s="158">
        <f t="shared" si="7"/>
        <v>6.0869028260735627</v>
      </c>
      <c r="R54" s="145"/>
      <c r="S54" s="145"/>
      <c r="T54" s="5"/>
      <c r="U54" s="5"/>
      <c r="V54" s="5"/>
      <c r="W54" s="5"/>
    </row>
    <row r="55" spans="1:48" ht="15" x14ac:dyDescent="0.2">
      <c r="A55" s="1"/>
      <c r="B55" s="1"/>
      <c r="C55" s="1"/>
      <c r="G55" s="181"/>
      <c r="H55" s="147"/>
      <c r="I55" s="147"/>
      <c r="J55" s="147"/>
      <c r="K55" s="147"/>
      <c r="L55" s="147"/>
      <c r="M55" s="147"/>
      <c r="N55" s="147"/>
      <c r="O55" s="147"/>
      <c r="P55" s="147"/>
      <c r="Q55" s="147"/>
      <c r="R55" s="145"/>
      <c r="S55" s="145"/>
      <c r="T55" s="5"/>
      <c r="U55" s="5"/>
      <c r="V55" s="5"/>
      <c r="W55" s="5"/>
    </row>
    <row r="56" spans="1:48" s="10" customFormat="1" ht="15.75" x14ac:dyDescent="0.25">
      <c r="A56" s="53" t="s">
        <v>38</v>
      </c>
      <c r="B56" s="155"/>
      <c r="C56" s="155"/>
      <c r="D56" s="156"/>
      <c r="E56" s="156"/>
      <c r="F56" s="156"/>
      <c r="G56" s="152" t="s">
        <v>39</v>
      </c>
      <c r="H56" s="159">
        <f t="shared" ref="H56:Q56" si="8">unit_revenue*H54</f>
        <v>47.374249999999996</v>
      </c>
      <c r="I56" s="159">
        <f t="shared" si="8"/>
        <v>49.079723000000001</v>
      </c>
      <c r="J56" s="159">
        <f t="shared" si="8"/>
        <v>50.846593028000001</v>
      </c>
      <c r="K56" s="159">
        <f t="shared" si="8"/>
        <v>52.677070377008</v>
      </c>
      <c r="L56" s="159">
        <f t="shared" si="8"/>
        <v>54.573444910580292</v>
      </c>
      <c r="M56" s="159">
        <f t="shared" si="8"/>
        <v>56.538088927361187</v>
      </c>
      <c r="N56" s="159">
        <f t="shared" si="8"/>
        <v>58.573460128746184</v>
      </c>
      <c r="O56" s="159">
        <f t="shared" si="8"/>
        <v>60.682104693381056</v>
      </c>
      <c r="P56" s="159">
        <f t="shared" si="8"/>
        <v>62.866660462342765</v>
      </c>
      <c r="Q56" s="159">
        <f t="shared" si="8"/>
        <v>65.129860238987121</v>
      </c>
      <c r="R56" s="145"/>
      <c r="S56" s="145"/>
      <c r="T56" s="5"/>
      <c r="U56" s="5"/>
      <c r="V56" s="5"/>
      <c r="W56" s="5"/>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row>
    <row r="57" spans="1:48" s="10" customFormat="1" ht="15" x14ac:dyDescent="0.2">
      <c r="A57" s="1"/>
      <c r="B57" s="2"/>
      <c r="C57" s="2"/>
      <c r="G57" s="88"/>
      <c r="H57" s="146"/>
      <c r="I57" s="146"/>
      <c r="J57" s="146"/>
      <c r="K57" s="146"/>
      <c r="L57" s="146"/>
      <c r="M57" s="146"/>
      <c r="N57" s="146"/>
      <c r="O57" s="146"/>
      <c r="P57" s="146"/>
      <c r="Q57" s="146"/>
      <c r="R57" s="145"/>
      <c r="S57" s="145"/>
      <c r="T57" s="5"/>
      <c r="U57" s="5"/>
      <c r="V57" s="5"/>
      <c r="W57" s="5"/>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row>
    <row r="58" spans="1:48" s="10" customFormat="1" ht="15.75" x14ac:dyDescent="0.25">
      <c r="A58" s="53" t="s">
        <v>40</v>
      </c>
      <c r="B58" s="155"/>
      <c r="C58" s="155"/>
      <c r="D58" s="156"/>
      <c r="E58" s="156"/>
      <c r="F58" s="156"/>
      <c r="G58" s="152" t="s">
        <v>39</v>
      </c>
      <c r="H58" s="159">
        <f t="shared" ref="H58:Q58" si="9">IF(strategy=4,0,prod_cost*H54)</f>
        <v>41.994837500000003</v>
      </c>
      <c r="I58" s="159">
        <f t="shared" si="9"/>
        <v>43.506651650000002</v>
      </c>
      <c r="J58" s="159">
        <f t="shared" si="9"/>
        <v>45.072891109399997</v>
      </c>
      <c r="K58" s="159">
        <f t="shared" si="9"/>
        <v>46.695515189338401</v>
      </c>
      <c r="L58" s="159">
        <f t="shared" si="9"/>
        <v>48.376553736154591</v>
      </c>
      <c r="M58" s="159">
        <f t="shared" si="9"/>
        <v>50.11810967065616</v>
      </c>
      <c r="N58" s="159">
        <f t="shared" si="9"/>
        <v>51.922361618799769</v>
      </c>
      <c r="O58" s="159">
        <f t="shared" si="9"/>
        <v>53.791566637076571</v>
      </c>
      <c r="P58" s="159">
        <f t="shared" si="9"/>
        <v>55.728063036011321</v>
      </c>
      <c r="Q58" s="159">
        <f t="shared" si="9"/>
        <v>57.734273305307738</v>
      </c>
      <c r="R58" s="145"/>
      <c r="S58" s="145"/>
      <c r="T58" s="5"/>
      <c r="U58" s="5"/>
      <c r="V58" s="5"/>
      <c r="W58" s="5"/>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row>
    <row r="59" spans="1:48" s="10" customFormat="1" ht="15" x14ac:dyDescent="0.2">
      <c r="A59" s="1"/>
      <c r="B59" s="2"/>
      <c r="C59" s="2"/>
      <c r="G59" s="88"/>
      <c r="H59" s="146"/>
      <c r="I59" s="146"/>
      <c r="J59" s="146"/>
      <c r="K59" s="146"/>
      <c r="L59" s="146"/>
      <c r="M59" s="146"/>
      <c r="N59" s="146"/>
      <c r="O59" s="146"/>
      <c r="P59" s="146"/>
      <c r="Q59" s="146"/>
      <c r="R59" s="145"/>
      <c r="S59" s="145"/>
      <c r="T59" s="5"/>
      <c r="U59" s="5"/>
      <c r="V59" s="5"/>
      <c r="W59" s="5"/>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row>
    <row r="60" spans="1:48" s="10" customFormat="1" ht="15.75" x14ac:dyDescent="0.25">
      <c r="A60" s="53" t="s">
        <v>41</v>
      </c>
      <c r="B60" s="155"/>
      <c r="C60" s="155"/>
      <c r="D60" s="156"/>
      <c r="E60" s="156"/>
      <c r="F60" s="156"/>
      <c r="G60" s="152" t="s">
        <v>39</v>
      </c>
      <c r="H60" s="159">
        <f>IF(strategy=2,const_cost,0)</f>
        <v>0</v>
      </c>
      <c r="I60" s="146"/>
      <c r="J60" s="146"/>
      <c r="K60" s="146"/>
      <c r="L60" s="146"/>
      <c r="M60" s="146"/>
      <c r="N60" s="146"/>
      <c r="O60" s="146"/>
      <c r="P60" s="146"/>
      <c r="Q60" s="146"/>
      <c r="R60" s="145"/>
      <c r="S60" s="145"/>
      <c r="T60" s="5"/>
      <c r="U60" s="5"/>
      <c r="V60" s="5"/>
      <c r="W60" s="5"/>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row>
    <row r="61" spans="1:48" s="10" customFormat="1" ht="15" x14ac:dyDescent="0.2">
      <c r="A61" s="2"/>
      <c r="B61" s="2"/>
      <c r="C61" s="2"/>
      <c r="G61" s="88"/>
      <c r="H61" s="146"/>
      <c r="I61" s="146"/>
      <c r="J61" s="146"/>
      <c r="K61" s="146"/>
      <c r="L61" s="146"/>
      <c r="M61" s="146"/>
      <c r="N61" s="146"/>
      <c r="O61" s="146"/>
      <c r="P61" s="146"/>
      <c r="Q61" s="146"/>
      <c r="R61" s="145"/>
      <c r="S61" s="145"/>
      <c r="T61" s="5"/>
      <c r="U61" s="5"/>
      <c r="V61" s="5"/>
      <c r="W61" s="5"/>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row>
    <row r="62" spans="1:48" s="10" customFormat="1" ht="15.75" x14ac:dyDescent="0.25">
      <c r="A62" s="157" t="s">
        <v>42</v>
      </c>
      <c r="B62" s="155"/>
      <c r="C62" s="155"/>
      <c r="D62" s="156"/>
      <c r="E62" s="156"/>
      <c r="F62" s="156"/>
      <c r="G62" s="152" t="s">
        <v>39</v>
      </c>
      <c r="H62" s="159">
        <f t="shared" ref="H62:Q62" si="10">IF(strategy=3,JV_share*(H56-H58),0)</f>
        <v>3.2276474999999962</v>
      </c>
      <c r="I62" s="159">
        <f t="shared" si="10"/>
        <v>3.3438428099999995</v>
      </c>
      <c r="J62" s="159">
        <f t="shared" si="10"/>
        <v>3.4642211511600025</v>
      </c>
      <c r="K62" s="159">
        <f t="shared" si="10"/>
        <v>3.5889331126017594</v>
      </c>
      <c r="L62" s="159">
        <f t="shared" si="10"/>
        <v>3.7181347046554207</v>
      </c>
      <c r="M62" s="159">
        <f t="shared" si="10"/>
        <v>3.8519875540230157</v>
      </c>
      <c r="N62" s="159">
        <f t="shared" si="10"/>
        <v>3.9906591059678487</v>
      </c>
      <c r="O62" s="159">
        <f t="shared" si="10"/>
        <v>4.1343228337826909</v>
      </c>
      <c r="P62" s="159">
        <f t="shared" si="10"/>
        <v>4.2831584557988664</v>
      </c>
      <c r="Q62" s="159">
        <f t="shared" si="10"/>
        <v>4.4373521602076291</v>
      </c>
      <c r="R62" s="145"/>
      <c r="S62" s="145"/>
      <c r="T62" s="5"/>
      <c r="U62" s="5"/>
      <c r="V62" s="5"/>
      <c r="W62" s="5"/>
      <c r="X62" s="42"/>
      <c r="Y62" s="42"/>
      <c r="Z62" s="42"/>
      <c r="AA62" s="42"/>
      <c r="AB62" s="42"/>
      <c r="AC62" s="42"/>
      <c r="AD62" s="42"/>
      <c r="AE62" s="42"/>
      <c r="AF62" s="42"/>
      <c r="AG62" s="42"/>
      <c r="AH62" s="42"/>
      <c r="AI62" s="42"/>
      <c r="AJ62" s="42"/>
      <c r="AK62" s="42"/>
      <c r="AL62" s="42"/>
      <c r="AM62" s="42"/>
      <c r="AN62" s="42"/>
      <c r="AO62" s="42"/>
      <c r="AP62" s="42"/>
      <c r="AQ62" s="42"/>
      <c r="AR62" s="42"/>
      <c r="AS62" s="42"/>
      <c r="AT62" s="42"/>
      <c r="AU62" s="42"/>
      <c r="AV62" s="42"/>
    </row>
    <row r="63" spans="1:48" s="10" customFormat="1" ht="15.75" x14ac:dyDescent="0.25">
      <c r="A63" s="157" t="s">
        <v>43</v>
      </c>
      <c r="B63" s="155"/>
      <c r="C63" s="155"/>
      <c r="D63" s="156"/>
      <c r="E63" s="156"/>
      <c r="F63" s="156"/>
      <c r="G63" s="152" t="s">
        <v>39</v>
      </c>
      <c r="H63" s="159">
        <f t="shared" ref="H63:Q63" si="11">IF(strategy=4,(1-Royalty)*H56,0)</f>
        <v>0</v>
      </c>
      <c r="I63" s="159">
        <f t="shared" si="11"/>
        <v>0</v>
      </c>
      <c r="J63" s="159">
        <f t="shared" si="11"/>
        <v>0</v>
      </c>
      <c r="K63" s="159">
        <f t="shared" si="11"/>
        <v>0</v>
      </c>
      <c r="L63" s="159">
        <f t="shared" si="11"/>
        <v>0</v>
      </c>
      <c r="M63" s="159">
        <f t="shared" si="11"/>
        <v>0</v>
      </c>
      <c r="N63" s="159">
        <f t="shared" si="11"/>
        <v>0</v>
      </c>
      <c r="O63" s="159">
        <f t="shared" si="11"/>
        <v>0</v>
      </c>
      <c r="P63" s="159">
        <f t="shared" si="11"/>
        <v>0</v>
      </c>
      <c r="Q63" s="159">
        <f t="shared" si="11"/>
        <v>0</v>
      </c>
      <c r="R63" s="145"/>
      <c r="S63" s="145"/>
      <c r="T63" s="5"/>
      <c r="U63" s="5"/>
      <c r="V63" s="5"/>
      <c r="W63" s="5"/>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row>
    <row r="64" spans="1:48" s="10" customFormat="1" ht="15" x14ac:dyDescent="0.2">
      <c r="A64" s="2"/>
      <c r="B64" s="2"/>
      <c r="C64" s="2"/>
      <c r="G64" s="88"/>
      <c r="H64" s="146"/>
      <c r="I64" s="146"/>
      <c r="J64" s="146"/>
      <c r="K64" s="146"/>
      <c r="L64" s="146"/>
      <c r="M64" s="146"/>
      <c r="N64" s="146"/>
      <c r="O64" s="146"/>
      <c r="P64" s="146"/>
      <c r="Q64" s="146"/>
      <c r="R64" s="145"/>
      <c r="S64" s="145"/>
      <c r="T64" s="5"/>
      <c r="U64" s="5"/>
      <c r="V64" s="5"/>
      <c r="W64" s="5"/>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row>
    <row r="65" spans="1:48" s="10" customFormat="1" ht="15.75" x14ac:dyDescent="0.25">
      <c r="A65" s="157" t="s">
        <v>44</v>
      </c>
      <c r="B65" s="155"/>
      <c r="C65" s="155"/>
      <c r="D65" s="156"/>
      <c r="E65" s="156"/>
      <c r="F65" s="156"/>
      <c r="G65" s="152" t="s">
        <v>39</v>
      </c>
      <c r="H65" s="159">
        <f>H56-H58-H60-H62-H63</f>
        <v>2.1517649999999975</v>
      </c>
      <c r="I65" s="159">
        <f t="shared" ref="I65:Q65" si="12">I56-I58-I60-I62-I63</f>
        <v>2.2292285399999998</v>
      </c>
      <c r="J65" s="159">
        <f t="shared" si="12"/>
        <v>2.3094807674400015</v>
      </c>
      <c r="K65" s="159">
        <f t="shared" si="12"/>
        <v>2.3926220750678397</v>
      </c>
      <c r="L65" s="159">
        <f t="shared" si="12"/>
        <v>2.4787564697702806</v>
      </c>
      <c r="M65" s="159">
        <f t="shared" si="12"/>
        <v>2.5679917026820109</v>
      </c>
      <c r="N65" s="159">
        <f t="shared" si="12"/>
        <v>2.6604394039785664</v>
      </c>
      <c r="O65" s="159">
        <f t="shared" si="12"/>
        <v>2.7562152225217948</v>
      </c>
      <c r="P65" s="159">
        <f t="shared" si="12"/>
        <v>2.8554389705325773</v>
      </c>
      <c r="Q65" s="159">
        <f t="shared" si="12"/>
        <v>2.9582347734717533</v>
      </c>
      <c r="R65" s="145"/>
      <c r="S65" s="145"/>
      <c r="T65" s="5"/>
      <c r="U65" s="5"/>
      <c r="V65" s="5"/>
      <c r="W65" s="5"/>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row>
    <row r="66" spans="1:48" s="10" customFormat="1" ht="15" x14ac:dyDescent="0.2">
      <c r="A66" s="2"/>
      <c r="B66" s="2"/>
      <c r="C66" s="2"/>
      <c r="G66" s="88"/>
      <c r="H66" s="146"/>
      <c r="I66" s="146"/>
      <c r="J66" s="146"/>
      <c r="K66" s="146"/>
      <c r="L66" s="146"/>
      <c r="M66" s="146"/>
      <c r="N66" s="146"/>
      <c r="O66" s="146"/>
      <c r="P66" s="146"/>
      <c r="Q66" s="146"/>
      <c r="R66" s="145"/>
      <c r="S66" s="145"/>
      <c r="T66" s="5"/>
      <c r="U66" s="5"/>
      <c r="V66" s="5"/>
      <c r="W66" s="5"/>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row>
    <row r="67" spans="1:48" s="10" customFormat="1" ht="15.75" x14ac:dyDescent="0.25">
      <c r="A67" s="157" t="s">
        <v>45</v>
      </c>
      <c r="B67" s="155"/>
      <c r="C67" s="155"/>
      <c r="D67" s="156"/>
      <c r="E67" s="156"/>
      <c r="F67" s="156"/>
      <c r="G67" s="152" t="s">
        <v>39</v>
      </c>
      <c r="H67" s="159">
        <f t="shared" ref="H67:Q67" si="13">tax_rate*H65</f>
        <v>0.81767069999999908</v>
      </c>
      <c r="I67" s="159">
        <f t="shared" si="13"/>
        <v>0.8471068451999999</v>
      </c>
      <c r="J67" s="159">
        <f t="shared" si="13"/>
        <v>0.87760269162720062</v>
      </c>
      <c r="K67" s="159">
        <f t="shared" si="13"/>
        <v>0.90919638852577911</v>
      </c>
      <c r="L67" s="159">
        <f t="shared" si="13"/>
        <v>0.94192745851270665</v>
      </c>
      <c r="M67" s="159">
        <f t="shared" si="13"/>
        <v>0.97583684701916418</v>
      </c>
      <c r="N67" s="159">
        <f t="shared" si="13"/>
        <v>1.0109669735118552</v>
      </c>
      <c r="O67" s="159">
        <f t="shared" si="13"/>
        <v>1.0473617845582821</v>
      </c>
      <c r="P67" s="159">
        <f t="shared" si="13"/>
        <v>1.0850668088023794</v>
      </c>
      <c r="Q67" s="159">
        <f t="shared" si="13"/>
        <v>1.1241292139192662</v>
      </c>
      <c r="R67" s="145"/>
      <c r="S67" s="145"/>
      <c r="T67" s="5"/>
      <c r="U67" s="5"/>
      <c r="V67" s="5"/>
      <c r="W67" s="5"/>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row>
    <row r="68" spans="1:48" s="10" customFormat="1" ht="15.75" x14ac:dyDescent="0.25">
      <c r="A68" s="157" t="s">
        <v>46</v>
      </c>
      <c r="B68" s="155"/>
      <c r="C68" s="155"/>
      <c r="D68" s="156"/>
      <c r="E68" s="156"/>
      <c r="F68" s="156"/>
      <c r="G68" s="152" t="s">
        <v>39</v>
      </c>
      <c r="H68" s="159">
        <f>IF(H67&lt;0,-1*H67,0)</f>
        <v>0</v>
      </c>
      <c r="I68" s="159">
        <f>IF(H68&gt;I67,H68-I67,0)</f>
        <v>0</v>
      </c>
      <c r="J68" s="159">
        <f t="shared" ref="J68:Q68" si="14">IF(I68&gt;J67,I68-J67,0)</f>
        <v>0</v>
      </c>
      <c r="K68" s="159">
        <f t="shared" si="14"/>
        <v>0</v>
      </c>
      <c r="L68" s="159">
        <f t="shared" si="14"/>
        <v>0</v>
      </c>
      <c r="M68" s="159">
        <f t="shared" si="14"/>
        <v>0</v>
      </c>
      <c r="N68" s="159">
        <f t="shared" si="14"/>
        <v>0</v>
      </c>
      <c r="O68" s="159">
        <f t="shared" si="14"/>
        <v>0</v>
      </c>
      <c r="P68" s="159">
        <f t="shared" si="14"/>
        <v>0</v>
      </c>
      <c r="Q68" s="159">
        <f t="shared" si="14"/>
        <v>0</v>
      </c>
      <c r="R68" s="145"/>
      <c r="S68" s="145"/>
      <c r="T68" s="5"/>
      <c r="U68" s="5"/>
      <c r="V68" s="5"/>
      <c r="W68" s="5"/>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row>
    <row r="69" spans="1:48" s="10" customFormat="1" ht="15.75" x14ac:dyDescent="0.25">
      <c r="A69" s="157" t="s">
        <v>47</v>
      </c>
      <c r="B69" s="155"/>
      <c r="C69" s="155"/>
      <c r="D69" s="156"/>
      <c r="E69" s="156"/>
      <c r="F69" s="156"/>
      <c r="G69" s="152" t="s">
        <v>39</v>
      </c>
      <c r="H69" s="159">
        <f>IF(H68&gt;0,0,H67)</f>
        <v>0.81767069999999908</v>
      </c>
      <c r="I69" s="159">
        <f>IF(I68&gt;0,0,I67-H68)</f>
        <v>0.8471068451999999</v>
      </c>
      <c r="J69" s="159">
        <f t="shared" ref="J69:Q69" si="15">IF(J68&gt;0,0,J67-I68)</f>
        <v>0.87760269162720062</v>
      </c>
      <c r="K69" s="159">
        <f t="shared" si="15"/>
        <v>0.90919638852577911</v>
      </c>
      <c r="L69" s="159">
        <f t="shared" si="15"/>
        <v>0.94192745851270665</v>
      </c>
      <c r="M69" s="159">
        <f t="shared" si="15"/>
        <v>0.97583684701916418</v>
      </c>
      <c r="N69" s="159">
        <f t="shared" si="15"/>
        <v>1.0109669735118552</v>
      </c>
      <c r="O69" s="159">
        <f t="shared" si="15"/>
        <v>1.0473617845582821</v>
      </c>
      <c r="P69" s="159">
        <f t="shared" si="15"/>
        <v>1.0850668088023794</v>
      </c>
      <c r="Q69" s="159">
        <f t="shared" si="15"/>
        <v>1.1241292139192662</v>
      </c>
      <c r="R69" s="145"/>
      <c r="S69" s="145"/>
      <c r="T69" s="5"/>
      <c r="U69" s="5"/>
      <c r="V69" s="5"/>
      <c r="W69" s="5"/>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row>
    <row r="70" spans="1:48" s="10" customFormat="1" ht="15" x14ac:dyDescent="0.2">
      <c r="A70" s="2"/>
      <c r="B70" s="2"/>
      <c r="C70" s="2"/>
      <c r="G70" s="88"/>
      <c r="H70" s="146"/>
      <c r="I70" s="146"/>
      <c r="J70" s="146"/>
      <c r="K70" s="146"/>
      <c r="L70" s="146"/>
      <c r="M70" s="146"/>
      <c r="N70" s="146"/>
      <c r="O70" s="146"/>
      <c r="P70" s="146"/>
      <c r="Q70" s="146"/>
      <c r="R70" s="146"/>
      <c r="S70" s="146"/>
      <c r="T70" s="6"/>
      <c r="U70" s="5"/>
      <c r="V70" s="5"/>
      <c r="W70" s="5"/>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row>
    <row r="71" spans="1:48" s="10" customFormat="1" ht="15.75" x14ac:dyDescent="0.25">
      <c r="A71" s="157" t="s">
        <v>48</v>
      </c>
      <c r="B71" s="156"/>
      <c r="C71" s="156"/>
      <c r="D71" s="156"/>
      <c r="E71" s="156"/>
      <c r="F71" s="156"/>
      <c r="G71" s="152" t="s">
        <v>49</v>
      </c>
      <c r="H71" s="158">
        <f>H65-H69</f>
        <v>1.3340942999999985</v>
      </c>
      <c r="I71" s="158">
        <f t="shared" ref="I71:Q71" si="16">I65-I69</f>
        <v>1.3821216947999999</v>
      </c>
      <c r="J71" s="158">
        <f t="shared" si="16"/>
        <v>1.4318780758128009</v>
      </c>
      <c r="K71" s="158">
        <f t="shared" si="16"/>
        <v>1.4834256865420605</v>
      </c>
      <c r="L71" s="158">
        <f t="shared" si="16"/>
        <v>1.536829011257574</v>
      </c>
      <c r="M71" s="158">
        <f t="shared" si="16"/>
        <v>1.5921548556628466</v>
      </c>
      <c r="N71" s="158">
        <f t="shared" si="16"/>
        <v>1.6494724304667112</v>
      </c>
      <c r="O71" s="158">
        <f t="shared" si="16"/>
        <v>1.7088534379635127</v>
      </c>
      <c r="P71" s="158">
        <f t="shared" si="16"/>
        <v>1.770372161730198</v>
      </c>
      <c r="Q71" s="158">
        <f t="shared" si="16"/>
        <v>1.8341055595524871</v>
      </c>
      <c r="R71" s="148"/>
      <c r="S71" s="148"/>
      <c r="T71" s="7"/>
      <c r="U71" s="5"/>
      <c r="V71" s="5"/>
      <c r="W71" s="5"/>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row>
    <row r="72" spans="1:48" s="10" customFormat="1" x14ac:dyDescent="0.2">
      <c r="H72" s="145"/>
      <c r="I72" s="145"/>
      <c r="J72" s="145"/>
      <c r="K72" s="145"/>
      <c r="L72" s="145"/>
      <c r="M72" s="145"/>
      <c r="N72" s="145"/>
      <c r="O72" s="145"/>
      <c r="P72" s="145"/>
      <c r="Q72" s="145"/>
      <c r="R72" s="145"/>
      <c r="S72" s="145"/>
      <c r="T72" s="5"/>
      <c r="U72" s="5"/>
      <c r="V72" s="5"/>
      <c r="W72" s="5"/>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row>
    <row r="73" spans="1:48" s="10" customFormat="1" ht="15.75" x14ac:dyDescent="0.25">
      <c r="A73" s="157" t="s">
        <v>50</v>
      </c>
      <c r="B73" s="155"/>
      <c r="C73" s="155"/>
      <c r="D73" s="156"/>
      <c r="E73" s="156"/>
      <c r="F73" s="156"/>
      <c r="G73" s="152" t="s">
        <v>52</v>
      </c>
      <c r="H73" s="158">
        <f t="shared" ref="H73:Q73" si="17">H71/((1+discount_rate)^H48)</f>
        <v>1.3340942999999985</v>
      </c>
      <c r="I73" s="158">
        <f t="shared" si="17"/>
        <v>1.2797423099999998</v>
      </c>
      <c r="J73" s="158">
        <f t="shared" si="17"/>
        <v>1.2276046603333339</v>
      </c>
      <c r="K73" s="158">
        <f t="shared" si="17"/>
        <v>1.1775911371345675</v>
      </c>
      <c r="L73" s="158">
        <f t="shared" si="17"/>
        <v>1.1296152019179735</v>
      </c>
      <c r="M73" s="158">
        <f t="shared" si="17"/>
        <v>1.0835938418398336</v>
      </c>
      <c r="N73" s="158">
        <f t="shared" si="17"/>
        <v>1.039447426061175</v>
      </c>
      <c r="O73" s="158">
        <f t="shared" si="17"/>
        <v>0.9970995679623863</v>
      </c>
      <c r="P73" s="158">
        <f t="shared" si="17"/>
        <v>0.95647699297132549</v>
      </c>
      <c r="Q73" s="158">
        <f t="shared" si="17"/>
        <v>0.91750941177619838</v>
      </c>
      <c r="R73" s="149"/>
      <c r="S73" s="149"/>
      <c r="T73" s="8"/>
      <c r="U73" s="5"/>
      <c r="V73" s="5"/>
      <c r="W73" s="5"/>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row>
    <row r="74" spans="1:48" s="10" customFormat="1" x14ac:dyDescent="0.2">
      <c r="H74" s="150"/>
      <c r="I74" s="148"/>
      <c r="J74" s="148"/>
      <c r="K74" s="148"/>
      <c r="L74" s="148"/>
      <c r="M74" s="148"/>
      <c r="N74" s="148"/>
      <c r="O74" s="148"/>
      <c r="P74" s="148"/>
      <c r="Q74" s="148"/>
      <c r="R74" s="148"/>
      <c r="S74" s="148"/>
      <c r="T74" s="7"/>
      <c r="U74" s="5"/>
      <c r="V74" s="5"/>
      <c r="W74" s="5"/>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row>
    <row r="75" spans="1:48" s="10" customFormat="1" ht="15.75" x14ac:dyDescent="0.25">
      <c r="A75" s="163" t="s">
        <v>85</v>
      </c>
      <c r="B75" s="33"/>
      <c r="C75" s="33"/>
      <c r="D75" s="33"/>
      <c r="E75" s="33"/>
      <c r="F75" s="33"/>
      <c r="G75" s="161" t="s">
        <v>52</v>
      </c>
      <c r="H75" s="162">
        <f>SUM(H73:Q73)</f>
        <v>11.142774849996792</v>
      </c>
      <c r="I75" s="148"/>
      <c r="J75" s="148"/>
      <c r="K75" s="148"/>
      <c r="L75" s="148"/>
      <c r="M75" s="148"/>
      <c r="N75" s="148"/>
      <c r="O75" s="148"/>
      <c r="P75" s="148"/>
      <c r="Q75" s="148"/>
      <c r="R75" s="148"/>
      <c r="S75" s="148"/>
      <c r="T75" s="7"/>
      <c r="U75" s="5"/>
      <c r="V75" s="5"/>
      <c r="W75" s="5"/>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row>
    <row r="76" spans="1:48" s="10" customFormat="1" ht="13.5" thickBot="1" x14ac:dyDescent="0.25">
      <c r="H76" s="9"/>
      <c r="I76" s="9"/>
      <c r="J76" s="9"/>
      <c r="K76" s="9"/>
      <c r="L76" s="9"/>
      <c r="M76" s="9"/>
      <c r="N76" s="9"/>
      <c r="O76" s="9"/>
      <c r="P76" s="9"/>
      <c r="Q76" s="9"/>
      <c r="R76" s="9"/>
      <c r="S76" s="9"/>
      <c r="T76" s="9"/>
      <c r="U76" s="5"/>
      <c r="V76" s="5"/>
      <c r="W76" s="5"/>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row>
    <row r="77" spans="1:48" s="10" customFormat="1" ht="15" x14ac:dyDescent="0.2">
      <c r="A77" s="43" t="s">
        <v>88</v>
      </c>
      <c r="B77" s="44"/>
      <c r="C77" s="44"/>
      <c r="D77" s="44"/>
      <c r="E77" s="44"/>
      <c r="F77" s="44"/>
      <c r="G77" s="45"/>
      <c r="H77" s="45"/>
      <c r="I77" s="45"/>
      <c r="J77" s="45"/>
      <c r="K77" s="45"/>
      <c r="L77" s="45"/>
      <c r="M77" s="45"/>
      <c r="N77" s="45"/>
      <c r="O77" s="45"/>
      <c r="P77" s="45"/>
      <c r="Q77" s="45"/>
      <c r="R77" s="45"/>
      <c r="S77" s="45"/>
      <c r="T77" s="45"/>
      <c r="U77" s="5"/>
      <c r="V77" s="5"/>
      <c r="W77" s="5"/>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row>
    <row r="78" spans="1:48" s="10" customFormat="1" ht="15" x14ac:dyDescent="0.2">
      <c r="A78" s="170"/>
      <c r="B78" s="21"/>
      <c r="C78" s="21"/>
      <c r="D78" s="21"/>
      <c r="E78" s="21"/>
      <c r="F78" s="21"/>
      <c r="U78" s="5"/>
      <c r="V78" s="5"/>
      <c r="W78" s="5"/>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row>
    <row r="79" spans="1:48" s="10" customFormat="1" x14ac:dyDescent="0.2">
      <c r="A79" s="156" t="s">
        <v>86</v>
      </c>
      <c r="B79" s="156"/>
      <c r="C79" s="156"/>
      <c r="D79" s="156"/>
      <c r="E79" s="156"/>
      <c r="F79" s="156"/>
      <c r="H79" s="9"/>
      <c r="I79" s="9"/>
      <c r="J79" s="9"/>
      <c r="K79" s="9"/>
      <c r="L79" s="9"/>
      <c r="M79" s="9"/>
      <c r="N79" s="9"/>
      <c r="O79" s="9"/>
      <c r="P79" s="9"/>
      <c r="Q79" s="9"/>
      <c r="R79" s="9"/>
      <c r="S79" s="9"/>
      <c r="T79" s="9"/>
      <c r="U79" s="5"/>
      <c r="V79" s="5"/>
      <c r="W79" s="5"/>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row>
    <row r="80" spans="1:48" s="10" customFormat="1" x14ac:dyDescent="0.2">
      <c r="H80" s="9"/>
      <c r="I80" s="9"/>
      <c r="J80" s="9"/>
      <c r="K80" s="9"/>
      <c r="L80" s="9"/>
      <c r="M80" s="9"/>
      <c r="N80" s="9"/>
      <c r="O80" s="9"/>
      <c r="P80" s="9"/>
      <c r="Q80" s="9"/>
      <c r="R80" s="9"/>
      <c r="S80" s="9"/>
      <c r="T80" s="9"/>
      <c r="U80" s="5"/>
      <c r="V80" s="5"/>
      <c r="W80" s="5"/>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row>
    <row r="81" spans="1:48" s="10" customFormat="1" x14ac:dyDescent="0.2">
      <c r="A81" s="33"/>
      <c r="B81" s="89" t="s">
        <v>2</v>
      </c>
      <c r="C81" s="33"/>
      <c r="D81" s="33"/>
      <c r="E81" s="90">
        <f>H75</f>
        <v>11.142774849996792</v>
      </c>
      <c r="H81" s="91"/>
      <c r="I81" s="91"/>
      <c r="J81" s="9"/>
      <c r="K81" s="9"/>
      <c r="L81" s="9"/>
      <c r="M81" s="9"/>
      <c r="N81" s="9"/>
      <c r="O81" s="9"/>
      <c r="P81" s="9"/>
      <c r="Q81" s="9"/>
      <c r="R81" s="9"/>
      <c r="S81" s="9"/>
      <c r="T81" s="9"/>
      <c r="U81" s="5"/>
      <c r="V81" s="5"/>
      <c r="W81" s="5"/>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row>
    <row r="82" spans="1:48" s="10" customFormat="1" x14ac:dyDescent="0.2">
      <c r="A82" s="38" t="str">
        <f>F9</f>
        <v>No Partnership / No Expansion</v>
      </c>
      <c r="B82" s="38">
        <v>1</v>
      </c>
      <c r="C82" s="39">
        <f t="dataTable" ref="C82:E85" dt2D="0" dtr="0" r1="K5" ca="1"/>
        <v>0</v>
      </c>
      <c r="D82" s="39">
        <v>0</v>
      </c>
      <c r="E82" s="92">
        <v>13.647701658120996</v>
      </c>
      <c r="H82" s="93"/>
      <c r="I82" s="93"/>
      <c r="J82" s="93"/>
      <c r="K82" s="93"/>
      <c r="L82" s="93"/>
      <c r="M82" s="93"/>
      <c r="N82" s="93"/>
      <c r="O82" s="93"/>
      <c r="P82" s="93"/>
      <c r="Q82" s="93"/>
      <c r="R82" s="93"/>
      <c r="S82" s="93"/>
      <c r="T82" s="93"/>
      <c r="U82" s="5"/>
      <c r="V82" s="5"/>
      <c r="W82" s="5"/>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row>
    <row r="83" spans="1:48" s="10" customFormat="1" x14ac:dyDescent="0.2">
      <c r="A83" s="38" t="str">
        <f>F10</f>
        <v>No Partnership / Expansion</v>
      </c>
      <c r="B83" s="38">
        <v>2</v>
      </c>
      <c r="C83" s="39">
        <v>0</v>
      </c>
      <c r="D83" s="39">
        <v>0</v>
      </c>
      <c r="E83" s="92">
        <v>7.4734727121771103</v>
      </c>
      <c r="H83" s="7"/>
      <c r="I83" s="7"/>
      <c r="J83" s="7"/>
      <c r="K83" s="7"/>
      <c r="L83" s="7"/>
      <c r="M83" s="7"/>
      <c r="N83" s="7"/>
      <c r="O83" s="7"/>
      <c r="P83" s="7"/>
      <c r="Q83" s="7"/>
      <c r="R83" s="7"/>
      <c r="S83" s="7"/>
      <c r="T83" s="7"/>
      <c r="U83" s="5"/>
      <c r="V83" s="5"/>
      <c r="W83" s="5"/>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row>
    <row r="84" spans="1:48" s="10" customFormat="1" x14ac:dyDescent="0.2">
      <c r="A84" s="38" t="str">
        <f>F11</f>
        <v>Joint Venture</v>
      </c>
      <c r="B84" s="38">
        <v>3</v>
      </c>
      <c r="C84" s="39">
        <v>0</v>
      </c>
      <c r="D84" s="39">
        <v>0</v>
      </c>
      <c r="E84" s="92">
        <v>11.142774849996792</v>
      </c>
      <c r="H84" s="7"/>
      <c r="I84" s="7"/>
      <c r="J84" s="7"/>
      <c r="K84" s="7"/>
      <c r="L84" s="7"/>
      <c r="M84" s="7"/>
      <c r="N84" s="7"/>
      <c r="O84" s="7"/>
      <c r="P84" s="7"/>
      <c r="Q84" s="7"/>
      <c r="R84" s="7"/>
      <c r="S84" s="7"/>
      <c r="T84" s="7"/>
      <c r="U84" s="5"/>
      <c r="V84" s="5"/>
      <c r="W84" s="5"/>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row>
    <row r="85" spans="1:48" s="10" customFormat="1" x14ac:dyDescent="0.2">
      <c r="A85" s="38" t="str">
        <f>F12</f>
        <v>Royalty</v>
      </c>
      <c r="B85" s="38">
        <v>4</v>
      </c>
      <c r="C85" s="39">
        <v>0</v>
      </c>
      <c r="D85" s="39">
        <v>0</v>
      </c>
      <c r="E85" s="92">
        <v>4.9064893372413927</v>
      </c>
      <c r="H85" s="7"/>
      <c r="I85" s="7"/>
      <c r="J85" s="7"/>
      <c r="K85" s="7"/>
      <c r="L85" s="7"/>
      <c r="M85" s="7"/>
      <c r="N85" s="7"/>
      <c r="O85" s="7"/>
      <c r="P85" s="7"/>
      <c r="Q85" s="7"/>
      <c r="R85" s="7"/>
      <c r="S85" s="7"/>
      <c r="T85" s="7"/>
      <c r="U85" s="5"/>
      <c r="V85" s="5"/>
      <c r="W85" s="5"/>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row>
    <row r="86" spans="1:48" s="10" customFormat="1" x14ac:dyDescent="0.2">
      <c r="B86" s="94"/>
      <c r="H86" s="7"/>
      <c r="I86" s="7"/>
      <c r="J86" s="7"/>
      <c r="K86" s="7"/>
      <c r="L86" s="7"/>
      <c r="M86" s="7"/>
      <c r="N86" s="7"/>
      <c r="O86" s="7"/>
      <c r="P86" s="7"/>
      <c r="Q86" s="7"/>
      <c r="R86" s="7"/>
      <c r="S86" s="7"/>
      <c r="T86" s="7"/>
      <c r="U86" s="5"/>
      <c r="V86" s="5"/>
      <c r="W86" s="5"/>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row>
    <row r="87" spans="1:48" s="10" customFormat="1" x14ac:dyDescent="0.2">
      <c r="E87" s="23"/>
      <c r="F87" s="96"/>
      <c r="H87" s="7"/>
      <c r="I87" s="97"/>
      <c r="J87" s="7"/>
      <c r="K87" s="7"/>
      <c r="L87" s="7"/>
      <c r="M87" s="7"/>
      <c r="N87" s="7"/>
      <c r="O87" s="7"/>
      <c r="P87" s="7"/>
      <c r="Q87" s="7"/>
      <c r="R87" s="7"/>
      <c r="S87" s="7"/>
      <c r="T87" s="7"/>
      <c r="U87" s="5"/>
      <c r="V87" s="5"/>
      <c r="W87" s="5"/>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row>
    <row r="88" spans="1:48" s="10" customFormat="1" x14ac:dyDescent="0.2">
      <c r="E88" s="168" t="s">
        <v>87</v>
      </c>
      <c r="F88" s="168"/>
      <c r="G88" s="156"/>
      <c r="H88" s="169"/>
      <c r="I88" s="9"/>
      <c r="J88" s="168" t="s">
        <v>101</v>
      </c>
      <c r="K88" s="168"/>
      <c r="L88" s="156"/>
      <c r="M88" s="169"/>
      <c r="N88" s="9"/>
      <c r="O88" s="9"/>
      <c r="P88" s="9"/>
      <c r="Q88" s="9"/>
      <c r="R88" s="9"/>
      <c r="S88" s="9"/>
      <c r="T88" s="9"/>
      <c r="U88" s="5"/>
      <c r="V88" s="5"/>
      <c r="W88" s="5"/>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row>
    <row r="89" spans="1:48" s="10" customFormat="1" x14ac:dyDescent="0.2">
      <c r="A89" s="98"/>
      <c r="E89" s="23"/>
      <c r="F89" s="23"/>
      <c r="H89" s="9"/>
      <c r="I89" s="9"/>
      <c r="J89" s="9"/>
      <c r="K89" s="9"/>
      <c r="L89" s="9"/>
      <c r="M89" s="9"/>
      <c r="N89" s="9"/>
      <c r="O89" s="9"/>
      <c r="P89" s="9"/>
      <c r="Q89" s="9"/>
      <c r="R89" s="9"/>
      <c r="S89" s="9"/>
      <c r="T89" s="9"/>
      <c r="U89" s="5"/>
      <c r="V89" s="5"/>
      <c r="W89" s="5"/>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row>
    <row r="90" spans="1:48" s="10" customFormat="1" x14ac:dyDescent="0.2">
      <c r="A90" s="46"/>
      <c r="E90" s="34" t="str">
        <f>B31</f>
        <v>DA Corp. markets</v>
      </c>
      <c r="F90" s="34"/>
      <c r="G90" s="35"/>
      <c r="H90" s="36"/>
      <c r="I90" s="9"/>
      <c r="J90" s="34" t="s">
        <v>102</v>
      </c>
      <c r="K90" s="184">
        <f>strategy</f>
        <v>3</v>
      </c>
      <c r="L90" s="34"/>
      <c r="M90" s="34"/>
      <c r="N90" s="9"/>
      <c r="O90" s="9"/>
      <c r="P90" s="9"/>
      <c r="Q90" s="9"/>
      <c r="R90" s="9"/>
      <c r="S90" s="9"/>
      <c r="T90" s="9"/>
      <c r="U90" s="5"/>
      <c r="V90" s="5"/>
      <c r="W90" s="5"/>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c r="AV90" s="42"/>
    </row>
    <row r="91" spans="1:48" s="10" customFormat="1" x14ac:dyDescent="0.2">
      <c r="B91" s="98"/>
      <c r="D91" s="21"/>
      <c r="E91" s="27">
        <f>H75</f>
        <v>11.142774849996792</v>
      </c>
      <c r="F91" s="28">
        <v>1</v>
      </c>
      <c r="G91" s="28">
        <v>2</v>
      </c>
      <c r="H91" s="29">
        <v>3</v>
      </c>
      <c r="I91" s="91"/>
      <c r="J91" s="27">
        <f>H75</f>
        <v>11.142774849996792</v>
      </c>
      <c r="K91" s="28">
        <v>1</v>
      </c>
      <c r="L91" s="28">
        <v>2</v>
      </c>
      <c r="M91" s="28">
        <v>3</v>
      </c>
      <c r="N91" s="9"/>
      <c r="O91" s="9"/>
      <c r="P91" s="9"/>
      <c r="Q91" s="9"/>
      <c r="R91" s="9"/>
      <c r="S91" s="9"/>
      <c r="T91" s="9"/>
      <c r="U91" s="5"/>
      <c r="V91" s="5"/>
      <c r="W91" s="5"/>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row>
    <row r="92" spans="1:48" s="10" customFormat="1" x14ac:dyDescent="0.2">
      <c r="A92" s="98"/>
      <c r="E92" s="28">
        <v>1</v>
      </c>
      <c r="F92" s="30">
        <f t="dataTable" ref="F92:H95" dt2D="1" dtr="1" r1="I31" r2="K5"/>
        <v>5.9772084175589777</v>
      </c>
      <c r="G92" s="30">
        <v>13.647701658120996</v>
      </c>
      <c r="H92" s="30">
        <v>13.647701658120996</v>
      </c>
      <c r="I92" s="93"/>
      <c r="J92" s="28">
        <v>1</v>
      </c>
      <c r="K92" s="30">
        <f t="dataTable" ref="K92:M94" dt2D="1" dtr="1" r1="I36" r2="I31" ca="1"/>
        <v>1.4731973931870055</v>
      </c>
      <c r="L92" s="30">
        <v>3.8493222209079834</v>
      </c>
      <c r="M92" s="30">
        <v>6.0036753980416746</v>
      </c>
      <c r="N92" s="93"/>
      <c r="O92" s="93"/>
      <c r="P92" s="93"/>
      <c r="Q92" s="93"/>
      <c r="R92" s="93"/>
      <c r="S92" s="93"/>
      <c r="T92" s="93"/>
      <c r="U92" s="5"/>
      <c r="V92" s="5"/>
      <c r="W92" s="5"/>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c r="AV92" s="42"/>
    </row>
    <row r="93" spans="1:48" s="10" customFormat="1" x14ac:dyDescent="0.2">
      <c r="A93" s="98"/>
      <c r="E93" s="28">
        <v>2</v>
      </c>
      <c r="F93" s="30">
        <v>-5.159341262001651</v>
      </c>
      <c r="G93" s="30">
        <v>7.4734727121771103</v>
      </c>
      <c r="H93" s="30">
        <v>24.84974411382963</v>
      </c>
      <c r="I93" s="9"/>
      <c r="J93" s="28">
        <v>2</v>
      </c>
      <c r="K93" s="30">
        <v>4.2645187697518567</v>
      </c>
      <c r="L93" s="30">
        <v>11.142774849996792</v>
      </c>
      <c r="M93" s="30">
        <v>17.379060362752217</v>
      </c>
      <c r="N93" s="9"/>
      <c r="O93" s="9"/>
      <c r="P93" s="9"/>
      <c r="Q93" s="9"/>
      <c r="R93" s="9"/>
      <c r="S93" s="9"/>
      <c r="T93" s="9"/>
      <c r="U93" s="5"/>
      <c r="V93" s="5"/>
      <c r="W93" s="5"/>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c r="AV93" s="42"/>
    </row>
    <row r="94" spans="1:48" s="10" customFormat="1" x14ac:dyDescent="0.2">
      <c r="E94" s="28">
        <v>3</v>
      </c>
      <c r="F94" s="30">
        <v>3.8493222209079834</v>
      </c>
      <c r="G94" s="31">
        <v>11.142774849996792</v>
      </c>
      <c r="H94" s="30">
        <v>18.560874255044528</v>
      </c>
      <c r="I94" s="7"/>
      <c r="J94" s="28">
        <v>3</v>
      </c>
      <c r="K94" s="30">
        <v>7.1035444679799875</v>
      </c>
      <c r="L94" s="30">
        <v>18.560874255044528</v>
      </c>
      <c r="M94" s="30">
        <v>28.948853261983061</v>
      </c>
      <c r="N94" s="7"/>
      <c r="O94" s="7"/>
      <c r="P94" s="7"/>
      <c r="Q94" s="7"/>
      <c r="R94" s="7"/>
      <c r="S94" s="7"/>
      <c r="T94" s="7"/>
      <c r="U94" s="5"/>
      <c r="V94" s="5"/>
      <c r="W94" s="5"/>
      <c r="X94" s="42"/>
      <c r="Y94" s="42"/>
      <c r="Z94" s="42"/>
      <c r="AA94" s="42"/>
      <c r="AB94" s="42"/>
      <c r="AC94" s="42"/>
      <c r="AD94" s="42"/>
      <c r="AE94" s="42"/>
      <c r="AF94" s="42"/>
      <c r="AG94" s="42"/>
      <c r="AH94" s="42"/>
      <c r="AI94" s="42"/>
      <c r="AJ94" s="42"/>
      <c r="AK94" s="42"/>
      <c r="AL94" s="42"/>
      <c r="AM94" s="42"/>
      <c r="AN94" s="42"/>
      <c r="AO94" s="42"/>
      <c r="AP94" s="42"/>
      <c r="AQ94" s="42"/>
      <c r="AR94" s="42"/>
      <c r="AS94" s="42"/>
      <c r="AT94" s="42"/>
      <c r="AU94" s="42"/>
      <c r="AV94" s="42"/>
    </row>
    <row r="95" spans="1:48" s="10" customFormat="1" x14ac:dyDescent="0.2">
      <c r="E95" s="28">
        <v>4</v>
      </c>
      <c r="F95" s="30">
        <v>1.694969043774297</v>
      </c>
      <c r="G95" s="30">
        <v>4.9064893372413927</v>
      </c>
      <c r="H95" s="30">
        <v>9.7237697774420297</v>
      </c>
      <c r="I95" s="9"/>
      <c r="J95" s="9"/>
      <c r="K95" s="9"/>
      <c r="L95" s="9"/>
      <c r="M95" s="9"/>
      <c r="N95" s="9"/>
      <c r="O95" s="9"/>
      <c r="P95" s="9"/>
      <c r="Q95" s="9"/>
      <c r="R95" s="9"/>
      <c r="S95" s="9"/>
      <c r="T95" s="9"/>
      <c r="U95" s="5"/>
      <c r="V95" s="5"/>
      <c r="W95" s="5"/>
      <c r="X95" s="42"/>
      <c r="Y95" s="42"/>
      <c r="Z95" s="42"/>
      <c r="AA95" s="42"/>
      <c r="AB95" s="42"/>
      <c r="AC95" s="42"/>
      <c r="AD95" s="42"/>
      <c r="AE95" s="42"/>
      <c r="AF95" s="42"/>
      <c r="AG95" s="42"/>
      <c r="AH95" s="42"/>
      <c r="AI95" s="42"/>
      <c r="AJ95" s="42"/>
      <c r="AK95" s="42"/>
      <c r="AL95" s="42"/>
      <c r="AM95" s="42"/>
      <c r="AN95" s="42"/>
      <c r="AO95" s="42"/>
      <c r="AP95" s="42"/>
      <c r="AQ95" s="42"/>
      <c r="AR95" s="42"/>
      <c r="AS95" s="42"/>
      <c r="AT95" s="42"/>
      <c r="AU95" s="42"/>
      <c r="AV95" s="42"/>
    </row>
    <row r="96" spans="1:48" s="10" customFormat="1" x14ac:dyDescent="0.2">
      <c r="I96" s="9"/>
      <c r="J96" s="9"/>
      <c r="K96" s="9"/>
      <c r="L96" s="9"/>
      <c r="M96" s="9"/>
      <c r="N96" s="9"/>
      <c r="O96" s="9"/>
      <c r="P96" s="9"/>
      <c r="Q96" s="9"/>
      <c r="R96" s="9"/>
      <c r="S96" s="9"/>
      <c r="T96" s="9"/>
      <c r="U96" s="5"/>
      <c r="V96" s="5"/>
      <c r="W96" s="5"/>
      <c r="X96" s="42"/>
      <c r="Y96" s="42"/>
      <c r="Z96" s="42"/>
      <c r="AA96" s="42"/>
      <c r="AB96" s="42"/>
      <c r="AC96" s="42"/>
      <c r="AD96" s="42"/>
      <c r="AE96" s="42"/>
      <c r="AF96" s="42"/>
      <c r="AG96" s="42"/>
      <c r="AH96" s="42"/>
      <c r="AI96" s="42"/>
      <c r="AJ96" s="42"/>
      <c r="AK96" s="42"/>
      <c r="AL96" s="42"/>
      <c r="AM96" s="42"/>
      <c r="AN96" s="42"/>
      <c r="AO96" s="42"/>
      <c r="AP96" s="42"/>
      <c r="AQ96" s="42"/>
      <c r="AR96" s="42"/>
      <c r="AS96" s="42"/>
      <c r="AT96" s="42"/>
      <c r="AU96" s="42"/>
      <c r="AV96" s="42"/>
    </row>
    <row r="97" spans="5:48" s="10" customFormat="1" x14ac:dyDescent="0.2">
      <c r="E97" s="32" t="str">
        <f>B32</f>
        <v>EnzyTech Multiple</v>
      </c>
      <c r="F97" s="32"/>
      <c r="G97" s="33"/>
      <c r="H97" s="33"/>
      <c r="I97" s="7"/>
      <c r="J97" s="7"/>
      <c r="K97" s="7"/>
      <c r="L97" s="7"/>
      <c r="M97" s="7"/>
      <c r="N97" s="7"/>
      <c r="O97" s="7"/>
      <c r="P97" s="7"/>
      <c r="Q97" s="7"/>
      <c r="R97" s="7"/>
      <c r="S97" s="7"/>
      <c r="T97" s="7"/>
      <c r="U97" s="5"/>
      <c r="V97" s="5"/>
      <c r="W97" s="5"/>
      <c r="X97" s="42"/>
      <c r="Y97" s="42"/>
      <c r="Z97" s="42"/>
      <c r="AA97" s="42"/>
      <c r="AB97" s="42"/>
      <c r="AC97" s="42"/>
      <c r="AD97" s="42"/>
      <c r="AE97" s="42"/>
      <c r="AF97" s="42"/>
      <c r="AG97" s="42"/>
      <c r="AH97" s="42"/>
      <c r="AI97" s="42"/>
      <c r="AJ97" s="42"/>
      <c r="AK97" s="42"/>
      <c r="AL97" s="42"/>
      <c r="AM97" s="42"/>
      <c r="AN97" s="42"/>
      <c r="AO97" s="42"/>
      <c r="AP97" s="42"/>
      <c r="AQ97" s="42"/>
      <c r="AR97" s="42"/>
      <c r="AS97" s="42"/>
      <c r="AT97" s="42"/>
      <c r="AU97" s="42"/>
      <c r="AV97" s="42"/>
    </row>
    <row r="98" spans="5:48" s="10" customFormat="1" x14ac:dyDescent="0.2">
      <c r="E98" s="27">
        <f>$H$75</f>
        <v>11.142774849996792</v>
      </c>
      <c r="F98" s="28">
        <v>1</v>
      </c>
      <c r="G98" s="28">
        <v>2</v>
      </c>
      <c r="H98" s="28">
        <v>3</v>
      </c>
      <c r="I98" s="7"/>
      <c r="J98" s="7"/>
      <c r="K98" s="7"/>
      <c r="L98" s="7"/>
      <c r="M98" s="7"/>
      <c r="N98" s="7"/>
      <c r="O98" s="7"/>
      <c r="P98" s="7"/>
      <c r="Q98" s="7"/>
      <c r="R98" s="7"/>
      <c r="S98" s="7"/>
      <c r="T98" s="7"/>
      <c r="U98" s="5"/>
      <c r="V98" s="5"/>
      <c r="W98" s="5"/>
      <c r="X98" s="42"/>
      <c r="Y98" s="42"/>
      <c r="Z98" s="42"/>
      <c r="AA98" s="42"/>
      <c r="AB98" s="42"/>
      <c r="AC98" s="42"/>
      <c r="AD98" s="42"/>
      <c r="AE98" s="42"/>
      <c r="AF98" s="42"/>
      <c r="AG98" s="42"/>
      <c r="AH98" s="42"/>
      <c r="AI98" s="42"/>
      <c r="AJ98" s="42"/>
      <c r="AK98" s="42"/>
      <c r="AL98" s="42"/>
      <c r="AM98" s="42"/>
      <c r="AN98" s="42"/>
      <c r="AO98" s="42"/>
      <c r="AP98" s="42"/>
      <c r="AQ98" s="42"/>
      <c r="AR98" s="42"/>
      <c r="AS98" s="42"/>
      <c r="AT98" s="42"/>
      <c r="AU98" s="42"/>
      <c r="AV98" s="42"/>
    </row>
    <row r="99" spans="5:48" s="10" customFormat="1" x14ac:dyDescent="0.2">
      <c r="E99" s="28">
        <v>1</v>
      </c>
      <c r="F99" s="30">
        <f t="dataTable" ref="F99:H102" dt2D="1" dtr="1" r1="I32" r2="K5" ca="1"/>
        <v>13.647701658120996</v>
      </c>
      <c r="G99" s="30">
        <v>13.647701658120996</v>
      </c>
      <c r="H99" s="30">
        <v>13.647701658120996</v>
      </c>
      <c r="I99" s="7"/>
      <c r="J99" s="7"/>
      <c r="K99" s="7"/>
      <c r="L99" s="7"/>
      <c r="M99" s="7"/>
      <c r="N99" s="7"/>
      <c r="O99" s="7"/>
      <c r="P99" s="7"/>
      <c r="Q99" s="7"/>
      <c r="R99" s="7"/>
      <c r="S99" s="7"/>
      <c r="T99" s="7"/>
      <c r="U99" s="5"/>
      <c r="V99" s="5"/>
      <c r="W99" s="5"/>
      <c r="X99" s="42"/>
      <c r="Y99" s="42"/>
      <c r="Z99" s="42"/>
      <c r="AA99" s="42"/>
      <c r="AB99" s="42"/>
      <c r="AC99" s="42"/>
      <c r="AD99" s="42"/>
      <c r="AE99" s="42"/>
      <c r="AF99" s="42"/>
      <c r="AG99" s="42"/>
      <c r="AH99" s="42"/>
      <c r="AI99" s="42"/>
      <c r="AJ99" s="42"/>
      <c r="AK99" s="42"/>
      <c r="AL99" s="42"/>
      <c r="AM99" s="42"/>
      <c r="AN99" s="42"/>
      <c r="AO99" s="42"/>
      <c r="AP99" s="42"/>
      <c r="AQ99" s="42"/>
      <c r="AR99" s="42"/>
      <c r="AS99" s="42"/>
      <c r="AT99" s="42"/>
      <c r="AU99" s="42"/>
      <c r="AV99" s="42"/>
    </row>
    <row r="100" spans="5:48" s="10" customFormat="1" x14ac:dyDescent="0.2">
      <c r="E100" s="28">
        <v>2</v>
      </c>
      <c r="F100" s="30">
        <v>7.4734727121771103</v>
      </c>
      <c r="G100" s="30">
        <v>7.4734727121771103</v>
      </c>
      <c r="H100" s="30">
        <v>7.4734727121771103</v>
      </c>
      <c r="I100" s="9"/>
      <c r="J100" s="9"/>
      <c r="K100" s="9"/>
      <c r="L100" s="9"/>
      <c r="M100" s="9"/>
      <c r="N100" s="9"/>
      <c r="O100" s="9"/>
      <c r="P100" s="9"/>
      <c r="Q100" s="9"/>
      <c r="R100" s="9"/>
      <c r="S100" s="9"/>
      <c r="T100" s="9"/>
      <c r="U100" s="5"/>
      <c r="V100" s="5"/>
      <c r="W100" s="5"/>
      <c r="X100" s="42"/>
      <c r="Y100" s="42"/>
      <c r="Z100" s="42"/>
      <c r="AA100" s="42"/>
      <c r="AB100" s="42"/>
      <c r="AC100" s="42"/>
      <c r="AD100" s="42"/>
      <c r="AE100" s="42"/>
      <c r="AF100" s="42"/>
      <c r="AG100" s="42"/>
      <c r="AH100" s="42"/>
      <c r="AI100" s="42"/>
      <c r="AJ100" s="42"/>
      <c r="AK100" s="42"/>
      <c r="AL100" s="42"/>
      <c r="AM100" s="42"/>
      <c r="AN100" s="42"/>
      <c r="AO100" s="42"/>
      <c r="AP100" s="42"/>
      <c r="AQ100" s="42"/>
      <c r="AR100" s="42"/>
      <c r="AS100" s="42"/>
      <c r="AT100" s="42"/>
      <c r="AU100" s="42"/>
      <c r="AV100" s="42"/>
    </row>
    <row r="101" spans="5:48" s="10" customFormat="1" x14ac:dyDescent="0.2">
      <c r="E101" s="28">
        <v>3</v>
      </c>
      <c r="F101" s="30">
        <v>7.9591248928548533</v>
      </c>
      <c r="G101" s="37">
        <v>11.142774849996792</v>
      </c>
      <c r="H101" s="30">
        <v>14.188005243784731</v>
      </c>
      <c r="I101" s="7"/>
      <c r="J101" s="7"/>
      <c r="K101" s="7"/>
      <c r="L101" s="7"/>
      <c r="M101" s="7"/>
      <c r="N101" s="7"/>
      <c r="O101" s="7"/>
      <c r="P101" s="7"/>
      <c r="Q101" s="7"/>
      <c r="R101" s="7"/>
      <c r="S101" s="7"/>
      <c r="T101" s="7"/>
      <c r="U101" s="5"/>
      <c r="V101" s="5"/>
      <c r="W101" s="5"/>
      <c r="X101" s="42"/>
      <c r="Y101" s="42"/>
      <c r="Z101" s="42"/>
      <c r="AA101" s="42"/>
      <c r="AB101" s="42"/>
      <c r="AC101" s="42"/>
      <c r="AD101" s="42"/>
      <c r="AE101" s="42"/>
      <c r="AF101" s="42"/>
      <c r="AG101" s="42"/>
      <c r="AH101" s="42"/>
      <c r="AI101" s="42"/>
      <c r="AJ101" s="42"/>
      <c r="AK101" s="42"/>
      <c r="AL101" s="42"/>
      <c r="AM101" s="42"/>
      <c r="AN101" s="42"/>
      <c r="AO101" s="42"/>
      <c r="AP101" s="42"/>
      <c r="AQ101" s="42"/>
      <c r="AR101" s="42"/>
      <c r="AS101" s="42"/>
      <c r="AT101" s="42"/>
      <c r="AU101" s="42"/>
      <c r="AV101" s="42"/>
    </row>
    <row r="102" spans="5:48" s="10" customFormat="1" x14ac:dyDescent="0.2">
      <c r="E102" s="28">
        <v>4</v>
      </c>
      <c r="F102" s="30">
        <v>3.5046352408867074</v>
      </c>
      <c r="G102" s="30">
        <v>4.9064893372413927</v>
      </c>
      <c r="H102" s="30">
        <v>6.2473932554936873</v>
      </c>
      <c r="I102" s="9"/>
      <c r="J102" s="9"/>
      <c r="K102" s="9"/>
      <c r="L102" s="9"/>
      <c r="M102" s="9"/>
      <c r="N102" s="9"/>
      <c r="O102" s="9"/>
      <c r="P102" s="9"/>
      <c r="Q102" s="9"/>
      <c r="R102" s="9"/>
      <c r="S102" s="9"/>
      <c r="T102" s="9"/>
      <c r="U102" s="5"/>
      <c r="V102" s="5"/>
      <c r="W102" s="5"/>
      <c r="X102" s="42"/>
      <c r="Y102" s="42"/>
      <c r="Z102" s="42"/>
      <c r="AA102" s="42"/>
      <c r="AB102" s="42"/>
      <c r="AC102" s="42"/>
      <c r="AD102" s="42"/>
      <c r="AE102" s="42"/>
      <c r="AF102" s="42"/>
      <c r="AG102" s="42"/>
      <c r="AH102" s="42"/>
      <c r="AI102" s="42"/>
      <c r="AJ102" s="42"/>
      <c r="AK102" s="42"/>
      <c r="AL102" s="42"/>
      <c r="AM102" s="42"/>
      <c r="AN102" s="42"/>
      <c r="AO102" s="42"/>
      <c r="AP102" s="42"/>
      <c r="AQ102" s="42"/>
      <c r="AR102" s="42"/>
      <c r="AS102" s="42"/>
      <c r="AT102" s="42"/>
      <c r="AU102" s="42"/>
      <c r="AV102" s="42"/>
    </row>
    <row r="103" spans="5:48" s="10" customFormat="1" x14ac:dyDescent="0.2">
      <c r="I103" s="9"/>
      <c r="J103" s="9"/>
      <c r="K103" s="9"/>
      <c r="L103" s="9"/>
      <c r="M103" s="9"/>
      <c r="N103" s="9"/>
      <c r="O103" s="9"/>
      <c r="P103" s="9"/>
      <c r="Q103" s="9"/>
      <c r="R103" s="9"/>
      <c r="S103" s="9"/>
      <c r="T103" s="9"/>
      <c r="U103" s="5"/>
      <c r="V103" s="5"/>
      <c r="W103" s="5"/>
      <c r="X103" s="42"/>
      <c r="Y103" s="42"/>
      <c r="Z103" s="42"/>
      <c r="AA103" s="42"/>
      <c r="AB103" s="42"/>
      <c r="AC103" s="42"/>
      <c r="AD103" s="42"/>
      <c r="AE103" s="42"/>
      <c r="AF103" s="42"/>
      <c r="AG103" s="42"/>
      <c r="AH103" s="42"/>
      <c r="AI103" s="42"/>
      <c r="AJ103" s="42"/>
      <c r="AK103" s="42"/>
      <c r="AL103" s="42"/>
      <c r="AM103" s="42"/>
      <c r="AN103" s="42"/>
      <c r="AO103" s="42"/>
      <c r="AP103" s="42"/>
      <c r="AQ103" s="42"/>
      <c r="AR103" s="42"/>
      <c r="AS103" s="42"/>
      <c r="AT103" s="42"/>
      <c r="AU103" s="42"/>
      <c r="AV103" s="42"/>
    </row>
    <row r="104" spans="5:48" s="10" customFormat="1" x14ac:dyDescent="0.2">
      <c r="E104" s="33" t="str">
        <f>B33</f>
        <v>Demand Growth Rate</v>
      </c>
      <c r="F104" s="33"/>
      <c r="G104" s="33"/>
      <c r="H104" s="33"/>
      <c r="I104" s="7"/>
      <c r="J104" s="7"/>
      <c r="K104" s="7"/>
      <c r="L104" s="7"/>
      <c r="M104" s="7"/>
      <c r="N104" s="7"/>
      <c r="O104" s="7"/>
      <c r="P104" s="7"/>
      <c r="Q104" s="7"/>
      <c r="R104" s="7"/>
      <c r="S104" s="7"/>
      <c r="T104" s="7"/>
      <c r="U104" s="5"/>
      <c r="V104" s="5"/>
      <c r="W104" s="5"/>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row>
    <row r="105" spans="5:48" s="10" customFormat="1" x14ac:dyDescent="0.2">
      <c r="E105" s="27">
        <f>$H$75</f>
        <v>11.142774849996792</v>
      </c>
      <c r="F105" s="28">
        <v>1</v>
      </c>
      <c r="G105" s="28">
        <v>2</v>
      </c>
      <c r="H105" s="28">
        <v>3</v>
      </c>
      <c r="I105" s="7"/>
      <c r="J105" s="7"/>
      <c r="K105" s="7"/>
      <c r="L105" s="7"/>
      <c r="M105" s="7"/>
      <c r="N105" s="7"/>
      <c r="O105" s="7"/>
      <c r="P105" s="7"/>
      <c r="Q105" s="7"/>
      <c r="R105" s="7"/>
      <c r="S105" s="7"/>
      <c r="T105" s="7"/>
      <c r="U105" s="5"/>
      <c r="V105" s="5"/>
      <c r="W105" s="5"/>
      <c r="X105" s="42"/>
      <c r="Y105" s="42"/>
      <c r="Z105" s="42"/>
      <c r="AA105" s="42"/>
      <c r="AB105" s="42"/>
      <c r="AC105" s="42"/>
      <c r="AD105" s="42"/>
      <c r="AE105" s="42"/>
      <c r="AF105" s="42"/>
      <c r="AG105" s="42"/>
      <c r="AH105" s="42"/>
      <c r="AI105" s="42"/>
      <c r="AJ105" s="42"/>
      <c r="AK105" s="42"/>
      <c r="AL105" s="42"/>
      <c r="AM105" s="42"/>
      <c r="AN105" s="42"/>
      <c r="AO105" s="42"/>
      <c r="AP105" s="42"/>
      <c r="AQ105" s="42"/>
      <c r="AR105" s="42"/>
      <c r="AS105" s="42"/>
      <c r="AT105" s="42"/>
      <c r="AU105" s="42"/>
      <c r="AV105" s="42"/>
    </row>
    <row r="106" spans="5:48" s="10" customFormat="1" x14ac:dyDescent="0.2">
      <c r="E106" s="28">
        <v>1</v>
      </c>
      <c r="F106" s="30">
        <f t="dataTable" ref="F106:H109" dt2D="1" dtr="1" r1="I33" r2="K5" ca="1"/>
        <v>12.941187360801344</v>
      </c>
      <c r="G106" s="30">
        <v>13.647701658120996</v>
      </c>
      <c r="H106" s="30">
        <v>13.647701658120996</v>
      </c>
      <c r="I106" s="7"/>
      <c r="J106" s="7"/>
      <c r="K106" s="7"/>
      <c r="L106" s="7"/>
      <c r="M106" s="7"/>
      <c r="N106" s="7"/>
      <c r="O106" s="7"/>
      <c r="P106" s="7"/>
      <c r="Q106" s="7"/>
      <c r="R106" s="7"/>
      <c r="S106" s="7"/>
      <c r="T106" s="7"/>
      <c r="U106" s="5"/>
      <c r="V106" s="5"/>
      <c r="W106" s="5"/>
      <c r="X106" s="42"/>
      <c r="Y106" s="42"/>
      <c r="Z106" s="42"/>
      <c r="AA106" s="42"/>
      <c r="AB106" s="42"/>
      <c r="AC106" s="42"/>
      <c r="AD106" s="42"/>
      <c r="AE106" s="42"/>
      <c r="AF106" s="42"/>
      <c r="AG106" s="42"/>
      <c r="AH106" s="42"/>
      <c r="AI106" s="42"/>
      <c r="AJ106" s="42"/>
      <c r="AK106" s="42"/>
      <c r="AL106" s="42"/>
      <c r="AM106" s="42"/>
      <c r="AN106" s="42"/>
      <c r="AO106" s="42"/>
      <c r="AP106" s="42"/>
      <c r="AQ106" s="42"/>
      <c r="AR106" s="42"/>
      <c r="AS106" s="42"/>
      <c r="AT106" s="42"/>
      <c r="AU106" s="42"/>
      <c r="AV106" s="42"/>
    </row>
    <row r="107" spans="5:48" s="10" customFormat="1" x14ac:dyDescent="0.2">
      <c r="E107" s="28">
        <v>2</v>
      </c>
      <c r="F107" s="30">
        <v>3.4102039061521854</v>
      </c>
      <c r="G107" s="30">
        <v>7.4734727121771103</v>
      </c>
      <c r="H107" s="30">
        <v>13.518597296595292</v>
      </c>
      <c r="I107" s="7"/>
      <c r="J107" s="7"/>
      <c r="K107" s="7"/>
      <c r="L107" s="7"/>
      <c r="M107" s="7"/>
      <c r="N107" s="7"/>
      <c r="O107" s="7"/>
      <c r="P107" s="7"/>
      <c r="Q107" s="7"/>
      <c r="R107" s="7"/>
      <c r="S107" s="7"/>
      <c r="T107" s="7"/>
      <c r="U107" s="5"/>
      <c r="V107" s="5"/>
      <c r="W107" s="5"/>
      <c r="X107" s="42"/>
      <c r="Y107" s="42"/>
      <c r="Z107" s="42"/>
      <c r="AA107" s="42"/>
      <c r="AB107" s="42"/>
      <c r="AC107" s="42"/>
      <c r="AD107" s="42"/>
      <c r="AE107" s="42"/>
      <c r="AF107" s="42"/>
      <c r="AG107" s="42"/>
      <c r="AH107" s="42"/>
      <c r="AI107" s="42"/>
      <c r="AJ107" s="42"/>
      <c r="AK107" s="42"/>
      <c r="AL107" s="42"/>
      <c r="AM107" s="42"/>
      <c r="AN107" s="42"/>
      <c r="AO107" s="42"/>
      <c r="AP107" s="42"/>
      <c r="AQ107" s="42"/>
      <c r="AR107" s="42"/>
      <c r="AS107" s="42"/>
      <c r="AT107" s="42"/>
      <c r="AU107" s="42"/>
      <c r="AV107" s="42"/>
    </row>
    <row r="108" spans="5:48" s="10" customFormat="1" x14ac:dyDescent="0.2">
      <c r="E108" s="28">
        <v>3</v>
      </c>
      <c r="F108" s="30">
        <v>8.5601237950227258</v>
      </c>
      <c r="G108" s="37">
        <v>11.142774849996792</v>
      </c>
      <c r="H108" s="30">
        <v>14.256654257967416</v>
      </c>
      <c r="I108" s="9"/>
      <c r="J108" s="9"/>
      <c r="K108" s="9"/>
      <c r="L108" s="9"/>
      <c r="M108" s="9"/>
      <c r="N108" s="9"/>
      <c r="O108" s="9"/>
      <c r="P108" s="9"/>
      <c r="Q108" s="9"/>
      <c r="R108" s="9"/>
      <c r="S108" s="9"/>
      <c r="T108" s="9"/>
      <c r="U108" s="5"/>
      <c r="V108" s="5"/>
      <c r="W108" s="5"/>
      <c r="X108" s="42"/>
      <c r="Y108" s="42"/>
      <c r="Z108" s="42"/>
      <c r="AA108" s="42"/>
      <c r="AB108" s="42"/>
      <c r="AC108" s="42"/>
      <c r="AD108" s="42"/>
      <c r="AE108" s="42"/>
      <c r="AF108" s="42"/>
      <c r="AG108" s="42"/>
      <c r="AH108" s="42"/>
      <c r="AI108" s="42"/>
      <c r="AJ108" s="42"/>
      <c r="AK108" s="42"/>
      <c r="AL108" s="42"/>
      <c r="AM108" s="42"/>
      <c r="AN108" s="42"/>
      <c r="AO108" s="42"/>
      <c r="AP108" s="42"/>
      <c r="AQ108" s="42"/>
      <c r="AR108" s="42"/>
      <c r="AS108" s="42"/>
      <c r="AT108" s="42"/>
      <c r="AU108" s="42"/>
      <c r="AV108" s="42"/>
    </row>
    <row r="109" spans="5:48" s="10" customFormat="1" x14ac:dyDescent="0.2">
      <c r="E109" s="28">
        <v>4</v>
      </c>
      <c r="F109" s="30">
        <v>3.7692726175614544</v>
      </c>
      <c r="G109" s="30">
        <v>4.9064893372413927</v>
      </c>
      <c r="H109" s="30">
        <v>6.6093546200467905</v>
      </c>
      <c r="I109" s="7"/>
      <c r="J109" s="7"/>
      <c r="K109" s="7"/>
      <c r="L109" s="7"/>
      <c r="M109" s="7"/>
      <c r="N109" s="7"/>
      <c r="O109" s="7"/>
      <c r="P109" s="7"/>
      <c r="Q109" s="7"/>
      <c r="R109" s="7"/>
      <c r="S109" s="7"/>
      <c r="T109" s="7"/>
      <c r="U109" s="5"/>
      <c r="V109" s="5"/>
      <c r="W109" s="5"/>
      <c r="X109" s="42"/>
      <c r="Y109" s="42"/>
      <c r="Z109" s="42"/>
      <c r="AA109" s="42"/>
      <c r="AB109" s="42"/>
      <c r="AC109" s="42"/>
      <c r="AD109" s="42"/>
      <c r="AE109" s="42"/>
      <c r="AF109" s="42"/>
      <c r="AG109" s="42"/>
      <c r="AH109" s="42"/>
      <c r="AI109" s="42"/>
      <c r="AJ109" s="42"/>
      <c r="AK109" s="42"/>
      <c r="AL109" s="42"/>
      <c r="AM109" s="42"/>
      <c r="AN109" s="42"/>
      <c r="AO109" s="42"/>
      <c r="AP109" s="42"/>
      <c r="AQ109" s="42"/>
      <c r="AR109" s="42"/>
      <c r="AS109" s="42"/>
      <c r="AT109" s="42"/>
      <c r="AU109" s="42"/>
      <c r="AV109" s="42"/>
    </row>
    <row r="110" spans="5:48" s="10" customFormat="1" x14ac:dyDescent="0.2">
      <c r="E110" s="22"/>
      <c r="F110" s="22"/>
      <c r="G110" s="22"/>
      <c r="H110" s="22"/>
      <c r="I110" s="7"/>
      <c r="J110" s="7"/>
      <c r="K110" s="7"/>
      <c r="L110" s="7"/>
      <c r="M110" s="7"/>
      <c r="N110" s="7"/>
      <c r="O110" s="7"/>
      <c r="P110" s="7"/>
      <c r="Q110" s="7"/>
      <c r="R110" s="7"/>
      <c r="S110" s="7"/>
      <c r="T110" s="7"/>
      <c r="U110" s="5"/>
      <c r="V110" s="5"/>
      <c r="W110" s="5"/>
      <c r="X110" s="42"/>
      <c r="Y110" s="42"/>
      <c r="Z110" s="42"/>
      <c r="AA110" s="42"/>
      <c r="AB110" s="42"/>
      <c r="AC110" s="42"/>
      <c r="AD110" s="42"/>
      <c r="AE110" s="42"/>
      <c r="AF110" s="42"/>
      <c r="AG110" s="42"/>
      <c r="AH110" s="42"/>
      <c r="AI110" s="42"/>
      <c r="AJ110" s="42"/>
      <c r="AK110" s="42"/>
      <c r="AL110" s="42"/>
      <c r="AM110" s="42"/>
      <c r="AN110" s="42"/>
      <c r="AO110" s="42"/>
      <c r="AP110" s="42"/>
      <c r="AQ110" s="42"/>
      <c r="AR110" s="42"/>
      <c r="AS110" s="42"/>
      <c r="AT110" s="42"/>
      <c r="AU110" s="42"/>
      <c r="AV110" s="42"/>
    </row>
    <row r="111" spans="5:48" s="10" customFormat="1" x14ac:dyDescent="0.2">
      <c r="E111" s="33" t="str">
        <f>B36</f>
        <v>Unit Revenue</v>
      </c>
      <c r="F111" s="33"/>
      <c r="G111" s="33"/>
      <c r="H111" s="33"/>
      <c r="I111" s="7"/>
      <c r="J111" s="7"/>
      <c r="K111" s="7"/>
      <c r="L111" s="7"/>
      <c r="M111" s="7"/>
      <c r="N111" s="7"/>
      <c r="O111" s="7"/>
      <c r="P111" s="7"/>
      <c r="Q111" s="7"/>
      <c r="R111" s="7"/>
      <c r="S111" s="7"/>
      <c r="T111" s="7"/>
      <c r="U111" s="5"/>
      <c r="V111" s="5"/>
      <c r="W111" s="5"/>
      <c r="X111" s="42"/>
      <c r="Y111" s="42"/>
      <c r="Z111" s="42"/>
      <c r="AA111" s="42"/>
      <c r="AB111" s="42"/>
      <c r="AC111" s="42"/>
      <c r="AD111" s="42"/>
      <c r="AE111" s="42"/>
      <c r="AF111" s="42"/>
      <c r="AG111" s="42"/>
      <c r="AH111" s="42"/>
      <c r="AI111" s="42"/>
      <c r="AJ111" s="42"/>
      <c r="AK111" s="42"/>
      <c r="AL111" s="42"/>
      <c r="AM111" s="42"/>
      <c r="AN111" s="42"/>
      <c r="AO111" s="42"/>
      <c r="AP111" s="42"/>
      <c r="AQ111" s="42"/>
      <c r="AR111" s="42"/>
      <c r="AS111" s="42"/>
      <c r="AT111" s="42"/>
      <c r="AU111" s="42"/>
      <c r="AV111" s="42"/>
    </row>
    <row r="112" spans="5:48" s="10" customFormat="1" x14ac:dyDescent="0.2">
      <c r="E112" s="27">
        <f>$H$75</f>
        <v>11.142774849996792</v>
      </c>
      <c r="F112" s="28">
        <v>1</v>
      </c>
      <c r="G112" s="28">
        <v>2</v>
      </c>
      <c r="H112" s="28">
        <v>3</v>
      </c>
      <c r="I112" s="9"/>
      <c r="J112" s="9"/>
      <c r="K112" s="9"/>
      <c r="L112" s="9"/>
      <c r="M112" s="9"/>
      <c r="N112" s="9"/>
      <c r="O112" s="9"/>
      <c r="P112" s="9"/>
      <c r="Q112" s="9"/>
      <c r="R112" s="9"/>
      <c r="S112" s="9"/>
      <c r="T112" s="9"/>
      <c r="U112" s="5"/>
      <c r="V112" s="5"/>
      <c r="W112" s="5"/>
      <c r="X112" s="42"/>
      <c r="Y112" s="42"/>
      <c r="Z112" s="42"/>
      <c r="AA112" s="42"/>
      <c r="AB112" s="42"/>
      <c r="AC112" s="42"/>
      <c r="AD112" s="42"/>
      <c r="AE112" s="42"/>
      <c r="AF112" s="42"/>
      <c r="AG112" s="42"/>
      <c r="AH112" s="42"/>
      <c r="AI112" s="42"/>
      <c r="AJ112" s="42"/>
      <c r="AK112" s="42"/>
      <c r="AL112" s="42"/>
      <c r="AM112" s="42"/>
      <c r="AN112" s="42"/>
      <c r="AO112" s="42"/>
      <c r="AP112" s="42"/>
      <c r="AQ112" s="42"/>
      <c r="AR112" s="42"/>
      <c r="AS112" s="42"/>
      <c r="AT112" s="42"/>
      <c r="AU112" s="42"/>
      <c r="AV112" s="42"/>
    </row>
    <row r="113" spans="1:48" s="10" customFormat="1" x14ac:dyDescent="0.2">
      <c r="E113" s="28">
        <v>1</v>
      </c>
      <c r="F113" s="30">
        <f t="dataTable" ref="F113:H116" dt2D="1" dtr="1" r1="I36" r2="K5" ca="1"/>
        <v>5.2231944617500154</v>
      </c>
      <c r="G113" s="30">
        <v>13.647701658120996</v>
      </c>
      <c r="H113" s="30">
        <v>21.285921516164031</v>
      </c>
      <c r="I113" s="7"/>
      <c r="J113" s="7"/>
      <c r="K113" s="7"/>
      <c r="L113" s="7"/>
      <c r="M113" s="7"/>
      <c r="N113" s="7"/>
      <c r="O113" s="7"/>
      <c r="P113" s="7"/>
      <c r="Q113" s="7"/>
      <c r="R113" s="7"/>
      <c r="S113" s="7"/>
      <c r="T113" s="7"/>
      <c r="U113" s="5"/>
      <c r="V113" s="5"/>
      <c r="W113" s="5"/>
      <c r="X113" s="42"/>
      <c r="Y113" s="42"/>
      <c r="Z113" s="42"/>
      <c r="AA113" s="42"/>
      <c r="AB113" s="42"/>
      <c r="AC113" s="42"/>
      <c r="AD113" s="42"/>
      <c r="AE113" s="42"/>
      <c r="AF113" s="42"/>
      <c r="AG113" s="42"/>
      <c r="AH113" s="42"/>
      <c r="AI113" s="42"/>
      <c r="AJ113" s="42"/>
      <c r="AK113" s="42"/>
      <c r="AL113" s="42"/>
      <c r="AM113" s="42"/>
      <c r="AN113" s="42"/>
      <c r="AO113" s="42"/>
      <c r="AP113" s="42"/>
      <c r="AQ113" s="42"/>
      <c r="AR113" s="42"/>
      <c r="AS113" s="42"/>
      <c r="AT113" s="42"/>
      <c r="AU113" s="42"/>
      <c r="AV113" s="42"/>
    </row>
    <row r="114" spans="1:48" s="10" customFormat="1" x14ac:dyDescent="0.2">
      <c r="E114" s="28">
        <v>2</v>
      </c>
      <c r="F114" s="30">
        <v>-4.1710000308129489</v>
      </c>
      <c r="G114" s="30">
        <v>7.4734727121771103</v>
      </c>
      <c r="H114" s="30">
        <v>17.431011367197392</v>
      </c>
      <c r="I114" s="9"/>
      <c r="J114" s="9"/>
      <c r="K114" s="9"/>
      <c r="L114" s="9"/>
      <c r="M114" s="9"/>
      <c r="N114" s="9"/>
      <c r="O114" s="9"/>
      <c r="P114" s="9"/>
      <c r="Q114" s="9"/>
      <c r="R114" s="9"/>
      <c r="S114" s="9"/>
      <c r="T114" s="9"/>
      <c r="U114" s="5"/>
      <c r="V114" s="5"/>
      <c r="W114" s="5"/>
      <c r="X114" s="42"/>
      <c r="Y114" s="42"/>
      <c r="Z114" s="42"/>
      <c r="AA114" s="42"/>
      <c r="AB114" s="42"/>
      <c r="AC114" s="42"/>
      <c r="AD114" s="42"/>
      <c r="AE114" s="42"/>
      <c r="AF114" s="42"/>
      <c r="AG114" s="42"/>
      <c r="AH114" s="42"/>
      <c r="AI114" s="42"/>
      <c r="AJ114" s="42"/>
      <c r="AK114" s="42"/>
      <c r="AL114" s="42"/>
      <c r="AM114" s="42"/>
      <c r="AN114" s="42"/>
      <c r="AO114" s="42"/>
      <c r="AP114" s="42"/>
      <c r="AQ114" s="42"/>
      <c r="AR114" s="42"/>
      <c r="AS114" s="42"/>
      <c r="AT114" s="42"/>
      <c r="AU114" s="42"/>
      <c r="AV114" s="42"/>
    </row>
    <row r="115" spans="1:48" s="10" customFormat="1" x14ac:dyDescent="0.2">
      <c r="E115" s="28">
        <v>3</v>
      </c>
      <c r="F115" s="30">
        <v>4.2645187697518567</v>
      </c>
      <c r="G115" s="37">
        <v>11.142774849996792</v>
      </c>
      <c r="H115" s="30">
        <v>17.379060362752217</v>
      </c>
      <c r="I115" s="9"/>
      <c r="J115" s="9"/>
      <c r="K115" s="9"/>
      <c r="L115" s="9"/>
      <c r="M115" s="9"/>
      <c r="N115" s="9"/>
      <c r="O115" s="9"/>
      <c r="P115" s="9"/>
      <c r="Q115" s="9"/>
      <c r="R115" s="9"/>
      <c r="S115" s="9"/>
      <c r="T115" s="9"/>
      <c r="U115" s="5"/>
      <c r="V115" s="5"/>
      <c r="W115" s="5"/>
      <c r="X115" s="42"/>
      <c r="Y115" s="42"/>
      <c r="Z115" s="42"/>
      <c r="AA115" s="42"/>
      <c r="AB115" s="42"/>
      <c r="AC115" s="42"/>
      <c r="AD115" s="42"/>
      <c r="AE115" s="42"/>
      <c r="AF115" s="42"/>
      <c r="AG115" s="42"/>
      <c r="AH115" s="42"/>
      <c r="AI115" s="42"/>
      <c r="AJ115" s="42"/>
      <c r="AK115" s="42"/>
      <c r="AL115" s="42"/>
      <c r="AM115" s="42"/>
      <c r="AN115" s="42"/>
      <c r="AO115" s="42"/>
      <c r="AP115" s="42"/>
      <c r="AQ115" s="42"/>
      <c r="AR115" s="42"/>
      <c r="AS115" s="42"/>
      <c r="AT115" s="42"/>
      <c r="AU115" s="42"/>
      <c r="AV115" s="42"/>
    </row>
    <row r="116" spans="1:48" s="10" customFormat="1" x14ac:dyDescent="0.2">
      <c r="B116" s="98"/>
      <c r="E116" s="28">
        <v>4</v>
      </c>
      <c r="F116" s="30">
        <v>4.5625765332291452</v>
      </c>
      <c r="G116" s="30">
        <v>4.9064893372413927</v>
      </c>
      <c r="H116" s="30">
        <v>5.2183036128791658</v>
      </c>
      <c r="I116" s="91"/>
      <c r="J116" s="9"/>
      <c r="K116" s="9"/>
      <c r="L116" s="9"/>
      <c r="M116" s="9"/>
      <c r="N116" s="9"/>
      <c r="O116" s="9"/>
      <c r="P116" s="9"/>
      <c r="Q116" s="9"/>
      <c r="R116" s="9"/>
      <c r="S116" s="9"/>
      <c r="T116" s="9"/>
      <c r="U116" s="5"/>
      <c r="V116" s="5"/>
      <c r="W116" s="5"/>
      <c r="X116" s="42"/>
      <c r="Y116" s="42"/>
      <c r="Z116" s="42"/>
      <c r="AA116" s="42"/>
      <c r="AB116" s="42"/>
      <c r="AC116" s="42"/>
      <c r="AD116" s="42"/>
      <c r="AE116" s="42"/>
      <c r="AF116" s="42"/>
      <c r="AG116" s="42"/>
      <c r="AH116" s="42"/>
      <c r="AI116" s="42"/>
      <c r="AJ116" s="42"/>
      <c r="AK116" s="42"/>
      <c r="AL116" s="42"/>
      <c r="AM116" s="42"/>
      <c r="AN116" s="42"/>
      <c r="AO116" s="42"/>
      <c r="AP116" s="42"/>
      <c r="AQ116" s="42"/>
      <c r="AR116" s="42"/>
      <c r="AS116" s="42"/>
      <c r="AT116" s="42"/>
      <c r="AU116" s="42"/>
      <c r="AV116" s="42"/>
    </row>
    <row r="117" spans="1:48" s="10" customFormat="1" x14ac:dyDescent="0.2">
      <c r="A117" s="98"/>
      <c r="H117" s="22"/>
      <c r="I117" s="93"/>
      <c r="J117" s="93"/>
      <c r="K117" s="93"/>
      <c r="L117" s="93"/>
      <c r="M117" s="93"/>
      <c r="N117" s="93"/>
      <c r="O117" s="93"/>
      <c r="P117" s="93"/>
      <c r="Q117" s="93"/>
      <c r="R117" s="93"/>
      <c r="S117" s="93"/>
      <c r="T117" s="93"/>
      <c r="U117" s="5"/>
      <c r="V117" s="5"/>
      <c r="W117" s="5"/>
      <c r="X117" s="42"/>
      <c r="Y117" s="42"/>
      <c r="Z117" s="42"/>
      <c r="AA117" s="42"/>
      <c r="AB117" s="42"/>
      <c r="AC117" s="42"/>
      <c r="AD117" s="42"/>
      <c r="AE117" s="42"/>
      <c r="AF117" s="42"/>
      <c r="AG117" s="42"/>
      <c r="AH117" s="42"/>
      <c r="AI117" s="42"/>
      <c r="AJ117" s="42"/>
      <c r="AK117" s="42"/>
      <c r="AL117" s="42"/>
      <c r="AM117" s="42"/>
      <c r="AN117" s="42"/>
      <c r="AO117" s="42"/>
      <c r="AP117" s="42"/>
      <c r="AQ117" s="42"/>
      <c r="AR117" s="42"/>
      <c r="AS117" s="42"/>
      <c r="AT117" s="42"/>
      <c r="AU117" s="42"/>
      <c r="AV117" s="42"/>
    </row>
    <row r="118" spans="1:48" s="10" customFormat="1" x14ac:dyDescent="0.2">
      <c r="E118" s="33" t="str">
        <f>B39</f>
        <v>Production cost</v>
      </c>
      <c r="F118" s="33"/>
      <c r="G118" s="33"/>
      <c r="H118" s="33"/>
      <c r="I118" s="7"/>
      <c r="J118" s="7"/>
      <c r="K118" s="7"/>
      <c r="L118" s="7"/>
      <c r="M118" s="7"/>
      <c r="N118" s="7"/>
      <c r="O118" s="7"/>
      <c r="P118" s="7"/>
      <c r="Q118" s="7"/>
      <c r="R118" s="7"/>
      <c r="S118" s="7"/>
      <c r="T118" s="7"/>
      <c r="U118" s="5"/>
      <c r="V118" s="5"/>
      <c r="W118" s="5"/>
      <c r="X118" s="42"/>
      <c r="Y118" s="42"/>
      <c r="Z118" s="42"/>
      <c r="AA118" s="42"/>
      <c r="AB118" s="42"/>
      <c r="AC118" s="42"/>
      <c r="AD118" s="42"/>
      <c r="AE118" s="42"/>
      <c r="AF118" s="42"/>
      <c r="AG118" s="42"/>
      <c r="AH118" s="42"/>
      <c r="AI118" s="42"/>
      <c r="AJ118" s="42"/>
      <c r="AK118" s="42"/>
      <c r="AL118" s="42"/>
      <c r="AM118" s="42"/>
      <c r="AN118" s="42"/>
      <c r="AO118" s="42"/>
      <c r="AP118" s="42"/>
      <c r="AQ118" s="42"/>
      <c r="AR118" s="42"/>
      <c r="AS118" s="42"/>
      <c r="AT118" s="42"/>
      <c r="AU118" s="42"/>
      <c r="AV118" s="42"/>
    </row>
    <row r="119" spans="1:48" s="10" customFormat="1" x14ac:dyDescent="0.2">
      <c r="E119" s="27">
        <f>$H$75</f>
        <v>11.142774849996792</v>
      </c>
      <c r="F119" s="28">
        <v>1</v>
      </c>
      <c r="G119" s="28">
        <v>2</v>
      </c>
      <c r="H119" s="28">
        <v>3</v>
      </c>
      <c r="I119" s="7"/>
      <c r="J119" s="7"/>
      <c r="K119" s="7"/>
      <c r="L119" s="7"/>
      <c r="M119" s="7"/>
      <c r="N119" s="7"/>
      <c r="O119" s="7"/>
      <c r="P119" s="7"/>
      <c r="Q119" s="7"/>
      <c r="R119" s="7"/>
      <c r="S119" s="7"/>
      <c r="T119" s="7"/>
      <c r="U119" s="5"/>
      <c r="V119" s="5"/>
      <c r="W119" s="5"/>
      <c r="X119" s="42"/>
      <c r="Y119" s="42"/>
      <c r="Z119" s="42"/>
      <c r="AA119" s="42"/>
      <c r="AB119" s="42"/>
      <c r="AC119" s="42"/>
      <c r="AD119" s="42"/>
      <c r="AE119" s="42"/>
      <c r="AF119" s="42"/>
      <c r="AG119" s="42"/>
      <c r="AH119" s="42"/>
      <c r="AI119" s="42"/>
      <c r="AJ119" s="42"/>
      <c r="AK119" s="42"/>
      <c r="AL119" s="42"/>
      <c r="AM119" s="42"/>
      <c r="AN119" s="42"/>
      <c r="AO119" s="42"/>
      <c r="AP119" s="42"/>
      <c r="AQ119" s="42"/>
      <c r="AR119" s="42"/>
      <c r="AS119" s="42"/>
      <c r="AT119" s="42"/>
      <c r="AU119" s="42"/>
      <c r="AV119" s="42"/>
    </row>
    <row r="120" spans="1:48" s="10" customFormat="1" x14ac:dyDescent="0.2">
      <c r="B120" s="94"/>
      <c r="E120" s="28">
        <v>1</v>
      </c>
      <c r="F120" s="30">
        <f t="dataTable" ref="F120:H123" dt2D="1" dtr="1" r1="I39" r2="K5" ca="1"/>
        <v>16.343543960959718</v>
      </c>
      <c r="G120" s="30">
        <v>13.647701658120996</v>
      </c>
      <c r="H120" s="30">
        <v>10.446388923500031</v>
      </c>
      <c r="I120" s="7"/>
      <c r="J120" s="7"/>
      <c r="K120" s="7"/>
      <c r="L120" s="7"/>
      <c r="M120" s="7"/>
      <c r="N120" s="7"/>
      <c r="O120" s="7"/>
      <c r="P120" s="7"/>
      <c r="Q120" s="7"/>
      <c r="R120" s="7"/>
      <c r="S120" s="7"/>
      <c r="T120" s="7"/>
      <c r="U120" s="5"/>
      <c r="V120" s="5"/>
      <c r="W120" s="5"/>
      <c r="X120" s="42"/>
      <c r="Y120" s="42"/>
      <c r="Z120" s="42"/>
      <c r="AA120" s="42"/>
      <c r="AB120" s="42"/>
      <c r="AC120" s="42"/>
      <c r="AD120" s="42"/>
      <c r="AE120" s="42"/>
      <c r="AF120" s="42"/>
      <c r="AG120" s="42"/>
      <c r="AH120" s="42"/>
      <c r="AI120" s="42"/>
      <c r="AJ120" s="42"/>
      <c r="AK120" s="42"/>
      <c r="AL120" s="42"/>
      <c r="AM120" s="42"/>
      <c r="AN120" s="42"/>
      <c r="AO120" s="42"/>
      <c r="AP120" s="42"/>
      <c r="AQ120" s="42"/>
      <c r="AR120" s="42"/>
      <c r="AS120" s="42"/>
      <c r="AT120" s="42"/>
      <c r="AU120" s="42"/>
      <c r="AV120" s="42"/>
    </row>
    <row r="121" spans="1:48" s="10" customFormat="1" x14ac:dyDescent="0.2">
      <c r="B121" s="94"/>
      <c r="E121" s="28">
        <v>2</v>
      </c>
      <c r="F121" s="30">
        <v>11.009911073344211</v>
      </c>
      <c r="G121" s="30">
        <v>7.4734727121771103</v>
      </c>
      <c r="H121" s="30">
        <v>3.1965987577709605</v>
      </c>
      <c r="I121" s="7"/>
      <c r="J121" s="7"/>
      <c r="K121" s="7"/>
      <c r="L121" s="7"/>
      <c r="M121" s="7"/>
      <c r="N121" s="7"/>
      <c r="O121" s="7"/>
      <c r="P121" s="7"/>
      <c r="Q121" s="7"/>
      <c r="R121" s="7"/>
      <c r="S121" s="7"/>
      <c r="T121" s="7"/>
      <c r="U121" s="5"/>
      <c r="V121" s="5"/>
      <c r="W121" s="5"/>
      <c r="X121" s="42"/>
      <c r="Y121" s="42"/>
      <c r="Z121" s="42"/>
      <c r="AA121" s="42"/>
      <c r="AB121" s="42"/>
      <c r="AC121" s="42"/>
      <c r="AD121" s="42"/>
      <c r="AE121" s="42"/>
      <c r="AF121" s="42"/>
      <c r="AG121" s="42"/>
      <c r="AH121" s="42"/>
      <c r="AI121" s="42"/>
      <c r="AJ121" s="42"/>
      <c r="AK121" s="42"/>
      <c r="AL121" s="42"/>
      <c r="AM121" s="42"/>
      <c r="AN121" s="42"/>
      <c r="AO121" s="42"/>
      <c r="AP121" s="42"/>
      <c r="AQ121" s="42"/>
      <c r="AR121" s="42"/>
      <c r="AS121" s="42"/>
      <c r="AT121" s="42"/>
      <c r="AU121" s="42"/>
      <c r="AV121" s="42"/>
    </row>
    <row r="122" spans="1:48" s="10" customFormat="1" x14ac:dyDescent="0.2">
      <c r="B122" s="94"/>
      <c r="E122" s="28">
        <v>3</v>
      </c>
      <c r="F122" s="30">
        <v>13.343816795675174</v>
      </c>
      <c r="G122" s="37">
        <v>11.142774849996792</v>
      </c>
      <c r="H122" s="30">
        <v>8.5290375395037152</v>
      </c>
      <c r="I122" s="7"/>
      <c r="J122" s="7"/>
      <c r="K122" s="7"/>
      <c r="L122" s="7"/>
      <c r="M122" s="7"/>
      <c r="N122" s="7"/>
      <c r="O122" s="7"/>
      <c r="P122" s="7"/>
      <c r="Q122" s="7"/>
      <c r="R122" s="7"/>
      <c r="S122" s="7"/>
      <c r="T122" s="7"/>
      <c r="U122" s="5"/>
      <c r="V122" s="5"/>
      <c r="W122" s="5"/>
      <c r="X122" s="42"/>
      <c r="Y122" s="42"/>
      <c r="Z122" s="42"/>
      <c r="AA122" s="42"/>
      <c r="AB122" s="42"/>
      <c r="AC122" s="42"/>
      <c r="AD122" s="42"/>
      <c r="AE122" s="42"/>
      <c r="AF122" s="42"/>
      <c r="AG122" s="42"/>
      <c r="AH122" s="42"/>
      <c r="AI122" s="42"/>
      <c r="AJ122" s="42"/>
      <c r="AK122" s="42"/>
      <c r="AL122" s="42"/>
      <c r="AM122" s="42"/>
      <c r="AN122" s="42"/>
      <c r="AO122" s="42"/>
      <c r="AP122" s="42"/>
      <c r="AQ122" s="42"/>
      <c r="AR122" s="42"/>
      <c r="AS122" s="42"/>
      <c r="AT122" s="42"/>
      <c r="AU122" s="42"/>
      <c r="AV122" s="42"/>
    </row>
    <row r="123" spans="1:48" s="10" customFormat="1" x14ac:dyDescent="0.2">
      <c r="E123" s="28">
        <v>4</v>
      </c>
      <c r="F123" s="30">
        <v>4.9064893372413927</v>
      </c>
      <c r="G123" s="30">
        <v>4.9064893372413927</v>
      </c>
      <c r="H123" s="30">
        <v>4.9064893372413927</v>
      </c>
      <c r="I123" s="7"/>
      <c r="J123" s="7"/>
      <c r="K123" s="7"/>
      <c r="L123" s="7"/>
      <c r="M123" s="7"/>
      <c r="N123" s="7"/>
      <c r="O123" s="7"/>
      <c r="P123" s="7"/>
      <c r="Q123" s="7"/>
      <c r="R123" s="7"/>
      <c r="S123" s="7"/>
      <c r="T123" s="7"/>
      <c r="U123" s="5"/>
      <c r="V123" s="5"/>
      <c r="W123" s="5"/>
      <c r="X123" s="42"/>
      <c r="Y123" s="42"/>
      <c r="Z123" s="42"/>
      <c r="AA123" s="42"/>
      <c r="AB123" s="42"/>
      <c r="AC123" s="42"/>
      <c r="AD123" s="42"/>
      <c r="AE123" s="42"/>
      <c r="AF123" s="42"/>
      <c r="AG123" s="42"/>
      <c r="AH123" s="42"/>
      <c r="AI123" s="42"/>
      <c r="AJ123" s="42"/>
      <c r="AK123" s="42"/>
      <c r="AL123" s="42"/>
      <c r="AM123" s="42"/>
      <c r="AN123" s="42"/>
      <c r="AO123" s="42"/>
      <c r="AP123" s="42"/>
      <c r="AQ123" s="42"/>
      <c r="AR123" s="42"/>
      <c r="AS123" s="42"/>
      <c r="AT123" s="42"/>
      <c r="AU123" s="42"/>
      <c r="AV123" s="42"/>
    </row>
    <row r="124" spans="1:48" s="10" customFormat="1" x14ac:dyDescent="0.2">
      <c r="H124" s="24"/>
      <c r="I124" s="7"/>
      <c r="J124" s="7"/>
      <c r="K124" s="7"/>
      <c r="L124" s="7"/>
      <c r="M124" s="7"/>
      <c r="N124" s="7"/>
      <c r="O124" s="7"/>
      <c r="P124" s="7"/>
      <c r="Q124" s="7"/>
      <c r="R124" s="7"/>
      <c r="S124" s="7"/>
      <c r="T124" s="7"/>
      <c r="U124" s="5"/>
      <c r="V124" s="5"/>
      <c r="W124" s="5"/>
      <c r="X124" s="42"/>
      <c r="Y124" s="42"/>
      <c r="Z124" s="42"/>
      <c r="AA124" s="42"/>
      <c r="AB124" s="42"/>
      <c r="AC124" s="42"/>
      <c r="AD124" s="42"/>
      <c r="AE124" s="42"/>
      <c r="AF124" s="42"/>
      <c r="AG124" s="42"/>
      <c r="AH124" s="42"/>
      <c r="AI124" s="42"/>
      <c r="AJ124" s="42"/>
      <c r="AK124" s="42"/>
      <c r="AL124" s="42"/>
      <c r="AM124" s="42"/>
      <c r="AN124" s="42"/>
      <c r="AO124" s="42"/>
      <c r="AP124" s="42"/>
      <c r="AQ124" s="42"/>
      <c r="AR124" s="42"/>
      <c r="AS124" s="42"/>
      <c r="AT124" s="42"/>
      <c r="AU124" s="42"/>
      <c r="AV124" s="42"/>
    </row>
    <row r="125" spans="1:48" s="10" customFormat="1" x14ac:dyDescent="0.2">
      <c r="E125" s="33" t="str">
        <f>B40</f>
        <v>Plant construction cost</v>
      </c>
      <c r="F125" s="33"/>
      <c r="G125" s="33"/>
      <c r="H125" s="33"/>
      <c r="I125" s="7"/>
      <c r="J125" s="7"/>
      <c r="K125" s="7"/>
      <c r="L125" s="7"/>
      <c r="M125" s="7"/>
      <c r="N125" s="7"/>
      <c r="O125" s="7"/>
      <c r="P125" s="7"/>
      <c r="Q125" s="7"/>
      <c r="R125" s="7"/>
      <c r="S125" s="7"/>
      <c r="T125" s="7"/>
      <c r="U125" s="5"/>
      <c r="V125" s="5"/>
      <c r="W125" s="5"/>
      <c r="X125" s="42"/>
      <c r="Y125" s="42"/>
      <c r="Z125" s="42"/>
      <c r="AA125" s="42"/>
      <c r="AB125" s="42"/>
      <c r="AC125" s="42"/>
      <c r="AD125" s="42"/>
      <c r="AE125" s="42"/>
      <c r="AF125" s="42"/>
      <c r="AG125" s="42"/>
      <c r="AH125" s="42"/>
      <c r="AI125" s="42"/>
      <c r="AJ125" s="42"/>
      <c r="AK125" s="42"/>
      <c r="AL125" s="42"/>
      <c r="AM125" s="42"/>
      <c r="AN125" s="42"/>
      <c r="AO125" s="42"/>
      <c r="AP125" s="42"/>
      <c r="AQ125" s="42"/>
      <c r="AR125" s="42"/>
      <c r="AS125" s="42"/>
      <c r="AT125" s="42"/>
      <c r="AU125" s="42"/>
      <c r="AV125" s="42"/>
    </row>
    <row r="126" spans="1:48" s="10" customFormat="1" x14ac:dyDescent="0.2">
      <c r="E126" s="27">
        <f>$H$75</f>
        <v>11.142774849996792</v>
      </c>
      <c r="F126" s="28">
        <v>1</v>
      </c>
      <c r="G126" s="28">
        <v>2</v>
      </c>
      <c r="H126" s="28">
        <v>3</v>
      </c>
      <c r="I126" s="7"/>
      <c r="J126" s="7"/>
      <c r="K126" s="7"/>
      <c r="L126" s="7"/>
      <c r="M126" s="7"/>
      <c r="N126" s="7"/>
      <c r="O126" s="7"/>
      <c r="P126" s="7"/>
      <c r="Q126" s="7"/>
      <c r="R126" s="7"/>
      <c r="S126" s="7"/>
      <c r="T126" s="7"/>
      <c r="U126" s="5"/>
      <c r="V126" s="5"/>
      <c r="W126" s="5"/>
      <c r="X126" s="42"/>
      <c r="Y126" s="42"/>
      <c r="Z126" s="42"/>
      <c r="AA126" s="42"/>
      <c r="AB126" s="42"/>
      <c r="AC126" s="42"/>
      <c r="AD126" s="42"/>
      <c r="AE126" s="42"/>
      <c r="AF126" s="42"/>
      <c r="AG126" s="42"/>
      <c r="AH126" s="42"/>
      <c r="AI126" s="42"/>
      <c r="AJ126" s="42"/>
      <c r="AK126" s="42"/>
      <c r="AL126" s="42"/>
      <c r="AM126" s="42"/>
      <c r="AN126" s="42"/>
      <c r="AO126" s="42"/>
      <c r="AP126" s="42"/>
      <c r="AQ126" s="42"/>
      <c r="AR126" s="42"/>
      <c r="AS126" s="42"/>
      <c r="AT126" s="42"/>
      <c r="AU126" s="42"/>
      <c r="AV126" s="42"/>
    </row>
    <row r="127" spans="1:48" s="10" customFormat="1" x14ac:dyDescent="0.2">
      <c r="E127" s="28">
        <v>1</v>
      </c>
      <c r="F127" s="30">
        <f t="dataTable" ref="F127:H130" dt2D="1" dtr="1" r1="I40" r2="K5" ca="1"/>
        <v>13.647701658120996</v>
      </c>
      <c r="G127" s="30">
        <v>13.647701658120996</v>
      </c>
      <c r="H127" s="30">
        <v>13.647701658120996</v>
      </c>
      <c r="I127" s="7"/>
      <c r="J127" s="7"/>
      <c r="K127" s="7"/>
      <c r="L127" s="7"/>
      <c r="M127" s="7"/>
      <c r="N127" s="7"/>
      <c r="O127" s="7"/>
      <c r="P127" s="7"/>
      <c r="Q127" s="7"/>
      <c r="R127" s="7"/>
      <c r="S127" s="7"/>
      <c r="T127" s="7"/>
      <c r="U127" s="5"/>
      <c r="V127" s="5"/>
      <c r="W127" s="5"/>
      <c r="X127" s="42"/>
      <c r="Y127" s="42"/>
      <c r="Z127" s="42"/>
      <c r="AA127" s="42"/>
      <c r="AB127" s="42"/>
      <c r="AC127" s="42"/>
      <c r="AD127" s="42"/>
      <c r="AE127" s="42"/>
      <c r="AF127" s="42"/>
      <c r="AG127" s="42"/>
      <c r="AH127" s="42"/>
      <c r="AI127" s="42"/>
      <c r="AJ127" s="42"/>
      <c r="AK127" s="42"/>
      <c r="AL127" s="42"/>
      <c r="AM127" s="42"/>
      <c r="AN127" s="42"/>
      <c r="AO127" s="42"/>
      <c r="AP127" s="42"/>
      <c r="AQ127" s="42"/>
      <c r="AR127" s="42"/>
      <c r="AS127" s="42"/>
      <c r="AT127" s="42"/>
      <c r="AU127" s="42"/>
      <c r="AV127" s="42"/>
    </row>
    <row r="128" spans="1:48" s="10" customFormat="1" x14ac:dyDescent="0.2">
      <c r="E128" s="28">
        <v>2</v>
      </c>
      <c r="F128" s="30">
        <v>8.3270330889900599</v>
      </c>
      <c r="G128" s="30">
        <v>7.4734727121771103</v>
      </c>
      <c r="H128" s="30">
        <v>6.500543026661691</v>
      </c>
      <c r="I128" s="97"/>
      <c r="J128" s="7"/>
      <c r="K128" s="7"/>
      <c r="L128" s="7"/>
      <c r="M128" s="7"/>
      <c r="N128" s="7"/>
      <c r="O128" s="7"/>
      <c r="P128" s="7"/>
      <c r="Q128" s="7"/>
      <c r="R128" s="7"/>
      <c r="S128" s="7"/>
      <c r="T128" s="7"/>
      <c r="U128" s="5"/>
      <c r="V128" s="5"/>
      <c r="W128" s="5"/>
      <c r="X128" s="42"/>
      <c r="Y128" s="42"/>
      <c r="Z128" s="42"/>
      <c r="AA128" s="42"/>
      <c r="AB128" s="42"/>
      <c r="AC128" s="42"/>
      <c r="AD128" s="42"/>
      <c r="AE128" s="42"/>
      <c r="AF128" s="42"/>
      <c r="AG128" s="42"/>
      <c r="AH128" s="42"/>
      <c r="AI128" s="42"/>
      <c r="AJ128" s="42"/>
      <c r="AK128" s="42"/>
      <c r="AL128" s="42"/>
      <c r="AM128" s="42"/>
      <c r="AN128" s="42"/>
      <c r="AO128" s="42"/>
      <c r="AP128" s="42"/>
      <c r="AQ128" s="42"/>
      <c r="AR128" s="42"/>
      <c r="AS128" s="42"/>
      <c r="AT128" s="42"/>
      <c r="AU128" s="42"/>
      <c r="AV128" s="42"/>
    </row>
    <row r="129" spans="1:48" s="10" customFormat="1" x14ac:dyDescent="0.2">
      <c r="E129" s="28">
        <v>3</v>
      </c>
      <c r="F129" s="30">
        <v>11.142774849996792</v>
      </c>
      <c r="G129" s="37">
        <v>11.142774849996792</v>
      </c>
      <c r="H129" s="30">
        <v>11.142774849996792</v>
      </c>
      <c r="I129" s="9"/>
      <c r="J129" s="9"/>
      <c r="K129" s="9"/>
      <c r="L129" s="9"/>
      <c r="M129" s="9"/>
      <c r="N129" s="9"/>
      <c r="O129" s="9"/>
      <c r="P129" s="9"/>
      <c r="Q129" s="9"/>
      <c r="R129" s="9"/>
      <c r="S129" s="9"/>
      <c r="T129" s="9"/>
      <c r="U129" s="5"/>
      <c r="V129" s="5"/>
      <c r="W129" s="5"/>
      <c r="X129" s="42"/>
      <c r="Y129" s="42"/>
      <c r="Z129" s="42"/>
      <c r="AA129" s="42"/>
      <c r="AB129" s="42"/>
      <c r="AC129" s="42"/>
      <c r="AD129" s="42"/>
      <c r="AE129" s="42"/>
      <c r="AF129" s="42"/>
      <c r="AG129" s="42"/>
      <c r="AH129" s="42"/>
      <c r="AI129" s="42"/>
      <c r="AJ129" s="42"/>
      <c r="AK129" s="42"/>
      <c r="AL129" s="42"/>
      <c r="AM129" s="42"/>
      <c r="AN129" s="42"/>
      <c r="AO129" s="42"/>
      <c r="AP129" s="42"/>
      <c r="AQ129" s="42"/>
      <c r="AR129" s="42"/>
      <c r="AS129" s="42"/>
      <c r="AT129" s="42"/>
      <c r="AU129" s="42"/>
      <c r="AV129" s="42"/>
    </row>
    <row r="130" spans="1:48" s="10" customFormat="1" x14ac:dyDescent="0.2">
      <c r="A130" s="98"/>
      <c r="E130" s="28">
        <v>4</v>
      </c>
      <c r="F130" s="30">
        <v>4.9064893372413927</v>
      </c>
      <c r="G130" s="30">
        <v>4.9064893372413927</v>
      </c>
      <c r="H130" s="30">
        <v>4.9064893372413927</v>
      </c>
      <c r="I130" s="9"/>
      <c r="J130" s="9"/>
      <c r="K130" s="9"/>
      <c r="L130" s="9"/>
      <c r="M130" s="9"/>
      <c r="N130" s="9"/>
      <c r="O130" s="9"/>
      <c r="P130" s="9"/>
      <c r="Q130" s="9"/>
      <c r="R130" s="9"/>
      <c r="S130" s="9"/>
      <c r="T130" s="9"/>
      <c r="U130" s="5"/>
      <c r="V130" s="5"/>
      <c r="W130" s="5"/>
      <c r="X130" s="42"/>
      <c r="Y130" s="42"/>
      <c r="Z130" s="42"/>
      <c r="AA130" s="42"/>
      <c r="AB130" s="42"/>
      <c r="AC130" s="42"/>
      <c r="AD130" s="42"/>
      <c r="AE130" s="42"/>
      <c r="AF130" s="42"/>
      <c r="AG130" s="42"/>
      <c r="AH130" s="42"/>
      <c r="AI130" s="42"/>
      <c r="AJ130" s="42"/>
      <c r="AK130" s="42"/>
      <c r="AL130" s="42"/>
      <c r="AM130" s="42"/>
      <c r="AN130" s="42"/>
      <c r="AO130" s="42"/>
      <c r="AP130" s="42"/>
      <c r="AQ130" s="42"/>
      <c r="AR130" s="42"/>
      <c r="AS130" s="42"/>
      <c r="AT130" s="42"/>
      <c r="AU130" s="42"/>
      <c r="AV130" s="42"/>
    </row>
    <row r="131" spans="1:48" s="10" customFormat="1" x14ac:dyDescent="0.2">
      <c r="A131" s="46"/>
      <c r="H131" s="9"/>
      <c r="I131" s="9"/>
      <c r="J131" s="9"/>
      <c r="K131" s="9"/>
      <c r="L131" s="9"/>
      <c r="M131" s="9"/>
      <c r="N131" s="9"/>
      <c r="O131" s="9"/>
      <c r="P131" s="9"/>
      <c r="Q131" s="9"/>
      <c r="R131" s="9"/>
      <c r="S131" s="9"/>
      <c r="T131" s="9"/>
      <c r="U131" s="5"/>
      <c r="V131" s="5"/>
      <c r="W131" s="5"/>
      <c r="X131" s="42"/>
      <c r="Y131" s="42"/>
      <c r="Z131" s="42"/>
      <c r="AA131" s="42"/>
      <c r="AB131" s="42"/>
      <c r="AC131" s="42"/>
      <c r="AD131" s="42"/>
      <c r="AE131" s="42"/>
      <c r="AF131" s="42"/>
      <c r="AG131" s="42"/>
      <c r="AH131" s="42"/>
      <c r="AI131" s="42"/>
      <c r="AJ131" s="42"/>
      <c r="AK131" s="42"/>
      <c r="AL131" s="42"/>
      <c r="AM131" s="42"/>
      <c r="AN131" s="42"/>
      <c r="AO131" s="42"/>
      <c r="AP131" s="42"/>
      <c r="AQ131" s="42"/>
      <c r="AR131" s="42"/>
      <c r="AS131" s="42"/>
      <c r="AT131" s="42"/>
      <c r="AU131" s="42"/>
      <c r="AV131" s="42"/>
    </row>
    <row r="132" spans="1:48" s="10" customFormat="1" x14ac:dyDescent="0.2">
      <c r="B132" s="98"/>
      <c r="H132" s="91"/>
      <c r="I132" s="91"/>
      <c r="J132" s="91"/>
      <c r="K132" s="9"/>
      <c r="L132" s="9"/>
      <c r="M132" s="9"/>
      <c r="N132" s="9"/>
      <c r="O132" s="9"/>
      <c r="P132" s="9"/>
      <c r="Q132" s="9"/>
      <c r="R132" s="9"/>
      <c r="S132" s="9"/>
      <c r="T132" s="9"/>
      <c r="U132" s="5"/>
      <c r="V132" s="5"/>
      <c r="W132" s="5"/>
      <c r="X132" s="42"/>
      <c r="Y132" s="42"/>
      <c r="Z132" s="42"/>
      <c r="AA132" s="42"/>
      <c r="AB132" s="42"/>
      <c r="AC132" s="42"/>
      <c r="AD132" s="42"/>
      <c r="AE132" s="42"/>
      <c r="AF132" s="42"/>
      <c r="AG132" s="42"/>
      <c r="AH132" s="42"/>
      <c r="AI132" s="42"/>
      <c r="AJ132" s="42"/>
      <c r="AK132" s="42"/>
      <c r="AL132" s="42"/>
      <c r="AM132" s="42"/>
      <c r="AN132" s="42"/>
      <c r="AO132" s="42"/>
      <c r="AP132" s="42"/>
      <c r="AQ132" s="42"/>
      <c r="AR132" s="42"/>
      <c r="AS132" s="42"/>
      <c r="AT132" s="42"/>
      <c r="AU132" s="42"/>
      <c r="AV132" s="42"/>
    </row>
    <row r="133" spans="1:48" s="10" customFormat="1" x14ac:dyDescent="0.2">
      <c r="A133" s="98"/>
      <c r="H133" s="93"/>
      <c r="I133" s="93"/>
      <c r="J133" s="93"/>
      <c r="K133" s="93"/>
      <c r="L133" s="93"/>
      <c r="M133" s="93"/>
      <c r="N133" s="93"/>
      <c r="O133" s="93"/>
      <c r="P133" s="93"/>
      <c r="Q133" s="93"/>
      <c r="R133" s="93"/>
      <c r="S133" s="93"/>
      <c r="T133" s="93"/>
      <c r="U133" s="5"/>
      <c r="V133" s="5"/>
      <c r="W133" s="5"/>
      <c r="X133" s="42"/>
      <c r="Y133" s="42"/>
      <c r="Z133" s="42"/>
      <c r="AA133" s="42"/>
      <c r="AB133" s="42"/>
      <c r="AC133" s="42"/>
      <c r="AD133" s="42"/>
      <c r="AE133" s="42"/>
      <c r="AF133" s="42"/>
      <c r="AG133" s="42"/>
      <c r="AH133" s="42"/>
      <c r="AI133" s="42"/>
      <c r="AJ133" s="42"/>
      <c r="AK133" s="42"/>
      <c r="AL133" s="42"/>
      <c r="AM133" s="42"/>
      <c r="AN133" s="42"/>
      <c r="AO133" s="42"/>
      <c r="AP133" s="42"/>
      <c r="AQ133" s="42"/>
      <c r="AR133" s="42"/>
      <c r="AS133" s="42"/>
      <c r="AT133" s="42"/>
      <c r="AU133" s="42"/>
      <c r="AV133" s="42"/>
    </row>
    <row r="134" spans="1:48" s="10" customFormat="1" x14ac:dyDescent="0.2">
      <c r="A134" s="98"/>
      <c r="H134" s="9"/>
      <c r="I134" s="9"/>
      <c r="J134" s="9"/>
      <c r="K134" s="9"/>
      <c r="L134" s="9"/>
      <c r="M134" s="9"/>
      <c r="N134" s="9"/>
      <c r="O134" s="9"/>
      <c r="P134" s="9"/>
      <c r="Q134" s="9"/>
      <c r="R134" s="9"/>
      <c r="S134" s="9"/>
      <c r="T134" s="9"/>
      <c r="U134" s="5"/>
      <c r="V134" s="5"/>
      <c r="W134" s="5"/>
      <c r="X134" s="42"/>
      <c r="Y134" s="42"/>
      <c r="Z134" s="42"/>
      <c r="AA134" s="42"/>
      <c r="AB134" s="42"/>
      <c r="AC134" s="42"/>
      <c r="AD134" s="42"/>
      <c r="AE134" s="42"/>
      <c r="AF134" s="42"/>
      <c r="AG134" s="42"/>
      <c r="AH134" s="42"/>
      <c r="AI134" s="42"/>
      <c r="AJ134" s="42"/>
      <c r="AK134" s="42"/>
      <c r="AL134" s="42"/>
      <c r="AM134" s="42"/>
      <c r="AN134" s="42"/>
      <c r="AO134" s="42"/>
      <c r="AP134" s="42"/>
      <c r="AQ134" s="42"/>
      <c r="AR134" s="42"/>
      <c r="AS134" s="42"/>
      <c r="AT134" s="42"/>
      <c r="AU134" s="42"/>
      <c r="AV134" s="42"/>
    </row>
    <row r="135" spans="1:48" s="10" customFormat="1" x14ac:dyDescent="0.2">
      <c r="G135" s="99"/>
      <c r="H135" s="7"/>
      <c r="I135" s="7"/>
      <c r="J135" s="7"/>
      <c r="K135" s="7"/>
      <c r="L135" s="7"/>
      <c r="M135" s="7"/>
      <c r="N135" s="7"/>
      <c r="O135" s="7"/>
      <c r="P135" s="7"/>
      <c r="Q135" s="7"/>
      <c r="R135" s="7"/>
      <c r="S135" s="7"/>
      <c r="T135" s="7"/>
      <c r="U135" s="5"/>
      <c r="V135" s="5"/>
      <c r="W135" s="5"/>
      <c r="X135" s="42"/>
      <c r="Y135" s="42"/>
      <c r="Z135" s="42"/>
      <c r="AA135" s="42"/>
      <c r="AB135" s="42"/>
      <c r="AC135" s="42"/>
      <c r="AD135" s="42"/>
      <c r="AE135" s="42"/>
      <c r="AF135" s="42"/>
      <c r="AG135" s="42"/>
      <c r="AH135" s="42"/>
      <c r="AI135" s="42"/>
      <c r="AJ135" s="42"/>
      <c r="AK135" s="42"/>
      <c r="AL135" s="42"/>
      <c r="AM135" s="42"/>
      <c r="AN135" s="42"/>
      <c r="AO135" s="42"/>
      <c r="AP135" s="42"/>
      <c r="AQ135" s="42"/>
      <c r="AR135" s="42"/>
      <c r="AS135" s="42"/>
      <c r="AT135" s="42"/>
      <c r="AU135" s="42"/>
      <c r="AV135" s="42"/>
    </row>
    <row r="136" spans="1:48" s="10" customFormat="1" x14ac:dyDescent="0.2">
      <c r="H136" s="9"/>
      <c r="I136" s="9"/>
      <c r="J136" s="9"/>
      <c r="K136" s="9"/>
      <c r="L136" s="9"/>
      <c r="M136" s="9"/>
      <c r="N136" s="9"/>
      <c r="O136" s="9"/>
      <c r="P136" s="9"/>
      <c r="Q136" s="9"/>
      <c r="R136" s="9"/>
      <c r="S136" s="9"/>
      <c r="T136" s="9"/>
      <c r="U136" s="5"/>
      <c r="V136" s="5"/>
      <c r="W136" s="5"/>
      <c r="X136" s="42"/>
      <c r="Y136" s="42"/>
      <c r="Z136" s="42"/>
      <c r="AA136" s="42"/>
      <c r="AB136" s="42"/>
      <c r="AC136" s="42"/>
      <c r="AD136" s="42"/>
      <c r="AE136" s="42"/>
      <c r="AF136" s="42"/>
      <c r="AG136" s="42"/>
      <c r="AH136" s="42"/>
      <c r="AI136" s="42"/>
      <c r="AJ136" s="42"/>
      <c r="AK136" s="42"/>
      <c r="AL136" s="42"/>
      <c r="AM136" s="42"/>
      <c r="AN136" s="42"/>
      <c r="AO136" s="42"/>
      <c r="AP136" s="42"/>
      <c r="AQ136" s="42"/>
      <c r="AR136" s="42"/>
      <c r="AS136" s="42"/>
      <c r="AT136" s="42"/>
      <c r="AU136" s="42"/>
      <c r="AV136" s="42"/>
    </row>
    <row r="137" spans="1:48" s="10" customFormat="1" x14ac:dyDescent="0.2">
      <c r="H137" s="9"/>
      <c r="I137" s="9"/>
      <c r="J137" s="9"/>
      <c r="K137" s="9"/>
      <c r="L137" s="9"/>
      <c r="M137" s="9"/>
      <c r="N137" s="9"/>
      <c r="O137" s="9"/>
      <c r="P137" s="9"/>
      <c r="Q137" s="9"/>
      <c r="R137" s="9"/>
      <c r="S137" s="9"/>
      <c r="T137" s="9"/>
      <c r="U137" s="5"/>
      <c r="V137" s="5"/>
      <c r="W137" s="5"/>
      <c r="X137" s="42"/>
      <c r="Y137" s="42"/>
      <c r="Z137" s="42"/>
      <c r="AA137" s="42"/>
      <c r="AB137" s="42"/>
      <c r="AC137" s="42"/>
      <c r="AD137" s="42"/>
      <c r="AE137" s="42"/>
      <c r="AF137" s="42"/>
      <c r="AG137" s="42"/>
      <c r="AH137" s="42"/>
      <c r="AI137" s="42"/>
      <c r="AJ137" s="42"/>
      <c r="AK137" s="42"/>
      <c r="AL137" s="42"/>
      <c r="AM137" s="42"/>
      <c r="AN137" s="42"/>
      <c r="AO137" s="42"/>
      <c r="AP137" s="42"/>
      <c r="AQ137" s="42"/>
      <c r="AR137" s="42"/>
      <c r="AS137" s="42"/>
      <c r="AT137" s="42"/>
      <c r="AU137" s="42"/>
      <c r="AV137" s="42"/>
    </row>
    <row r="138" spans="1:48" s="10" customFormat="1" x14ac:dyDescent="0.2">
      <c r="H138" s="7"/>
      <c r="I138" s="7"/>
      <c r="J138" s="7"/>
      <c r="K138" s="7"/>
      <c r="L138" s="7"/>
      <c r="M138" s="7"/>
      <c r="N138" s="7"/>
      <c r="O138" s="7"/>
      <c r="P138" s="7"/>
      <c r="Q138" s="7"/>
      <c r="R138" s="7"/>
      <c r="S138" s="7"/>
      <c r="T138" s="7"/>
      <c r="U138" s="5"/>
      <c r="V138" s="5"/>
      <c r="W138" s="5"/>
      <c r="X138" s="42"/>
      <c r="Y138" s="42"/>
      <c r="Z138" s="42"/>
      <c r="AA138" s="42"/>
      <c r="AB138" s="42"/>
      <c r="AC138" s="42"/>
      <c r="AD138" s="42"/>
      <c r="AE138" s="42"/>
      <c r="AF138" s="42"/>
      <c r="AG138" s="42"/>
      <c r="AH138" s="42"/>
      <c r="AI138" s="42"/>
      <c r="AJ138" s="42"/>
      <c r="AK138" s="42"/>
      <c r="AL138" s="42"/>
      <c r="AM138" s="42"/>
      <c r="AN138" s="42"/>
      <c r="AO138" s="42"/>
      <c r="AP138" s="42"/>
      <c r="AQ138" s="42"/>
      <c r="AR138" s="42"/>
      <c r="AS138" s="42"/>
      <c r="AT138" s="42"/>
      <c r="AU138" s="42"/>
      <c r="AV138" s="42"/>
    </row>
    <row r="139" spans="1:48" s="10" customFormat="1" x14ac:dyDescent="0.2">
      <c r="H139" s="7"/>
      <c r="I139" s="7"/>
      <c r="J139" s="7"/>
      <c r="K139" s="7"/>
      <c r="L139" s="7"/>
      <c r="M139" s="7"/>
      <c r="N139" s="7"/>
      <c r="O139" s="7"/>
      <c r="P139" s="7"/>
      <c r="Q139" s="7"/>
      <c r="R139" s="7"/>
      <c r="S139" s="7"/>
      <c r="T139" s="7"/>
      <c r="U139" s="5"/>
      <c r="V139" s="5"/>
      <c r="W139" s="5"/>
      <c r="X139" s="42"/>
      <c r="Y139" s="42"/>
      <c r="Z139" s="42"/>
      <c r="AA139" s="42"/>
      <c r="AB139" s="42"/>
      <c r="AC139" s="42"/>
      <c r="AD139" s="42"/>
      <c r="AE139" s="42"/>
      <c r="AF139" s="42"/>
      <c r="AG139" s="42"/>
      <c r="AH139" s="42"/>
      <c r="AI139" s="42"/>
      <c r="AJ139" s="42"/>
      <c r="AK139" s="42"/>
      <c r="AL139" s="42"/>
      <c r="AM139" s="42"/>
      <c r="AN139" s="42"/>
      <c r="AO139" s="42"/>
      <c r="AP139" s="42"/>
      <c r="AQ139" s="42"/>
      <c r="AR139" s="42"/>
      <c r="AS139" s="42"/>
      <c r="AT139" s="42"/>
      <c r="AU139" s="42"/>
      <c r="AV139" s="42"/>
    </row>
    <row r="140" spans="1:48" s="10" customFormat="1" x14ac:dyDescent="0.2">
      <c r="H140" s="7"/>
      <c r="I140" s="7"/>
      <c r="J140" s="7"/>
      <c r="K140" s="7"/>
      <c r="L140" s="7"/>
      <c r="M140" s="7"/>
      <c r="N140" s="7"/>
      <c r="O140" s="7"/>
      <c r="P140" s="7"/>
      <c r="Q140" s="7"/>
      <c r="R140" s="7"/>
      <c r="S140" s="7"/>
      <c r="T140" s="7"/>
      <c r="U140" s="5"/>
      <c r="V140" s="5"/>
      <c r="W140" s="5"/>
      <c r="X140" s="42"/>
      <c r="Y140" s="42"/>
      <c r="Z140" s="42"/>
      <c r="AA140" s="42"/>
      <c r="AB140" s="42"/>
      <c r="AC140" s="42"/>
      <c r="AD140" s="42"/>
      <c r="AE140" s="42"/>
      <c r="AF140" s="42"/>
      <c r="AG140" s="42"/>
      <c r="AH140" s="42"/>
      <c r="AI140" s="42"/>
      <c r="AJ140" s="42"/>
      <c r="AK140" s="42"/>
      <c r="AL140" s="42"/>
      <c r="AM140" s="42"/>
      <c r="AN140" s="42"/>
      <c r="AO140" s="42"/>
      <c r="AP140" s="42"/>
      <c r="AQ140" s="42"/>
      <c r="AR140" s="42"/>
      <c r="AS140" s="42"/>
      <c r="AT140" s="42"/>
      <c r="AU140" s="42"/>
      <c r="AV140" s="42"/>
    </row>
    <row r="141" spans="1:48" s="10" customFormat="1" x14ac:dyDescent="0.2">
      <c r="H141" s="9"/>
      <c r="I141" s="9"/>
      <c r="J141" s="9"/>
      <c r="K141" s="9"/>
      <c r="L141" s="9"/>
      <c r="M141" s="9"/>
      <c r="N141" s="9"/>
      <c r="O141" s="9"/>
      <c r="P141" s="9"/>
      <c r="Q141" s="9"/>
      <c r="R141" s="9"/>
      <c r="S141" s="9"/>
      <c r="T141" s="9"/>
      <c r="U141" s="5"/>
      <c r="V141" s="5"/>
      <c r="W141" s="5"/>
      <c r="X141" s="42"/>
      <c r="Y141" s="42"/>
      <c r="Z141" s="42"/>
      <c r="AA141" s="42"/>
      <c r="AB141" s="42"/>
      <c r="AC141" s="42"/>
      <c r="AD141" s="42"/>
      <c r="AE141" s="42"/>
      <c r="AF141" s="42"/>
      <c r="AG141" s="42"/>
      <c r="AH141" s="42"/>
      <c r="AI141" s="42"/>
      <c r="AJ141" s="42"/>
      <c r="AK141" s="42"/>
      <c r="AL141" s="42"/>
      <c r="AM141" s="42"/>
      <c r="AN141" s="42"/>
      <c r="AO141" s="42"/>
      <c r="AP141" s="42"/>
      <c r="AQ141" s="42"/>
      <c r="AR141" s="42"/>
      <c r="AS141" s="42"/>
      <c r="AT141" s="42"/>
      <c r="AU141" s="42"/>
      <c r="AV141" s="42"/>
    </row>
    <row r="142" spans="1:48" s="10" customFormat="1" x14ac:dyDescent="0.2">
      <c r="H142" s="7"/>
      <c r="I142" s="7"/>
      <c r="J142" s="7"/>
      <c r="K142" s="7"/>
      <c r="L142" s="7"/>
      <c r="M142" s="7"/>
      <c r="N142" s="7"/>
      <c r="O142" s="7"/>
      <c r="P142" s="7"/>
      <c r="Q142" s="7"/>
      <c r="R142" s="7"/>
      <c r="S142" s="7"/>
      <c r="T142" s="7"/>
      <c r="U142" s="5"/>
      <c r="V142" s="5"/>
      <c r="W142" s="5"/>
      <c r="X142" s="42"/>
      <c r="Y142" s="42"/>
      <c r="Z142" s="42"/>
      <c r="AA142" s="42"/>
      <c r="AB142" s="42"/>
      <c r="AC142" s="42"/>
      <c r="AD142" s="42"/>
      <c r="AE142" s="42"/>
      <c r="AF142" s="42"/>
      <c r="AG142" s="42"/>
      <c r="AH142" s="42"/>
      <c r="AI142" s="42"/>
      <c r="AJ142" s="42"/>
      <c r="AK142" s="42"/>
      <c r="AL142" s="42"/>
      <c r="AM142" s="42"/>
      <c r="AN142" s="42"/>
      <c r="AO142" s="42"/>
      <c r="AP142" s="42"/>
      <c r="AQ142" s="42"/>
      <c r="AR142" s="42"/>
      <c r="AS142" s="42"/>
      <c r="AT142" s="42"/>
      <c r="AU142" s="42"/>
      <c r="AV142" s="42"/>
    </row>
    <row r="143" spans="1:48" s="10" customFormat="1" x14ac:dyDescent="0.2">
      <c r="H143" s="9"/>
      <c r="I143" s="9"/>
      <c r="J143" s="9"/>
      <c r="K143" s="9"/>
      <c r="L143" s="9"/>
      <c r="M143" s="9"/>
      <c r="N143" s="9"/>
      <c r="O143" s="9"/>
      <c r="P143" s="9"/>
      <c r="Q143" s="9"/>
      <c r="R143" s="9"/>
      <c r="S143" s="9"/>
      <c r="T143" s="9"/>
      <c r="U143" s="5"/>
      <c r="V143" s="5"/>
      <c r="W143" s="5"/>
      <c r="X143" s="42"/>
      <c r="Y143" s="42"/>
      <c r="Z143" s="42"/>
      <c r="AA143" s="42"/>
      <c r="AB143" s="42"/>
      <c r="AC143" s="42"/>
      <c r="AD143" s="42"/>
      <c r="AE143" s="42"/>
      <c r="AF143" s="42"/>
      <c r="AG143" s="42"/>
      <c r="AH143" s="42"/>
      <c r="AI143" s="42"/>
      <c r="AJ143" s="42"/>
      <c r="AK143" s="42"/>
      <c r="AL143" s="42"/>
      <c r="AM143" s="42"/>
      <c r="AN143" s="42"/>
      <c r="AO143" s="42"/>
      <c r="AP143" s="42"/>
      <c r="AQ143" s="42"/>
      <c r="AR143" s="42"/>
      <c r="AS143" s="42"/>
      <c r="AT143" s="42"/>
      <c r="AU143" s="42"/>
      <c r="AV143" s="42"/>
    </row>
    <row r="144" spans="1:48" s="10" customFormat="1" x14ac:dyDescent="0.2">
      <c r="H144" s="9"/>
      <c r="I144" s="9"/>
      <c r="J144" s="9"/>
      <c r="K144" s="9"/>
      <c r="L144" s="9"/>
      <c r="M144" s="9"/>
      <c r="N144" s="9"/>
      <c r="O144" s="9"/>
      <c r="P144" s="9"/>
      <c r="Q144" s="9"/>
      <c r="R144" s="9"/>
      <c r="S144" s="9"/>
      <c r="T144" s="9"/>
      <c r="U144" s="5"/>
      <c r="V144" s="5"/>
      <c r="W144" s="5"/>
      <c r="X144" s="42"/>
      <c r="Y144" s="42"/>
      <c r="Z144" s="42"/>
      <c r="AA144" s="42"/>
      <c r="AB144" s="42"/>
      <c r="AC144" s="42"/>
      <c r="AD144" s="42"/>
      <c r="AE144" s="42"/>
      <c r="AF144" s="42"/>
      <c r="AG144" s="42"/>
      <c r="AH144" s="42"/>
      <c r="AI144" s="42"/>
      <c r="AJ144" s="42"/>
      <c r="AK144" s="42"/>
      <c r="AL144" s="42"/>
      <c r="AM144" s="42"/>
      <c r="AN144" s="42"/>
      <c r="AO144" s="42"/>
      <c r="AP144" s="42"/>
      <c r="AQ144" s="42"/>
      <c r="AR144" s="42"/>
      <c r="AS144" s="42"/>
      <c r="AT144" s="42"/>
      <c r="AU144" s="42"/>
      <c r="AV144" s="42"/>
    </row>
    <row r="145" spans="1:48" s="10" customFormat="1" x14ac:dyDescent="0.2">
      <c r="H145" s="7"/>
      <c r="I145" s="7"/>
      <c r="J145" s="7"/>
      <c r="K145" s="7"/>
      <c r="L145" s="7"/>
      <c r="M145" s="7"/>
      <c r="N145" s="7"/>
      <c r="O145" s="7"/>
      <c r="P145" s="7"/>
      <c r="Q145" s="7"/>
      <c r="R145" s="7"/>
      <c r="S145" s="7"/>
      <c r="T145" s="7"/>
      <c r="U145" s="5"/>
      <c r="V145" s="5"/>
      <c r="W145" s="5"/>
      <c r="X145" s="42"/>
      <c r="Y145" s="42"/>
      <c r="Z145" s="42"/>
      <c r="AA145" s="42"/>
      <c r="AB145" s="42"/>
      <c r="AC145" s="42"/>
      <c r="AD145" s="42"/>
      <c r="AE145" s="42"/>
      <c r="AF145" s="42"/>
      <c r="AG145" s="42"/>
      <c r="AH145" s="42"/>
      <c r="AI145" s="42"/>
      <c r="AJ145" s="42"/>
      <c r="AK145" s="42"/>
      <c r="AL145" s="42"/>
      <c r="AM145" s="42"/>
      <c r="AN145" s="42"/>
      <c r="AO145" s="42"/>
      <c r="AP145" s="42"/>
      <c r="AQ145" s="42"/>
      <c r="AR145" s="42"/>
      <c r="AS145" s="42"/>
      <c r="AT145" s="42"/>
      <c r="AU145" s="42"/>
      <c r="AV145" s="42"/>
    </row>
    <row r="146" spans="1:48" s="10" customFormat="1" x14ac:dyDescent="0.2">
      <c r="H146" s="7"/>
      <c r="I146" s="7"/>
      <c r="J146" s="7"/>
      <c r="K146" s="7"/>
      <c r="L146" s="7"/>
      <c r="M146" s="7"/>
      <c r="N146" s="7"/>
      <c r="O146" s="7"/>
      <c r="P146" s="7"/>
      <c r="Q146" s="7"/>
      <c r="R146" s="7"/>
      <c r="S146" s="7"/>
      <c r="T146" s="7"/>
      <c r="U146" s="5"/>
      <c r="V146" s="5"/>
      <c r="W146" s="5"/>
      <c r="X146" s="42"/>
      <c r="Y146" s="42"/>
      <c r="Z146" s="42"/>
      <c r="AA146" s="42"/>
      <c r="AB146" s="42"/>
      <c r="AC146" s="42"/>
      <c r="AD146" s="42"/>
      <c r="AE146" s="42"/>
      <c r="AF146" s="42"/>
      <c r="AG146" s="42"/>
      <c r="AH146" s="42"/>
      <c r="AI146" s="42"/>
      <c r="AJ146" s="42"/>
      <c r="AK146" s="42"/>
      <c r="AL146" s="42"/>
      <c r="AM146" s="42"/>
      <c r="AN146" s="42"/>
      <c r="AO146" s="42"/>
      <c r="AP146" s="42"/>
      <c r="AQ146" s="42"/>
      <c r="AR146" s="42"/>
      <c r="AS146" s="42"/>
      <c r="AT146" s="42"/>
      <c r="AU146" s="42"/>
      <c r="AV146" s="42"/>
    </row>
    <row r="147" spans="1:48" s="10" customFormat="1" x14ac:dyDescent="0.2">
      <c r="H147" s="7"/>
      <c r="I147" s="7"/>
      <c r="J147" s="7"/>
      <c r="K147" s="7"/>
      <c r="L147" s="7"/>
      <c r="M147" s="7"/>
      <c r="N147" s="7"/>
      <c r="O147" s="7"/>
      <c r="P147" s="7"/>
      <c r="Q147" s="7"/>
      <c r="R147" s="7"/>
      <c r="S147" s="7"/>
      <c r="T147" s="7"/>
      <c r="U147" s="5"/>
      <c r="V147" s="5"/>
      <c r="W147" s="5"/>
      <c r="X147" s="42"/>
      <c r="Y147" s="42"/>
      <c r="Z147" s="42"/>
      <c r="AA147" s="42"/>
      <c r="AB147" s="42"/>
      <c r="AC147" s="42"/>
      <c r="AD147" s="42"/>
      <c r="AE147" s="42"/>
      <c r="AF147" s="42"/>
      <c r="AG147" s="42"/>
      <c r="AH147" s="42"/>
      <c r="AI147" s="42"/>
      <c r="AJ147" s="42"/>
      <c r="AK147" s="42"/>
      <c r="AL147" s="42"/>
      <c r="AM147" s="42"/>
      <c r="AN147" s="42"/>
      <c r="AO147" s="42"/>
      <c r="AP147" s="42"/>
      <c r="AQ147" s="42"/>
      <c r="AR147" s="42"/>
      <c r="AS147" s="42"/>
      <c r="AT147" s="42"/>
      <c r="AU147" s="42"/>
      <c r="AV147" s="42"/>
    </row>
    <row r="148" spans="1:48" s="10" customFormat="1" x14ac:dyDescent="0.2">
      <c r="H148" s="7"/>
      <c r="I148" s="7"/>
      <c r="J148" s="7"/>
      <c r="K148" s="7"/>
      <c r="L148" s="7"/>
      <c r="M148" s="7"/>
      <c r="N148" s="7"/>
      <c r="O148" s="7"/>
      <c r="P148" s="7"/>
      <c r="Q148" s="7"/>
      <c r="R148" s="7"/>
      <c r="S148" s="7"/>
      <c r="T148" s="7"/>
      <c r="U148" s="5"/>
      <c r="V148" s="5"/>
      <c r="W148" s="5"/>
      <c r="X148" s="42"/>
      <c r="Y148" s="42"/>
      <c r="Z148" s="42"/>
      <c r="AA148" s="42"/>
      <c r="AB148" s="42"/>
      <c r="AC148" s="42"/>
      <c r="AD148" s="42"/>
      <c r="AE148" s="42"/>
      <c r="AF148" s="42"/>
      <c r="AG148" s="42"/>
      <c r="AH148" s="42"/>
      <c r="AI148" s="42"/>
      <c r="AJ148" s="42"/>
      <c r="AK148" s="42"/>
      <c r="AL148" s="42"/>
      <c r="AM148" s="42"/>
      <c r="AN148" s="42"/>
      <c r="AO148" s="42"/>
      <c r="AP148" s="42"/>
      <c r="AQ148" s="42"/>
      <c r="AR148" s="42"/>
      <c r="AS148" s="42"/>
      <c r="AT148" s="42"/>
      <c r="AU148" s="42"/>
      <c r="AV148" s="42"/>
    </row>
    <row r="149" spans="1:48" s="10" customFormat="1" x14ac:dyDescent="0.2">
      <c r="H149" s="9"/>
      <c r="I149" s="9"/>
      <c r="J149" s="9"/>
      <c r="K149" s="9"/>
      <c r="L149" s="9"/>
      <c r="M149" s="9"/>
      <c r="N149" s="9"/>
      <c r="O149" s="9"/>
      <c r="P149" s="9"/>
      <c r="Q149" s="9"/>
      <c r="R149" s="9"/>
      <c r="S149" s="9"/>
      <c r="T149" s="9"/>
      <c r="U149" s="5"/>
      <c r="V149" s="5"/>
      <c r="W149" s="5"/>
      <c r="X149" s="42"/>
      <c r="Y149" s="42"/>
      <c r="Z149" s="42"/>
      <c r="AA149" s="42"/>
      <c r="AB149" s="42"/>
      <c r="AC149" s="42"/>
      <c r="AD149" s="42"/>
      <c r="AE149" s="42"/>
      <c r="AF149" s="42"/>
      <c r="AG149" s="42"/>
      <c r="AH149" s="42"/>
      <c r="AI149" s="42"/>
      <c r="AJ149" s="42"/>
      <c r="AK149" s="42"/>
      <c r="AL149" s="42"/>
      <c r="AM149" s="42"/>
      <c r="AN149" s="42"/>
      <c r="AO149" s="42"/>
      <c r="AP149" s="42"/>
      <c r="AQ149" s="42"/>
      <c r="AR149" s="42"/>
      <c r="AS149" s="42"/>
      <c r="AT149" s="42"/>
      <c r="AU149" s="42"/>
      <c r="AV149" s="42"/>
    </row>
    <row r="150" spans="1:48" s="10" customFormat="1" x14ac:dyDescent="0.2">
      <c r="H150" s="7"/>
      <c r="I150" s="7"/>
      <c r="J150" s="7"/>
      <c r="K150" s="7"/>
      <c r="L150" s="7"/>
      <c r="M150" s="7"/>
      <c r="N150" s="7"/>
      <c r="O150" s="7"/>
      <c r="P150" s="7"/>
      <c r="Q150" s="7"/>
      <c r="R150" s="7"/>
      <c r="S150" s="7"/>
      <c r="T150" s="7"/>
      <c r="U150" s="5"/>
      <c r="V150" s="5"/>
      <c r="W150" s="5"/>
      <c r="X150" s="42"/>
      <c r="Y150" s="42"/>
      <c r="Z150" s="42"/>
      <c r="AA150" s="42"/>
      <c r="AB150" s="42"/>
      <c r="AC150" s="42"/>
      <c r="AD150" s="42"/>
      <c r="AE150" s="42"/>
      <c r="AF150" s="42"/>
      <c r="AG150" s="42"/>
      <c r="AH150" s="42"/>
      <c r="AI150" s="42"/>
      <c r="AJ150" s="42"/>
      <c r="AK150" s="42"/>
      <c r="AL150" s="42"/>
      <c r="AM150" s="42"/>
      <c r="AN150" s="42"/>
      <c r="AO150" s="42"/>
      <c r="AP150" s="42"/>
      <c r="AQ150" s="42"/>
      <c r="AR150" s="42"/>
      <c r="AS150" s="42"/>
      <c r="AT150" s="42"/>
      <c r="AU150" s="42"/>
      <c r="AV150" s="42"/>
    </row>
    <row r="151" spans="1:48" s="10" customFormat="1" x14ac:dyDescent="0.2">
      <c r="H151" s="7"/>
      <c r="I151" s="7"/>
      <c r="J151" s="7"/>
      <c r="K151" s="7"/>
      <c r="L151" s="7"/>
      <c r="M151" s="7"/>
      <c r="N151" s="7"/>
      <c r="O151" s="7"/>
      <c r="P151" s="7"/>
      <c r="Q151" s="7"/>
      <c r="R151" s="7"/>
      <c r="S151" s="7"/>
      <c r="T151" s="7"/>
      <c r="U151" s="5"/>
      <c r="V151" s="5"/>
      <c r="W151" s="5"/>
      <c r="X151" s="42"/>
      <c r="Y151" s="42"/>
      <c r="Z151" s="42"/>
      <c r="AA151" s="42"/>
      <c r="AB151" s="42"/>
      <c r="AC151" s="42"/>
      <c r="AD151" s="42"/>
      <c r="AE151" s="42"/>
      <c r="AF151" s="42"/>
      <c r="AG151" s="42"/>
      <c r="AH151" s="42"/>
      <c r="AI151" s="42"/>
      <c r="AJ151" s="42"/>
      <c r="AK151" s="42"/>
      <c r="AL151" s="42"/>
      <c r="AM151" s="42"/>
      <c r="AN151" s="42"/>
      <c r="AO151" s="42"/>
      <c r="AP151" s="42"/>
      <c r="AQ151" s="42"/>
      <c r="AR151" s="42"/>
      <c r="AS151" s="42"/>
      <c r="AT151" s="42"/>
      <c r="AU151" s="42"/>
      <c r="AV151" s="42"/>
    </row>
    <row r="152" spans="1:48" s="10" customFormat="1" x14ac:dyDescent="0.2">
      <c r="H152" s="9"/>
      <c r="I152" s="9"/>
      <c r="J152" s="9"/>
      <c r="K152" s="9"/>
      <c r="L152" s="9"/>
      <c r="M152" s="9"/>
      <c r="N152" s="9"/>
      <c r="O152" s="9"/>
      <c r="P152" s="9"/>
      <c r="Q152" s="9"/>
      <c r="R152" s="9"/>
      <c r="S152" s="9"/>
      <c r="T152" s="9"/>
      <c r="U152" s="5"/>
      <c r="V152" s="5"/>
      <c r="W152" s="5"/>
      <c r="X152" s="42"/>
      <c r="Y152" s="42"/>
      <c r="Z152" s="42"/>
      <c r="AA152" s="42"/>
      <c r="AB152" s="42"/>
      <c r="AC152" s="42"/>
      <c r="AD152" s="42"/>
      <c r="AE152" s="42"/>
      <c r="AF152" s="42"/>
      <c r="AG152" s="42"/>
      <c r="AH152" s="42"/>
      <c r="AI152" s="42"/>
      <c r="AJ152" s="42"/>
      <c r="AK152" s="42"/>
      <c r="AL152" s="42"/>
      <c r="AM152" s="42"/>
      <c r="AN152" s="42"/>
      <c r="AO152" s="42"/>
      <c r="AP152" s="42"/>
      <c r="AQ152" s="42"/>
      <c r="AR152" s="42"/>
      <c r="AS152" s="42"/>
      <c r="AT152" s="42"/>
      <c r="AU152" s="42"/>
      <c r="AV152" s="42"/>
    </row>
    <row r="153" spans="1:48" s="10" customFormat="1" x14ac:dyDescent="0.2">
      <c r="G153" s="47"/>
      <c r="H153" s="7"/>
      <c r="I153" s="7"/>
      <c r="J153" s="7"/>
      <c r="K153" s="7"/>
      <c r="L153" s="7"/>
      <c r="M153" s="7"/>
      <c r="N153" s="7"/>
      <c r="O153" s="7"/>
      <c r="P153" s="7"/>
      <c r="Q153" s="7"/>
      <c r="R153" s="7"/>
      <c r="S153" s="7"/>
      <c r="T153" s="7"/>
      <c r="U153" s="5"/>
      <c r="V153" s="5"/>
      <c r="W153" s="5"/>
      <c r="X153" s="42"/>
      <c r="Y153" s="42"/>
      <c r="Z153" s="42"/>
      <c r="AA153" s="42"/>
      <c r="AB153" s="42"/>
      <c r="AC153" s="42"/>
      <c r="AD153" s="42"/>
      <c r="AE153" s="42"/>
      <c r="AF153" s="42"/>
      <c r="AG153" s="42"/>
      <c r="AH153" s="42"/>
      <c r="AI153" s="42"/>
      <c r="AJ153" s="42"/>
      <c r="AK153" s="42"/>
      <c r="AL153" s="42"/>
      <c r="AM153" s="42"/>
      <c r="AN153" s="42"/>
      <c r="AO153" s="42"/>
      <c r="AP153" s="42"/>
      <c r="AQ153" s="42"/>
      <c r="AR153" s="42"/>
      <c r="AS153" s="42"/>
      <c r="AT153" s="42"/>
      <c r="AU153" s="42"/>
      <c r="AV153" s="42"/>
    </row>
    <row r="154" spans="1:48" s="10" customFormat="1" x14ac:dyDescent="0.2">
      <c r="H154" s="9"/>
      <c r="I154" s="9"/>
      <c r="J154" s="9"/>
      <c r="K154" s="9"/>
      <c r="L154" s="9"/>
      <c r="M154" s="9"/>
      <c r="N154" s="9"/>
      <c r="O154" s="9"/>
      <c r="P154" s="9"/>
      <c r="Q154" s="9"/>
      <c r="R154" s="9"/>
      <c r="S154" s="9"/>
      <c r="T154" s="9"/>
      <c r="U154" s="5"/>
      <c r="V154" s="5"/>
      <c r="W154" s="5"/>
      <c r="X154" s="42"/>
      <c r="Y154" s="42"/>
      <c r="Z154" s="42"/>
      <c r="AA154" s="42"/>
      <c r="AB154" s="42"/>
      <c r="AC154" s="42"/>
      <c r="AD154" s="42"/>
      <c r="AE154" s="42"/>
      <c r="AF154" s="42"/>
      <c r="AG154" s="42"/>
      <c r="AH154" s="42"/>
      <c r="AI154" s="42"/>
      <c r="AJ154" s="42"/>
      <c r="AK154" s="42"/>
      <c r="AL154" s="42"/>
      <c r="AM154" s="42"/>
      <c r="AN154" s="42"/>
      <c r="AO154" s="42"/>
      <c r="AP154" s="42"/>
      <c r="AQ154" s="42"/>
      <c r="AR154" s="42"/>
      <c r="AS154" s="42"/>
      <c r="AT154" s="42"/>
      <c r="AU154" s="42"/>
      <c r="AV154" s="42"/>
    </row>
    <row r="155" spans="1:48" s="10" customFormat="1" x14ac:dyDescent="0.2">
      <c r="U155" s="42"/>
      <c r="V155" s="42"/>
      <c r="W155" s="42"/>
      <c r="X155" s="42"/>
      <c r="Y155" s="42"/>
      <c r="Z155" s="42"/>
      <c r="AA155" s="42"/>
      <c r="AB155" s="42"/>
      <c r="AC155" s="42"/>
      <c r="AD155" s="42"/>
      <c r="AE155" s="42"/>
      <c r="AF155" s="42"/>
      <c r="AG155" s="42"/>
      <c r="AH155" s="42"/>
      <c r="AI155" s="42"/>
      <c r="AJ155" s="42"/>
      <c r="AK155" s="42"/>
      <c r="AL155" s="42"/>
      <c r="AM155" s="42"/>
      <c r="AN155" s="42"/>
      <c r="AO155" s="42"/>
      <c r="AP155" s="42"/>
      <c r="AQ155" s="42"/>
      <c r="AR155" s="42"/>
      <c r="AS155" s="42"/>
      <c r="AT155" s="42"/>
      <c r="AU155" s="42"/>
      <c r="AV155" s="42"/>
    </row>
    <row r="156" spans="1:48" s="10" customFormat="1" x14ac:dyDescent="0.2">
      <c r="B156" s="98"/>
      <c r="H156" s="94"/>
      <c r="I156" s="94"/>
      <c r="U156" s="42"/>
      <c r="V156" s="42"/>
      <c r="W156" s="42"/>
      <c r="X156" s="42"/>
      <c r="Y156" s="42"/>
      <c r="Z156" s="42"/>
      <c r="AA156" s="42"/>
      <c r="AB156" s="42"/>
      <c r="AC156" s="42"/>
      <c r="AD156" s="42"/>
      <c r="AE156" s="42"/>
      <c r="AF156" s="42"/>
      <c r="AG156" s="42"/>
      <c r="AH156" s="42"/>
      <c r="AI156" s="42"/>
      <c r="AJ156" s="42"/>
      <c r="AK156" s="42"/>
      <c r="AL156" s="42"/>
      <c r="AM156" s="42"/>
      <c r="AN156" s="42"/>
      <c r="AO156" s="42"/>
      <c r="AP156" s="42"/>
      <c r="AQ156" s="42"/>
      <c r="AR156" s="42"/>
      <c r="AS156" s="42"/>
      <c r="AT156" s="42"/>
      <c r="AU156" s="42"/>
      <c r="AV156" s="42"/>
    </row>
    <row r="157" spans="1:48" s="10" customFormat="1" x14ac:dyDescent="0.2">
      <c r="A157" s="98"/>
      <c r="H157" s="100"/>
      <c r="I157" s="100"/>
      <c r="J157" s="100"/>
      <c r="K157" s="100"/>
      <c r="L157" s="100"/>
      <c r="M157" s="100"/>
      <c r="N157" s="100"/>
      <c r="O157" s="100"/>
      <c r="P157" s="100"/>
      <c r="Q157" s="100"/>
      <c r="R157" s="100"/>
      <c r="S157" s="100"/>
      <c r="T157" s="100"/>
      <c r="U157" s="42"/>
      <c r="V157" s="42"/>
      <c r="W157" s="42"/>
      <c r="X157" s="42"/>
      <c r="Y157" s="42"/>
      <c r="Z157" s="42"/>
      <c r="AA157" s="42"/>
      <c r="AB157" s="42"/>
      <c r="AC157" s="42"/>
      <c r="AD157" s="42"/>
      <c r="AE157" s="42"/>
      <c r="AF157" s="42"/>
      <c r="AG157" s="42"/>
      <c r="AH157" s="42"/>
      <c r="AI157" s="42"/>
      <c r="AJ157" s="42"/>
      <c r="AK157" s="42"/>
      <c r="AL157" s="42"/>
      <c r="AM157" s="42"/>
      <c r="AN157" s="42"/>
      <c r="AO157" s="42"/>
      <c r="AP157" s="42"/>
      <c r="AQ157" s="42"/>
      <c r="AR157" s="42"/>
      <c r="AS157" s="42"/>
      <c r="AT157" s="42"/>
      <c r="AU157" s="42"/>
      <c r="AV157" s="42"/>
    </row>
    <row r="158" spans="1:48" s="10" customFormat="1" x14ac:dyDescent="0.2">
      <c r="H158" s="24"/>
      <c r="I158" s="24"/>
      <c r="J158" s="24"/>
      <c r="K158" s="24"/>
      <c r="L158" s="24"/>
      <c r="M158" s="24"/>
      <c r="N158" s="24"/>
      <c r="O158" s="24"/>
      <c r="P158" s="24"/>
      <c r="Q158" s="24"/>
      <c r="R158" s="24"/>
      <c r="S158" s="24"/>
      <c r="T158" s="24"/>
      <c r="U158" s="42"/>
      <c r="V158" s="42"/>
      <c r="W158" s="42"/>
      <c r="X158" s="42"/>
      <c r="Y158" s="42"/>
      <c r="Z158" s="42"/>
      <c r="AA158" s="42"/>
      <c r="AB158" s="42"/>
      <c r="AC158" s="42"/>
      <c r="AD158" s="42"/>
      <c r="AE158" s="42"/>
      <c r="AF158" s="42"/>
      <c r="AG158" s="42"/>
      <c r="AH158" s="42"/>
      <c r="AI158" s="42"/>
      <c r="AJ158" s="42"/>
      <c r="AK158" s="42"/>
      <c r="AL158" s="42"/>
      <c r="AM158" s="42"/>
      <c r="AN158" s="42"/>
      <c r="AO158" s="42"/>
      <c r="AP158" s="42"/>
      <c r="AQ158" s="42"/>
      <c r="AR158" s="42"/>
      <c r="AS158" s="42"/>
      <c r="AT158" s="42"/>
      <c r="AU158" s="42"/>
      <c r="AV158" s="42"/>
    </row>
    <row r="159" spans="1:48" s="10" customFormat="1" x14ac:dyDescent="0.2">
      <c r="H159" s="24"/>
      <c r="I159" s="24"/>
      <c r="J159" s="24"/>
      <c r="K159" s="24"/>
      <c r="L159" s="24"/>
      <c r="M159" s="24"/>
      <c r="N159" s="24"/>
      <c r="O159" s="24"/>
      <c r="P159" s="24"/>
      <c r="Q159" s="24"/>
      <c r="R159" s="24"/>
      <c r="S159" s="24"/>
      <c r="T159" s="24"/>
      <c r="U159" s="42"/>
      <c r="V159" s="42"/>
      <c r="W159" s="42"/>
      <c r="X159" s="42"/>
      <c r="Y159" s="42"/>
      <c r="Z159" s="42"/>
      <c r="AA159" s="42"/>
      <c r="AB159" s="42"/>
      <c r="AC159" s="42"/>
      <c r="AD159" s="42"/>
      <c r="AE159" s="42"/>
      <c r="AF159" s="42"/>
      <c r="AG159" s="42"/>
      <c r="AH159" s="42"/>
      <c r="AI159" s="42"/>
      <c r="AJ159" s="42"/>
      <c r="AK159" s="42"/>
      <c r="AL159" s="42"/>
      <c r="AM159" s="42"/>
      <c r="AN159" s="42"/>
      <c r="AO159" s="42"/>
      <c r="AP159" s="42"/>
      <c r="AQ159" s="42"/>
      <c r="AR159" s="42"/>
      <c r="AS159" s="42"/>
      <c r="AT159" s="42"/>
      <c r="AU159" s="42"/>
      <c r="AV159" s="42"/>
    </row>
    <row r="160" spans="1:48" s="10" customFormat="1" x14ac:dyDescent="0.2">
      <c r="B160" s="94"/>
      <c r="H160" s="24"/>
      <c r="I160" s="24"/>
      <c r="J160" s="24"/>
      <c r="K160" s="24"/>
      <c r="L160" s="24"/>
      <c r="M160" s="24"/>
      <c r="N160" s="24"/>
      <c r="O160" s="24"/>
      <c r="P160" s="24"/>
      <c r="Q160" s="24"/>
      <c r="R160" s="24"/>
      <c r="S160" s="24"/>
      <c r="T160" s="24"/>
      <c r="U160" s="42"/>
      <c r="V160" s="42"/>
      <c r="W160" s="42"/>
      <c r="X160" s="42"/>
      <c r="Y160" s="42"/>
      <c r="Z160" s="42"/>
      <c r="AA160" s="42"/>
      <c r="AB160" s="42"/>
      <c r="AC160" s="42"/>
      <c r="AD160" s="42"/>
      <c r="AE160" s="42"/>
      <c r="AF160" s="42"/>
      <c r="AG160" s="42"/>
      <c r="AH160" s="42"/>
      <c r="AI160" s="42"/>
      <c r="AJ160" s="42"/>
      <c r="AK160" s="42"/>
      <c r="AL160" s="42"/>
      <c r="AM160" s="42"/>
      <c r="AN160" s="42"/>
      <c r="AO160" s="42"/>
      <c r="AP160" s="42"/>
      <c r="AQ160" s="42"/>
      <c r="AR160" s="42"/>
      <c r="AS160" s="42"/>
      <c r="AT160" s="42"/>
      <c r="AU160" s="42"/>
      <c r="AV160" s="42"/>
    </row>
    <row r="161" spans="1:48" s="10" customFormat="1" x14ac:dyDescent="0.2">
      <c r="B161" s="94"/>
      <c r="H161" s="24"/>
      <c r="I161" s="24"/>
      <c r="J161" s="24"/>
      <c r="K161" s="24"/>
      <c r="L161" s="24"/>
      <c r="M161" s="24"/>
      <c r="N161" s="24"/>
      <c r="O161" s="24"/>
      <c r="P161" s="24"/>
      <c r="Q161" s="24"/>
      <c r="R161" s="24"/>
      <c r="S161" s="24"/>
      <c r="T161" s="24"/>
      <c r="U161" s="42"/>
      <c r="V161" s="42"/>
      <c r="W161" s="42"/>
      <c r="X161" s="42"/>
      <c r="Y161" s="42"/>
      <c r="Z161" s="42"/>
      <c r="AA161" s="42"/>
      <c r="AB161" s="42"/>
      <c r="AC161" s="42"/>
      <c r="AD161" s="42"/>
      <c r="AE161" s="42"/>
      <c r="AF161" s="42"/>
      <c r="AG161" s="42"/>
      <c r="AH161" s="42"/>
      <c r="AI161" s="42"/>
      <c r="AJ161" s="42"/>
      <c r="AK161" s="42"/>
      <c r="AL161" s="42"/>
      <c r="AM161" s="42"/>
      <c r="AN161" s="42"/>
      <c r="AO161" s="42"/>
      <c r="AP161" s="42"/>
      <c r="AQ161" s="42"/>
      <c r="AR161" s="42"/>
      <c r="AS161" s="42"/>
      <c r="AT161" s="42"/>
      <c r="AU161" s="42"/>
      <c r="AV161" s="42"/>
    </row>
    <row r="162" spans="1:48" s="10" customFormat="1" x14ac:dyDescent="0.2">
      <c r="B162" s="94"/>
      <c r="H162" s="24"/>
      <c r="I162" s="24"/>
      <c r="J162" s="24"/>
      <c r="K162" s="24"/>
      <c r="L162" s="24"/>
      <c r="M162" s="24"/>
      <c r="N162" s="24"/>
      <c r="O162" s="24"/>
      <c r="P162" s="24"/>
      <c r="Q162" s="24"/>
      <c r="R162" s="24"/>
      <c r="S162" s="24"/>
      <c r="T162" s="24"/>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c r="AR162" s="42"/>
      <c r="AS162" s="42"/>
      <c r="AT162" s="42"/>
      <c r="AU162" s="42"/>
      <c r="AV162" s="42"/>
    </row>
    <row r="163" spans="1:48" s="10" customFormat="1" x14ac:dyDescent="0.2">
      <c r="H163" s="24"/>
      <c r="I163" s="24"/>
      <c r="J163" s="24"/>
      <c r="K163" s="24"/>
      <c r="L163" s="24"/>
      <c r="M163" s="24"/>
      <c r="N163" s="24"/>
      <c r="O163" s="24"/>
      <c r="P163" s="24"/>
      <c r="Q163" s="24"/>
      <c r="R163" s="24"/>
      <c r="S163" s="24"/>
      <c r="T163" s="24"/>
      <c r="U163" s="42"/>
      <c r="V163" s="42"/>
      <c r="W163" s="42"/>
      <c r="X163" s="42"/>
      <c r="Y163" s="42"/>
      <c r="Z163" s="42"/>
      <c r="AA163" s="42"/>
      <c r="AB163" s="42"/>
      <c r="AC163" s="42"/>
      <c r="AD163" s="42"/>
      <c r="AE163" s="42"/>
      <c r="AF163" s="42"/>
      <c r="AG163" s="42"/>
      <c r="AH163" s="42"/>
      <c r="AI163" s="42"/>
      <c r="AJ163" s="42"/>
      <c r="AK163" s="42"/>
      <c r="AL163" s="42"/>
      <c r="AM163" s="42"/>
      <c r="AN163" s="42"/>
      <c r="AO163" s="42"/>
      <c r="AP163" s="42"/>
      <c r="AQ163" s="42"/>
      <c r="AR163" s="42"/>
      <c r="AS163" s="42"/>
      <c r="AT163" s="42"/>
      <c r="AU163" s="42"/>
      <c r="AV163" s="42"/>
    </row>
    <row r="164" spans="1:48" s="10" customFormat="1" x14ac:dyDescent="0.2">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row>
    <row r="165" spans="1:48" s="10" customFormat="1" x14ac:dyDescent="0.2">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row>
    <row r="166" spans="1:48" s="10" customFormat="1" x14ac:dyDescent="0.2">
      <c r="G166" s="95"/>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row>
    <row r="167" spans="1:48" s="10" customFormat="1" x14ac:dyDescent="0.2">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row>
    <row r="168" spans="1:48" s="10" customFormat="1" x14ac:dyDescent="0.2">
      <c r="H168" s="24"/>
      <c r="I168" s="101"/>
      <c r="J168" s="24"/>
      <c r="K168" s="24"/>
      <c r="L168" s="24"/>
      <c r="M168" s="24"/>
      <c r="N168" s="24"/>
      <c r="O168" s="24"/>
      <c r="P168" s="24"/>
      <c r="Q168" s="24"/>
      <c r="R168" s="24"/>
      <c r="S168" s="24"/>
      <c r="T168" s="24"/>
      <c r="U168" s="24"/>
      <c r="V168" s="24"/>
      <c r="W168" s="24"/>
      <c r="X168" s="24"/>
      <c r="Y168" s="24"/>
      <c r="Z168" s="24"/>
      <c r="AA168" s="24"/>
      <c r="AB168" s="24"/>
      <c r="AC168" s="24"/>
      <c r="AD168" s="24"/>
    </row>
    <row r="169" spans="1:48" s="10" customFormat="1" x14ac:dyDescent="0.2">
      <c r="H169" s="24"/>
      <c r="I169" s="101"/>
      <c r="J169" s="24"/>
      <c r="K169" s="24"/>
      <c r="L169" s="24"/>
      <c r="M169" s="24"/>
      <c r="N169" s="24"/>
      <c r="O169" s="24"/>
      <c r="P169" s="24"/>
      <c r="Q169" s="24"/>
      <c r="R169" s="24"/>
      <c r="S169" s="24"/>
      <c r="T169" s="24"/>
      <c r="U169" s="24"/>
      <c r="V169" s="24"/>
      <c r="W169" s="24"/>
      <c r="X169" s="24"/>
      <c r="Y169" s="24"/>
      <c r="Z169" s="24"/>
      <c r="AA169" s="24"/>
      <c r="AB169" s="24"/>
      <c r="AC169" s="24"/>
      <c r="AD169" s="24"/>
    </row>
    <row r="170" spans="1:48" s="10" customFormat="1" x14ac:dyDescent="0.2">
      <c r="A170" s="98"/>
    </row>
    <row r="171" spans="1:48" s="10" customFormat="1" x14ac:dyDescent="0.2">
      <c r="A171" s="46"/>
    </row>
    <row r="172" spans="1:48" s="10" customFormat="1" x14ac:dyDescent="0.2">
      <c r="B172" s="98"/>
      <c r="H172" s="94"/>
      <c r="I172" s="94"/>
      <c r="J172" s="94"/>
    </row>
    <row r="173" spans="1:48" s="10" customFormat="1" x14ac:dyDescent="0.2">
      <c r="A173" s="98"/>
      <c r="H173" s="100"/>
      <c r="I173" s="100"/>
      <c r="J173" s="100"/>
      <c r="K173" s="100"/>
      <c r="L173" s="100"/>
      <c r="M173" s="100"/>
      <c r="N173" s="100"/>
      <c r="O173" s="100"/>
      <c r="P173" s="100"/>
      <c r="Q173" s="100"/>
      <c r="R173" s="100"/>
      <c r="S173" s="100"/>
      <c r="T173" s="100"/>
      <c r="U173" s="100"/>
      <c r="V173" s="100"/>
      <c r="W173" s="100"/>
      <c r="X173" s="100"/>
      <c r="Y173" s="100"/>
      <c r="Z173" s="100"/>
      <c r="AA173" s="100"/>
      <c r="AB173" s="100"/>
      <c r="AC173" s="100"/>
      <c r="AD173" s="100"/>
    </row>
    <row r="174" spans="1:48" s="10" customFormat="1" x14ac:dyDescent="0.2">
      <c r="A174" s="98"/>
    </row>
    <row r="175" spans="1:48" s="10" customFormat="1" x14ac:dyDescent="0.2">
      <c r="G175" s="99"/>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row>
    <row r="176" spans="1:48" s="10" customFormat="1" x14ac:dyDescent="0.2"/>
    <row r="177" spans="8:30" s="10" customFormat="1" x14ac:dyDescent="0.2"/>
    <row r="178" spans="8:30" s="10" customFormat="1" x14ac:dyDescent="0.2">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row>
    <row r="179" spans="8:30" s="10" customFormat="1" x14ac:dyDescent="0.2">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row>
    <row r="180" spans="8:30" s="10" customFormat="1" x14ac:dyDescent="0.2">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row>
    <row r="181" spans="8:30" s="10" customFormat="1" x14ac:dyDescent="0.2"/>
    <row r="182" spans="8:30" s="10" customFormat="1" x14ac:dyDescent="0.2">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row>
    <row r="183" spans="8:30" s="10" customFormat="1" x14ac:dyDescent="0.2"/>
    <row r="184" spans="8:30" s="10" customFormat="1" x14ac:dyDescent="0.2"/>
    <row r="185" spans="8:30" s="10" customFormat="1" x14ac:dyDescent="0.2">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row>
    <row r="186" spans="8:30" s="10" customFormat="1" x14ac:dyDescent="0.2">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row>
    <row r="187" spans="8:30" s="10" customFormat="1" x14ac:dyDescent="0.2">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row>
    <row r="188" spans="8:30" s="10" customFormat="1" x14ac:dyDescent="0.2">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row>
    <row r="189" spans="8:30" s="10" customFormat="1" x14ac:dyDescent="0.2"/>
    <row r="190" spans="8:30" s="10" customFormat="1" x14ac:dyDescent="0.2">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row>
    <row r="191" spans="8:30" s="10" customFormat="1" x14ac:dyDescent="0.2">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row>
    <row r="192" spans="8:30" s="10" customFormat="1" x14ac:dyDescent="0.2"/>
    <row r="193" spans="1:30" s="10" customFormat="1" x14ac:dyDescent="0.2">
      <c r="G193" s="47"/>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row>
    <row r="194" spans="1:30" s="10" customFormat="1" x14ac:dyDescent="0.2"/>
    <row r="195" spans="1:30" s="10" customFormat="1" x14ac:dyDescent="0.2"/>
    <row r="196" spans="1:30" s="10" customFormat="1" x14ac:dyDescent="0.2">
      <c r="B196" s="98"/>
      <c r="H196" s="94"/>
      <c r="I196" s="94"/>
    </row>
    <row r="197" spans="1:30" s="10" customFormat="1" x14ac:dyDescent="0.2">
      <c r="A197" s="98"/>
      <c r="H197" s="100"/>
      <c r="I197" s="100"/>
      <c r="J197" s="100"/>
      <c r="K197" s="100"/>
      <c r="L197" s="100"/>
      <c r="M197" s="100"/>
      <c r="N197" s="100"/>
      <c r="O197" s="100"/>
      <c r="P197" s="100"/>
      <c r="Q197" s="100"/>
      <c r="R197" s="100"/>
      <c r="S197" s="100"/>
      <c r="T197" s="100"/>
      <c r="U197" s="100"/>
      <c r="V197" s="100"/>
      <c r="W197" s="100"/>
      <c r="X197" s="100"/>
      <c r="Y197" s="100"/>
      <c r="Z197" s="100"/>
      <c r="AA197" s="100"/>
      <c r="AB197" s="100"/>
      <c r="AC197" s="100"/>
      <c r="AD197" s="100"/>
    </row>
    <row r="198" spans="1:30" s="10" customFormat="1" x14ac:dyDescent="0.2">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row>
    <row r="199" spans="1:30" s="10" customFormat="1" x14ac:dyDescent="0.2">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row>
    <row r="200" spans="1:30" s="10" customFormat="1" x14ac:dyDescent="0.2">
      <c r="B200" s="9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row>
    <row r="201" spans="1:30" s="10" customFormat="1" x14ac:dyDescent="0.2">
      <c r="B201" s="9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row>
    <row r="202" spans="1:30" s="10" customFormat="1" x14ac:dyDescent="0.2">
      <c r="B202" s="94"/>
      <c r="H202" s="24"/>
      <c r="I202" s="24"/>
      <c r="J202" s="24"/>
      <c r="K202" s="24"/>
      <c r="L202" s="24"/>
      <c r="M202" s="24"/>
      <c r="N202" s="24"/>
      <c r="O202" s="24"/>
      <c r="P202" s="24"/>
      <c r="Q202" s="24"/>
      <c r="R202" s="24"/>
      <c r="S202" s="24"/>
      <c r="T202" s="24"/>
      <c r="U202" s="24"/>
      <c r="V202" s="24"/>
      <c r="W202" s="24"/>
      <c r="X202" s="24"/>
      <c r="Y202" s="24"/>
      <c r="Z202" s="24"/>
      <c r="AA202" s="24"/>
      <c r="AB202" s="24"/>
      <c r="AC202" s="24"/>
      <c r="AD202" s="24"/>
    </row>
    <row r="203" spans="1:30" s="10" customFormat="1" x14ac:dyDescent="0.2">
      <c r="H203" s="24"/>
      <c r="I203" s="24"/>
      <c r="J203" s="24"/>
      <c r="K203" s="24"/>
      <c r="L203" s="24"/>
      <c r="M203" s="24"/>
      <c r="N203" s="24"/>
      <c r="O203" s="24"/>
      <c r="P203" s="24"/>
      <c r="Q203" s="24"/>
      <c r="R203" s="24"/>
      <c r="S203" s="24"/>
      <c r="T203" s="24"/>
      <c r="U203" s="24"/>
      <c r="V203" s="24"/>
      <c r="W203" s="24"/>
      <c r="X203" s="24"/>
      <c r="Y203" s="24"/>
      <c r="Z203" s="24"/>
      <c r="AA203" s="24"/>
      <c r="AB203" s="24"/>
      <c r="AC203" s="24"/>
      <c r="AD203" s="24"/>
    </row>
    <row r="204" spans="1:30" s="10" customFormat="1" x14ac:dyDescent="0.2">
      <c r="H204" s="24"/>
      <c r="I204" s="24"/>
      <c r="J204" s="24"/>
      <c r="K204" s="24"/>
      <c r="L204" s="24"/>
      <c r="M204" s="24"/>
      <c r="N204" s="24"/>
      <c r="O204" s="24"/>
      <c r="P204" s="24"/>
      <c r="Q204" s="24"/>
      <c r="R204" s="24"/>
      <c r="S204" s="24"/>
      <c r="T204" s="24"/>
      <c r="U204" s="24"/>
      <c r="V204" s="24"/>
      <c r="W204" s="24"/>
      <c r="X204" s="24"/>
      <c r="Y204" s="24"/>
      <c r="Z204" s="24"/>
      <c r="AA204" s="24"/>
      <c r="AB204" s="24"/>
      <c r="AC204" s="24"/>
      <c r="AD204" s="24"/>
    </row>
    <row r="205" spans="1:30" s="10" customFormat="1" x14ac:dyDescent="0.2">
      <c r="H205" s="24"/>
      <c r="I205" s="24"/>
      <c r="J205" s="24"/>
      <c r="K205" s="24"/>
      <c r="L205" s="24"/>
      <c r="M205" s="24"/>
      <c r="N205" s="24"/>
      <c r="O205" s="24"/>
      <c r="P205" s="24"/>
      <c r="Q205" s="24"/>
      <c r="R205" s="24"/>
      <c r="S205" s="24"/>
      <c r="T205" s="24"/>
      <c r="U205" s="24"/>
      <c r="V205" s="24"/>
      <c r="W205" s="24"/>
      <c r="X205" s="24"/>
      <c r="Y205" s="24"/>
      <c r="Z205" s="24"/>
      <c r="AA205" s="24"/>
      <c r="AB205" s="24"/>
      <c r="AC205" s="24"/>
      <c r="AD205" s="24"/>
    </row>
    <row r="206" spans="1:30" s="10" customFormat="1" x14ac:dyDescent="0.2">
      <c r="G206" s="95"/>
      <c r="H206" s="24"/>
      <c r="I206" s="24"/>
      <c r="J206" s="24"/>
      <c r="K206" s="24"/>
      <c r="L206" s="24"/>
      <c r="M206" s="24"/>
      <c r="N206" s="24"/>
      <c r="O206" s="24"/>
      <c r="P206" s="24"/>
      <c r="Q206" s="24"/>
      <c r="R206" s="24"/>
      <c r="S206" s="24"/>
      <c r="T206" s="24"/>
      <c r="U206" s="24"/>
      <c r="V206" s="24"/>
      <c r="W206" s="24"/>
      <c r="X206" s="24"/>
      <c r="Y206" s="24"/>
      <c r="Z206" s="24"/>
      <c r="AA206" s="24"/>
      <c r="AB206" s="24"/>
      <c r="AC206" s="24"/>
      <c r="AD206" s="24"/>
    </row>
    <row r="207" spans="1:30" s="10" customFormat="1" x14ac:dyDescent="0.2">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row>
    <row r="208" spans="1:30" s="10" customFormat="1" x14ac:dyDescent="0.2">
      <c r="H208" s="24"/>
      <c r="I208" s="101"/>
      <c r="J208" s="24"/>
      <c r="K208" s="24"/>
      <c r="L208" s="24"/>
      <c r="M208" s="24"/>
      <c r="N208" s="24"/>
      <c r="O208" s="24"/>
      <c r="P208" s="24"/>
      <c r="Q208" s="24"/>
      <c r="R208" s="24"/>
      <c r="S208" s="24"/>
      <c r="T208" s="24"/>
      <c r="U208" s="24"/>
      <c r="V208" s="24"/>
      <c r="W208" s="24"/>
      <c r="X208" s="24"/>
      <c r="Y208" s="24"/>
      <c r="Z208" s="24"/>
      <c r="AA208" s="24"/>
      <c r="AB208" s="24"/>
      <c r="AC208" s="24"/>
      <c r="AD208" s="24"/>
    </row>
    <row r="209" spans="1:30" s="10" customFormat="1" x14ac:dyDescent="0.2">
      <c r="H209" s="24"/>
      <c r="I209" s="101"/>
      <c r="J209" s="24"/>
      <c r="K209" s="24"/>
      <c r="L209" s="24"/>
      <c r="M209" s="24"/>
      <c r="N209" s="24"/>
      <c r="O209" s="24"/>
      <c r="P209" s="24"/>
      <c r="Q209" s="24"/>
      <c r="R209" s="24"/>
      <c r="S209" s="24"/>
      <c r="T209" s="24"/>
      <c r="U209" s="24"/>
      <c r="V209" s="24"/>
      <c r="W209" s="24"/>
      <c r="X209" s="24"/>
      <c r="Y209" s="24"/>
      <c r="Z209" s="24"/>
      <c r="AA209" s="24"/>
      <c r="AB209" s="24"/>
      <c r="AC209" s="24"/>
      <c r="AD209" s="24"/>
    </row>
    <row r="210" spans="1:30" s="10" customFormat="1" x14ac:dyDescent="0.2">
      <c r="A210" s="98"/>
    </row>
    <row r="211" spans="1:30" s="10" customFormat="1" x14ac:dyDescent="0.2">
      <c r="A211" s="46"/>
    </row>
    <row r="212" spans="1:30" s="10" customFormat="1" x14ac:dyDescent="0.2">
      <c r="B212" s="98"/>
      <c r="H212" s="94"/>
      <c r="I212" s="94"/>
      <c r="J212" s="94"/>
    </row>
    <row r="213" spans="1:30" s="10" customFormat="1" x14ac:dyDescent="0.2">
      <c r="A213" s="98"/>
      <c r="H213" s="100"/>
      <c r="I213" s="100"/>
      <c r="J213" s="100"/>
      <c r="K213" s="100"/>
      <c r="L213" s="100"/>
      <c r="M213" s="100"/>
      <c r="N213" s="100"/>
      <c r="O213" s="100"/>
      <c r="P213" s="100"/>
      <c r="Q213" s="100"/>
      <c r="R213" s="100"/>
      <c r="S213" s="100"/>
      <c r="T213" s="100"/>
      <c r="U213" s="100"/>
      <c r="V213" s="100"/>
      <c r="W213" s="100"/>
      <c r="X213" s="100"/>
      <c r="Y213" s="100"/>
      <c r="Z213" s="100"/>
      <c r="AA213" s="100"/>
      <c r="AB213" s="100"/>
      <c r="AC213" s="100"/>
      <c r="AD213" s="100"/>
    </row>
    <row r="214" spans="1:30" s="10" customFormat="1" x14ac:dyDescent="0.2">
      <c r="A214" s="98"/>
    </row>
    <row r="215" spans="1:30" s="10" customFormat="1" x14ac:dyDescent="0.2">
      <c r="G215" s="99"/>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row>
    <row r="216" spans="1:30" s="10" customFormat="1" x14ac:dyDescent="0.2"/>
    <row r="217" spans="1:30" s="10" customFormat="1" x14ac:dyDescent="0.2"/>
    <row r="218" spans="1:30" s="10" customFormat="1" x14ac:dyDescent="0.2">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row>
    <row r="219" spans="1:30" s="10" customFormat="1" x14ac:dyDescent="0.2">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row>
    <row r="220" spans="1:30" s="10" customFormat="1" x14ac:dyDescent="0.2">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row>
    <row r="221" spans="1:30" s="10" customFormat="1" x14ac:dyDescent="0.2"/>
    <row r="222" spans="1:30" s="10" customFormat="1" x14ac:dyDescent="0.2">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row>
    <row r="223" spans="1:30" s="10" customFormat="1" x14ac:dyDescent="0.2"/>
    <row r="224" spans="1:30" s="10" customFormat="1" x14ac:dyDescent="0.2"/>
    <row r="225" spans="1:30" s="10" customFormat="1" x14ac:dyDescent="0.2">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row>
    <row r="226" spans="1:30" s="10" customFormat="1" x14ac:dyDescent="0.2">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row>
    <row r="227" spans="1:30" s="10" customFormat="1" x14ac:dyDescent="0.2">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row>
    <row r="228" spans="1:30" s="10" customFormat="1" x14ac:dyDescent="0.2">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row>
    <row r="229" spans="1:30" s="10" customFormat="1" x14ac:dyDescent="0.2"/>
    <row r="230" spans="1:30" s="10" customFormat="1" x14ac:dyDescent="0.2">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row>
    <row r="231" spans="1:30" s="10" customFormat="1" x14ac:dyDescent="0.2">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row>
    <row r="232" spans="1:30" s="10" customFormat="1" x14ac:dyDescent="0.2"/>
    <row r="233" spans="1:30" s="10" customFormat="1" x14ac:dyDescent="0.2">
      <c r="G233" s="47"/>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row>
    <row r="234" spans="1:30" s="10" customFormat="1" x14ac:dyDescent="0.2"/>
    <row r="235" spans="1:30" s="10" customFormat="1" x14ac:dyDescent="0.2"/>
    <row r="236" spans="1:30" s="10" customFormat="1" x14ac:dyDescent="0.2">
      <c r="B236" s="98"/>
      <c r="H236" s="94"/>
      <c r="I236" s="94"/>
    </row>
    <row r="237" spans="1:30" s="10" customFormat="1" x14ac:dyDescent="0.2">
      <c r="A237" s="98"/>
      <c r="H237" s="100"/>
      <c r="I237" s="100"/>
      <c r="J237" s="100"/>
      <c r="K237" s="100"/>
      <c r="L237" s="100"/>
      <c r="M237" s="100"/>
      <c r="N237" s="100"/>
      <c r="O237" s="100"/>
      <c r="P237" s="100"/>
      <c r="Q237" s="100"/>
      <c r="R237" s="100"/>
      <c r="S237" s="100"/>
      <c r="T237" s="100"/>
      <c r="U237" s="100"/>
      <c r="V237" s="100"/>
      <c r="W237" s="100"/>
      <c r="X237" s="100"/>
      <c r="Y237" s="100"/>
      <c r="Z237" s="100"/>
      <c r="AA237" s="100"/>
      <c r="AB237" s="100"/>
      <c r="AC237" s="100"/>
      <c r="AD237" s="100"/>
    </row>
    <row r="238" spans="1:30" s="10" customFormat="1" x14ac:dyDescent="0.2">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row>
    <row r="239" spans="1:30" s="10" customFormat="1" x14ac:dyDescent="0.2">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row>
    <row r="240" spans="1:30" s="10" customFormat="1" x14ac:dyDescent="0.2">
      <c r="B240" s="9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row>
    <row r="241" spans="1:30" s="10" customFormat="1" x14ac:dyDescent="0.2">
      <c r="B241" s="9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row>
    <row r="242" spans="1:30" s="10" customFormat="1" x14ac:dyDescent="0.2">
      <c r="B242" s="9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row>
    <row r="243" spans="1:30" s="10" customFormat="1" x14ac:dyDescent="0.2">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row>
    <row r="244" spans="1:30" s="10" customFormat="1" x14ac:dyDescent="0.2">
      <c r="H244" s="24"/>
      <c r="I244" s="24"/>
      <c r="J244" s="24"/>
      <c r="K244" s="24"/>
      <c r="L244" s="24"/>
      <c r="M244" s="24"/>
      <c r="N244" s="24"/>
      <c r="O244" s="24"/>
      <c r="P244" s="24"/>
      <c r="Q244" s="24"/>
      <c r="R244" s="24"/>
      <c r="S244" s="24"/>
      <c r="T244" s="24"/>
      <c r="U244" s="24"/>
      <c r="V244" s="24"/>
      <c r="W244" s="24"/>
      <c r="X244" s="24"/>
      <c r="Y244" s="24"/>
      <c r="Z244" s="24"/>
      <c r="AA244" s="24"/>
      <c r="AB244" s="24"/>
      <c r="AC244" s="24"/>
      <c r="AD244" s="24"/>
    </row>
    <row r="245" spans="1:30" s="10" customFormat="1" x14ac:dyDescent="0.2">
      <c r="H245" s="24"/>
      <c r="I245" s="24"/>
      <c r="J245" s="24"/>
      <c r="K245" s="24"/>
      <c r="L245" s="24"/>
      <c r="M245" s="24"/>
      <c r="N245" s="24"/>
      <c r="O245" s="24"/>
      <c r="P245" s="24"/>
      <c r="Q245" s="24"/>
      <c r="R245" s="24"/>
      <c r="S245" s="24"/>
      <c r="T245" s="24"/>
      <c r="U245" s="24"/>
      <c r="V245" s="24"/>
      <c r="W245" s="24"/>
      <c r="X245" s="24"/>
      <c r="Y245" s="24"/>
      <c r="Z245" s="24"/>
      <c r="AA245" s="24"/>
      <c r="AB245" s="24"/>
      <c r="AC245" s="24"/>
      <c r="AD245" s="24"/>
    </row>
    <row r="246" spans="1:30" s="10" customFormat="1" x14ac:dyDescent="0.2">
      <c r="G246" s="95"/>
      <c r="H246" s="24"/>
      <c r="I246" s="24"/>
      <c r="J246" s="24"/>
      <c r="K246" s="24"/>
      <c r="L246" s="24"/>
      <c r="M246" s="24"/>
      <c r="N246" s="24"/>
      <c r="O246" s="24"/>
      <c r="P246" s="24"/>
      <c r="Q246" s="24"/>
      <c r="R246" s="24"/>
      <c r="S246" s="24"/>
      <c r="T246" s="24"/>
      <c r="U246" s="24"/>
      <c r="V246" s="24"/>
      <c r="W246" s="24"/>
      <c r="X246" s="24"/>
      <c r="Y246" s="24"/>
      <c r="Z246" s="24"/>
      <c r="AA246" s="24"/>
      <c r="AB246" s="24"/>
      <c r="AC246" s="24"/>
      <c r="AD246" s="24"/>
    </row>
    <row r="247" spans="1:30" s="10" customFormat="1" x14ac:dyDescent="0.2">
      <c r="H247" s="24"/>
      <c r="I247" s="24"/>
      <c r="J247" s="24"/>
      <c r="K247" s="24"/>
      <c r="L247" s="24"/>
      <c r="M247" s="24"/>
      <c r="N247" s="24"/>
      <c r="O247" s="24"/>
      <c r="P247" s="24"/>
      <c r="Q247" s="24"/>
      <c r="R247" s="24"/>
      <c r="S247" s="24"/>
      <c r="T247" s="24"/>
      <c r="U247" s="24"/>
      <c r="V247" s="24"/>
      <c r="W247" s="24"/>
      <c r="X247" s="24"/>
      <c r="Y247" s="24"/>
      <c r="Z247" s="24"/>
      <c r="AA247" s="24"/>
      <c r="AB247" s="24"/>
      <c r="AC247" s="24"/>
      <c r="AD247" s="24"/>
    </row>
    <row r="248" spans="1:30" s="10" customFormat="1" x14ac:dyDescent="0.2">
      <c r="H248" s="24"/>
      <c r="I248" s="101"/>
      <c r="J248" s="24"/>
      <c r="K248" s="24"/>
      <c r="L248" s="24"/>
      <c r="M248" s="24"/>
      <c r="N248" s="24"/>
      <c r="O248" s="24"/>
      <c r="P248" s="24"/>
      <c r="Q248" s="24"/>
      <c r="R248" s="24"/>
      <c r="S248" s="24"/>
      <c r="T248" s="24"/>
      <c r="U248" s="24"/>
      <c r="V248" s="24"/>
      <c r="W248" s="24"/>
      <c r="X248" s="24"/>
      <c r="Y248" s="24"/>
      <c r="Z248" s="24"/>
      <c r="AA248" s="24"/>
      <c r="AB248" s="24"/>
      <c r="AC248" s="24"/>
      <c r="AD248" s="24"/>
    </row>
    <row r="249" spans="1:30" s="10" customFormat="1" x14ac:dyDescent="0.2">
      <c r="H249" s="24"/>
      <c r="I249" s="101"/>
      <c r="J249" s="24"/>
      <c r="K249" s="24"/>
      <c r="L249" s="24"/>
      <c r="M249" s="24"/>
      <c r="N249" s="24"/>
      <c r="O249" s="24"/>
      <c r="P249" s="24"/>
      <c r="Q249" s="24"/>
      <c r="R249" s="24"/>
      <c r="S249" s="24"/>
      <c r="T249" s="24"/>
      <c r="U249" s="24"/>
      <c r="V249" s="24"/>
      <c r="W249" s="24"/>
      <c r="X249" s="24"/>
      <c r="Y249" s="24"/>
      <c r="Z249" s="24"/>
      <c r="AA249" s="24"/>
      <c r="AB249" s="24"/>
      <c r="AC249" s="24"/>
      <c r="AD249" s="24"/>
    </row>
    <row r="250" spans="1:30" s="10" customFormat="1" x14ac:dyDescent="0.2">
      <c r="A250" s="98"/>
    </row>
    <row r="251" spans="1:30" s="10" customFormat="1" x14ac:dyDescent="0.2">
      <c r="A251" s="46"/>
    </row>
    <row r="252" spans="1:30" s="10" customFormat="1" x14ac:dyDescent="0.2">
      <c r="B252" s="98"/>
      <c r="H252" s="94"/>
      <c r="I252" s="94"/>
      <c r="J252" s="94"/>
    </row>
    <row r="253" spans="1:30" s="10" customFormat="1" x14ac:dyDescent="0.2">
      <c r="A253" s="98"/>
      <c r="H253" s="100"/>
      <c r="I253" s="100"/>
      <c r="J253" s="100"/>
      <c r="K253" s="100"/>
      <c r="L253" s="100"/>
      <c r="M253" s="100"/>
      <c r="N253" s="100"/>
      <c r="O253" s="100"/>
      <c r="P253" s="100"/>
      <c r="Q253" s="100"/>
      <c r="R253" s="100"/>
      <c r="S253" s="100"/>
      <c r="T253" s="100"/>
      <c r="U253" s="100"/>
      <c r="V253" s="100"/>
      <c r="W253" s="100"/>
      <c r="X253" s="100"/>
      <c r="Y253" s="100"/>
      <c r="Z253" s="100"/>
      <c r="AA253" s="100"/>
      <c r="AB253" s="100"/>
      <c r="AC253" s="100"/>
      <c r="AD253" s="100"/>
    </row>
    <row r="254" spans="1:30" s="10" customFormat="1" x14ac:dyDescent="0.2">
      <c r="A254" s="98"/>
    </row>
    <row r="255" spans="1:30" s="10" customFormat="1" x14ac:dyDescent="0.2">
      <c r="G255" s="99"/>
      <c r="H255" s="24"/>
      <c r="I255" s="24"/>
      <c r="J255" s="24"/>
      <c r="K255" s="24"/>
      <c r="L255" s="24"/>
      <c r="M255" s="24"/>
      <c r="N255" s="24"/>
      <c r="O255" s="24"/>
      <c r="P255" s="24"/>
      <c r="Q255" s="24"/>
      <c r="R255" s="24"/>
      <c r="S255" s="24"/>
      <c r="T255" s="24"/>
      <c r="U255" s="24"/>
      <c r="V255" s="24"/>
      <c r="W255" s="24"/>
      <c r="X255" s="24"/>
      <c r="Y255" s="24"/>
      <c r="Z255" s="24"/>
      <c r="AA255" s="24"/>
      <c r="AB255" s="24"/>
      <c r="AC255" s="24"/>
      <c r="AD255" s="24"/>
    </row>
    <row r="256" spans="1:30" s="10" customFormat="1" x14ac:dyDescent="0.2"/>
    <row r="257" spans="8:30" s="10" customFormat="1" x14ac:dyDescent="0.2"/>
    <row r="258" spans="8:30" s="10" customFormat="1" x14ac:dyDescent="0.2">
      <c r="H258" s="24"/>
      <c r="I258" s="24"/>
      <c r="J258" s="24"/>
      <c r="K258" s="24"/>
      <c r="L258" s="24"/>
      <c r="M258" s="24"/>
      <c r="N258" s="24"/>
      <c r="O258" s="24"/>
      <c r="P258" s="24"/>
      <c r="Q258" s="24"/>
      <c r="R258" s="24"/>
      <c r="S258" s="24"/>
      <c r="T258" s="24"/>
      <c r="U258" s="24"/>
      <c r="V258" s="24"/>
      <c r="W258" s="24"/>
      <c r="X258" s="24"/>
      <c r="Y258" s="24"/>
      <c r="Z258" s="24"/>
      <c r="AA258" s="24"/>
      <c r="AB258" s="24"/>
      <c r="AC258" s="24"/>
      <c r="AD258" s="24"/>
    </row>
    <row r="259" spans="8:30" s="10" customFormat="1" x14ac:dyDescent="0.2">
      <c r="H259" s="24"/>
      <c r="I259" s="24"/>
      <c r="J259" s="24"/>
      <c r="K259" s="24"/>
      <c r="L259" s="24"/>
      <c r="M259" s="24"/>
      <c r="N259" s="24"/>
      <c r="O259" s="24"/>
      <c r="P259" s="24"/>
      <c r="Q259" s="24"/>
      <c r="R259" s="24"/>
      <c r="S259" s="24"/>
      <c r="T259" s="24"/>
      <c r="U259" s="24"/>
      <c r="V259" s="24"/>
      <c r="W259" s="24"/>
      <c r="X259" s="24"/>
      <c r="Y259" s="24"/>
      <c r="Z259" s="24"/>
      <c r="AA259" s="24"/>
      <c r="AB259" s="24"/>
      <c r="AC259" s="24"/>
      <c r="AD259" s="24"/>
    </row>
    <row r="260" spans="8:30" s="10" customFormat="1" x14ac:dyDescent="0.2">
      <c r="H260" s="24"/>
      <c r="I260" s="24"/>
      <c r="J260" s="24"/>
      <c r="K260" s="24"/>
      <c r="L260" s="24"/>
      <c r="M260" s="24"/>
      <c r="N260" s="24"/>
      <c r="O260" s="24"/>
      <c r="P260" s="24"/>
      <c r="Q260" s="24"/>
      <c r="R260" s="24"/>
      <c r="S260" s="24"/>
      <c r="T260" s="24"/>
      <c r="U260" s="24"/>
      <c r="V260" s="24"/>
      <c r="W260" s="24"/>
      <c r="X260" s="24"/>
      <c r="Y260" s="24"/>
      <c r="Z260" s="24"/>
      <c r="AA260" s="24"/>
      <c r="AB260" s="24"/>
      <c r="AC260" s="24"/>
      <c r="AD260" s="24"/>
    </row>
    <row r="261" spans="8:30" s="10" customFormat="1" x14ac:dyDescent="0.2"/>
    <row r="262" spans="8:30" s="10" customFormat="1" x14ac:dyDescent="0.2">
      <c r="H262" s="24"/>
      <c r="I262" s="24"/>
      <c r="J262" s="24"/>
      <c r="K262" s="24"/>
      <c r="L262" s="24"/>
      <c r="M262" s="24"/>
      <c r="N262" s="24"/>
      <c r="O262" s="24"/>
      <c r="P262" s="24"/>
      <c r="Q262" s="24"/>
      <c r="R262" s="24"/>
      <c r="S262" s="24"/>
      <c r="T262" s="24"/>
      <c r="U262" s="24"/>
      <c r="V262" s="24"/>
      <c r="W262" s="24"/>
      <c r="X262" s="24"/>
      <c r="Y262" s="24"/>
      <c r="Z262" s="24"/>
      <c r="AA262" s="24"/>
      <c r="AB262" s="24"/>
      <c r="AC262" s="24"/>
      <c r="AD262" s="24"/>
    </row>
    <row r="263" spans="8:30" s="10" customFormat="1" x14ac:dyDescent="0.2"/>
    <row r="264" spans="8:30" s="10" customFormat="1" x14ac:dyDescent="0.2"/>
    <row r="265" spans="8:30" s="10" customFormat="1" x14ac:dyDescent="0.2">
      <c r="H265" s="24"/>
      <c r="I265" s="24"/>
      <c r="J265" s="24"/>
      <c r="K265" s="24"/>
      <c r="L265" s="24"/>
      <c r="M265" s="24"/>
      <c r="N265" s="24"/>
      <c r="O265" s="24"/>
      <c r="P265" s="24"/>
      <c r="Q265" s="24"/>
      <c r="R265" s="24"/>
      <c r="S265" s="24"/>
      <c r="T265" s="24"/>
      <c r="U265" s="24"/>
      <c r="V265" s="24"/>
      <c r="W265" s="24"/>
      <c r="X265" s="24"/>
      <c r="Y265" s="24"/>
      <c r="Z265" s="24"/>
      <c r="AA265" s="24"/>
      <c r="AB265" s="24"/>
      <c r="AC265" s="24"/>
      <c r="AD265" s="24"/>
    </row>
    <row r="266" spans="8:30" s="10" customFormat="1" x14ac:dyDescent="0.2">
      <c r="H266" s="24"/>
      <c r="I266" s="24"/>
      <c r="J266" s="24"/>
      <c r="K266" s="24"/>
      <c r="L266" s="24"/>
      <c r="M266" s="24"/>
      <c r="N266" s="24"/>
      <c r="O266" s="24"/>
      <c r="P266" s="24"/>
      <c r="Q266" s="24"/>
      <c r="R266" s="24"/>
      <c r="S266" s="24"/>
      <c r="T266" s="24"/>
      <c r="U266" s="24"/>
      <c r="V266" s="24"/>
      <c r="W266" s="24"/>
      <c r="X266" s="24"/>
      <c r="Y266" s="24"/>
      <c r="Z266" s="24"/>
      <c r="AA266" s="24"/>
      <c r="AB266" s="24"/>
      <c r="AC266" s="24"/>
      <c r="AD266" s="24"/>
    </row>
    <row r="267" spans="8:30" s="10" customFormat="1" x14ac:dyDescent="0.2">
      <c r="H267" s="24"/>
      <c r="I267" s="24"/>
      <c r="J267" s="24"/>
      <c r="K267" s="24"/>
      <c r="L267" s="24"/>
      <c r="M267" s="24"/>
      <c r="N267" s="24"/>
      <c r="O267" s="24"/>
      <c r="P267" s="24"/>
      <c r="Q267" s="24"/>
      <c r="R267" s="24"/>
      <c r="S267" s="24"/>
      <c r="T267" s="24"/>
      <c r="U267" s="24"/>
      <c r="V267" s="24"/>
      <c r="W267" s="24"/>
      <c r="X267" s="24"/>
      <c r="Y267" s="24"/>
      <c r="Z267" s="24"/>
      <c r="AA267" s="24"/>
      <c r="AB267" s="24"/>
      <c r="AC267" s="24"/>
      <c r="AD267" s="24"/>
    </row>
    <row r="268" spans="8:30" s="10" customFormat="1" x14ac:dyDescent="0.2">
      <c r="H268" s="24"/>
      <c r="I268" s="24"/>
      <c r="J268" s="24"/>
      <c r="K268" s="24"/>
      <c r="L268" s="24"/>
      <c r="M268" s="24"/>
      <c r="N268" s="24"/>
      <c r="O268" s="24"/>
      <c r="P268" s="24"/>
      <c r="Q268" s="24"/>
      <c r="R268" s="24"/>
      <c r="S268" s="24"/>
      <c r="T268" s="24"/>
      <c r="U268" s="24"/>
      <c r="V268" s="24"/>
      <c r="W268" s="24"/>
      <c r="X268" s="24"/>
      <c r="Y268" s="24"/>
      <c r="Z268" s="24"/>
      <c r="AA268" s="24"/>
      <c r="AB268" s="24"/>
      <c r="AC268" s="24"/>
      <c r="AD268" s="24"/>
    </row>
    <row r="269" spans="8:30" s="10" customFormat="1" x14ac:dyDescent="0.2"/>
    <row r="270" spans="8:30" s="10" customFormat="1" x14ac:dyDescent="0.2">
      <c r="H270" s="24"/>
      <c r="I270" s="24"/>
      <c r="J270" s="24"/>
      <c r="K270" s="24"/>
      <c r="L270" s="24"/>
      <c r="M270" s="24"/>
      <c r="N270" s="24"/>
      <c r="O270" s="24"/>
      <c r="P270" s="24"/>
      <c r="Q270" s="24"/>
      <c r="R270" s="24"/>
      <c r="S270" s="24"/>
      <c r="T270" s="24"/>
      <c r="U270" s="24"/>
      <c r="V270" s="24"/>
      <c r="W270" s="24"/>
      <c r="X270" s="24"/>
      <c r="Y270" s="24"/>
      <c r="Z270" s="24"/>
      <c r="AA270" s="24"/>
      <c r="AB270" s="24"/>
      <c r="AC270" s="24"/>
      <c r="AD270" s="24"/>
    </row>
    <row r="271" spans="8:30" s="10" customFormat="1" x14ac:dyDescent="0.2">
      <c r="H271" s="24"/>
      <c r="I271" s="24"/>
      <c r="J271" s="24"/>
      <c r="K271" s="24"/>
      <c r="L271" s="24"/>
      <c r="M271" s="24"/>
      <c r="N271" s="24"/>
      <c r="O271" s="24"/>
      <c r="P271" s="24"/>
      <c r="Q271" s="24"/>
      <c r="R271" s="24"/>
      <c r="S271" s="24"/>
      <c r="T271" s="24"/>
      <c r="U271" s="24"/>
      <c r="V271" s="24"/>
      <c r="W271" s="24"/>
      <c r="X271" s="24"/>
      <c r="Y271" s="24"/>
      <c r="Z271" s="24"/>
      <c r="AA271" s="24"/>
      <c r="AB271" s="24"/>
      <c r="AC271" s="24"/>
      <c r="AD271" s="24"/>
    </row>
    <row r="272" spans="8:30" s="10" customFormat="1" x14ac:dyDescent="0.2"/>
    <row r="273" spans="1:30" s="10" customFormat="1" x14ac:dyDescent="0.2">
      <c r="G273" s="47"/>
      <c r="H273" s="24"/>
      <c r="I273" s="24"/>
      <c r="J273" s="24"/>
      <c r="K273" s="24"/>
      <c r="L273" s="24"/>
      <c r="M273" s="24"/>
      <c r="N273" s="24"/>
      <c r="O273" s="24"/>
      <c r="P273" s="24"/>
      <c r="Q273" s="24"/>
      <c r="R273" s="24"/>
      <c r="S273" s="24"/>
      <c r="T273" s="24"/>
      <c r="U273" s="24"/>
      <c r="V273" s="24"/>
      <c r="W273" s="24"/>
      <c r="X273" s="24"/>
      <c r="Y273" s="24"/>
      <c r="Z273" s="24"/>
      <c r="AA273" s="24"/>
      <c r="AB273" s="24"/>
      <c r="AC273" s="24"/>
      <c r="AD273" s="24"/>
    </row>
    <row r="274" spans="1:30" s="10" customFormat="1" x14ac:dyDescent="0.2"/>
    <row r="275" spans="1:30" s="10" customFormat="1" x14ac:dyDescent="0.2"/>
    <row r="276" spans="1:30" s="10" customFormat="1" x14ac:dyDescent="0.2">
      <c r="B276" s="98"/>
      <c r="H276" s="94"/>
      <c r="I276" s="94"/>
    </row>
    <row r="277" spans="1:30" s="10" customFormat="1" x14ac:dyDescent="0.2">
      <c r="A277" s="98"/>
      <c r="H277" s="100"/>
      <c r="I277" s="100"/>
      <c r="J277" s="100"/>
      <c r="K277" s="100"/>
      <c r="L277" s="100"/>
      <c r="M277" s="100"/>
      <c r="N277" s="100"/>
      <c r="O277" s="100"/>
      <c r="P277" s="100"/>
      <c r="Q277" s="100"/>
      <c r="R277" s="100"/>
      <c r="S277" s="100"/>
      <c r="T277" s="100"/>
      <c r="U277" s="100"/>
      <c r="V277" s="100"/>
      <c r="W277" s="100"/>
      <c r="X277" s="100"/>
      <c r="Y277" s="100"/>
      <c r="Z277" s="100"/>
      <c r="AA277" s="100"/>
      <c r="AB277" s="100"/>
      <c r="AC277" s="100"/>
      <c r="AD277" s="100"/>
    </row>
    <row r="278" spans="1:30" s="10" customFormat="1" x14ac:dyDescent="0.2">
      <c r="H278" s="24"/>
      <c r="I278" s="24"/>
      <c r="J278" s="24"/>
      <c r="K278" s="24"/>
      <c r="L278" s="24"/>
      <c r="M278" s="24"/>
      <c r="N278" s="24"/>
      <c r="O278" s="24"/>
      <c r="P278" s="24"/>
      <c r="Q278" s="24"/>
      <c r="R278" s="24"/>
      <c r="S278" s="24"/>
      <c r="T278" s="24"/>
      <c r="U278" s="24"/>
      <c r="V278" s="24"/>
      <c r="W278" s="24"/>
      <c r="X278" s="24"/>
      <c r="Y278" s="24"/>
      <c r="Z278" s="24"/>
      <c r="AA278" s="24"/>
      <c r="AB278" s="24"/>
      <c r="AC278" s="24"/>
      <c r="AD278" s="24"/>
    </row>
    <row r="279" spans="1:30" s="10" customFormat="1" x14ac:dyDescent="0.2">
      <c r="H279" s="24"/>
      <c r="I279" s="24"/>
      <c r="J279" s="24"/>
      <c r="K279" s="24"/>
      <c r="L279" s="24"/>
      <c r="M279" s="24"/>
      <c r="N279" s="24"/>
      <c r="O279" s="24"/>
      <c r="P279" s="24"/>
      <c r="Q279" s="24"/>
      <c r="R279" s="24"/>
      <c r="S279" s="24"/>
      <c r="T279" s="24"/>
      <c r="U279" s="24"/>
      <c r="V279" s="24"/>
      <c r="W279" s="24"/>
      <c r="X279" s="24"/>
      <c r="Y279" s="24"/>
      <c r="Z279" s="24"/>
      <c r="AA279" s="24"/>
      <c r="AB279" s="24"/>
      <c r="AC279" s="24"/>
      <c r="AD279" s="24"/>
    </row>
    <row r="280" spans="1:30" s="10" customFormat="1" x14ac:dyDescent="0.2">
      <c r="B280" s="94"/>
      <c r="H280" s="24"/>
      <c r="I280" s="24"/>
      <c r="J280" s="24"/>
      <c r="K280" s="24"/>
      <c r="L280" s="24"/>
      <c r="M280" s="24"/>
      <c r="N280" s="24"/>
      <c r="O280" s="24"/>
      <c r="P280" s="24"/>
      <c r="Q280" s="24"/>
      <c r="R280" s="24"/>
      <c r="S280" s="24"/>
      <c r="T280" s="24"/>
      <c r="U280" s="24"/>
      <c r="V280" s="24"/>
      <c r="W280" s="24"/>
      <c r="X280" s="24"/>
      <c r="Y280" s="24"/>
      <c r="Z280" s="24"/>
      <c r="AA280" s="24"/>
      <c r="AB280" s="24"/>
      <c r="AC280" s="24"/>
      <c r="AD280" s="24"/>
    </row>
    <row r="281" spans="1:30" s="10" customFormat="1" x14ac:dyDescent="0.2">
      <c r="B281" s="94"/>
      <c r="H281" s="24"/>
      <c r="I281" s="24"/>
      <c r="J281" s="24"/>
      <c r="K281" s="24"/>
      <c r="L281" s="24"/>
      <c r="M281" s="24"/>
      <c r="N281" s="24"/>
      <c r="O281" s="24"/>
      <c r="P281" s="24"/>
      <c r="Q281" s="24"/>
      <c r="R281" s="24"/>
      <c r="S281" s="24"/>
      <c r="T281" s="24"/>
      <c r="U281" s="24"/>
      <c r="V281" s="24"/>
      <c r="W281" s="24"/>
      <c r="X281" s="24"/>
      <c r="Y281" s="24"/>
      <c r="Z281" s="24"/>
      <c r="AA281" s="24"/>
      <c r="AB281" s="24"/>
      <c r="AC281" s="24"/>
      <c r="AD281" s="24"/>
    </row>
    <row r="282" spans="1:30" s="10" customFormat="1" x14ac:dyDescent="0.2">
      <c r="B282" s="94"/>
      <c r="H282" s="24"/>
      <c r="I282" s="24"/>
      <c r="J282" s="24"/>
      <c r="K282" s="24"/>
      <c r="L282" s="24"/>
      <c r="M282" s="24"/>
      <c r="N282" s="24"/>
      <c r="O282" s="24"/>
      <c r="P282" s="24"/>
      <c r="Q282" s="24"/>
      <c r="R282" s="24"/>
      <c r="S282" s="24"/>
      <c r="T282" s="24"/>
      <c r="U282" s="24"/>
      <c r="V282" s="24"/>
      <c r="W282" s="24"/>
      <c r="X282" s="24"/>
      <c r="Y282" s="24"/>
      <c r="Z282" s="24"/>
      <c r="AA282" s="24"/>
      <c r="AB282" s="24"/>
      <c r="AC282" s="24"/>
      <c r="AD282" s="24"/>
    </row>
    <row r="283" spans="1:30" s="10" customFormat="1" x14ac:dyDescent="0.2">
      <c r="H283" s="24"/>
      <c r="I283" s="24"/>
      <c r="J283" s="24"/>
      <c r="K283" s="24"/>
      <c r="L283" s="24"/>
      <c r="M283" s="24"/>
      <c r="N283" s="24"/>
      <c r="O283" s="24"/>
      <c r="P283" s="24"/>
      <c r="Q283" s="24"/>
      <c r="R283" s="24"/>
      <c r="S283" s="24"/>
      <c r="T283" s="24"/>
      <c r="U283" s="24"/>
      <c r="V283" s="24"/>
      <c r="W283" s="24"/>
      <c r="X283" s="24"/>
      <c r="Y283" s="24"/>
      <c r="Z283" s="24"/>
      <c r="AA283" s="24"/>
      <c r="AB283" s="24"/>
      <c r="AC283" s="24"/>
      <c r="AD283" s="24"/>
    </row>
    <row r="284" spans="1:30" s="10" customFormat="1" x14ac:dyDescent="0.2">
      <c r="H284" s="24"/>
      <c r="I284" s="24"/>
      <c r="J284" s="24"/>
      <c r="K284" s="24"/>
      <c r="L284" s="24"/>
      <c r="M284" s="24"/>
      <c r="N284" s="24"/>
      <c r="O284" s="24"/>
      <c r="P284" s="24"/>
      <c r="Q284" s="24"/>
      <c r="R284" s="24"/>
      <c r="S284" s="24"/>
      <c r="T284" s="24"/>
      <c r="U284" s="24"/>
      <c r="V284" s="24"/>
      <c r="W284" s="24"/>
      <c r="X284" s="24"/>
      <c r="Y284" s="24"/>
      <c r="Z284" s="24"/>
      <c r="AA284" s="24"/>
      <c r="AB284" s="24"/>
      <c r="AC284" s="24"/>
      <c r="AD284" s="24"/>
    </row>
    <row r="285" spans="1:30" s="10" customFormat="1" x14ac:dyDescent="0.2">
      <c r="H285" s="24"/>
      <c r="I285" s="24"/>
      <c r="J285" s="24"/>
      <c r="K285" s="24"/>
      <c r="L285" s="24"/>
      <c r="M285" s="24"/>
      <c r="N285" s="24"/>
      <c r="O285" s="24"/>
      <c r="P285" s="24"/>
      <c r="Q285" s="24"/>
      <c r="R285" s="24"/>
      <c r="S285" s="24"/>
      <c r="T285" s="24"/>
      <c r="U285" s="24"/>
      <c r="V285" s="24"/>
      <c r="W285" s="24"/>
      <c r="X285" s="24"/>
      <c r="Y285" s="24"/>
      <c r="Z285" s="24"/>
      <c r="AA285" s="24"/>
      <c r="AB285" s="24"/>
      <c r="AC285" s="24"/>
      <c r="AD285" s="24"/>
    </row>
    <row r="286" spans="1:30" s="10" customFormat="1" x14ac:dyDescent="0.2">
      <c r="G286" s="95"/>
      <c r="H286" s="24"/>
      <c r="I286" s="24"/>
      <c r="J286" s="24"/>
      <c r="K286" s="24"/>
      <c r="L286" s="24"/>
      <c r="M286" s="24"/>
      <c r="N286" s="24"/>
      <c r="O286" s="24"/>
      <c r="P286" s="24"/>
      <c r="Q286" s="24"/>
      <c r="R286" s="24"/>
      <c r="S286" s="24"/>
      <c r="T286" s="24"/>
      <c r="U286" s="24"/>
      <c r="V286" s="24"/>
      <c r="W286" s="24"/>
      <c r="X286" s="24"/>
      <c r="Y286" s="24"/>
      <c r="Z286" s="24"/>
      <c r="AA286" s="24"/>
      <c r="AB286" s="24"/>
      <c r="AC286" s="24"/>
      <c r="AD286" s="24"/>
    </row>
    <row r="287" spans="1:30" s="10" customFormat="1" x14ac:dyDescent="0.2">
      <c r="H287" s="24"/>
      <c r="I287" s="24"/>
      <c r="J287" s="24"/>
      <c r="K287" s="24"/>
      <c r="L287" s="24"/>
      <c r="M287" s="24"/>
      <c r="N287" s="24"/>
      <c r="O287" s="24"/>
      <c r="P287" s="24"/>
      <c r="Q287" s="24"/>
      <c r="R287" s="24"/>
      <c r="S287" s="24"/>
      <c r="T287" s="24"/>
      <c r="U287" s="24"/>
      <c r="V287" s="24"/>
      <c r="W287" s="24"/>
      <c r="X287" s="24"/>
      <c r="Y287" s="24"/>
      <c r="Z287" s="24"/>
      <c r="AA287" s="24"/>
      <c r="AB287" s="24"/>
      <c r="AC287" s="24"/>
      <c r="AD287" s="24"/>
    </row>
    <row r="288" spans="1:30" s="10" customFormat="1" x14ac:dyDescent="0.2">
      <c r="H288" s="24"/>
      <c r="I288" s="101"/>
      <c r="J288" s="24"/>
      <c r="K288" s="24"/>
      <c r="L288" s="24"/>
      <c r="M288" s="24"/>
      <c r="N288" s="24"/>
      <c r="O288" s="24"/>
      <c r="P288" s="24"/>
      <c r="Q288" s="24"/>
      <c r="R288" s="24"/>
      <c r="S288" s="24"/>
      <c r="T288" s="24"/>
      <c r="U288" s="24"/>
      <c r="V288" s="24"/>
      <c r="W288" s="24"/>
      <c r="X288" s="24"/>
      <c r="Y288" s="24"/>
      <c r="Z288" s="24"/>
      <c r="AA288" s="24"/>
      <c r="AB288" s="24"/>
      <c r="AC288" s="24"/>
      <c r="AD288" s="24"/>
    </row>
    <row r="289" spans="1:30" s="10" customFormat="1" x14ac:dyDescent="0.2"/>
    <row r="290" spans="1:30" s="10" customFormat="1" x14ac:dyDescent="0.2"/>
    <row r="291" spans="1:30" s="10" customFormat="1" x14ac:dyDescent="0.2">
      <c r="A291" s="98"/>
    </row>
    <row r="292" spans="1:30" s="10" customFormat="1" x14ac:dyDescent="0.2">
      <c r="A292" s="46"/>
    </row>
    <row r="293" spans="1:30" s="10" customFormat="1" x14ac:dyDescent="0.2">
      <c r="B293" s="98"/>
      <c r="H293" s="94"/>
      <c r="I293" s="94"/>
      <c r="J293" s="94"/>
    </row>
    <row r="294" spans="1:30" s="10" customFormat="1" x14ac:dyDescent="0.2">
      <c r="A294" s="98"/>
      <c r="H294" s="100"/>
      <c r="I294" s="100"/>
      <c r="J294" s="100"/>
      <c r="K294" s="100"/>
      <c r="L294" s="100"/>
      <c r="M294" s="100"/>
      <c r="N294" s="100"/>
      <c r="O294" s="100"/>
      <c r="P294" s="100"/>
      <c r="Q294" s="100"/>
      <c r="R294" s="100"/>
      <c r="S294" s="100"/>
      <c r="T294" s="100"/>
      <c r="U294" s="100"/>
      <c r="V294" s="100"/>
      <c r="W294" s="100"/>
      <c r="X294" s="100"/>
      <c r="Y294" s="100"/>
      <c r="Z294" s="100"/>
      <c r="AA294" s="100"/>
      <c r="AB294" s="100"/>
      <c r="AC294" s="100"/>
      <c r="AD294" s="100"/>
    </row>
    <row r="295" spans="1:30" s="10" customFormat="1" x14ac:dyDescent="0.2">
      <c r="A295" s="98"/>
    </row>
    <row r="296" spans="1:30" s="10" customFormat="1" x14ac:dyDescent="0.2">
      <c r="G296" s="99"/>
      <c r="H296" s="24"/>
      <c r="I296" s="24"/>
      <c r="J296" s="24"/>
      <c r="K296" s="24"/>
      <c r="L296" s="24"/>
      <c r="M296" s="24"/>
      <c r="N296" s="24"/>
      <c r="O296" s="24"/>
      <c r="P296" s="24"/>
      <c r="Q296" s="24"/>
      <c r="R296" s="24"/>
      <c r="S296" s="24"/>
      <c r="T296" s="24"/>
      <c r="U296" s="24"/>
      <c r="V296" s="24"/>
      <c r="W296" s="24"/>
      <c r="X296" s="24"/>
      <c r="Y296" s="24"/>
      <c r="Z296" s="24"/>
      <c r="AA296" s="24"/>
      <c r="AB296" s="24"/>
      <c r="AC296" s="24"/>
      <c r="AD296" s="24"/>
    </row>
    <row r="297" spans="1:30" s="10" customFormat="1" x14ac:dyDescent="0.2"/>
    <row r="298" spans="1:30" s="10" customFormat="1" x14ac:dyDescent="0.2"/>
    <row r="299" spans="1:30" s="10" customFormat="1" x14ac:dyDescent="0.2">
      <c r="H299" s="24"/>
      <c r="I299" s="24"/>
      <c r="J299" s="24"/>
      <c r="K299" s="24"/>
      <c r="L299" s="24"/>
      <c r="M299" s="24"/>
      <c r="N299" s="24"/>
      <c r="O299" s="24"/>
      <c r="P299" s="24"/>
      <c r="Q299" s="24"/>
      <c r="R299" s="24"/>
      <c r="S299" s="24"/>
      <c r="T299" s="24"/>
      <c r="U299" s="24"/>
      <c r="V299" s="24"/>
      <c r="W299" s="24"/>
      <c r="X299" s="24"/>
      <c r="Y299" s="24"/>
      <c r="Z299" s="24"/>
      <c r="AA299" s="24"/>
      <c r="AB299" s="24"/>
      <c r="AC299" s="24"/>
      <c r="AD299" s="24"/>
    </row>
    <row r="300" spans="1:30" s="10" customFormat="1" x14ac:dyDescent="0.2">
      <c r="H300" s="24"/>
      <c r="I300" s="24"/>
      <c r="J300" s="24"/>
      <c r="K300" s="24"/>
      <c r="L300" s="24"/>
      <c r="M300" s="24"/>
      <c r="N300" s="24"/>
      <c r="O300" s="24"/>
      <c r="P300" s="24"/>
      <c r="Q300" s="24"/>
      <c r="R300" s="24"/>
      <c r="S300" s="24"/>
      <c r="T300" s="24"/>
      <c r="U300" s="24"/>
      <c r="V300" s="24"/>
      <c r="W300" s="24"/>
      <c r="X300" s="24"/>
      <c r="Y300" s="24"/>
      <c r="Z300" s="24"/>
      <c r="AA300" s="24"/>
      <c r="AB300" s="24"/>
      <c r="AC300" s="24"/>
      <c r="AD300" s="24"/>
    </row>
    <row r="301" spans="1:30" s="10" customFormat="1" x14ac:dyDescent="0.2">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row>
    <row r="302" spans="1:30" s="10" customFormat="1" x14ac:dyDescent="0.2"/>
    <row r="303" spans="1:30" s="10" customFormat="1" x14ac:dyDescent="0.2">
      <c r="H303" s="24"/>
      <c r="I303" s="24"/>
      <c r="J303" s="24"/>
      <c r="K303" s="24"/>
      <c r="L303" s="24"/>
      <c r="M303" s="24"/>
      <c r="N303" s="24"/>
      <c r="O303" s="24"/>
      <c r="P303" s="24"/>
      <c r="Q303" s="24"/>
      <c r="R303" s="24"/>
      <c r="S303" s="24"/>
      <c r="T303" s="24"/>
      <c r="U303" s="24"/>
      <c r="V303" s="24"/>
      <c r="W303" s="24"/>
      <c r="X303" s="24"/>
      <c r="Y303" s="24"/>
      <c r="Z303" s="24"/>
      <c r="AA303" s="24"/>
      <c r="AB303" s="24"/>
      <c r="AC303" s="24"/>
      <c r="AD303" s="24"/>
    </row>
    <row r="304" spans="1:30" s="10" customFormat="1" x14ac:dyDescent="0.2"/>
    <row r="305" spans="1:30" s="10" customFormat="1" x14ac:dyDescent="0.2"/>
    <row r="306" spans="1:30" s="10" customFormat="1" x14ac:dyDescent="0.2">
      <c r="H306" s="24"/>
      <c r="I306" s="24"/>
      <c r="J306" s="24"/>
      <c r="K306" s="24"/>
      <c r="L306" s="24"/>
      <c r="M306" s="24"/>
      <c r="N306" s="24"/>
      <c r="O306" s="24"/>
      <c r="P306" s="24"/>
      <c r="Q306" s="24"/>
      <c r="R306" s="24"/>
      <c r="S306" s="24"/>
      <c r="T306" s="24"/>
      <c r="U306" s="24"/>
      <c r="V306" s="24"/>
      <c r="W306" s="24"/>
      <c r="X306" s="24"/>
      <c r="Y306" s="24"/>
      <c r="Z306" s="24"/>
      <c r="AA306" s="24"/>
      <c r="AB306" s="24"/>
      <c r="AC306" s="24"/>
      <c r="AD306" s="24"/>
    </row>
    <row r="307" spans="1:30" s="10" customFormat="1" x14ac:dyDescent="0.2">
      <c r="H307" s="24"/>
      <c r="I307" s="24"/>
      <c r="J307" s="24"/>
      <c r="K307" s="24"/>
      <c r="L307" s="24"/>
      <c r="M307" s="24"/>
      <c r="N307" s="24"/>
      <c r="O307" s="24"/>
      <c r="P307" s="24"/>
      <c r="Q307" s="24"/>
      <c r="R307" s="24"/>
      <c r="S307" s="24"/>
      <c r="T307" s="24"/>
      <c r="U307" s="24"/>
      <c r="V307" s="24"/>
      <c r="W307" s="24"/>
      <c r="X307" s="24"/>
      <c r="Y307" s="24"/>
      <c r="Z307" s="24"/>
      <c r="AA307" s="24"/>
      <c r="AB307" s="24"/>
      <c r="AC307" s="24"/>
      <c r="AD307" s="24"/>
    </row>
    <row r="308" spans="1:30" s="10" customFormat="1" x14ac:dyDescent="0.2">
      <c r="H308" s="24"/>
      <c r="I308" s="24"/>
      <c r="J308" s="24"/>
      <c r="K308" s="24"/>
      <c r="L308" s="24"/>
      <c r="M308" s="24"/>
      <c r="N308" s="24"/>
      <c r="O308" s="24"/>
      <c r="P308" s="24"/>
      <c r="Q308" s="24"/>
      <c r="R308" s="24"/>
      <c r="S308" s="24"/>
      <c r="T308" s="24"/>
      <c r="U308" s="24"/>
      <c r="V308" s="24"/>
      <c r="W308" s="24"/>
      <c r="X308" s="24"/>
      <c r="Y308" s="24"/>
      <c r="Z308" s="24"/>
      <c r="AA308" s="24"/>
      <c r="AB308" s="24"/>
      <c r="AC308" s="24"/>
      <c r="AD308" s="24"/>
    </row>
    <row r="309" spans="1:30" s="10" customFormat="1" x14ac:dyDescent="0.2">
      <c r="H309" s="24"/>
      <c r="I309" s="24"/>
      <c r="J309" s="24"/>
      <c r="K309" s="24"/>
      <c r="L309" s="24"/>
      <c r="M309" s="24"/>
      <c r="N309" s="24"/>
      <c r="O309" s="24"/>
      <c r="P309" s="24"/>
      <c r="Q309" s="24"/>
      <c r="R309" s="24"/>
      <c r="S309" s="24"/>
      <c r="T309" s="24"/>
      <c r="U309" s="24"/>
      <c r="V309" s="24"/>
      <c r="W309" s="24"/>
      <c r="X309" s="24"/>
      <c r="Y309" s="24"/>
      <c r="Z309" s="24"/>
      <c r="AA309" s="24"/>
      <c r="AB309" s="24"/>
      <c r="AC309" s="24"/>
      <c r="AD309" s="24"/>
    </row>
    <row r="310" spans="1:30" s="10" customFormat="1" x14ac:dyDescent="0.2"/>
    <row r="311" spans="1:30" s="10" customFormat="1" x14ac:dyDescent="0.2">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row>
    <row r="312" spans="1:30" s="10" customFormat="1" x14ac:dyDescent="0.2">
      <c r="H312" s="24"/>
      <c r="I312" s="24"/>
      <c r="J312" s="24"/>
      <c r="K312" s="24"/>
      <c r="L312" s="24"/>
      <c r="M312" s="24"/>
      <c r="N312" s="24"/>
      <c r="O312" s="24"/>
      <c r="P312" s="24"/>
      <c r="Q312" s="24"/>
      <c r="R312" s="24"/>
      <c r="S312" s="24"/>
      <c r="T312" s="24"/>
      <c r="U312" s="24"/>
      <c r="V312" s="24"/>
      <c r="W312" s="24"/>
      <c r="X312" s="24"/>
      <c r="Y312" s="24"/>
      <c r="Z312" s="24"/>
      <c r="AA312" s="24"/>
      <c r="AB312" s="24"/>
      <c r="AC312" s="24"/>
      <c r="AD312" s="24"/>
    </row>
    <row r="313" spans="1:30" s="10" customFormat="1" x14ac:dyDescent="0.2"/>
    <row r="314" spans="1:30" s="10" customFormat="1" x14ac:dyDescent="0.2">
      <c r="G314" s="47"/>
      <c r="H314" s="24"/>
      <c r="I314" s="24"/>
      <c r="J314" s="24"/>
      <c r="K314" s="24"/>
      <c r="L314" s="24"/>
      <c r="M314" s="24"/>
      <c r="N314" s="24"/>
      <c r="O314" s="24"/>
      <c r="P314" s="24"/>
      <c r="Q314" s="24"/>
      <c r="R314" s="24"/>
      <c r="S314" s="24"/>
      <c r="T314" s="24"/>
      <c r="U314" s="24"/>
      <c r="V314" s="24"/>
      <c r="W314" s="24"/>
      <c r="X314" s="24"/>
      <c r="Y314" s="24"/>
      <c r="Z314" s="24"/>
      <c r="AA314" s="24"/>
      <c r="AB314" s="24"/>
      <c r="AC314" s="24"/>
      <c r="AD314" s="24"/>
    </row>
    <row r="315" spans="1:30" s="10" customFormat="1" x14ac:dyDescent="0.2"/>
    <row r="316" spans="1:30" s="10" customFormat="1" x14ac:dyDescent="0.2"/>
    <row r="317" spans="1:30" s="10" customFormat="1" x14ac:dyDescent="0.2">
      <c r="B317" s="98"/>
      <c r="H317" s="94"/>
      <c r="I317" s="94"/>
    </row>
    <row r="318" spans="1:30" s="10" customFormat="1" x14ac:dyDescent="0.2">
      <c r="A318" s="98"/>
      <c r="H318" s="100"/>
      <c r="I318" s="100"/>
      <c r="J318" s="100"/>
      <c r="K318" s="100"/>
      <c r="L318" s="100"/>
      <c r="M318" s="100"/>
      <c r="N318" s="100"/>
      <c r="O318" s="100"/>
      <c r="P318" s="100"/>
      <c r="Q318" s="100"/>
      <c r="R318" s="100"/>
      <c r="S318" s="100"/>
      <c r="T318" s="100"/>
      <c r="U318" s="100"/>
      <c r="V318" s="100"/>
      <c r="W318" s="100"/>
      <c r="X318" s="100"/>
      <c r="Y318" s="100"/>
      <c r="Z318" s="100"/>
      <c r="AA318" s="100"/>
      <c r="AB318" s="100"/>
      <c r="AC318" s="100"/>
      <c r="AD318" s="100"/>
    </row>
    <row r="319" spans="1:30" s="10" customFormat="1" x14ac:dyDescent="0.2">
      <c r="H319" s="24"/>
      <c r="I319" s="24"/>
      <c r="J319" s="24"/>
      <c r="K319" s="24"/>
      <c r="L319" s="24"/>
      <c r="M319" s="24"/>
      <c r="N319" s="24"/>
      <c r="O319" s="24"/>
      <c r="P319" s="24"/>
      <c r="Q319" s="24"/>
      <c r="R319" s="24"/>
      <c r="S319" s="24"/>
      <c r="T319" s="24"/>
      <c r="U319" s="24"/>
      <c r="V319" s="24"/>
      <c r="W319" s="24"/>
      <c r="X319" s="24"/>
      <c r="Y319" s="24"/>
      <c r="Z319" s="24"/>
      <c r="AA319" s="24"/>
      <c r="AB319" s="24"/>
      <c r="AC319" s="24"/>
      <c r="AD319" s="24"/>
    </row>
    <row r="320" spans="1:30" s="10" customFormat="1" x14ac:dyDescent="0.2">
      <c r="H320" s="24"/>
      <c r="I320" s="24"/>
      <c r="J320" s="24"/>
      <c r="K320" s="24"/>
      <c r="L320" s="24"/>
      <c r="M320" s="24"/>
      <c r="N320" s="24"/>
      <c r="O320" s="24"/>
      <c r="P320" s="24"/>
      <c r="Q320" s="24"/>
      <c r="R320" s="24"/>
      <c r="S320" s="24"/>
      <c r="T320" s="24"/>
      <c r="U320" s="24"/>
      <c r="V320" s="24"/>
      <c r="W320" s="24"/>
      <c r="X320" s="24"/>
      <c r="Y320" s="24"/>
      <c r="Z320" s="24"/>
      <c r="AA320" s="24"/>
      <c r="AB320" s="24"/>
      <c r="AC320" s="24"/>
      <c r="AD320" s="24"/>
    </row>
    <row r="321" spans="2:30" s="10" customFormat="1" x14ac:dyDescent="0.2">
      <c r="B321" s="94"/>
      <c r="H321" s="24"/>
      <c r="I321" s="24"/>
      <c r="J321" s="24"/>
      <c r="K321" s="24"/>
      <c r="L321" s="24"/>
      <c r="M321" s="24"/>
      <c r="N321" s="24"/>
      <c r="O321" s="24"/>
      <c r="P321" s="24"/>
      <c r="Q321" s="24"/>
      <c r="R321" s="24"/>
      <c r="S321" s="24"/>
      <c r="T321" s="24"/>
      <c r="U321" s="24"/>
      <c r="V321" s="24"/>
      <c r="W321" s="24"/>
      <c r="X321" s="24"/>
      <c r="Y321" s="24"/>
      <c r="Z321" s="24"/>
      <c r="AA321" s="24"/>
      <c r="AB321" s="24"/>
      <c r="AC321" s="24"/>
      <c r="AD321" s="24"/>
    </row>
    <row r="322" spans="2:30" s="10" customFormat="1" x14ac:dyDescent="0.2">
      <c r="B322" s="94"/>
      <c r="H322" s="24"/>
      <c r="I322" s="24"/>
      <c r="J322" s="24"/>
      <c r="K322" s="24"/>
      <c r="L322" s="24"/>
      <c r="M322" s="24"/>
      <c r="N322" s="24"/>
      <c r="O322" s="24"/>
      <c r="P322" s="24"/>
      <c r="Q322" s="24"/>
      <c r="R322" s="24"/>
      <c r="S322" s="24"/>
      <c r="T322" s="24"/>
      <c r="U322" s="24"/>
      <c r="V322" s="24"/>
      <c r="W322" s="24"/>
      <c r="X322" s="24"/>
      <c r="Y322" s="24"/>
      <c r="Z322" s="24"/>
      <c r="AA322" s="24"/>
      <c r="AB322" s="24"/>
      <c r="AC322" s="24"/>
      <c r="AD322" s="24"/>
    </row>
    <row r="323" spans="2:30" s="10" customFormat="1" x14ac:dyDescent="0.2">
      <c r="B323" s="94"/>
      <c r="H323" s="24"/>
      <c r="I323" s="24"/>
      <c r="J323" s="24"/>
      <c r="K323" s="24"/>
      <c r="L323" s="24"/>
      <c r="M323" s="24"/>
      <c r="N323" s="24"/>
      <c r="O323" s="24"/>
      <c r="P323" s="24"/>
      <c r="Q323" s="24"/>
      <c r="R323" s="24"/>
      <c r="S323" s="24"/>
      <c r="T323" s="24"/>
      <c r="U323" s="24"/>
      <c r="V323" s="24"/>
      <c r="W323" s="24"/>
      <c r="X323" s="24"/>
      <c r="Y323" s="24"/>
      <c r="Z323" s="24"/>
      <c r="AA323" s="24"/>
      <c r="AB323" s="24"/>
      <c r="AC323" s="24"/>
      <c r="AD323" s="24"/>
    </row>
    <row r="324" spans="2:30" s="10" customFormat="1" x14ac:dyDescent="0.2">
      <c r="H324" s="24"/>
      <c r="I324" s="24"/>
      <c r="J324" s="24"/>
      <c r="K324" s="24"/>
      <c r="L324" s="24"/>
      <c r="M324" s="24"/>
      <c r="N324" s="24"/>
      <c r="O324" s="24"/>
      <c r="P324" s="24"/>
      <c r="Q324" s="24"/>
      <c r="R324" s="24"/>
      <c r="S324" s="24"/>
      <c r="T324" s="24"/>
      <c r="U324" s="24"/>
      <c r="V324" s="24"/>
      <c r="W324" s="24"/>
      <c r="X324" s="24"/>
      <c r="Y324" s="24"/>
      <c r="Z324" s="24"/>
      <c r="AA324" s="24"/>
      <c r="AB324" s="24"/>
      <c r="AC324" s="24"/>
      <c r="AD324" s="24"/>
    </row>
    <row r="325" spans="2:30" s="10" customFormat="1" x14ac:dyDescent="0.2">
      <c r="H325" s="24"/>
      <c r="I325" s="24"/>
      <c r="J325" s="24"/>
      <c r="K325" s="24"/>
      <c r="L325" s="24"/>
      <c r="M325" s="24"/>
      <c r="N325" s="24"/>
      <c r="O325" s="24"/>
      <c r="P325" s="24"/>
      <c r="Q325" s="24"/>
      <c r="R325" s="24"/>
      <c r="S325" s="24"/>
      <c r="T325" s="24"/>
      <c r="U325" s="24"/>
      <c r="V325" s="24"/>
      <c r="W325" s="24"/>
      <c r="X325" s="24"/>
      <c r="Y325" s="24"/>
      <c r="Z325" s="24"/>
      <c r="AA325" s="24"/>
      <c r="AB325" s="24"/>
      <c r="AC325" s="24"/>
      <c r="AD325" s="24"/>
    </row>
    <row r="326" spans="2:30" s="10" customFormat="1" x14ac:dyDescent="0.2">
      <c r="H326" s="24"/>
      <c r="I326" s="24"/>
      <c r="J326" s="24"/>
      <c r="K326" s="24"/>
      <c r="L326" s="24"/>
      <c r="M326" s="24"/>
      <c r="N326" s="24"/>
      <c r="O326" s="24"/>
      <c r="P326" s="24"/>
      <c r="Q326" s="24"/>
      <c r="R326" s="24"/>
      <c r="S326" s="24"/>
      <c r="T326" s="24"/>
      <c r="U326" s="24"/>
      <c r="V326" s="24"/>
      <c r="W326" s="24"/>
      <c r="X326" s="24"/>
      <c r="Y326" s="24"/>
      <c r="Z326" s="24"/>
      <c r="AA326" s="24"/>
      <c r="AB326" s="24"/>
      <c r="AC326" s="24"/>
      <c r="AD326" s="24"/>
    </row>
    <row r="327" spans="2:30" s="10" customFormat="1" x14ac:dyDescent="0.2">
      <c r="G327" s="95"/>
      <c r="H327" s="24"/>
      <c r="I327" s="24"/>
      <c r="J327" s="24"/>
      <c r="K327" s="24"/>
      <c r="L327" s="24"/>
      <c r="M327" s="24"/>
      <c r="N327" s="24"/>
      <c r="O327" s="24"/>
      <c r="P327" s="24"/>
      <c r="Q327" s="24"/>
      <c r="R327" s="24"/>
      <c r="S327" s="24"/>
      <c r="T327" s="24"/>
      <c r="U327" s="24"/>
      <c r="V327" s="24"/>
      <c r="W327" s="24"/>
      <c r="X327" s="24"/>
      <c r="Y327" s="24"/>
      <c r="Z327" s="24"/>
      <c r="AA327" s="24"/>
      <c r="AB327" s="24"/>
      <c r="AC327" s="24"/>
      <c r="AD327" s="24"/>
    </row>
    <row r="328" spans="2:30" s="10" customFormat="1" x14ac:dyDescent="0.2">
      <c r="H328" s="24"/>
      <c r="I328" s="24"/>
      <c r="J328" s="24"/>
      <c r="K328" s="24"/>
      <c r="L328" s="24"/>
      <c r="M328" s="24"/>
      <c r="N328" s="24"/>
      <c r="O328" s="24"/>
      <c r="P328" s="24"/>
      <c r="Q328" s="24"/>
      <c r="R328" s="24"/>
      <c r="S328" s="24"/>
      <c r="T328" s="24"/>
      <c r="U328" s="24"/>
      <c r="V328" s="24"/>
      <c r="W328" s="24"/>
      <c r="X328" s="24"/>
      <c r="Y328" s="24"/>
      <c r="Z328" s="24"/>
      <c r="AA328" s="24"/>
      <c r="AB328" s="24"/>
      <c r="AC328" s="24"/>
      <c r="AD328" s="24"/>
    </row>
    <row r="329" spans="2:30" s="10" customFormat="1" x14ac:dyDescent="0.2">
      <c r="H329" s="24"/>
      <c r="I329" s="101"/>
      <c r="J329" s="24"/>
      <c r="K329" s="24"/>
      <c r="L329" s="24"/>
      <c r="M329" s="24"/>
      <c r="N329" s="24"/>
      <c r="O329" s="24"/>
      <c r="P329" s="24"/>
      <c r="Q329" s="24"/>
      <c r="R329" s="24"/>
      <c r="S329" s="24"/>
      <c r="T329" s="24"/>
      <c r="U329" s="24"/>
      <c r="V329" s="24"/>
      <c r="W329" s="24"/>
      <c r="X329" s="24"/>
      <c r="Y329" s="24"/>
      <c r="Z329" s="24"/>
      <c r="AA329" s="24"/>
      <c r="AB329" s="24"/>
      <c r="AC329" s="24"/>
      <c r="AD329" s="24"/>
    </row>
    <row r="330" spans="2:30" s="10" customFormat="1" x14ac:dyDescent="0.2"/>
    <row r="331" spans="2:30" s="10" customFormat="1" x14ac:dyDescent="0.2">
      <c r="H331" s="102"/>
    </row>
    <row r="332" spans="2:30" s="10" customFormat="1" x14ac:dyDescent="0.2"/>
    <row r="333" spans="2:30" s="10" customFormat="1" x14ac:dyDescent="0.2"/>
    <row r="334" spans="2:30" s="10" customFormat="1" x14ac:dyDescent="0.2"/>
    <row r="335" spans="2:30" s="10" customFormat="1" x14ac:dyDescent="0.2"/>
    <row r="336" spans="2:30"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row r="348" s="10" customFormat="1" x14ac:dyDescent="0.2"/>
    <row r="349" s="10" customFormat="1" x14ac:dyDescent="0.2"/>
    <row r="350" s="10" customFormat="1" x14ac:dyDescent="0.2"/>
    <row r="351" s="10" customFormat="1" x14ac:dyDescent="0.2"/>
    <row r="352" s="10" customFormat="1" x14ac:dyDescent="0.2"/>
    <row r="353" s="10" customFormat="1" x14ac:dyDescent="0.2"/>
    <row r="354" s="10" customFormat="1" x14ac:dyDescent="0.2"/>
    <row r="355" s="10" customFormat="1" x14ac:dyDescent="0.2"/>
    <row r="356" s="10" customFormat="1" x14ac:dyDescent="0.2"/>
    <row r="357" s="10" customFormat="1" x14ac:dyDescent="0.2"/>
    <row r="358" s="10" customFormat="1" x14ac:dyDescent="0.2"/>
    <row r="359" s="10" customFormat="1" x14ac:dyDescent="0.2"/>
    <row r="360" s="10" customFormat="1" x14ac:dyDescent="0.2"/>
    <row r="361" s="10" customFormat="1" x14ac:dyDescent="0.2"/>
    <row r="362" s="10" customFormat="1" x14ac:dyDescent="0.2"/>
    <row r="363" s="10" customFormat="1" x14ac:dyDescent="0.2"/>
    <row r="364" s="10" customFormat="1" x14ac:dyDescent="0.2"/>
    <row r="365" s="10" customFormat="1" x14ac:dyDescent="0.2"/>
    <row r="366" s="10" customFormat="1" x14ac:dyDescent="0.2"/>
    <row r="367" s="10" customFormat="1" x14ac:dyDescent="0.2"/>
    <row r="368" s="10" customFormat="1" x14ac:dyDescent="0.2"/>
    <row r="369" s="10" customFormat="1" x14ac:dyDescent="0.2"/>
    <row r="370" s="10" customFormat="1" x14ac:dyDescent="0.2"/>
    <row r="371" s="10" customFormat="1" x14ac:dyDescent="0.2"/>
    <row r="372" s="10" customFormat="1" x14ac:dyDescent="0.2"/>
    <row r="373" s="10" customFormat="1" x14ac:dyDescent="0.2"/>
    <row r="374" s="10" customFormat="1" x14ac:dyDescent="0.2"/>
    <row r="375" s="10" customFormat="1" x14ac:dyDescent="0.2"/>
    <row r="376" s="10" customFormat="1" x14ac:dyDescent="0.2"/>
    <row r="377" s="10" customFormat="1" x14ac:dyDescent="0.2"/>
    <row r="378" s="10" customFormat="1" x14ac:dyDescent="0.2"/>
    <row r="379" s="10" customFormat="1" x14ac:dyDescent="0.2"/>
    <row r="380" s="10" customFormat="1" x14ac:dyDescent="0.2"/>
    <row r="381" s="10" customFormat="1" x14ac:dyDescent="0.2"/>
    <row r="382" s="10" customFormat="1" x14ac:dyDescent="0.2"/>
  </sheetData>
  <scenarios current="0">
    <scenario name="Strategy 1" locked="1" count="1" user="Steven" comment="Created by Steven on 11/27/2012">
      <inputCells r="K5" val="1"/>
    </scenario>
  </scenarios>
  <pageMargins left="0.75" right="0.75" top="1" bottom="1" header="0.5" footer="0.5"/>
  <pageSetup scale="80" orientation="landscape" horizontalDpi="300" verticalDpi="300" r:id="rId1"/>
  <headerFooter alignWithMargins="0">
    <oddFooter>Page &amp;P</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59999389629810485"/>
    <pageSetUpPr fitToPage="1"/>
  </sheetPr>
  <dimension ref="A1:AV382"/>
  <sheetViews>
    <sheetView workbookViewId="0"/>
  </sheetViews>
  <sheetFormatPr defaultColWidth="11.42578125" defaultRowHeight="12.75" outlineLevelCol="1" x14ac:dyDescent="0.2"/>
  <cols>
    <col min="1" max="4" width="2.85546875" style="42" customWidth="1"/>
    <col min="5" max="5" width="9.85546875" style="42" customWidth="1"/>
    <col min="6" max="6" width="16" style="42" customWidth="1"/>
    <col min="7" max="7" width="12.7109375" style="42" customWidth="1" outlineLevel="1"/>
    <col min="8" max="8" width="11" style="42" customWidth="1" outlineLevel="1"/>
    <col min="9" max="9" width="9.85546875" style="42" customWidth="1" outlineLevel="1"/>
    <col min="10" max="10" width="14" style="42" customWidth="1" outlineLevel="1"/>
    <col min="11" max="11" width="9.85546875" style="42" customWidth="1" outlineLevel="1"/>
    <col min="12" max="12" width="12.140625" style="42" customWidth="1" outlineLevel="1"/>
    <col min="13" max="41" width="9.85546875" style="42" customWidth="1"/>
    <col min="42" max="16384" width="11.42578125" style="42"/>
  </cols>
  <sheetData>
    <row r="1" spans="1:41" ht="18" x14ac:dyDescent="0.25">
      <c r="A1" s="165" t="s">
        <v>0</v>
      </c>
      <c r="B1" s="166"/>
      <c r="C1" s="166"/>
      <c r="D1" s="166"/>
      <c r="E1" s="166"/>
      <c r="F1" s="166"/>
      <c r="G1" s="166"/>
      <c r="H1" s="166"/>
      <c r="I1" s="166"/>
      <c r="J1" s="166"/>
      <c r="K1" s="166"/>
      <c r="L1" s="166"/>
      <c r="M1" s="166"/>
      <c r="N1" s="166"/>
      <c r="O1" s="166"/>
      <c r="P1" s="166"/>
      <c r="Q1" s="166"/>
    </row>
    <row r="2" spans="1:41" ht="13.5" thickBot="1" x14ac:dyDescent="0.25"/>
    <row r="3" spans="1:41" ht="15" x14ac:dyDescent="0.2">
      <c r="A3" s="43" t="s">
        <v>1</v>
      </c>
      <c r="B3" s="44"/>
      <c r="C3" s="44"/>
      <c r="D3" s="44"/>
      <c r="E3" s="44"/>
      <c r="F3" s="44"/>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row>
    <row r="4" spans="1:41" x14ac:dyDescent="0.2">
      <c r="A4" s="46"/>
      <c r="B4" s="10"/>
      <c r="C4" s="10"/>
      <c r="D4" s="10"/>
      <c r="E4" s="10"/>
      <c r="F4" s="10"/>
      <c r="G4" s="10"/>
      <c r="H4" s="10"/>
      <c r="I4" s="10"/>
      <c r="J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row>
    <row r="5" spans="1:41" x14ac:dyDescent="0.2">
      <c r="E5" s="141" t="s">
        <v>2</v>
      </c>
      <c r="F5" s="142"/>
      <c r="G5" s="56"/>
      <c r="H5" s="56"/>
      <c r="I5" s="56"/>
      <c r="J5" s="56"/>
      <c r="K5" s="167">
        <v>4</v>
      </c>
      <c r="L5" s="47" t="s">
        <v>3</v>
      </c>
    </row>
    <row r="6" spans="1:41" x14ac:dyDescent="0.2">
      <c r="E6" s="143" t="s">
        <v>4</v>
      </c>
      <c r="F6" s="79"/>
      <c r="G6" s="76"/>
      <c r="H6" s="76"/>
      <c r="I6" s="76"/>
      <c r="J6" s="76"/>
      <c r="K6" s="144" t="str">
        <f>INDEX(F9:F12,K5)</f>
        <v>Royalty</v>
      </c>
      <c r="L6" s="48" t="s">
        <v>5</v>
      </c>
    </row>
    <row r="8" spans="1:41" x14ac:dyDescent="0.2">
      <c r="E8" s="49" t="s">
        <v>6</v>
      </c>
      <c r="F8" s="49"/>
      <c r="G8" s="49"/>
    </row>
    <row r="9" spans="1:41" x14ac:dyDescent="0.2">
      <c r="E9" s="41">
        <v>1</v>
      </c>
      <c r="F9" s="50" t="s">
        <v>7</v>
      </c>
      <c r="G9" s="51"/>
    </row>
    <row r="10" spans="1:41" x14ac:dyDescent="0.2">
      <c r="E10" s="41">
        <v>2</v>
      </c>
      <c r="F10" s="50" t="s">
        <v>8</v>
      </c>
      <c r="G10" s="51"/>
      <c r="M10" s="181"/>
    </row>
    <row r="11" spans="1:41" x14ac:dyDescent="0.2">
      <c r="E11" s="41">
        <v>3</v>
      </c>
      <c r="F11" s="50" t="s">
        <v>9</v>
      </c>
      <c r="G11" s="51"/>
      <c r="M11" s="181"/>
    </row>
    <row r="12" spans="1:41" x14ac:dyDescent="0.2">
      <c r="E12" s="41">
        <v>4</v>
      </c>
      <c r="F12" s="50" t="s">
        <v>10</v>
      </c>
      <c r="G12" s="51"/>
    </row>
    <row r="13" spans="1:41" ht="13.5" thickBot="1" x14ac:dyDescent="0.25"/>
    <row r="14" spans="1:41" ht="15" x14ac:dyDescent="0.2">
      <c r="A14" s="43" t="s">
        <v>11</v>
      </c>
      <c r="B14" s="44"/>
      <c r="C14" s="44"/>
      <c r="D14" s="44"/>
      <c r="E14" s="44"/>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row>
    <row r="15" spans="1:41" x14ac:dyDescent="0.2">
      <c r="I15" s="166" t="s">
        <v>107</v>
      </c>
      <c r="J15" s="166"/>
    </row>
    <row r="16" spans="1:41" s="3" customFormat="1" ht="15.75" x14ac:dyDescent="0.25">
      <c r="B16" s="53" t="s">
        <v>12</v>
      </c>
      <c r="C16" s="53"/>
      <c r="D16" s="53"/>
      <c r="E16" s="53"/>
      <c r="F16" s="53"/>
      <c r="G16" s="53"/>
      <c r="H16" s="40" t="s">
        <v>13</v>
      </c>
      <c r="I16" s="40" t="s">
        <v>14</v>
      </c>
      <c r="J16" s="40" t="s">
        <v>15</v>
      </c>
      <c r="K16" s="4"/>
      <c r="L16" s="4"/>
      <c r="M16" s="4"/>
      <c r="N16" s="4"/>
      <c r="O16" s="4"/>
      <c r="P16" s="4"/>
      <c r="Q16" s="4"/>
      <c r="R16" s="4"/>
      <c r="S16" s="4"/>
      <c r="T16" s="4"/>
    </row>
    <row r="17" spans="1:41" x14ac:dyDescent="0.2">
      <c r="A17" s="54"/>
      <c r="B17" s="55"/>
      <c r="C17" s="56"/>
      <c r="D17" s="56"/>
      <c r="E17" s="56"/>
      <c r="F17" s="56"/>
      <c r="G17" s="56"/>
      <c r="H17" s="56"/>
      <c r="I17" s="56"/>
      <c r="J17" s="57"/>
      <c r="K17" s="58"/>
      <c r="L17" s="10"/>
      <c r="M17" s="10"/>
      <c r="N17" s="10"/>
      <c r="O17" s="59"/>
      <c r="P17" s="59"/>
      <c r="Q17" s="59"/>
      <c r="R17" s="59"/>
      <c r="S17" s="10"/>
      <c r="T17" s="10"/>
    </row>
    <row r="18" spans="1:41" x14ac:dyDescent="0.2">
      <c r="A18" s="60" t="s">
        <v>16</v>
      </c>
      <c r="B18" s="61" t="s">
        <v>17</v>
      </c>
      <c r="C18" s="62"/>
      <c r="D18" s="62"/>
      <c r="E18" s="62"/>
      <c r="F18" s="62"/>
      <c r="G18" s="62"/>
      <c r="H18" s="63" t="s">
        <v>18</v>
      </c>
      <c r="I18" s="185">
        <f>'Value Model (Prob)'!discount_rate</f>
        <v>0.08</v>
      </c>
      <c r="J18" s="65" t="s">
        <v>19</v>
      </c>
      <c r="K18" s="10"/>
      <c r="L18" s="10"/>
      <c r="M18" s="66"/>
      <c r="N18" s="66"/>
      <c r="O18" s="66"/>
      <c r="P18" s="66"/>
      <c r="Q18" s="66"/>
      <c r="R18" s="66"/>
      <c r="S18" s="10"/>
      <c r="T18" s="67"/>
    </row>
    <row r="19" spans="1:41" x14ac:dyDescent="0.2">
      <c r="A19" s="60" t="s">
        <v>16</v>
      </c>
      <c r="B19" s="61" t="s">
        <v>20</v>
      </c>
      <c r="C19" s="62"/>
      <c r="D19" s="62"/>
      <c r="E19" s="62"/>
      <c r="F19" s="62"/>
      <c r="G19" s="62"/>
      <c r="H19" s="63" t="s">
        <v>18</v>
      </c>
      <c r="I19" s="186">
        <f>'Value Model (Prob)'!tax_rate</f>
        <v>0.38</v>
      </c>
      <c r="J19" s="65" t="s">
        <v>21</v>
      </c>
      <c r="K19" s="10"/>
      <c r="L19" s="10"/>
      <c r="M19" s="66"/>
      <c r="N19" s="66"/>
      <c r="O19" s="66"/>
      <c r="P19" s="66"/>
      <c r="Q19" s="66"/>
      <c r="R19" s="66"/>
      <c r="S19" s="10"/>
      <c r="T19" s="67"/>
    </row>
    <row r="20" spans="1:41" x14ac:dyDescent="0.2">
      <c r="A20" s="60"/>
      <c r="B20" s="61" t="s">
        <v>79</v>
      </c>
      <c r="C20" s="62"/>
      <c r="D20" s="62"/>
      <c r="E20" s="62"/>
      <c r="F20" s="62"/>
      <c r="G20" s="62"/>
      <c r="H20" s="63" t="s">
        <v>62</v>
      </c>
      <c r="I20" s="187">
        <f>'Value Model (Prob)'!risk_tol</f>
        <v>30</v>
      </c>
      <c r="J20" s="65" t="s">
        <v>80</v>
      </c>
      <c r="K20" s="10"/>
      <c r="L20" s="10"/>
      <c r="M20" s="66"/>
      <c r="N20" s="66"/>
      <c r="O20" s="66"/>
      <c r="P20" s="66"/>
      <c r="Q20" s="66"/>
      <c r="R20" s="66"/>
      <c r="S20" s="10"/>
      <c r="T20" s="67"/>
    </row>
    <row r="21" spans="1:41" x14ac:dyDescent="0.2">
      <c r="A21" s="60"/>
      <c r="B21" s="61" t="s">
        <v>63</v>
      </c>
      <c r="C21" s="62"/>
      <c r="D21" s="62"/>
      <c r="E21" s="62"/>
      <c r="F21" s="62"/>
      <c r="G21" s="62"/>
      <c r="H21" s="63" t="s">
        <v>18</v>
      </c>
      <c r="I21" s="188">
        <f>'Value Model (Prob)'!JV_share</f>
        <v>0.6</v>
      </c>
      <c r="J21" s="65" t="s">
        <v>66</v>
      </c>
      <c r="K21" s="10"/>
      <c r="L21" s="10"/>
      <c r="M21" s="71"/>
      <c r="N21" s="71"/>
      <c r="O21" s="71"/>
      <c r="P21" s="71"/>
      <c r="Q21" s="71"/>
      <c r="R21" s="71"/>
      <c r="S21" s="10"/>
      <c r="T21" s="67"/>
    </row>
    <row r="22" spans="1:41" x14ac:dyDescent="0.2">
      <c r="A22" s="60"/>
      <c r="B22" s="61" t="s">
        <v>43</v>
      </c>
      <c r="C22" s="62"/>
      <c r="D22" s="62"/>
      <c r="E22" s="62"/>
      <c r="F22" s="62"/>
      <c r="G22" s="62"/>
      <c r="H22" s="63" t="s">
        <v>18</v>
      </c>
      <c r="I22" s="188">
        <f>'Value Model (Prob)'!Royalty</f>
        <v>0.02</v>
      </c>
      <c r="J22" s="65" t="s">
        <v>10</v>
      </c>
      <c r="K22" s="10"/>
      <c r="L22" s="10"/>
      <c r="M22" s="71"/>
      <c r="N22" s="71"/>
      <c r="O22" s="71"/>
      <c r="P22" s="71"/>
      <c r="Q22" s="71"/>
      <c r="R22" s="71"/>
      <c r="S22" s="10"/>
      <c r="T22" s="67"/>
    </row>
    <row r="23" spans="1:41" x14ac:dyDescent="0.2">
      <c r="A23" s="60"/>
      <c r="B23" s="61" t="s">
        <v>64</v>
      </c>
      <c r="C23" s="62"/>
      <c r="D23" s="62"/>
      <c r="E23" s="62"/>
      <c r="F23" s="62"/>
      <c r="G23" s="62"/>
      <c r="H23" s="63" t="s">
        <v>81</v>
      </c>
      <c r="I23" s="189">
        <f>'Value Model (Prob)'!Capacity</f>
        <v>2.5</v>
      </c>
      <c r="J23" s="65" t="s">
        <v>37</v>
      </c>
      <c r="K23" s="10"/>
      <c r="L23" s="10"/>
      <c r="M23" s="73"/>
      <c r="N23" s="73"/>
      <c r="O23" s="73"/>
      <c r="P23" s="73"/>
      <c r="Q23" s="73"/>
      <c r="R23" s="73"/>
      <c r="S23" s="10"/>
      <c r="T23" s="67"/>
    </row>
    <row r="24" spans="1:41" x14ac:dyDescent="0.2">
      <c r="A24" s="60"/>
      <c r="B24" s="61" t="s">
        <v>65</v>
      </c>
      <c r="C24" s="62"/>
      <c r="D24" s="62"/>
      <c r="E24" s="62"/>
      <c r="F24" s="62"/>
      <c r="G24" s="62"/>
      <c r="H24" s="63" t="s">
        <v>82</v>
      </c>
      <c r="I24" s="190">
        <f>'Value Model (Prob)'!Expansion</f>
        <v>6</v>
      </c>
      <c r="J24" s="65" t="s">
        <v>65</v>
      </c>
      <c r="K24" s="10"/>
      <c r="L24" s="10"/>
      <c r="M24" s="73"/>
      <c r="N24" s="73"/>
      <c r="O24" s="73"/>
      <c r="P24" s="73"/>
      <c r="Q24" s="73"/>
      <c r="R24" s="73"/>
      <c r="S24" s="10"/>
      <c r="T24" s="67"/>
    </row>
    <row r="25" spans="1:41" x14ac:dyDescent="0.2">
      <c r="A25" s="60" t="s">
        <v>16</v>
      </c>
      <c r="B25" s="75"/>
      <c r="C25" s="76"/>
      <c r="D25" s="76"/>
      <c r="E25" s="76"/>
      <c r="F25" s="76"/>
      <c r="G25" s="76"/>
      <c r="H25" s="76"/>
      <c r="I25" s="76"/>
      <c r="J25" s="77"/>
      <c r="K25" s="58"/>
      <c r="L25" s="10"/>
      <c r="M25" s="10"/>
      <c r="N25" s="10"/>
      <c r="O25" s="59"/>
      <c r="P25" s="59"/>
      <c r="Q25" s="59"/>
      <c r="R25" s="59"/>
      <c r="S25" s="10"/>
      <c r="T25" s="67"/>
    </row>
    <row r="26" spans="1:41" ht="13.5" thickBot="1" x14ac:dyDescent="0.25">
      <c r="A26" s="60"/>
      <c r="B26" s="10"/>
      <c r="C26" s="10"/>
      <c r="D26" s="10"/>
      <c r="E26" s="10"/>
      <c r="F26" s="10"/>
      <c r="G26" s="10"/>
      <c r="H26" s="10"/>
      <c r="I26" s="10"/>
      <c r="K26" s="58"/>
      <c r="L26" s="10"/>
      <c r="M26" s="10"/>
      <c r="N26" s="10"/>
      <c r="O26" s="59"/>
      <c r="P26" s="59"/>
      <c r="Q26" s="59"/>
      <c r="R26" s="59"/>
      <c r="S26" s="10"/>
      <c r="T26" s="67"/>
    </row>
    <row r="27" spans="1:41" ht="15" x14ac:dyDescent="0.2">
      <c r="A27" s="43" t="s">
        <v>22</v>
      </c>
      <c r="B27" s="44"/>
      <c r="C27" s="44"/>
      <c r="D27" s="44"/>
      <c r="E27" s="44"/>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spans="1:41" ht="15" x14ac:dyDescent="0.2">
      <c r="A28" s="78"/>
      <c r="B28" s="10"/>
      <c r="C28" s="10"/>
      <c r="D28" s="10"/>
      <c r="E28" s="10"/>
      <c r="F28" s="10"/>
      <c r="G28" s="10"/>
      <c r="H28" s="10"/>
      <c r="I28" s="10"/>
      <c r="J28" s="10"/>
      <c r="K28" s="10"/>
      <c r="L28" s="10"/>
      <c r="M28" s="166" t="s">
        <v>107</v>
      </c>
      <c r="N28" s="198"/>
      <c r="O28" s="198"/>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row>
    <row r="29" spans="1:41" s="3" customFormat="1" ht="15.75" x14ac:dyDescent="0.25">
      <c r="B29" s="53" t="s">
        <v>12</v>
      </c>
      <c r="C29" s="53"/>
      <c r="D29" s="53"/>
      <c r="E29" s="53"/>
      <c r="F29" s="53"/>
      <c r="G29" s="53"/>
      <c r="H29" s="40" t="s">
        <v>13</v>
      </c>
      <c r="I29" s="40" t="s">
        <v>23</v>
      </c>
      <c r="J29" s="40"/>
      <c r="K29" s="40" t="s">
        <v>24</v>
      </c>
      <c r="L29" s="40" t="s">
        <v>15</v>
      </c>
      <c r="M29" s="40" t="s">
        <v>25</v>
      </c>
      <c r="N29" s="40" t="s">
        <v>26</v>
      </c>
      <c r="O29" s="40" t="s">
        <v>27</v>
      </c>
      <c r="P29" s="79"/>
      <c r="Q29" s="42"/>
      <c r="R29" s="4"/>
      <c r="S29" s="42"/>
      <c r="T29" s="42"/>
    </row>
    <row r="30" spans="1:41" x14ac:dyDescent="0.2">
      <c r="A30" s="60" t="s">
        <v>16</v>
      </c>
      <c r="B30" s="103" t="s">
        <v>28</v>
      </c>
      <c r="C30" s="56"/>
      <c r="D30" s="56"/>
      <c r="E30" s="56"/>
      <c r="F30" s="56"/>
      <c r="G30" s="56"/>
      <c r="H30" s="56"/>
      <c r="I30" s="56"/>
      <c r="J30" s="56"/>
      <c r="K30" s="104"/>
      <c r="L30" s="56"/>
      <c r="M30" s="56"/>
      <c r="N30" s="56"/>
      <c r="O30" s="105"/>
      <c r="P30" s="57"/>
      <c r="R30" s="59"/>
    </row>
    <row r="31" spans="1:41" x14ac:dyDescent="0.2">
      <c r="A31" s="80" t="s">
        <v>16</v>
      </c>
      <c r="B31" s="106" t="s">
        <v>29</v>
      </c>
      <c r="C31" s="62"/>
      <c r="D31" s="62"/>
      <c r="E31" s="62"/>
      <c r="F31" s="62"/>
      <c r="G31" s="62"/>
      <c r="H31" s="63" t="s">
        <v>51</v>
      </c>
      <c r="I31" s="137">
        <v>2</v>
      </c>
      <c r="J31" s="107"/>
      <c r="K31" s="108">
        <f>INDEX(M31:O31,I31)</f>
        <v>2.75</v>
      </c>
      <c r="L31" s="109" t="s">
        <v>30</v>
      </c>
      <c r="M31" s="192">
        <f>'Value Model (Prob)'!M31</f>
        <v>0.95</v>
      </c>
      <c r="N31" s="192">
        <f>'Value Model (Prob)'!N31</f>
        <v>2.75</v>
      </c>
      <c r="O31" s="192">
        <f>'Value Model (Prob)'!O31</f>
        <v>5.45</v>
      </c>
      <c r="P31" s="112"/>
      <c r="R31" s="81"/>
    </row>
    <row r="32" spans="1:41" x14ac:dyDescent="0.2">
      <c r="A32" s="80" t="s">
        <v>16</v>
      </c>
      <c r="B32" s="106" t="s">
        <v>53</v>
      </c>
      <c r="C32" s="62"/>
      <c r="D32" s="62"/>
      <c r="E32" s="62"/>
      <c r="F32" s="62"/>
      <c r="G32" s="62"/>
      <c r="H32" s="63" t="s">
        <v>55</v>
      </c>
      <c r="I32" s="138">
        <v>2</v>
      </c>
      <c r="J32" s="107"/>
      <c r="K32" s="113">
        <f>INDEX(M32:O32,I32)</f>
        <v>1.61</v>
      </c>
      <c r="L32" s="107" t="s">
        <v>54</v>
      </c>
      <c r="M32" s="193">
        <f>'Value Model (Prob)'!M32</f>
        <v>1.1499999999999999</v>
      </c>
      <c r="N32" s="193">
        <f>'Value Model (Prob)'!N32</f>
        <v>1.61</v>
      </c>
      <c r="O32" s="193">
        <f>'Value Model (Prob)'!O32</f>
        <v>2.0499999999999998</v>
      </c>
      <c r="P32" s="112"/>
      <c r="R32" s="10"/>
    </row>
    <row r="33" spans="1:22" x14ac:dyDescent="0.2">
      <c r="A33" s="60" t="s">
        <v>16</v>
      </c>
      <c r="B33" s="61" t="s">
        <v>56</v>
      </c>
      <c r="C33" s="62"/>
      <c r="D33" s="62"/>
      <c r="E33" s="62"/>
      <c r="F33" s="62"/>
      <c r="G33" s="62"/>
      <c r="H33" s="63" t="s">
        <v>57</v>
      </c>
      <c r="I33" s="139">
        <v>2</v>
      </c>
      <c r="J33" s="62"/>
      <c r="K33" s="116">
        <f>INDEX(M33:O33,I33)</f>
        <v>3.5999999999999997E-2</v>
      </c>
      <c r="L33" s="117" t="s">
        <v>67</v>
      </c>
      <c r="M33" s="194">
        <f>'Value Model (Prob)'!M33</f>
        <v>-3.2000000000000001E-2</v>
      </c>
      <c r="N33" s="194">
        <f>'Value Model (Prob)'!N33</f>
        <v>3.5999999999999997E-2</v>
      </c>
      <c r="O33" s="194">
        <f>'Value Model (Prob)'!O33</f>
        <v>0.108</v>
      </c>
      <c r="P33" s="112"/>
      <c r="R33" s="82"/>
    </row>
    <row r="34" spans="1:22" x14ac:dyDescent="0.2">
      <c r="A34" s="60" t="s">
        <v>16</v>
      </c>
      <c r="B34" s="61"/>
      <c r="C34" s="62"/>
      <c r="D34" s="62"/>
      <c r="E34" s="62"/>
      <c r="F34" s="62"/>
      <c r="G34" s="62"/>
      <c r="H34" s="63"/>
      <c r="I34" s="62"/>
      <c r="J34" s="62"/>
      <c r="K34" s="62"/>
      <c r="L34" s="62"/>
      <c r="M34" s="62"/>
      <c r="N34" s="62"/>
      <c r="O34" s="62"/>
      <c r="P34" s="112"/>
      <c r="R34" s="10"/>
    </row>
    <row r="35" spans="1:22" x14ac:dyDescent="0.2">
      <c r="A35" s="60" t="s">
        <v>16</v>
      </c>
      <c r="B35" s="120" t="s">
        <v>83</v>
      </c>
      <c r="C35" s="62"/>
      <c r="D35" s="62"/>
      <c r="E35" s="62"/>
      <c r="F35" s="62"/>
      <c r="G35" s="62"/>
      <c r="H35" s="63"/>
      <c r="I35" s="121"/>
      <c r="J35" s="62"/>
      <c r="K35" s="62"/>
      <c r="L35" s="107"/>
      <c r="M35" s="62"/>
      <c r="N35" s="62"/>
      <c r="O35" s="62"/>
      <c r="P35" s="112"/>
    </row>
    <row r="36" spans="1:22" x14ac:dyDescent="0.2">
      <c r="A36" s="60" t="s">
        <v>16</v>
      </c>
      <c r="B36" s="61" t="s">
        <v>58</v>
      </c>
      <c r="C36" s="62"/>
      <c r="D36" s="62"/>
      <c r="E36" s="62"/>
      <c r="F36" s="62"/>
      <c r="G36" s="62"/>
      <c r="H36" s="63" t="s">
        <v>59</v>
      </c>
      <c r="I36" s="140">
        <v>2</v>
      </c>
      <c r="J36" s="107"/>
      <c r="K36" s="122">
        <f t="shared" ref="K36" si="0">INDEX(M36:O36,I36)</f>
        <v>10.7</v>
      </c>
      <c r="L36" s="123" t="s">
        <v>68</v>
      </c>
      <c r="M36" s="195">
        <f>'Value Model (Prob)'!M36</f>
        <v>9.9499999999999993</v>
      </c>
      <c r="N36" s="195">
        <f>'Value Model (Prob)'!N36</f>
        <v>10.7</v>
      </c>
      <c r="O36" s="195">
        <f>'Value Model (Prob)'!O36</f>
        <v>11.38</v>
      </c>
      <c r="P36" s="112"/>
    </row>
    <row r="37" spans="1:22" x14ac:dyDescent="0.2">
      <c r="A37" s="60"/>
      <c r="B37" s="61"/>
      <c r="C37" s="62"/>
      <c r="D37" s="62"/>
      <c r="E37" s="62"/>
      <c r="F37" s="62"/>
      <c r="G37" s="62"/>
      <c r="H37" s="63"/>
      <c r="I37" s="126"/>
      <c r="J37" s="107"/>
      <c r="K37" s="114"/>
      <c r="L37" s="107"/>
      <c r="M37" s="127"/>
      <c r="N37" s="127"/>
      <c r="O37" s="127"/>
      <c r="P37" s="112"/>
    </row>
    <row r="38" spans="1:22" x14ac:dyDescent="0.2">
      <c r="B38" s="120" t="s">
        <v>84</v>
      </c>
      <c r="C38" s="62"/>
      <c r="D38" s="62"/>
      <c r="E38" s="62"/>
      <c r="F38" s="62"/>
      <c r="G38" s="62"/>
      <c r="H38" s="63"/>
      <c r="I38" s="62"/>
      <c r="J38" s="62"/>
      <c r="K38" s="62"/>
      <c r="L38" s="62"/>
      <c r="M38" s="62"/>
      <c r="N38" s="62"/>
      <c r="O38" s="62"/>
      <c r="P38" s="112"/>
    </row>
    <row r="39" spans="1:22" x14ac:dyDescent="0.2">
      <c r="A39" s="60" t="s">
        <v>16</v>
      </c>
      <c r="B39" s="61" t="s">
        <v>60</v>
      </c>
      <c r="C39" s="62"/>
      <c r="D39" s="62"/>
      <c r="E39" s="62"/>
      <c r="F39" s="62"/>
      <c r="G39" s="62"/>
      <c r="H39" s="63" t="s">
        <v>59</v>
      </c>
      <c r="I39" s="137">
        <v>2</v>
      </c>
      <c r="J39" s="62"/>
      <c r="K39" s="128">
        <f>INDEX(M39:O39,I39)</f>
        <v>9.4849999999999994</v>
      </c>
      <c r="L39" s="109" t="s">
        <v>69</v>
      </c>
      <c r="M39" s="196">
        <f>'Value Model (Prob)'!M39</f>
        <v>9.2449999999999992</v>
      </c>
      <c r="N39" s="196">
        <f>'Value Model (Prob)'!N39</f>
        <v>9.4849999999999994</v>
      </c>
      <c r="O39" s="196">
        <f>'Value Model (Prob)'!O39</f>
        <v>9.77</v>
      </c>
      <c r="P39" s="112"/>
    </row>
    <row r="40" spans="1:22" x14ac:dyDescent="0.2">
      <c r="A40" s="80" t="s">
        <v>16</v>
      </c>
      <c r="B40" s="61" t="s">
        <v>61</v>
      </c>
      <c r="C40" s="62"/>
      <c r="D40" s="62"/>
      <c r="E40" s="62"/>
      <c r="F40" s="62"/>
      <c r="G40" s="62"/>
      <c r="H40" s="63" t="s">
        <v>62</v>
      </c>
      <c r="I40" s="139">
        <v>2</v>
      </c>
      <c r="J40" s="62"/>
      <c r="K40" s="131">
        <f>INDEX(M40:O40,I40)</f>
        <v>14.8</v>
      </c>
      <c r="L40" s="117" t="s">
        <v>70</v>
      </c>
      <c r="M40" s="197">
        <f>'Value Model (Prob)'!M40</f>
        <v>13.6</v>
      </c>
      <c r="N40" s="197">
        <f>'Value Model (Prob)'!N40</f>
        <v>14.8</v>
      </c>
      <c r="O40" s="197">
        <f>'Value Model (Prob)'!O40</f>
        <v>16.149999999999999</v>
      </c>
      <c r="P40" s="112"/>
    </row>
    <row r="41" spans="1:22" x14ac:dyDescent="0.2">
      <c r="A41" s="54"/>
      <c r="B41" s="134"/>
      <c r="C41" s="76"/>
      <c r="D41" s="76"/>
      <c r="E41" s="76"/>
      <c r="F41" s="76"/>
      <c r="G41" s="76"/>
      <c r="H41" s="132"/>
      <c r="I41" s="132"/>
      <c r="J41" s="76"/>
      <c r="K41" s="135"/>
      <c r="L41" s="136"/>
      <c r="M41" s="135"/>
      <c r="N41" s="135"/>
      <c r="O41" s="135"/>
      <c r="P41" s="77"/>
      <c r="R41" s="81"/>
    </row>
    <row r="42" spans="1:22" ht="13.5" thickBot="1" x14ac:dyDescent="0.25"/>
    <row r="43" spans="1:22" ht="15" x14ac:dyDescent="0.2">
      <c r="A43" s="43" t="s">
        <v>31</v>
      </c>
      <c r="B43" s="44"/>
      <c r="C43" s="44"/>
      <c r="D43" s="44"/>
      <c r="E43" s="44"/>
      <c r="F43" s="44"/>
      <c r="G43" s="45"/>
      <c r="H43" s="45"/>
      <c r="I43" s="45"/>
      <c r="J43" s="45"/>
      <c r="K43" s="45"/>
      <c r="L43" s="45"/>
      <c r="M43" s="45"/>
      <c r="N43" s="45"/>
      <c r="O43" s="45"/>
      <c r="P43" s="45"/>
      <c r="Q43" s="45"/>
      <c r="R43" s="45"/>
      <c r="S43" s="45"/>
      <c r="T43" s="45"/>
    </row>
    <row r="44" spans="1:22" ht="15" x14ac:dyDescent="0.2">
      <c r="A44" s="78"/>
      <c r="B44" s="10"/>
      <c r="C44" s="10"/>
      <c r="D44" s="10"/>
      <c r="E44" s="10"/>
      <c r="F44" s="10"/>
      <c r="G44" s="10"/>
      <c r="H44" s="10"/>
      <c r="I44" s="10"/>
      <c r="J44" s="10"/>
      <c r="K44" s="10"/>
      <c r="L44" s="10"/>
      <c r="M44" s="10"/>
      <c r="N44" s="10"/>
      <c r="O44" s="10"/>
      <c r="P44" s="10"/>
      <c r="Q44" s="10"/>
      <c r="R44" s="10"/>
      <c r="S44" s="10"/>
      <c r="T44" s="10"/>
    </row>
    <row r="45" spans="1:22" ht="15" x14ac:dyDescent="0.2">
      <c r="A45" s="160" t="str">
        <f>strategy_name</f>
        <v>Royalty</v>
      </c>
      <c r="B45" s="33"/>
      <c r="C45" s="33"/>
      <c r="D45" s="33"/>
      <c r="E45" s="33"/>
      <c r="F45" s="33"/>
      <c r="G45" s="10"/>
      <c r="H45" s="10"/>
      <c r="I45" s="10"/>
      <c r="J45" s="10"/>
      <c r="K45" s="10"/>
      <c r="L45" s="10"/>
      <c r="M45" s="10"/>
      <c r="N45" s="10"/>
      <c r="O45" s="10"/>
      <c r="P45" s="10"/>
      <c r="Q45" s="10"/>
      <c r="R45" s="10"/>
      <c r="S45" s="10"/>
      <c r="T45" s="10"/>
    </row>
    <row r="46" spans="1:22" x14ac:dyDescent="0.2">
      <c r="A46" s="83"/>
    </row>
    <row r="47" spans="1:22" ht="15.75" x14ac:dyDescent="0.25">
      <c r="A47" s="53" t="s">
        <v>32</v>
      </c>
      <c r="B47" s="153"/>
      <c r="C47" s="153"/>
      <c r="D47" s="49"/>
      <c r="E47" s="49"/>
      <c r="F47" s="49"/>
      <c r="G47" s="154"/>
      <c r="H47" s="164">
        <v>2020</v>
      </c>
      <c r="I47" s="164">
        <f>H47+1</f>
        <v>2021</v>
      </c>
      <c r="J47" s="164">
        <f t="shared" ref="J47:O47" si="1">I47+1</f>
        <v>2022</v>
      </c>
      <c r="K47" s="164">
        <f t="shared" si="1"/>
        <v>2023</v>
      </c>
      <c r="L47" s="164">
        <f t="shared" si="1"/>
        <v>2024</v>
      </c>
      <c r="M47" s="164">
        <f t="shared" si="1"/>
        <v>2025</v>
      </c>
      <c r="N47" s="164">
        <f t="shared" si="1"/>
        <v>2026</v>
      </c>
      <c r="O47" s="164">
        <f t="shared" si="1"/>
        <v>2027</v>
      </c>
      <c r="P47" s="164">
        <f>O47+1</f>
        <v>2028</v>
      </c>
      <c r="Q47" s="164">
        <f>P47+1</f>
        <v>2029</v>
      </c>
      <c r="R47" s="85"/>
      <c r="V47" s="85"/>
    </row>
    <row r="48" spans="1:22" ht="15.75" x14ac:dyDescent="0.25">
      <c r="A48" s="53" t="s">
        <v>33</v>
      </c>
      <c r="B48" s="153"/>
      <c r="C48" s="153"/>
      <c r="D48" s="49"/>
      <c r="E48" s="49"/>
      <c r="F48" s="49"/>
      <c r="G48" s="154"/>
      <c r="H48" s="164">
        <f>H47-$H$47</f>
        <v>0</v>
      </c>
      <c r="I48" s="164">
        <f t="shared" ref="I48:Q48" si="2">I47-$H$47</f>
        <v>1</v>
      </c>
      <c r="J48" s="164">
        <f t="shared" si="2"/>
        <v>2</v>
      </c>
      <c r="K48" s="164">
        <f t="shared" si="2"/>
        <v>3</v>
      </c>
      <c r="L48" s="164">
        <f t="shared" si="2"/>
        <v>4</v>
      </c>
      <c r="M48" s="164">
        <f t="shared" si="2"/>
        <v>5</v>
      </c>
      <c r="N48" s="164">
        <f t="shared" si="2"/>
        <v>6</v>
      </c>
      <c r="O48" s="164">
        <f t="shared" si="2"/>
        <v>7</v>
      </c>
      <c r="P48" s="164">
        <f t="shared" si="2"/>
        <v>8</v>
      </c>
      <c r="Q48" s="164">
        <f t="shared" si="2"/>
        <v>9</v>
      </c>
      <c r="R48" s="85"/>
      <c r="V48" s="85"/>
    </row>
    <row r="49" spans="1:48" ht="15.75" x14ac:dyDescent="0.25">
      <c r="A49" s="3"/>
      <c r="B49" s="1"/>
      <c r="C49" s="1"/>
      <c r="G49" s="84"/>
      <c r="H49" s="86"/>
      <c r="I49" s="86"/>
      <c r="J49" s="86"/>
      <c r="K49" s="86"/>
      <c r="L49" s="86"/>
      <c r="M49" s="86"/>
      <c r="N49" s="86"/>
      <c r="O49" s="86"/>
      <c r="P49" s="86"/>
      <c r="Q49" s="86"/>
      <c r="R49" s="5"/>
      <c r="S49" s="5"/>
      <c r="T49" s="5"/>
      <c r="U49" s="5"/>
      <c r="V49" s="5"/>
      <c r="W49" s="5"/>
    </row>
    <row r="50" spans="1:48" ht="15.75" x14ac:dyDescent="0.25">
      <c r="A50" s="53" t="s">
        <v>34</v>
      </c>
      <c r="B50" s="153"/>
      <c r="C50" s="153"/>
      <c r="D50" s="49"/>
      <c r="E50" s="49"/>
      <c r="F50" s="49"/>
      <c r="H50" s="87"/>
      <c r="I50" s="87"/>
      <c r="J50" s="87"/>
      <c r="K50" s="87"/>
      <c r="L50" s="87"/>
      <c r="M50" s="87"/>
      <c r="N50" s="87"/>
      <c r="O50" s="87"/>
      <c r="P50" s="87"/>
      <c r="Q50" s="87"/>
      <c r="R50" s="5"/>
      <c r="S50" s="5"/>
      <c r="T50" s="5"/>
      <c r="U50" s="5"/>
      <c r="V50" s="5"/>
      <c r="W50" s="5"/>
    </row>
    <row r="51" spans="1:48" ht="15" x14ac:dyDescent="0.2">
      <c r="A51" s="153"/>
      <c r="B51" s="153" t="s">
        <v>35</v>
      </c>
      <c r="C51" s="153"/>
      <c r="D51" s="49"/>
      <c r="E51" s="49"/>
      <c r="F51" s="49"/>
      <c r="G51" s="151" t="s">
        <v>51</v>
      </c>
      <c r="H51" s="158">
        <f>dem_DAC</f>
        <v>2.75</v>
      </c>
      <c r="I51" s="158">
        <f t="shared" ref="I51:Q51" si="3">$H$51*(1+growth_rate)^I48</f>
        <v>2.8490000000000002</v>
      </c>
      <c r="J51" s="158">
        <f t="shared" si="3"/>
        <v>2.9515640000000003</v>
      </c>
      <c r="K51" s="158">
        <f t="shared" si="3"/>
        <v>3.0578203040000003</v>
      </c>
      <c r="L51" s="158">
        <f t="shared" si="3"/>
        <v>3.1679018349440002</v>
      </c>
      <c r="M51" s="158">
        <f t="shared" si="3"/>
        <v>3.2819463010019847</v>
      </c>
      <c r="N51" s="158">
        <f t="shared" si="3"/>
        <v>3.4000963678380556</v>
      </c>
      <c r="O51" s="158">
        <f t="shared" si="3"/>
        <v>3.5224998370802258</v>
      </c>
      <c r="P51" s="158">
        <f t="shared" si="3"/>
        <v>3.6493098312151142</v>
      </c>
      <c r="Q51" s="158">
        <f t="shared" si="3"/>
        <v>3.7806849851388584</v>
      </c>
      <c r="R51" s="145"/>
      <c r="S51" s="145"/>
      <c r="T51" s="5"/>
      <c r="U51" s="5"/>
      <c r="V51" s="5"/>
      <c r="W51" s="5"/>
    </row>
    <row r="52" spans="1:48" ht="15" x14ac:dyDescent="0.2">
      <c r="A52" s="153"/>
      <c r="B52" s="153" t="s">
        <v>36</v>
      </c>
      <c r="C52" s="153"/>
      <c r="D52" s="49"/>
      <c r="E52" s="49"/>
      <c r="F52" s="49"/>
      <c r="G52" s="151" t="s">
        <v>51</v>
      </c>
      <c r="H52" s="158">
        <f t="shared" ref="H52" si="4">dem_ET*H51</f>
        <v>4.4275000000000002</v>
      </c>
      <c r="I52" s="158">
        <f t="shared" ref="I52:Q52" si="5">$H$52*(1+growth_rate)^I48</f>
        <v>4.5868900000000004</v>
      </c>
      <c r="J52" s="158">
        <f t="shared" si="5"/>
        <v>4.7520180400000003</v>
      </c>
      <c r="K52" s="158">
        <f t="shared" si="5"/>
        <v>4.9230906894400004</v>
      </c>
      <c r="L52" s="158">
        <f t="shared" si="5"/>
        <v>5.100321954259841</v>
      </c>
      <c r="M52" s="158">
        <f t="shared" si="5"/>
        <v>5.2839335446131956</v>
      </c>
      <c r="N52" s="158">
        <f t="shared" si="5"/>
        <v>5.4741551522192697</v>
      </c>
      <c r="O52" s="158">
        <f t="shared" si="5"/>
        <v>5.6712247376991645</v>
      </c>
      <c r="P52" s="158">
        <f t="shared" si="5"/>
        <v>5.8753888282563338</v>
      </c>
      <c r="Q52" s="158">
        <f t="shared" si="5"/>
        <v>6.0869028260735627</v>
      </c>
      <c r="R52" s="145"/>
      <c r="S52" s="145"/>
      <c r="T52" s="5"/>
      <c r="U52" s="5"/>
      <c r="V52" s="5"/>
      <c r="W52" s="5"/>
    </row>
    <row r="53" spans="1:48" ht="15" x14ac:dyDescent="0.2">
      <c r="A53" s="153"/>
      <c r="B53" s="153" t="s">
        <v>37</v>
      </c>
      <c r="C53" s="153"/>
      <c r="D53" s="49"/>
      <c r="E53" s="49"/>
      <c r="F53" s="49"/>
      <c r="G53" s="151" t="s">
        <v>51</v>
      </c>
      <c r="H53" s="159">
        <f t="shared" ref="H53:Q53" si="6">IF(strategy=1,Capacity,IF(OR(strategy=2,strategy=3),Capacity+Expansion,H52))</f>
        <v>4.4275000000000002</v>
      </c>
      <c r="I53" s="159">
        <f t="shared" si="6"/>
        <v>4.5868900000000004</v>
      </c>
      <c r="J53" s="159">
        <f t="shared" si="6"/>
        <v>4.7520180400000003</v>
      </c>
      <c r="K53" s="159">
        <f t="shared" si="6"/>
        <v>4.9230906894400004</v>
      </c>
      <c r="L53" s="159">
        <f t="shared" si="6"/>
        <v>5.100321954259841</v>
      </c>
      <c r="M53" s="159">
        <f t="shared" si="6"/>
        <v>5.2839335446131956</v>
      </c>
      <c r="N53" s="159">
        <f t="shared" si="6"/>
        <v>5.4741551522192697</v>
      </c>
      <c r="O53" s="159">
        <f t="shared" si="6"/>
        <v>5.6712247376991645</v>
      </c>
      <c r="P53" s="159">
        <f t="shared" si="6"/>
        <v>5.8753888282563338</v>
      </c>
      <c r="Q53" s="159">
        <f t="shared" si="6"/>
        <v>6.0869028260735627</v>
      </c>
      <c r="R53" s="145"/>
      <c r="S53" s="145"/>
      <c r="T53" s="5"/>
      <c r="U53" s="5"/>
      <c r="V53" s="5"/>
      <c r="W53" s="5"/>
    </row>
    <row r="54" spans="1:48" ht="15" x14ac:dyDescent="0.2">
      <c r="A54" s="153"/>
      <c r="B54" s="153" t="s">
        <v>34</v>
      </c>
      <c r="C54" s="153"/>
      <c r="D54" s="49"/>
      <c r="E54" s="49"/>
      <c r="F54" s="49"/>
      <c r="G54" s="151" t="s">
        <v>51</v>
      </c>
      <c r="H54" s="158">
        <f t="shared" ref="H54:Q54" si="7">MIN(IF(strategy&lt;=2,H51,H52),H53)</f>
        <v>4.4275000000000002</v>
      </c>
      <c r="I54" s="158">
        <f t="shared" si="7"/>
        <v>4.5868900000000004</v>
      </c>
      <c r="J54" s="158">
        <f t="shared" si="7"/>
        <v>4.7520180400000003</v>
      </c>
      <c r="K54" s="158">
        <f t="shared" si="7"/>
        <v>4.9230906894400004</v>
      </c>
      <c r="L54" s="158">
        <f t="shared" si="7"/>
        <v>5.100321954259841</v>
      </c>
      <c r="M54" s="158">
        <f t="shared" si="7"/>
        <v>5.2839335446131956</v>
      </c>
      <c r="N54" s="158">
        <f t="shared" si="7"/>
        <v>5.4741551522192697</v>
      </c>
      <c r="O54" s="158">
        <f t="shared" si="7"/>
        <v>5.6712247376991645</v>
      </c>
      <c r="P54" s="158">
        <f t="shared" si="7"/>
        <v>5.8753888282563338</v>
      </c>
      <c r="Q54" s="158">
        <f t="shared" si="7"/>
        <v>6.0869028260735627</v>
      </c>
      <c r="R54" s="145"/>
      <c r="S54" s="145"/>
      <c r="T54" s="5"/>
      <c r="U54" s="5"/>
      <c r="V54" s="5"/>
      <c r="W54" s="5"/>
    </row>
    <row r="55" spans="1:48" ht="15" x14ac:dyDescent="0.2">
      <c r="A55" s="1"/>
      <c r="B55" s="1"/>
      <c r="C55" s="1"/>
      <c r="G55" s="181"/>
      <c r="H55" s="147"/>
      <c r="I55" s="147"/>
      <c r="J55" s="147"/>
      <c r="K55" s="147"/>
      <c r="L55" s="147"/>
      <c r="M55" s="147"/>
      <c r="N55" s="147"/>
      <c r="O55" s="147"/>
      <c r="P55" s="147"/>
      <c r="Q55" s="147"/>
      <c r="R55" s="145"/>
      <c r="S55" s="145"/>
      <c r="T55" s="5"/>
      <c r="U55" s="5"/>
      <c r="V55" s="5"/>
      <c r="W55" s="5"/>
    </row>
    <row r="56" spans="1:48" s="10" customFormat="1" ht="15.75" x14ac:dyDescent="0.25">
      <c r="A56" s="53" t="s">
        <v>38</v>
      </c>
      <c r="B56" s="155"/>
      <c r="C56" s="155"/>
      <c r="D56" s="156"/>
      <c r="E56" s="156"/>
      <c r="F56" s="156"/>
      <c r="G56" s="152" t="s">
        <v>39</v>
      </c>
      <c r="H56" s="159">
        <f t="shared" ref="H56:Q56" si="8">unit_revenue*H54</f>
        <v>47.374249999999996</v>
      </c>
      <c r="I56" s="159">
        <f t="shared" si="8"/>
        <v>49.079723000000001</v>
      </c>
      <c r="J56" s="159">
        <f t="shared" si="8"/>
        <v>50.846593028000001</v>
      </c>
      <c r="K56" s="159">
        <f t="shared" si="8"/>
        <v>52.677070377008</v>
      </c>
      <c r="L56" s="159">
        <f t="shared" si="8"/>
        <v>54.573444910580292</v>
      </c>
      <c r="M56" s="159">
        <f t="shared" si="8"/>
        <v>56.538088927361187</v>
      </c>
      <c r="N56" s="159">
        <f t="shared" si="8"/>
        <v>58.573460128746184</v>
      </c>
      <c r="O56" s="159">
        <f t="shared" si="8"/>
        <v>60.682104693381056</v>
      </c>
      <c r="P56" s="159">
        <f t="shared" si="8"/>
        <v>62.866660462342765</v>
      </c>
      <c r="Q56" s="159">
        <f t="shared" si="8"/>
        <v>65.129860238987121</v>
      </c>
      <c r="R56" s="145"/>
      <c r="S56" s="145"/>
      <c r="T56" s="5"/>
      <c r="U56" s="5"/>
      <c r="V56" s="5"/>
      <c r="W56" s="5"/>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row>
    <row r="57" spans="1:48" s="10" customFormat="1" ht="15" x14ac:dyDescent="0.2">
      <c r="A57" s="1"/>
      <c r="B57" s="2"/>
      <c r="C57" s="2"/>
      <c r="G57" s="88"/>
      <c r="H57" s="146"/>
      <c r="I57" s="146"/>
      <c r="J57" s="146"/>
      <c r="K57" s="146"/>
      <c r="L57" s="146"/>
      <c r="M57" s="146"/>
      <c r="N57" s="146"/>
      <c r="O57" s="146"/>
      <c r="P57" s="146"/>
      <c r="Q57" s="146"/>
      <c r="R57" s="145"/>
      <c r="S57" s="145"/>
      <c r="T57" s="5"/>
      <c r="U57" s="5"/>
      <c r="V57" s="5"/>
      <c r="W57" s="5"/>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row>
    <row r="58" spans="1:48" s="10" customFormat="1" ht="15.75" x14ac:dyDescent="0.25">
      <c r="A58" s="53" t="s">
        <v>40</v>
      </c>
      <c r="B58" s="155"/>
      <c r="C58" s="155"/>
      <c r="D58" s="156"/>
      <c r="E58" s="156"/>
      <c r="F58" s="156"/>
      <c r="G58" s="152" t="s">
        <v>39</v>
      </c>
      <c r="H58" s="159">
        <f t="shared" ref="H58:Q58" si="9">IF(strategy=4,0,prod_cost*H54)</f>
        <v>0</v>
      </c>
      <c r="I58" s="159">
        <f t="shared" si="9"/>
        <v>0</v>
      </c>
      <c r="J58" s="159">
        <f t="shared" si="9"/>
        <v>0</v>
      </c>
      <c r="K58" s="159">
        <f t="shared" si="9"/>
        <v>0</v>
      </c>
      <c r="L58" s="159">
        <f t="shared" si="9"/>
        <v>0</v>
      </c>
      <c r="M58" s="159">
        <f t="shared" si="9"/>
        <v>0</v>
      </c>
      <c r="N58" s="159">
        <f t="shared" si="9"/>
        <v>0</v>
      </c>
      <c r="O58" s="159">
        <f t="shared" si="9"/>
        <v>0</v>
      </c>
      <c r="P58" s="159">
        <f t="shared" si="9"/>
        <v>0</v>
      </c>
      <c r="Q58" s="159">
        <f t="shared" si="9"/>
        <v>0</v>
      </c>
      <c r="R58" s="145"/>
      <c r="S58" s="145"/>
      <c r="T58" s="5"/>
      <c r="U58" s="5"/>
      <c r="V58" s="5"/>
      <c r="W58" s="5"/>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row>
    <row r="59" spans="1:48" s="10" customFormat="1" ht="15" x14ac:dyDescent="0.2">
      <c r="A59" s="1"/>
      <c r="B59" s="2"/>
      <c r="C59" s="2"/>
      <c r="G59" s="88"/>
      <c r="H59" s="146"/>
      <c r="I59" s="146"/>
      <c r="J59" s="146"/>
      <c r="K59" s="146"/>
      <c r="L59" s="146"/>
      <c r="M59" s="146"/>
      <c r="N59" s="146"/>
      <c r="O59" s="146"/>
      <c r="P59" s="146"/>
      <c r="Q59" s="146"/>
      <c r="R59" s="145"/>
      <c r="S59" s="145"/>
      <c r="T59" s="5"/>
      <c r="U59" s="5"/>
      <c r="V59" s="5"/>
      <c r="W59" s="5"/>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row>
    <row r="60" spans="1:48" s="10" customFormat="1" ht="15.75" x14ac:dyDescent="0.25">
      <c r="A60" s="53" t="s">
        <v>41</v>
      </c>
      <c r="B60" s="155"/>
      <c r="C60" s="155"/>
      <c r="D60" s="156"/>
      <c r="E60" s="156"/>
      <c r="F60" s="156"/>
      <c r="G60" s="152" t="s">
        <v>39</v>
      </c>
      <c r="H60" s="159">
        <f>IF(strategy=2,const_cost,0)</f>
        <v>0</v>
      </c>
      <c r="I60" s="146"/>
      <c r="J60" s="146"/>
      <c r="K60" s="146"/>
      <c r="L60" s="146"/>
      <c r="M60" s="146"/>
      <c r="N60" s="146"/>
      <c r="O60" s="146"/>
      <c r="P60" s="146"/>
      <c r="Q60" s="146"/>
      <c r="R60" s="145"/>
      <c r="S60" s="145"/>
      <c r="T60" s="5"/>
      <c r="U60" s="5"/>
      <c r="V60" s="5"/>
      <c r="W60" s="5"/>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row>
    <row r="61" spans="1:48" s="10" customFormat="1" ht="15" x14ac:dyDescent="0.2">
      <c r="A61" s="2"/>
      <c r="B61" s="2"/>
      <c r="C61" s="2"/>
      <c r="G61" s="88"/>
      <c r="H61" s="146"/>
      <c r="I61" s="146"/>
      <c r="J61" s="146"/>
      <c r="K61" s="146"/>
      <c r="L61" s="146"/>
      <c r="M61" s="146"/>
      <c r="N61" s="146"/>
      <c r="O61" s="146"/>
      <c r="P61" s="146"/>
      <c r="Q61" s="146"/>
      <c r="R61" s="145"/>
      <c r="S61" s="145"/>
      <c r="T61" s="5"/>
      <c r="U61" s="5"/>
      <c r="V61" s="5"/>
      <c r="W61" s="5"/>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row>
    <row r="62" spans="1:48" s="10" customFormat="1" ht="15.75" x14ac:dyDescent="0.25">
      <c r="A62" s="157" t="s">
        <v>42</v>
      </c>
      <c r="B62" s="155"/>
      <c r="C62" s="155"/>
      <c r="D62" s="156"/>
      <c r="E62" s="156"/>
      <c r="F62" s="156"/>
      <c r="G62" s="152" t="s">
        <v>39</v>
      </c>
      <c r="H62" s="159">
        <f t="shared" ref="H62:Q62" si="10">IF(strategy=3,JV_share*(H56-H58),0)</f>
        <v>0</v>
      </c>
      <c r="I62" s="159">
        <f t="shared" si="10"/>
        <v>0</v>
      </c>
      <c r="J62" s="159">
        <f t="shared" si="10"/>
        <v>0</v>
      </c>
      <c r="K62" s="159">
        <f t="shared" si="10"/>
        <v>0</v>
      </c>
      <c r="L62" s="159">
        <f t="shared" si="10"/>
        <v>0</v>
      </c>
      <c r="M62" s="159">
        <f t="shared" si="10"/>
        <v>0</v>
      </c>
      <c r="N62" s="159">
        <f t="shared" si="10"/>
        <v>0</v>
      </c>
      <c r="O62" s="159">
        <f t="shared" si="10"/>
        <v>0</v>
      </c>
      <c r="P62" s="159">
        <f t="shared" si="10"/>
        <v>0</v>
      </c>
      <c r="Q62" s="159">
        <f t="shared" si="10"/>
        <v>0</v>
      </c>
      <c r="R62" s="145"/>
      <c r="S62" s="145"/>
      <c r="T62" s="5"/>
      <c r="U62" s="5"/>
      <c r="V62" s="5"/>
      <c r="W62" s="5"/>
      <c r="X62" s="42"/>
      <c r="Y62" s="42"/>
      <c r="Z62" s="42"/>
      <c r="AA62" s="42"/>
      <c r="AB62" s="42"/>
      <c r="AC62" s="42"/>
      <c r="AD62" s="42"/>
      <c r="AE62" s="42"/>
      <c r="AF62" s="42"/>
      <c r="AG62" s="42"/>
      <c r="AH62" s="42"/>
      <c r="AI62" s="42"/>
      <c r="AJ62" s="42"/>
      <c r="AK62" s="42"/>
      <c r="AL62" s="42"/>
      <c r="AM62" s="42"/>
      <c r="AN62" s="42"/>
      <c r="AO62" s="42"/>
      <c r="AP62" s="42"/>
      <c r="AQ62" s="42"/>
      <c r="AR62" s="42"/>
      <c r="AS62" s="42"/>
      <c r="AT62" s="42"/>
      <c r="AU62" s="42"/>
      <c r="AV62" s="42"/>
    </row>
    <row r="63" spans="1:48" s="10" customFormat="1" ht="15.75" x14ac:dyDescent="0.25">
      <c r="A63" s="157" t="s">
        <v>43</v>
      </c>
      <c r="B63" s="155"/>
      <c r="C63" s="155"/>
      <c r="D63" s="156"/>
      <c r="E63" s="156"/>
      <c r="F63" s="156"/>
      <c r="G63" s="152" t="s">
        <v>39</v>
      </c>
      <c r="H63" s="159">
        <f t="shared" ref="H63:Q63" si="11">IF(strategy=4,(1-Royalty)*H56,0)</f>
        <v>46.426764999999996</v>
      </c>
      <c r="I63" s="159">
        <f t="shared" si="11"/>
        <v>48.098128539999998</v>
      </c>
      <c r="J63" s="159">
        <f t="shared" si="11"/>
        <v>49.829661167440001</v>
      </c>
      <c r="K63" s="159">
        <f t="shared" si="11"/>
        <v>51.623528969467841</v>
      </c>
      <c r="L63" s="159">
        <f t="shared" si="11"/>
        <v>53.481976012368683</v>
      </c>
      <c r="M63" s="159">
        <f t="shared" si="11"/>
        <v>55.407327148813962</v>
      </c>
      <c r="N63" s="159">
        <f t="shared" si="11"/>
        <v>57.401990926171258</v>
      </c>
      <c r="O63" s="159">
        <f t="shared" si="11"/>
        <v>59.468462599513437</v>
      </c>
      <c r="P63" s="159">
        <f t="shared" si="11"/>
        <v>61.609327253095906</v>
      </c>
      <c r="Q63" s="159">
        <f t="shared" si="11"/>
        <v>63.827263034207377</v>
      </c>
      <c r="R63" s="145"/>
      <c r="S63" s="145"/>
      <c r="T63" s="5"/>
      <c r="U63" s="5"/>
      <c r="V63" s="5"/>
      <c r="W63" s="5"/>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row>
    <row r="64" spans="1:48" s="10" customFormat="1" ht="15" x14ac:dyDescent="0.2">
      <c r="A64" s="2"/>
      <c r="B64" s="2"/>
      <c r="C64" s="2"/>
      <c r="G64" s="88"/>
      <c r="H64" s="146"/>
      <c r="I64" s="146"/>
      <c r="J64" s="146"/>
      <c r="K64" s="146"/>
      <c r="L64" s="146"/>
      <c r="M64" s="146"/>
      <c r="N64" s="146"/>
      <c r="O64" s="146"/>
      <c r="P64" s="146"/>
      <c r="Q64" s="146"/>
      <c r="R64" s="145"/>
      <c r="S64" s="145"/>
      <c r="T64" s="5"/>
      <c r="U64" s="5"/>
      <c r="V64" s="5"/>
      <c r="W64" s="5"/>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row>
    <row r="65" spans="1:48" s="10" customFormat="1" ht="15.75" x14ac:dyDescent="0.25">
      <c r="A65" s="157" t="s">
        <v>44</v>
      </c>
      <c r="B65" s="155"/>
      <c r="C65" s="155"/>
      <c r="D65" s="156"/>
      <c r="E65" s="156"/>
      <c r="F65" s="156"/>
      <c r="G65" s="152" t="s">
        <v>39</v>
      </c>
      <c r="H65" s="159">
        <f>H56-H58-H60-H62-H63</f>
        <v>0.94748500000000035</v>
      </c>
      <c r="I65" s="159">
        <f t="shared" ref="I65:Q65" si="12">I56-I58-I60-I62-I63</f>
        <v>0.98159446000000372</v>
      </c>
      <c r="J65" s="159">
        <f t="shared" si="12"/>
        <v>1.0169318605599997</v>
      </c>
      <c r="K65" s="159">
        <f t="shared" si="12"/>
        <v>1.053541407540159</v>
      </c>
      <c r="L65" s="159">
        <f t="shared" si="12"/>
        <v>1.091468898211609</v>
      </c>
      <c r="M65" s="159">
        <f t="shared" si="12"/>
        <v>1.1307617785472246</v>
      </c>
      <c r="N65" s="159">
        <f t="shared" si="12"/>
        <v>1.1714692025749258</v>
      </c>
      <c r="O65" s="159">
        <f t="shared" si="12"/>
        <v>1.2136420938676196</v>
      </c>
      <c r="P65" s="159">
        <f t="shared" si="12"/>
        <v>1.257333209246859</v>
      </c>
      <c r="Q65" s="159">
        <f t="shared" si="12"/>
        <v>1.3025972047797438</v>
      </c>
      <c r="R65" s="145"/>
      <c r="S65" s="145"/>
      <c r="T65" s="5"/>
      <c r="U65" s="5"/>
      <c r="V65" s="5"/>
      <c r="W65" s="5"/>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row>
    <row r="66" spans="1:48" s="10" customFormat="1" ht="15" x14ac:dyDescent="0.2">
      <c r="A66" s="2"/>
      <c r="B66" s="2"/>
      <c r="C66" s="2"/>
      <c r="G66" s="88"/>
      <c r="H66" s="146"/>
      <c r="I66" s="146"/>
      <c r="J66" s="146"/>
      <c r="K66" s="146"/>
      <c r="L66" s="146"/>
      <c r="M66" s="146"/>
      <c r="N66" s="146"/>
      <c r="O66" s="146"/>
      <c r="P66" s="146"/>
      <c r="Q66" s="146"/>
      <c r="R66" s="145"/>
      <c r="S66" s="145"/>
      <c r="T66" s="5"/>
      <c r="U66" s="5"/>
      <c r="V66" s="5"/>
      <c r="W66" s="5"/>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row>
    <row r="67" spans="1:48" s="10" customFormat="1" ht="15.75" x14ac:dyDescent="0.25">
      <c r="A67" s="157" t="s">
        <v>45</v>
      </c>
      <c r="B67" s="155"/>
      <c r="C67" s="155"/>
      <c r="D67" s="156"/>
      <c r="E67" s="156"/>
      <c r="F67" s="156"/>
      <c r="G67" s="152" t="s">
        <v>39</v>
      </c>
      <c r="H67" s="159">
        <f t="shared" ref="H67:Q67" si="13">tax_rate*H65</f>
        <v>0.36004430000000015</v>
      </c>
      <c r="I67" s="159">
        <f t="shared" si="13"/>
        <v>0.3730058948000014</v>
      </c>
      <c r="J67" s="159">
        <f t="shared" si="13"/>
        <v>0.3864341070127999</v>
      </c>
      <c r="K67" s="159">
        <f t="shared" si="13"/>
        <v>0.40034573486526043</v>
      </c>
      <c r="L67" s="159">
        <f t="shared" si="13"/>
        <v>0.41475818132041142</v>
      </c>
      <c r="M67" s="159">
        <f t="shared" si="13"/>
        <v>0.42968947584794537</v>
      </c>
      <c r="N67" s="159">
        <f t="shared" si="13"/>
        <v>0.44515829697847181</v>
      </c>
      <c r="O67" s="159">
        <f t="shared" si="13"/>
        <v>0.46118399566969542</v>
      </c>
      <c r="P67" s="159">
        <f t="shared" si="13"/>
        <v>0.47778661951380641</v>
      </c>
      <c r="Q67" s="159">
        <f t="shared" si="13"/>
        <v>0.49498693781630265</v>
      </c>
      <c r="R67" s="145"/>
      <c r="S67" s="145"/>
      <c r="T67" s="5"/>
      <c r="U67" s="5"/>
      <c r="V67" s="5"/>
      <c r="W67" s="5"/>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row>
    <row r="68" spans="1:48" s="10" customFormat="1" ht="15.75" x14ac:dyDescent="0.25">
      <c r="A68" s="157" t="s">
        <v>46</v>
      </c>
      <c r="B68" s="155"/>
      <c r="C68" s="155"/>
      <c r="D68" s="156"/>
      <c r="E68" s="156"/>
      <c r="F68" s="156"/>
      <c r="G68" s="152" t="s">
        <v>39</v>
      </c>
      <c r="H68" s="159">
        <f>IF(H67&lt;0,-1*H67,0)</f>
        <v>0</v>
      </c>
      <c r="I68" s="159">
        <f>IF(H68&gt;I67,H68-I67,0)</f>
        <v>0</v>
      </c>
      <c r="J68" s="159">
        <f t="shared" ref="J68:Q68" si="14">IF(I68&gt;J67,I68-J67,0)</f>
        <v>0</v>
      </c>
      <c r="K68" s="159">
        <f t="shared" si="14"/>
        <v>0</v>
      </c>
      <c r="L68" s="159">
        <f t="shared" si="14"/>
        <v>0</v>
      </c>
      <c r="M68" s="159">
        <f t="shared" si="14"/>
        <v>0</v>
      </c>
      <c r="N68" s="159">
        <f t="shared" si="14"/>
        <v>0</v>
      </c>
      <c r="O68" s="159">
        <f t="shared" si="14"/>
        <v>0</v>
      </c>
      <c r="P68" s="159">
        <f t="shared" si="14"/>
        <v>0</v>
      </c>
      <c r="Q68" s="159">
        <f t="shared" si="14"/>
        <v>0</v>
      </c>
      <c r="R68" s="145"/>
      <c r="S68" s="145"/>
      <c r="T68" s="5"/>
      <c r="U68" s="5"/>
      <c r="V68" s="5"/>
      <c r="W68" s="5"/>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row>
    <row r="69" spans="1:48" s="10" customFormat="1" ht="15.75" x14ac:dyDescent="0.25">
      <c r="A69" s="157" t="s">
        <v>47</v>
      </c>
      <c r="B69" s="155"/>
      <c r="C69" s="155"/>
      <c r="D69" s="156"/>
      <c r="E69" s="156"/>
      <c r="F69" s="156"/>
      <c r="G69" s="152" t="s">
        <v>39</v>
      </c>
      <c r="H69" s="159">
        <f>IF(H68&gt;0,0,H67)</f>
        <v>0.36004430000000015</v>
      </c>
      <c r="I69" s="159">
        <f>IF(I68&gt;0,0,I67-H68)</f>
        <v>0.3730058948000014</v>
      </c>
      <c r="J69" s="159">
        <f t="shared" ref="J69:Q69" si="15">IF(J68&gt;0,0,J67-I68)</f>
        <v>0.3864341070127999</v>
      </c>
      <c r="K69" s="159">
        <f t="shared" si="15"/>
        <v>0.40034573486526043</v>
      </c>
      <c r="L69" s="159">
        <f t="shared" si="15"/>
        <v>0.41475818132041142</v>
      </c>
      <c r="M69" s="159">
        <f t="shared" si="15"/>
        <v>0.42968947584794537</v>
      </c>
      <c r="N69" s="159">
        <f t="shared" si="15"/>
        <v>0.44515829697847181</v>
      </c>
      <c r="O69" s="159">
        <f t="shared" si="15"/>
        <v>0.46118399566969542</v>
      </c>
      <c r="P69" s="159">
        <f t="shared" si="15"/>
        <v>0.47778661951380641</v>
      </c>
      <c r="Q69" s="159">
        <f t="shared" si="15"/>
        <v>0.49498693781630265</v>
      </c>
      <c r="R69" s="145"/>
      <c r="S69" s="145"/>
      <c r="T69" s="5"/>
      <c r="U69" s="5"/>
      <c r="V69" s="5"/>
      <c r="W69" s="5"/>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row>
    <row r="70" spans="1:48" s="10" customFormat="1" ht="15" x14ac:dyDescent="0.2">
      <c r="A70" s="2"/>
      <c r="B70" s="2"/>
      <c r="C70" s="2"/>
      <c r="G70" s="88"/>
      <c r="H70" s="146"/>
      <c r="I70" s="146"/>
      <c r="J70" s="146"/>
      <c r="K70" s="146"/>
      <c r="L70" s="146"/>
      <c r="M70" s="146"/>
      <c r="N70" s="146"/>
      <c r="O70" s="146"/>
      <c r="P70" s="146"/>
      <c r="Q70" s="146"/>
      <c r="R70" s="146"/>
      <c r="S70" s="146"/>
      <c r="T70" s="6"/>
      <c r="U70" s="5"/>
      <c r="V70" s="5"/>
      <c r="W70" s="5"/>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row>
    <row r="71" spans="1:48" s="10" customFormat="1" ht="15.75" x14ac:dyDescent="0.25">
      <c r="A71" s="157" t="s">
        <v>48</v>
      </c>
      <c r="B71" s="156"/>
      <c r="C71" s="156"/>
      <c r="D71" s="156"/>
      <c r="E71" s="156"/>
      <c r="F71" s="156"/>
      <c r="G71" s="152" t="s">
        <v>49</v>
      </c>
      <c r="H71" s="158">
        <f>H65-H69</f>
        <v>0.58744070000000015</v>
      </c>
      <c r="I71" s="158">
        <f t="shared" ref="I71:Q71" si="16">I65-I69</f>
        <v>0.60858856520000226</v>
      </c>
      <c r="J71" s="158">
        <f t="shared" si="16"/>
        <v>0.63049775354719984</v>
      </c>
      <c r="K71" s="158">
        <f t="shared" si="16"/>
        <v>0.65319567267489864</v>
      </c>
      <c r="L71" s="158">
        <f t="shared" si="16"/>
        <v>0.67671071689119755</v>
      </c>
      <c r="M71" s="158">
        <f t="shared" si="16"/>
        <v>0.70107230269927923</v>
      </c>
      <c r="N71" s="158">
        <f t="shared" si="16"/>
        <v>0.72631090559645406</v>
      </c>
      <c r="O71" s="158">
        <f t="shared" si="16"/>
        <v>0.75245809819792409</v>
      </c>
      <c r="P71" s="158">
        <f t="shared" si="16"/>
        <v>0.77954658973305258</v>
      </c>
      <c r="Q71" s="158">
        <f t="shared" si="16"/>
        <v>0.80761026696344118</v>
      </c>
      <c r="R71" s="148"/>
      <c r="S71" s="148"/>
      <c r="T71" s="7"/>
      <c r="U71" s="5"/>
      <c r="V71" s="5"/>
      <c r="W71" s="5"/>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row>
    <row r="72" spans="1:48" s="10" customFormat="1" x14ac:dyDescent="0.2">
      <c r="H72" s="145"/>
      <c r="I72" s="145"/>
      <c r="J72" s="145"/>
      <c r="K72" s="145"/>
      <c r="L72" s="145"/>
      <c r="M72" s="145"/>
      <c r="N72" s="145"/>
      <c r="O72" s="145"/>
      <c r="P72" s="145"/>
      <c r="Q72" s="145"/>
      <c r="R72" s="145"/>
      <c r="S72" s="145"/>
      <c r="T72" s="5"/>
      <c r="U72" s="5"/>
      <c r="V72" s="5"/>
      <c r="W72" s="5"/>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row>
    <row r="73" spans="1:48" s="10" customFormat="1" ht="15.75" x14ac:dyDescent="0.25">
      <c r="A73" s="157" t="s">
        <v>50</v>
      </c>
      <c r="B73" s="155"/>
      <c r="C73" s="155"/>
      <c r="D73" s="156"/>
      <c r="E73" s="156"/>
      <c r="F73" s="156"/>
      <c r="G73" s="152" t="s">
        <v>52</v>
      </c>
      <c r="H73" s="158">
        <f t="shared" ref="H73:Q73" si="17">H71/((1+discount_rate)^H48)</f>
        <v>0.58744070000000015</v>
      </c>
      <c r="I73" s="158">
        <f t="shared" si="17"/>
        <v>0.56350793074074279</v>
      </c>
      <c r="J73" s="158">
        <f t="shared" si="17"/>
        <v>0.54055020022908074</v>
      </c>
      <c r="K73" s="158">
        <f t="shared" si="17"/>
        <v>0.51852778466419192</v>
      </c>
      <c r="L73" s="158">
        <f t="shared" si="17"/>
        <v>0.49740257862231929</v>
      </c>
      <c r="M73" s="158">
        <f t="shared" si="17"/>
        <v>0.47713802912289049</v>
      </c>
      <c r="N73" s="158">
        <f t="shared" si="17"/>
        <v>0.45769907238084723</v>
      </c>
      <c r="O73" s="158">
        <f t="shared" si="17"/>
        <v>0.43905207313570022</v>
      </c>
      <c r="P73" s="158">
        <f t="shared" si="17"/>
        <v>0.42116476645239564</v>
      </c>
      <c r="Q73" s="158">
        <f t="shared" si="17"/>
        <v>0.40400620189322334</v>
      </c>
      <c r="R73" s="149"/>
      <c r="S73" s="149"/>
      <c r="T73" s="8"/>
      <c r="U73" s="5"/>
      <c r="V73" s="5"/>
      <c r="W73" s="5"/>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row>
    <row r="74" spans="1:48" s="10" customFormat="1" x14ac:dyDescent="0.2">
      <c r="H74" s="150"/>
      <c r="I74" s="148"/>
      <c r="J74" s="148"/>
      <c r="K74" s="148"/>
      <c r="L74" s="148"/>
      <c r="M74" s="148"/>
      <c r="N74" s="148"/>
      <c r="O74" s="148"/>
      <c r="P74" s="148"/>
      <c r="Q74" s="148"/>
      <c r="R74" s="148"/>
      <c r="S74" s="148"/>
      <c r="T74" s="7"/>
      <c r="U74" s="5"/>
      <c r="V74" s="5"/>
      <c r="W74" s="5"/>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row>
    <row r="75" spans="1:48" s="10" customFormat="1" ht="15.75" x14ac:dyDescent="0.25">
      <c r="A75" s="163" t="s">
        <v>85</v>
      </c>
      <c r="B75" s="33"/>
      <c r="C75" s="33"/>
      <c r="D75" s="33"/>
      <c r="E75" s="33"/>
      <c r="F75" s="33"/>
      <c r="G75" s="161" t="s">
        <v>52</v>
      </c>
      <c r="H75" s="162">
        <f>SUM(H73:Q73)</f>
        <v>4.9064893372413927</v>
      </c>
      <c r="I75" s="148"/>
      <c r="J75" s="148"/>
      <c r="K75" s="148"/>
      <c r="L75" s="148"/>
      <c r="M75" s="148"/>
      <c r="N75" s="148"/>
      <c r="O75" s="148"/>
      <c r="P75" s="148"/>
      <c r="Q75" s="148"/>
      <c r="R75" s="148"/>
      <c r="S75" s="148"/>
      <c r="T75" s="7"/>
      <c r="U75" s="5"/>
      <c r="V75" s="5"/>
      <c r="W75" s="5"/>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row>
    <row r="76" spans="1:48" s="10" customFormat="1" ht="13.5" thickBot="1" x14ac:dyDescent="0.25">
      <c r="H76" s="9"/>
      <c r="I76" s="9"/>
      <c r="J76" s="9"/>
      <c r="K76" s="9"/>
      <c r="L76" s="9"/>
      <c r="M76" s="9"/>
      <c r="N76" s="9"/>
      <c r="O76" s="9"/>
      <c r="P76" s="9"/>
      <c r="Q76" s="9"/>
      <c r="R76" s="9"/>
      <c r="S76" s="9"/>
      <c r="T76" s="9"/>
      <c r="U76" s="5"/>
      <c r="V76" s="5"/>
      <c r="W76" s="5"/>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row>
    <row r="77" spans="1:48" s="10" customFormat="1" ht="15" x14ac:dyDescent="0.2">
      <c r="A77" s="43" t="s">
        <v>88</v>
      </c>
      <c r="B77" s="44"/>
      <c r="C77" s="44"/>
      <c r="D77" s="44"/>
      <c r="E77" s="44"/>
      <c r="F77" s="44"/>
      <c r="G77" s="45"/>
      <c r="H77" s="45"/>
      <c r="I77" s="45"/>
      <c r="J77" s="45"/>
      <c r="K77" s="45"/>
      <c r="L77" s="45"/>
      <c r="M77" s="45"/>
      <c r="N77" s="45"/>
      <c r="O77" s="45"/>
      <c r="P77" s="45"/>
      <c r="Q77" s="45"/>
      <c r="R77" s="45"/>
      <c r="S77" s="45"/>
      <c r="T77" s="45"/>
      <c r="U77" s="5"/>
      <c r="V77" s="5"/>
      <c r="W77" s="5"/>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row>
    <row r="78" spans="1:48" s="10" customFormat="1" ht="15" x14ac:dyDescent="0.2">
      <c r="A78" s="170"/>
      <c r="B78" s="21"/>
      <c r="C78" s="21"/>
      <c r="D78" s="21"/>
      <c r="E78" s="21"/>
      <c r="F78" s="21"/>
      <c r="U78" s="5"/>
      <c r="V78" s="5"/>
      <c r="W78" s="5"/>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row>
    <row r="79" spans="1:48" s="10" customFormat="1" x14ac:dyDescent="0.2">
      <c r="A79" s="156" t="s">
        <v>86</v>
      </c>
      <c r="B79" s="156"/>
      <c r="C79" s="156"/>
      <c r="D79" s="156"/>
      <c r="E79" s="156"/>
      <c r="F79" s="156"/>
      <c r="H79" s="9"/>
      <c r="I79" s="9"/>
      <c r="J79" s="9"/>
      <c r="K79" s="9"/>
      <c r="L79" s="9"/>
      <c r="M79" s="9"/>
      <c r="N79" s="9"/>
      <c r="O79" s="9"/>
      <c r="P79" s="9"/>
      <c r="Q79" s="9"/>
      <c r="R79" s="9"/>
      <c r="S79" s="9"/>
      <c r="T79" s="9"/>
      <c r="U79" s="5"/>
      <c r="V79" s="5"/>
      <c r="W79" s="5"/>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row>
    <row r="80" spans="1:48" s="10" customFormat="1" x14ac:dyDescent="0.2">
      <c r="H80" s="9"/>
      <c r="I80" s="9"/>
      <c r="J80" s="9"/>
      <c r="K80" s="9"/>
      <c r="L80" s="9"/>
      <c r="M80" s="9"/>
      <c r="N80" s="9"/>
      <c r="O80" s="9"/>
      <c r="P80" s="9"/>
      <c r="Q80" s="9"/>
      <c r="R80" s="9"/>
      <c r="S80" s="9"/>
      <c r="T80" s="9"/>
      <c r="U80" s="5"/>
      <c r="V80" s="5"/>
      <c r="W80" s="5"/>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row>
    <row r="81" spans="1:48" s="10" customFormat="1" x14ac:dyDescent="0.2">
      <c r="A81" s="33"/>
      <c r="B81" s="89" t="s">
        <v>2</v>
      </c>
      <c r="C81" s="33"/>
      <c r="D81" s="33"/>
      <c r="E81" s="90">
        <f>H75</f>
        <v>4.9064893372413927</v>
      </c>
      <c r="H81" s="91"/>
      <c r="I81" s="91"/>
      <c r="J81" s="9"/>
      <c r="K81" s="9"/>
      <c r="L81" s="9"/>
      <c r="M81" s="9"/>
      <c r="N81" s="9"/>
      <c r="O81" s="9"/>
      <c r="P81" s="9"/>
      <c r="Q81" s="9"/>
      <c r="R81" s="9"/>
      <c r="S81" s="9"/>
      <c r="T81" s="9"/>
      <c r="U81" s="5"/>
      <c r="V81" s="5"/>
      <c r="W81" s="5"/>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row>
    <row r="82" spans="1:48" s="10" customFormat="1" x14ac:dyDescent="0.2">
      <c r="A82" s="38" t="str">
        <f>F9</f>
        <v>No Partnership / No Expansion</v>
      </c>
      <c r="B82" s="38">
        <v>1</v>
      </c>
      <c r="C82" s="39">
        <f t="dataTable" ref="C82:E85" dt2D="0" dtr="0" r1="K5"/>
        <v>0</v>
      </c>
      <c r="D82" s="39">
        <v>0</v>
      </c>
      <c r="E82" s="92">
        <v>13.647701658120996</v>
      </c>
      <c r="H82" s="93"/>
      <c r="I82" s="93"/>
      <c r="J82" s="93"/>
      <c r="K82" s="93"/>
      <c r="L82" s="93"/>
      <c r="M82" s="93"/>
      <c r="N82" s="93"/>
      <c r="O82" s="93"/>
      <c r="P82" s="93"/>
      <c r="Q82" s="93"/>
      <c r="R82" s="93"/>
      <c r="S82" s="93"/>
      <c r="T82" s="93"/>
      <c r="U82" s="5"/>
      <c r="V82" s="5"/>
      <c r="W82" s="5"/>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row>
    <row r="83" spans="1:48" s="10" customFormat="1" x14ac:dyDescent="0.2">
      <c r="A83" s="38" t="str">
        <f>F10</f>
        <v>No Partnership / Expansion</v>
      </c>
      <c r="B83" s="38">
        <v>2</v>
      </c>
      <c r="C83" s="39">
        <v>0</v>
      </c>
      <c r="D83" s="39">
        <v>0</v>
      </c>
      <c r="E83" s="92">
        <v>7.4734727121771103</v>
      </c>
      <c r="H83" s="7"/>
      <c r="I83" s="7"/>
      <c r="J83" s="7"/>
      <c r="K83" s="7"/>
      <c r="L83" s="7"/>
      <c r="M83" s="7"/>
      <c r="N83" s="7"/>
      <c r="O83" s="7"/>
      <c r="P83" s="7"/>
      <c r="Q83" s="7"/>
      <c r="R83" s="7"/>
      <c r="S83" s="7"/>
      <c r="T83" s="7"/>
      <c r="U83" s="5"/>
      <c r="V83" s="5"/>
      <c r="W83" s="5"/>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row>
    <row r="84" spans="1:48" s="10" customFormat="1" x14ac:dyDescent="0.2">
      <c r="A84" s="38" t="str">
        <f>F11</f>
        <v>Joint Venture</v>
      </c>
      <c r="B84" s="38">
        <v>3</v>
      </c>
      <c r="C84" s="39">
        <v>0</v>
      </c>
      <c r="D84" s="39">
        <v>0</v>
      </c>
      <c r="E84" s="92">
        <v>11.142774849996792</v>
      </c>
      <c r="H84" s="7"/>
      <c r="I84" s="7"/>
      <c r="J84" s="7"/>
      <c r="K84" s="7"/>
      <c r="L84" s="7"/>
      <c r="M84" s="7"/>
      <c r="N84" s="7"/>
      <c r="O84" s="7"/>
      <c r="P84" s="7"/>
      <c r="Q84" s="7"/>
      <c r="R84" s="7"/>
      <c r="S84" s="7"/>
      <c r="T84" s="7"/>
      <c r="U84" s="5"/>
      <c r="V84" s="5"/>
      <c r="W84" s="5"/>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row>
    <row r="85" spans="1:48" s="10" customFormat="1" x14ac:dyDescent="0.2">
      <c r="A85" s="38" t="str">
        <f>F12</f>
        <v>Royalty</v>
      </c>
      <c r="B85" s="38">
        <v>4</v>
      </c>
      <c r="C85" s="39">
        <v>0</v>
      </c>
      <c r="D85" s="39">
        <v>0</v>
      </c>
      <c r="E85" s="92">
        <v>4.9064893372413927</v>
      </c>
      <c r="H85" s="7"/>
      <c r="I85" s="7"/>
      <c r="J85" s="7"/>
      <c r="K85" s="7"/>
      <c r="L85" s="7"/>
      <c r="M85" s="7"/>
      <c r="N85" s="7"/>
      <c r="O85" s="7"/>
      <c r="P85" s="7"/>
      <c r="Q85" s="7"/>
      <c r="R85" s="7"/>
      <c r="S85" s="7"/>
      <c r="T85" s="7"/>
      <c r="U85" s="5"/>
      <c r="V85" s="5"/>
      <c r="W85" s="5"/>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row>
    <row r="86" spans="1:48" s="10" customFormat="1" x14ac:dyDescent="0.2">
      <c r="B86" s="94"/>
      <c r="H86" s="7"/>
      <c r="I86" s="7"/>
      <c r="J86" s="7"/>
      <c r="K86" s="7"/>
      <c r="L86" s="7"/>
      <c r="M86" s="7"/>
      <c r="N86" s="7"/>
      <c r="O86" s="7"/>
      <c r="P86" s="7"/>
      <c r="Q86" s="7"/>
      <c r="R86" s="7"/>
      <c r="S86" s="7"/>
      <c r="T86" s="7"/>
      <c r="U86" s="5"/>
      <c r="V86" s="5"/>
      <c r="W86" s="5"/>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row>
    <row r="87" spans="1:48" s="10" customFormat="1" x14ac:dyDescent="0.2">
      <c r="E87" s="23"/>
      <c r="F87" s="96"/>
      <c r="H87" s="7"/>
      <c r="I87" s="97"/>
      <c r="J87" s="7"/>
      <c r="K87" s="7"/>
      <c r="L87" s="7"/>
      <c r="M87" s="7"/>
      <c r="N87" s="7"/>
      <c r="O87" s="7"/>
      <c r="P87" s="7"/>
      <c r="Q87" s="7"/>
      <c r="R87" s="7"/>
      <c r="S87" s="7"/>
      <c r="T87" s="7"/>
      <c r="U87" s="5"/>
      <c r="V87" s="5"/>
      <c r="W87" s="5"/>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row>
    <row r="88" spans="1:48" s="10" customFormat="1" x14ac:dyDescent="0.2">
      <c r="E88" s="168" t="s">
        <v>87</v>
      </c>
      <c r="F88" s="168"/>
      <c r="G88" s="156"/>
      <c r="H88" s="169"/>
      <c r="I88" s="9"/>
      <c r="J88" s="168" t="s">
        <v>101</v>
      </c>
      <c r="K88" s="168"/>
      <c r="L88" s="156"/>
      <c r="M88" s="169"/>
      <c r="N88" s="9"/>
      <c r="O88" s="9"/>
      <c r="P88" s="9"/>
      <c r="Q88" s="9"/>
      <c r="R88" s="9"/>
      <c r="S88" s="9"/>
      <c r="T88" s="9"/>
      <c r="U88" s="5"/>
      <c r="V88" s="5"/>
      <c r="W88" s="5"/>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row>
    <row r="89" spans="1:48" s="10" customFormat="1" x14ac:dyDescent="0.2">
      <c r="A89" s="98"/>
      <c r="E89" s="23"/>
      <c r="F89" s="23"/>
      <c r="H89" s="9"/>
      <c r="I89" s="9"/>
      <c r="J89" s="9"/>
      <c r="K89" s="9"/>
      <c r="L89" s="9"/>
      <c r="M89" s="9"/>
      <c r="N89" s="9"/>
      <c r="O89" s="9"/>
      <c r="P89" s="9"/>
      <c r="Q89" s="9"/>
      <c r="R89" s="9"/>
      <c r="S89" s="9"/>
      <c r="T89" s="9"/>
      <c r="U89" s="5"/>
      <c r="V89" s="5"/>
      <c r="W89" s="5"/>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row>
    <row r="90" spans="1:48" s="10" customFormat="1" x14ac:dyDescent="0.2">
      <c r="A90" s="46"/>
      <c r="E90" s="34" t="str">
        <f>B31</f>
        <v>DA Corp. markets</v>
      </c>
      <c r="F90" s="34"/>
      <c r="G90" s="35"/>
      <c r="H90" s="36"/>
      <c r="I90" s="9"/>
      <c r="J90" s="34" t="s">
        <v>102</v>
      </c>
      <c r="K90" s="184">
        <f>strategy</f>
        <v>4</v>
      </c>
      <c r="L90" s="34"/>
      <c r="M90" s="34"/>
      <c r="N90" s="9"/>
      <c r="O90" s="9"/>
      <c r="P90" s="9"/>
      <c r="Q90" s="9"/>
      <c r="R90" s="9"/>
      <c r="S90" s="9"/>
      <c r="T90" s="9"/>
      <c r="U90" s="5"/>
      <c r="V90" s="5"/>
      <c r="W90" s="5"/>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c r="AV90" s="42"/>
    </row>
    <row r="91" spans="1:48" s="10" customFormat="1" x14ac:dyDescent="0.2">
      <c r="B91" s="98"/>
      <c r="D91" s="21"/>
      <c r="E91" s="27">
        <f>H75</f>
        <v>4.9064893372413927</v>
      </c>
      <c r="F91" s="28">
        <v>1</v>
      </c>
      <c r="G91" s="28">
        <v>2</v>
      </c>
      <c r="H91" s="29">
        <v>3</v>
      </c>
      <c r="I91" s="91"/>
      <c r="J91" s="27">
        <f>H75</f>
        <v>4.9064893372413927</v>
      </c>
      <c r="K91" s="28">
        <v>1</v>
      </c>
      <c r="L91" s="28">
        <v>2</v>
      </c>
      <c r="M91" s="28">
        <v>3</v>
      </c>
      <c r="N91" s="9"/>
      <c r="O91" s="9"/>
      <c r="P91" s="9"/>
      <c r="Q91" s="9"/>
      <c r="R91" s="9"/>
      <c r="S91" s="9"/>
      <c r="T91" s="9"/>
      <c r="U91" s="5"/>
      <c r="V91" s="5"/>
      <c r="W91" s="5"/>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row>
    <row r="92" spans="1:48" s="10" customFormat="1" x14ac:dyDescent="0.2">
      <c r="A92" s="98"/>
      <c r="E92" s="28">
        <v>1</v>
      </c>
      <c r="F92" s="30">
        <f t="dataTable" ref="F92:H95" dt2D="1" dtr="1" r1="I31" r2="K5" ca="1"/>
        <v>5.9772084175589777</v>
      </c>
      <c r="G92" s="30">
        <v>13.647701658120996</v>
      </c>
      <c r="H92" s="30">
        <v>13.647701658120996</v>
      </c>
      <c r="I92" s="93"/>
      <c r="J92" s="28">
        <v>1</v>
      </c>
      <c r="K92" s="30">
        <f t="dataTable" ref="K92:M94" dt2D="1" dtr="1" r1="I36" r2="I31" ca="1"/>
        <v>1.5761628023882499</v>
      </c>
      <c r="L92" s="30">
        <v>1.694969043774297</v>
      </c>
      <c r="M92" s="30">
        <v>1.8026867026309834</v>
      </c>
      <c r="N92" s="93"/>
      <c r="O92" s="93"/>
      <c r="P92" s="93"/>
      <c r="Q92" s="93"/>
      <c r="R92" s="93"/>
      <c r="S92" s="93"/>
      <c r="T92" s="93"/>
      <c r="U92" s="5"/>
      <c r="V92" s="5"/>
      <c r="W92" s="5"/>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c r="AV92" s="42"/>
    </row>
    <row r="93" spans="1:48" s="10" customFormat="1" x14ac:dyDescent="0.2">
      <c r="A93" s="98"/>
      <c r="E93" s="28">
        <v>2</v>
      </c>
      <c r="F93" s="30">
        <v>-5.159341262001651</v>
      </c>
      <c r="G93" s="30">
        <v>7.4734727121771103</v>
      </c>
      <c r="H93" s="30">
        <v>24.84974411382963</v>
      </c>
      <c r="I93" s="9"/>
      <c r="J93" s="28">
        <v>2</v>
      </c>
      <c r="K93" s="30">
        <v>4.5625765332291452</v>
      </c>
      <c r="L93" s="30">
        <v>4.9064893372413927</v>
      </c>
      <c r="M93" s="30">
        <v>5.2183036128791658</v>
      </c>
      <c r="N93" s="9"/>
      <c r="O93" s="9"/>
      <c r="P93" s="9"/>
      <c r="Q93" s="9"/>
      <c r="R93" s="9"/>
      <c r="S93" s="9"/>
      <c r="T93" s="9"/>
      <c r="U93" s="5"/>
      <c r="V93" s="5"/>
      <c r="W93" s="5"/>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c r="AV93" s="42"/>
    </row>
    <row r="94" spans="1:48" s="10" customFormat="1" x14ac:dyDescent="0.2">
      <c r="E94" s="28">
        <v>3</v>
      </c>
      <c r="F94" s="30">
        <v>3.8493222209079834</v>
      </c>
      <c r="G94" s="31">
        <v>11.142774849996792</v>
      </c>
      <c r="H94" s="30">
        <v>18.560874255044528</v>
      </c>
      <c r="I94" s="7"/>
      <c r="J94" s="28">
        <v>3</v>
      </c>
      <c r="K94" s="30">
        <v>9.0421971294904804</v>
      </c>
      <c r="L94" s="30">
        <v>9.7237697774420297</v>
      </c>
      <c r="M94" s="30">
        <v>10.341728978251425</v>
      </c>
      <c r="N94" s="7"/>
      <c r="O94" s="7"/>
      <c r="P94" s="7"/>
      <c r="Q94" s="7"/>
      <c r="R94" s="7"/>
      <c r="S94" s="7"/>
      <c r="T94" s="7"/>
      <c r="U94" s="5"/>
      <c r="V94" s="5"/>
      <c r="W94" s="5"/>
      <c r="X94" s="42"/>
      <c r="Y94" s="42"/>
      <c r="Z94" s="42"/>
      <c r="AA94" s="42"/>
      <c r="AB94" s="42"/>
      <c r="AC94" s="42"/>
      <c r="AD94" s="42"/>
      <c r="AE94" s="42"/>
      <c r="AF94" s="42"/>
      <c r="AG94" s="42"/>
      <c r="AH94" s="42"/>
      <c r="AI94" s="42"/>
      <c r="AJ94" s="42"/>
      <c r="AK94" s="42"/>
      <c r="AL94" s="42"/>
      <c r="AM94" s="42"/>
      <c r="AN94" s="42"/>
      <c r="AO94" s="42"/>
      <c r="AP94" s="42"/>
      <c r="AQ94" s="42"/>
      <c r="AR94" s="42"/>
      <c r="AS94" s="42"/>
      <c r="AT94" s="42"/>
      <c r="AU94" s="42"/>
      <c r="AV94" s="42"/>
    </row>
    <row r="95" spans="1:48" s="10" customFormat="1" x14ac:dyDescent="0.2">
      <c r="E95" s="28">
        <v>4</v>
      </c>
      <c r="F95" s="30">
        <v>1.694969043774297</v>
      </c>
      <c r="G95" s="30">
        <v>4.9064893372413927</v>
      </c>
      <c r="H95" s="30">
        <v>9.7237697774420297</v>
      </c>
      <c r="I95" s="9"/>
      <c r="J95" s="9"/>
      <c r="K95" s="9"/>
      <c r="L95" s="9"/>
      <c r="M95" s="9"/>
      <c r="N95" s="9"/>
      <c r="O95" s="9"/>
      <c r="P95" s="9"/>
      <c r="Q95" s="9"/>
      <c r="R95" s="9"/>
      <c r="S95" s="9"/>
      <c r="T95" s="9"/>
      <c r="U95" s="5"/>
      <c r="V95" s="5"/>
      <c r="W95" s="5"/>
      <c r="X95" s="42"/>
      <c r="Y95" s="42"/>
      <c r="Z95" s="42"/>
      <c r="AA95" s="42"/>
      <c r="AB95" s="42"/>
      <c r="AC95" s="42"/>
      <c r="AD95" s="42"/>
      <c r="AE95" s="42"/>
      <c r="AF95" s="42"/>
      <c r="AG95" s="42"/>
      <c r="AH95" s="42"/>
      <c r="AI95" s="42"/>
      <c r="AJ95" s="42"/>
      <c r="AK95" s="42"/>
      <c r="AL95" s="42"/>
      <c r="AM95" s="42"/>
      <c r="AN95" s="42"/>
      <c r="AO95" s="42"/>
      <c r="AP95" s="42"/>
      <c r="AQ95" s="42"/>
      <c r="AR95" s="42"/>
      <c r="AS95" s="42"/>
      <c r="AT95" s="42"/>
      <c r="AU95" s="42"/>
      <c r="AV95" s="42"/>
    </row>
    <row r="96" spans="1:48" s="10" customFormat="1" x14ac:dyDescent="0.2">
      <c r="I96" s="9"/>
      <c r="J96" s="9"/>
      <c r="K96" s="9"/>
      <c r="L96" s="9"/>
      <c r="M96" s="9"/>
      <c r="N96" s="9"/>
      <c r="O96" s="9"/>
      <c r="P96" s="9"/>
      <c r="Q96" s="9"/>
      <c r="R96" s="9"/>
      <c r="S96" s="9"/>
      <c r="T96" s="9"/>
      <c r="U96" s="5"/>
      <c r="V96" s="5"/>
      <c r="W96" s="5"/>
      <c r="X96" s="42"/>
      <c r="Y96" s="42"/>
      <c r="Z96" s="42"/>
      <c r="AA96" s="42"/>
      <c r="AB96" s="42"/>
      <c r="AC96" s="42"/>
      <c r="AD96" s="42"/>
      <c r="AE96" s="42"/>
      <c r="AF96" s="42"/>
      <c r="AG96" s="42"/>
      <c r="AH96" s="42"/>
      <c r="AI96" s="42"/>
      <c r="AJ96" s="42"/>
      <c r="AK96" s="42"/>
      <c r="AL96" s="42"/>
      <c r="AM96" s="42"/>
      <c r="AN96" s="42"/>
      <c r="AO96" s="42"/>
      <c r="AP96" s="42"/>
      <c r="AQ96" s="42"/>
      <c r="AR96" s="42"/>
      <c r="AS96" s="42"/>
      <c r="AT96" s="42"/>
      <c r="AU96" s="42"/>
      <c r="AV96" s="42"/>
    </row>
    <row r="97" spans="5:48" s="10" customFormat="1" x14ac:dyDescent="0.2">
      <c r="E97" s="32" t="str">
        <f>B32</f>
        <v>EnzyTech Multiple</v>
      </c>
      <c r="F97" s="32"/>
      <c r="G97" s="33"/>
      <c r="H97" s="33"/>
      <c r="I97" s="7"/>
      <c r="J97" s="7"/>
      <c r="K97" s="7"/>
      <c r="L97" s="7"/>
      <c r="M97" s="7"/>
      <c r="N97" s="7"/>
      <c r="O97" s="7"/>
      <c r="P97" s="7"/>
      <c r="Q97" s="7"/>
      <c r="R97" s="7"/>
      <c r="S97" s="7"/>
      <c r="T97" s="7"/>
      <c r="U97" s="5"/>
      <c r="V97" s="5"/>
      <c r="W97" s="5"/>
      <c r="X97" s="42"/>
      <c r="Y97" s="42"/>
      <c r="Z97" s="42"/>
      <c r="AA97" s="42"/>
      <c r="AB97" s="42"/>
      <c r="AC97" s="42"/>
      <c r="AD97" s="42"/>
      <c r="AE97" s="42"/>
      <c r="AF97" s="42"/>
      <c r="AG97" s="42"/>
      <c r="AH97" s="42"/>
      <c r="AI97" s="42"/>
      <c r="AJ97" s="42"/>
      <c r="AK97" s="42"/>
      <c r="AL97" s="42"/>
      <c r="AM97" s="42"/>
      <c r="AN97" s="42"/>
      <c r="AO97" s="42"/>
      <c r="AP97" s="42"/>
      <c r="AQ97" s="42"/>
      <c r="AR97" s="42"/>
      <c r="AS97" s="42"/>
      <c r="AT97" s="42"/>
      <c r="AU97" s="42"/>
      <c r="AV97" s="42"/>
    </row>
    <row r="98" spans="5:48" s="10" customFormat="1" x14ac:dyDescent="0.2">
      <c r="E98" s="27">
        <f>$H$75</f>
        <v>4.9064893372413927</v>
      </c>
      <c r="F98" s="28">
        <v>1</v>
      </c>
      <c r="G98" s="28">
        <v>2</v>
      </c>
      <c r="H98" s="28">
        <v>3</v>
      </c>
      <c r="I98" s="7"/>
      <c r="J98" s="7"/>
      <c r="K98" s="7"/>
      <c r="L98" s="7"/>
      <c r="M98" s="7"/>
      <c r="N98" s="7"/>
      <c r="O98" s="7"/>
      <c r="P98" s="7"/>
      <c r="Q98" s="7"/>
      <c r="R98" s="7"/>
      <c r="S98" s="7"/>
      <c r="T98" s="7"/>
      <c r="U98" s="5"/>
      <c r="V98" s="5"/>
      <c r="W98" s="5"/>
      <c r="X98" s="42"/>
      <c r="Y98" s="42"/>
      <c r="Z98" s="42"/>
      <c r="AA98" s="42"/>
      <c r="AB98" s="42"/>
      <c r="AC98" s="42"/>
      <c r="AD98" s="42"/>
      <c r="AE98" s="42"/>
      <c r="AF98" s="42"/>
      <c r="AG98" s="42"/>
      <c r="AH98" s="42"/>
      <c r="AI98" s="42"/>
      <c r="AJ98" s="42"/>
      <c r="AK98" s="42"/>
      <c r="AL98" s="42"/>
      <c r="AM98" s="42"/>
      <c r="AN98" s="42"/>
      <c r="AO98" s="42"/>
      <c r="AP98" s="42"/>
      <c r="AQ98" s="42"/>
      <c r="AR98" s="42"/>
      <c r="AS98" s="42"/>
      <c r="AT98" s="42"/>
      <c r="AU98" s="42"/>
      <c r="AV98" s="42"/>
    </row>
    <row r="99" spans="5:48" s="10" customFormat="1" x14ac:dyDescent="0.2">
      <c r="E99" s="28">
        <v>1</v>
      </c>
      <c r="F99" s="30">
        <f t="dataTable" ref="F99:H102" dt2D="1" dtr="1" r1="I32" r2="K5" ca="1"/>
        <v>13.647701658120996</v>
      </c>
      <c r="G99" s="30">
        <v>13.647701658120996</v>
      </c>
      <c r="H99" s="30">
        <v>13.647701658120996</v>
      </c>
      <c r="I99" s="7"/>
      <c r="J99" s="7"/>
      <c r="K99" s="7"/>
      <c r="L99" s="7"/>
      <c r="M99" s="7"/>
      <c r="N99" s="7"/>
      <c r="O99" s="7"/>
      <c r="P99" s="7"/>
      <c r="Q99" s="7"/>
      <c r="R99" s="7"/>
      <c r="S99" s="7"/>
      <c r="T99" s="7"/>
      <c r="U99" s="5"/>
      <c r="V99" s="5"/>
      <c r="W99" s="5"/>
      <c r="X99" s="42"/>
      <c r="Y99" s="42"/>
      <c r="Z99" s="42"/>
      <c r="AA99" s="42"/>
      <c r="AB99" s="42"/>
      <c r="AC99" s="42"/>
      <c r="AD99" s="42"/>
      <c r="AE99" s="42"/>
      <c r="AF99" s="42"/>
      <c r="AG99" s="42"/>
      <c r="AH99" s="42"/>
      <c r="AI99" s="42"/>
      <c r="AJ99" s="42"/>
      <c r="AK99" s="42"/>
      <c r="AL99" s="42"/>
      <c r="AM99" s="42"/>
      <c r="AN99" s="42"/>
      <c r="AO99" s="42"/>
      <c r="AP99" s="42"/>
      <c r="AQ99" s="42"/>
      <c r="AR99" s="42"/>
      <c r="AS99" s="42"/>
      <c r="AT99" s="42"/>
      <c r="AU99" s="42"/>
      <c r="AV99" s="42"/>
    </row>
    <row r="100" spans="5:48" s="10" customFormat="1" x14ac:dyDescent="0.2">
      <c r="E100" s="28">
        <v>2</v>
      </c>
      <c r="F100" s="30">
        <v>7.4734727121771103</v>
      </c>
      <c r="G100" s="30">
        <v>7.4734727121771103</v>
      </c>
      <c r="H100" s="30">
        <v>7.4734727121771103</v>
      </c>
      <c r="I100" s="9"/>
      <c r="J100" s="9"/>
      <c r="K100" s="9"/>
      <c r="L100" s="9"/>
      <c r="M100" s="9"/>
      <c r="N100" s="9"/>
      <c r="O100" s="9"/>
      <c r="P100" s="9"/>
      <c r="Q100" s="9"/>
      <c r="R100" s="9"/>
      <c r="S100" s="9"/>
      <c r="T100" s="9"/>
      <c r="U100" s="5"/>
      <c r="V100" s="5"/>
      <c r="W100" s="5"/>
      <c r="X100" s="42"/>
      <c r="Y100" s="42"/>
      <c r="Z100" s="42"/>
      <c r="AA100" s="42"/>
      <c r="AB100" s="42"/>
      <c r="AC100" s="42"/>
      <c r="AD100" s="42"/>
      <c r="AE100" s="42"/>
      <c r="AF100" s="42"/>
      <c r="AG100" s="42"/>
      <c r="AH100" s="42"/>
      <c r="AI100" s="42"/>
      <c r="AJ100" s="42"/>
      <c r="AK100" s="42"/>
      <c r="AL100" s="42"/>
      <c r="AM100" s="42"/>
      <c r="AN100" s="42"/>
      <c r="AO100" s="42"/>
      <c r="AP100" s="42"/>
      <c r="AQ100" s="42"/>
      <c r="AR100" s="42"/>
      <c r="AS100" s="42"/>
      <c r="AT100" s="42"/>
      <c r="AU100" s="42"/>
      <c r="AV100" s="42"/>
    </row>
    <row r="101" spans="5:48" s="10" customFormat="1" x14ac:dyDescent="0.2">
      <c r="E101" s="28">
        <v>3</v>
      </c>
      <c r="F101" s="30">
        <v>7.9591248928548533</v>
      </c>
      <c r="G101" s="37">
        <v>11.142774849996792</v>
      </c>
      <c r="H101" s="30">
        <v>14.188005243784731</v>
      </c>
      <c r="I101" s="7"/>
      <c r="J101" s="7"/>
      <c r="K101" s="7"/>
      <c r="L101" s="7"/>
      <c r="M101" s="7"/>
      <c r="N101" s="7"/>
      <c r="O101" s="7"/>
      <c r="P101" s="7"/>
      <c r="Q101" s="7"/>
      <c r="R101" s="7"/>
      <c r="S101" s="7"/>
      <c r="T101" s="7"/>
      <c r="U101" s="5"/>
      <c r="V101" s="5"/>
      <c r="W101" s="5"/>
      <c r="X101" s="42"/>
      <c r="Y101" s="42"/>
      <c r="Z101" s="42"/>
      <c r="AA101" s="42"/>
      <c r="AB101" s="42"/>
      <c r="AC101" s="42"/>
      <c r="AD101" s="42"/>
      <c r="AE101" s="42"/>
      <c r="AF101" s="42"/>
      <c r="AG101" s="42"/>
      <c r="AH101" s="42"/>
      <c r="AI101" s="42"/>
      <c r="AJ101" s="42"/>
      <c r="AK101" s="42"/>
      <c r="AL101" s="42"/>
      <c r="AM101" s="42"/>
      <c r="AN101" s="42"/>
      <c r="AO101" s="42"/>
      <c r="AP101" s="42"/>
      <c r="AQ101" s="42"/>
      <c r="AR101" s="42"/>
      <c r="AS101" s="42"/>
      <c r="AT101" s="42"/>
      <c r="AU101" s="42"/>
      <c r="AV101" s="42"/>
    </row>
    <row r="102" spans="5:48" s="10" customFormat="1" x14ac:dyDescent="0.2">
      <c r="E102" s="28">
        <v>4</v>
      </c>
      <c r="F102" s="30">
        <v>3.5046352408867074</v>
      </c>
      <c r="G102" s="30">
        <v>4.9064893372413927</v>
      </c>
      <c r="H102" s="30">
        <v>6.2473932554936873</v>
      </c>
      <c r="I102" s="9"/>
      <c r="J102" s="9"/>
      <c r="K102" s="9"/>
      <c r="L102" s="9"/>
      <c r="M102" s="9"/>
      <c r="N102" s="9"/>
      <c r="O102" s="9"/>
      <c r="P102" s="9"/>
      <c r="Q102" s="9"/>
      <c r="R102" s="9"/>
      <c r="S102" s="9"/>
      <c r="T102" s="9"/>
      <c r="U102" s="5"/>
      <c r="V102" s="5"/>
      <c r="W102" s="5"/>
      <c r="X102" s="42"/>
      <c r="Y102" s="42"/>
      <c r="Z102" s="42"/>
      <c r="AA102" s="42"/>
      <c r="AB102" s="42"/>
      <c r="AC102" s="42"/>
      <c r="AD102" s="42"/>
      <c r="AE102" s="42"/>
      <c r="AF102" s="42"/>
      <c r="AG102" s="42"/>
      <c r="AH102" s="42"/>
      <c r="AI102" s="42"/>
      <c r="AJ102" s="42"/>
      <c r="AK102" s="42"/>
      <c r="AL102" s="42"/>
      <c r="AM102" s="42"/>
      <c r="AN102" s="42"/>
      <c r="AO102" s="42"/>
      <c r="AP102" s="42"/>
      <c r="AQ102" s="42"/>
      <c r="AR102" s="42"/>
      <c r="AS102" s="42"/>
      <c r="AT102" s="42"/>
      <c r="AU102" s="42"/>
      <c r="AV102" s="42"/>
    </row>
    <row r="103" spans="5:48" s="10" customFormat="1" x14ac:dyDescent="0.2">
      <c r="I103" s="9"/>
      <c r="J103" s="9"/>
      <c r="K103" s="9"/>
      <c r="L103" s="9"/>
      <c r="M103" s="9"/>
      <c r="N103" s="9"/>
      <c r="O103" s="9"/>
      <c r="P103" s="9"/>
      <c r="Q103" s="9"/>
      <c r="R103" s="9"/>
      <c r="S103" s="9"/>
      <c r="T103" s="9"/>
      <c r="U103" s="5"/>
      <c r="V103" s="5"/>
      <c r="W103" s="5"/>
      <c r="X103" s="42"/>
      <c r="Y103" s="42"/>
      <c r="Z103" s="42"/>
      <c r="AA103" s="42"/>
      <c r="AB103" s="42"/>
      <c r="AC103" s="42"/>
      <c r="AD103" s="42"/>
      <c r="AE103" s="42"/>
      <c r="AF103" s="42"/>
      <c r="AG103" s="42"/>
      <c r="AH103" s="42"/>
      <c r="AI103" s="42"/>
      <c r="AJ103" s="42"/>
      <c r="AK103" s="42"/>
      <c r="AL103" s="42"/>
      <c r="AM103" s="42"/>
      <c r="AN103" s="42"/>
      <c r="AO103" s="42"/>
      <c r="AP103" s="42"/>
      <c r="AQ103" s="42"/>
      <c r="AR103" s="42"/>
      <c r="AS103" s="42"/>
      <c r="AT103" s="42"/>
      <c r="AU103" s="42"/>
      <c r="AV103" s="42"/>
    </row>
    <row r="104" spans="5:48" s="10" customFormat="1" x14ac:dyDescent="0.2">
      <c r="E104" s="33" t="str">
        <f>B33</f>
        <v>Demand Growth Rate</v>
      </c>
      <c r="F104" s="33"/>
      <c r="G104" s="33"/>
      <c r="H104" s="33"/>
      <c r="I104" s="7"/>
      <c r="J104" s="7"/>
      <c r="K104" s="7"/>
      <c r="L104" s="7"/>
      <c r="M104" s="7"/>
      <c r="N104" s="7"/>
      <c r="O104" s="7"/>
      <c r="P104" s="7"/>
      <c r="Q104" s="7"/>
      <c r="R104" s="7"/>
      <c r="S104" s="7"/>
      <c r="T104" s="7"/>
      <c r="U104" s="5"/>
      <c r="V104" s="5"/>
      <c r="W104" s="5"/>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row>
    <row r="105" spans="5:48" s="10" customFormat="1" x14ac:dyDescent="0.2">
      <c r="E105" s="27">
        <f>$H$75</f>
        <v>4.9064893372413927</v>
      </c>
      <c r="F105" s="28">
        <v>1</v>
      </c>
      <c r="G105" s="28">
        <v>2</v>
      </c>
      <c r="H105" s="28">
        <v>3</v>
      </c>
      <c r="I105" s="7"/>
      <c r="J105" s="7"/>
      <c r="K105" s="7"/>
      <c r="L105" s="7"/>
      <c r="M105" s="7"/>
      <c r="N105" s="7"/>
      <c r="O105" s="7"/>
      <c r="P105" s="7"/>
      <c r="Q105" s="7"/>
      <c r="R105" s="7"/>
      <c r="S105" s="7"/>
      <c r="T105" s="7"/>
      <c r="U105" s="5"/>
      <c r="V105" s="5"/>
      <c r="W105" s="5"/>
      <c r="X105" s="42"/>
      <c r="Y105" s="42"/>
      <c r="Z105" s="42"/>
      <c r="AA105" s="42"/>
      <c r="AB105" s="42"/>
      <c r="AC105" s="42"/>
      <c r="AD105" s="42"/>
      <c r="AE105" s="42"/>
      <c r="AF105" s="42"/>
      <c r="AG105" s="42"/>
      <c r="AH105" s="42"/>
      <c r="AI105" s="42"/>
      <c r="AJ105" s="42"/>
      <c r="AK105" s="42"/>
      <c r="AL105" s="42"/>
      <c r="AM105" s="42"/>
      <c r="AN105" s="42"/>
      <c r="AO105" s="42"/>
      <c r="AP105" s="42"/>
      <c r="AQ105" s="42"/>
      <c r="AR105" s="42"/>
      <c r="AS105" s="42"/>
      <c r="AT105" s="42"/>
      <c r="AU105" s="42"/>
      <c r="AV105" s="42"/>
    </row>
    <row r="106" spans="5:48" s="10" customFormat="1" x14ac:dyDescent="0.2">
      <c r="E106" s="28">
        <v>1</v>
      </c>
      <c r="F106" s="30">
        <f t="dataTable" ref="F106:H109" dt2D="1" dtr="1" r1="I33" r2="K5" ca="1"/>
        <v>12.941187360801344</v>
      </c>
      <c r="G106" s="30">
        <v>13.647701658120996</v>
      </c>
      <c r="H106" s="30">
        <v>13.647701658120996</v>
      </c>
      <c r="I106" s="7"/>
      <c r="J106" s="7"/>
      <c r="K106" s="7"/>
      <c r="L106" s="7"/>
      <c r="M106" s="7"/>
      <c r="N106" s="7"/>
      <c r="O106" s="7"/>
      <c r="P106" s="7"/>
      <c r="Q106" s="7"/>
      <c r="R106" s="7"/>
      <c r="S106" s="7"/>
      <c r="T106" s="7"/>
      <c r="U106" s="5"/>
      <c r="V106" s="5"/>
      <c r="W106" s="5"/>
      <c r="X106" s="42"/>
      <c r="Y106" s="42"/>
      <c r="Z106" s="42"/>
      <c r="AA106" s="42"/>
      <c r="AB106" s="42"/>
      <c r="AC106" s="42"/>
      <c r="AD106" s="42"/>
      <c r="AE106" s="42"/>
      <c r="AF106" s="42"/>
      <c r="AG106" s="42"/>
      <c r="AH106" s="42"/>
      <c r="AI106" s="42"/>
      <c r="AJ106" s="42"/>
      <c r="AK106" s="42"/>
      <c r="AL106" s="42"/>
      <c r="AM106" s="42"/>
      <c r="AN106" s="42"/>
      <c r="AO106" s="42"/>
      <c r="AP106" s="42"/>
      <c r="AQ106" s="42"/>
      <c r="AR106" s="42"/>
      <c r="AS106" s="42"/>
      <c r="AT106" s="42"/>
      <c r="AU106" s="42"/>
      <c r="AV106" s="42"/>
    </row>
    <row r="107" spans="5:48" s="10" customFormat="1" x14ac:dyDescent="0.2">
      <c r="E107" s="28">
        <v>2</v>
      </c>
      <c r="F107" s="30">
        <v>3.4102039061521854</v>
      </c>
      <c r="G107" s="30">
        <v>7.4734727121771103</v>
      </c>
      <c r="H107" s="30">
        <v>13.518597296595292</v>
      </c>
      <c r="I107" s="7"/>
      <c r="J107" s="7"/>
      <c r="K107" s="7"/>
      <c r="L107" s="7"/>
      <c r="M107" s="7"/>
      <c r="N107" s="7"/>
      <c r="O107" s="7"/>
      <c r="P107" s="7"/>
      <c r="Q107" s="7"/>
      <c r="R107" s="7"/>
      <c r="S107" s="7"/>
      <c r="T107" s="7"/>
      <c r="U107" s="5"/>
      <c r="V107" s="5"/>
      <c r="W107" s="5"/>
      <c r="X107" s="42"/>
      <c r="Y107" s="42"/>
      <c r="Z107" s="42"/>
      <c r="AA107" s="42"/>
      <c r="AB107" s="42"/>
      <c r="AC107" s="42"/>
      <c r="AD107" s="42"/>
      <c r="AE107" s="42"/>
      <c r="AF107" s="42"/>
      <c r="AG107" s="42"/>
      <c r="AH107" s="42"/>
      <c r="AI107" s="42"/>
      <c r="AJ107" s="42"/>
      <c r="AK107" s="42"/>
      <c r="AL107" s="42"/>
      <c r="AM107" s="42"/>
      <c r="AN107" s="42"/>
      <c r="AO107" s="42"/>
      <c r="AP107" s="42"/>
      <c r="AQ107" s="42"/>
      <c r="AR107" s="42"/>
      <c r="AS107" s="42"/>
      <c r="AT107" s="42"/>
      <c r="AU107" s="42"/>
      <c r="AV107" s="42"/>
    </row>
    <row r="108" spans="5:48" s="10" customFormat="1" x14ac:dyDescent="0.2">
      <c r="E108" s="28">
        <v>3</v>
      </c>
      <c r="F108" s="30">
        <v>8.5601237950227258</v>
      </c>
      <c r="G108" s="37">
        <v>11.142774849996792</v>
      </c>
      <c r="H108" s="30">
        <v>14.256654257967416</v>
      </c>
      <c r="I108" s="9"/>
      <c r="J108" s="9"/>
      <c r="K108" s="9"/>
      <c r="L108" s="9"/>
      <c r="M108" s="9"/>
      <c r="N108" s="9"/>
      <c r="O108" s="9"/>
      <c r="P108" s="9"/>
      <c r="Q108" s="9"/>
      <c r="R108" s="9"/>
      <c r="S108" s="9"/>
      <c r="T108" s="9"/>
      <c r="U108" s="5"/>
      <c r="V108" s="5"/>
      <c r="W108" s="5"/>
      <c r="X108" s="42"/>
      <c r="Y108" s="42"/>
      <c r="Z108" s="42"/>
      <c r="AA108" s="42"/>
      <c r="AB108" s="42"/>
      <c r="AC108" s="42"/>
      <c r="AD108" s="42"/>
      <c r="AE108" s="42"/>
      <c r="AF108" s="42"/>
      <c r="AG108" s="42"/>
      <c r="AH108" s="42"/>
      <c r="AI108" s="42"/>
      <c r="AJ108" s="42"/>
      <c r="AK108" s="42"/>
      <c r="AL108" s="42"/>
      <c r="AM108" s="42"/>
      <c r="AN108" s="42"/>
      <c r="AO108" s="42"/>
      <c r="AP108" s="42"/>
      <c r="AQ108" s="42"/>
      <c r="AR108" s="42"/>
      <c r="AS108" s="42"/>
      <c r="AT108" s="42"/>
      <c r="AU108" s="42"/>
      <c r="AV108" s="42"/>
    </row>
    <row r="109" spans="5:48" s="10" customFormat="1" x14ac:dyDescent="0.2">
      <c r="E109" s="28">
        <v>4</v>
      </c>
      <c r="F109" s="30">
        <v>3.7692726175614544</v>
      </c>
      <c r="G109" s="30">
        <v>4.9064893372413927</v>
      </c>
      <c r="H109" s="30">
        <v>6.6093546200467905</v>
      </c>
      <c r="I109" s="7"/>
      <c r="J109" s="7"/>
      <c r="K109" s="7"/>
      <c r="L109" s="7"/>
      <c r="M109" s="7"/>
      <c r="N109" s="7"/>
      <c r="O109" s="7"/>
      <c r="P109" s="7"/>
      <c r="Q109" s="7"/>
      <c r="R109" s="7"/>
      <c r="S109" s="7"/>
      <c r="T109" s="7"/>
      <c r="U109" s="5"/>
      <c r="V109" s="5"/>
      <c r="W109" s="5"/>
      <c r="X109" s="42"/>
      <c r="Y109" s="42"/>
      <c r="Z109" s="42"/>
      <c r="AA109" s="42"/>
      <c r="AB109" s="42"/>
      <c r="AC109" s="42"/>
      <c r="AD109" s="42"/>
      <c r="AE109" s="42"/>
      <c r="AF109" s="42"/>
      <c r="AG109" s="42"/>
      <c r="AH109" s="42"/>
      <c r="AI109" s="42"/>
      <c r="AJ109" s="42"/>
      <c r="AK109" s="42"/>
      <c r="AL109" s="42"/>
      <c r="AM109" s="42"/>
      <c r="AN109" s="42"/>
      <c r="AO109" s="42"/>
      <c r="AP109" s="42"/>
      <c r="AQ109" s="42"/>
      <c r="AR109" s="42"/>
      <c r="AS109" s="42"/>
      <c r="AT109" s="42"/>
      <c r="AU109" s="42"/>
      <c r="AV109" s="42"/>
    </row>
    <row r="110" spans="5:48" s="10" customFormat="1" x14ac:dyDescent="0.2">
      <c r="E110" s="22"/>
      <c r="F110" s="22"/>
      <c r="G110" s="22"/>
      <c r="H110" s="22"/>
      <c r="I110" s="7"/>
      <c r="J110" s="7"/>
      <c r="K110" s="7"/>
      <c r="L110" s="7"/>
      <c r="M110" s="7"/>
      <c r="N110" s="7"/>
      <c r="O110" s="7"/>
      <c r="P110" s="7"/>
      <c r="Q110" s="7"/>
      <c r="R110" s="7"/>
      <c r="S110" s="7"/>
      <c r="T110" s="7"/>
      <c r="U110" s="5"/>
      <c r="V110" s="5"/>
      <c r="W110" s="5"/>
      <c r="X110" s="42"/>
      <c r="Y110" s="42"/>
      <c r="Z110" s="42"/>
      <c r="AA110" s="42"/>
      <c r="AB110" s="42"/>
      <c r="AC110" s="42"/>
      <c r="AD110" s="42"/>
      <c r="AE110" s="42"/>
      <c r="AF110" s="42"/>
      <c r="AG110" s="42"/>
      <c r="AH110" s="42"/>
      <c r="AI110" s="42"/>
      <c r="AJ110" s="42"/>
      <c r="AK110" s="42"/>
      <c r="AL110" s="42"/>
      <c r="AM110" s="42"/>
      <c r="AN110" s="42"/>
      <c r="AO110" s="42"/>
      <c r="AP110" s="42"/>
      <c r="AQ110" s="42"/>
      <c r="AR110" s="42"/>
      <c r="AS110" s="42"/>
      <c r="AT110" s="42"/>
      <c r="AU110" s="42"/>
      <c r="AV110" s="42"/>
    </row>
    <row r="111" spans="5:48" s="10" customFormat="1" x14ac:dyDescent="0.2">
      <c r="E111" s="33" t="str">
        <f>B36</f>
        <v>Unit Revenue</v>
      </c>
      <c r="F111" s="33"/>
      <c r="G111" s="33"/>
      <c r="H111" s="33"/>
      <c r="I111" s="7"/>
      <c r="J111" s="7"/>
      <c r="K111" s="7"/>
      <c r="L111" s="7"/>
      <c r="M111" s="7"/>
      <c r="N111" s="7"/>
      <c r="O111" s="7"/>
      <c r="P111" s="7"/>
      <c r="Q111" s="7"/>
      <c r="R111" s="7"/>
      <c r="S111" s="7"/>
      <c r="T111" s="7"/>
      <c r="U111" s="5"/>
      <c r="V111" s="5"/>
      <c r="W111" s="5"/>
      <c r="X111" s="42"/>
      <c r="Y111" s="42"/>
      <c r="Z111" s="42"/>
      <c r="AA111" s="42"/>
      <c r="AB111" s="42"/>
      <c r="AC111" s="42"/>
      <c r="AD111" s="42"/>
      <c r="AE111" s="42"/>
      <c r="AF111" s="42"/>
      <c r="AG111" s="42"/>
      <c r="AH111" s="42"/>
      <c r="AI111" s="42"/>
      <c r="AJ111" s="42"/>
      <c r="AK111" s="42"/>
      <c r="AL111" s="42"/>
      <c r="AM111" s="42"/>
      <c r="AN111" s="42"/>
      <c r="AO111" s="42"/>
      <c r="AP111" s="42"/>
      <c r="AQ111" s="42"/>
      <c r="AR111" s="42"/>
      <c r="AS111" s="42"/>
      <c r="AT111" s="42"/>
      <c r="AU111" s="42"/>
      <c r="AV111" s="42"/>
    </row>
    <row r="112" spans="5:48" s="10" customFormat="1" x14ac:dyDescent="0.2">
      <c r="E112" s="27">
        <f>$H$75</f>
        <v>4.9064893372413927</v>
      </c>
      <c r="F112" s="28">
        <v>1</v>
      </c>
      <c r="G112" s="28">
        <v>2</v>
      </c>
      <c r="H112" s="28">
        <v>3</v>
      </c>
      <c r="I112" s="9"/>
      <c r="J112" s="9"/>
      <c r="K112" s="9"/>
      <c r="L112" s="9"/>
      <c r="M112" s="9"/>
      <c r="N112" s="9"/>
      <c r="O112" s="9"/>
      <c r="P112" s="9"/>
      <c r="Q112" s="9"/>
      <c r="R112" s="9"/>
      <c r="S112" s="9"/>
      <c r="T112" s="9"/>
      <c r="U112" s="5"/>
      <c r="V112" s="5"/>
      <c r="W112" s="5"/>
      <c r="X112" s="42"/>
      <c r="Y112" s="42"/>
      <c r="Z112" s="42"/>
      <c r="AA112" s="42"/>
      <c r="AB112" s="42"/>
      <c r="AC112" s="42"/>
      <c r="AD112" s="42"/>
      <c r="AE112" s="42"/>
      <c r="AF112" s="42"/>
      <c r="AG112" s="42"/>
      <c r="AH112" s="42"/>
      <c r="AI112" s="42"/>
      <c r="AJ112" s="42"/>
      <c r="AK112" s="42"/>
      <c r="AL112" s="42"/>
      <c r="AM112" s="42"/>
      <c r="AN112" s="42"/>
      <c r="AO112" s="42"/>
      <c r="AP112" s="42"/>
      <c r="AQ112" s="42"/>
      <c r="AR112" s="42"/>
      <c r="AS112" s="42"/>
      <c r="AT112" s="42"/>
      <c r="AU112" s="42"/>
      <c r="AV112" s="42"/>
    </row>
    <row r="113" spans="1:48" s="10" customFormat="1" x14ac:dyDescent="0.2">
      <c r="E113" s="28">
        <v>1</v>
      </c>
      <c r="F113" s="30">
        <f t="dataTable" ref="F113:H116" dt2D="1" dtr="1" r1="I36" r2="K5" ca="1"/>
        <v>5.2231944617500154</v>
      </c>
      <c r="G113" s="30">
        <v>13.647701658120996</v>
      </c>
      <c r="H113" s="30">
        <v>21.285921516164031</v>
      </c>
      <c r="I113" s="7"/>
      <c r="J113" s="7"/>
      <c r="K113" s="7"/>
      <c r="L113" s="7"/>
      <c r="M113" s="7"/>
      <c r="N113" s="7"/>
      <c r="O113" s="7"/>
      <c r="P113" s="7"/>
      <c r="Q113" s="7"/>
      <c r="R113" s="7"/>
      <c r="S113" s="7"/>
      <c r="T113" s="7"/>
      <c r="U113" s="5"/>
      <c r="V113" s="5"/>
      <c r="W113" s="5"/>
      <c r="X113" s="42"/>
      <c r="Y113" s="42"/>
      <c r="Z113" s="42"/>
      <c r="AA113" s="42"/>
      <c r="AB113" s="42"/>
      <c r="AC113" s="42"/>
      <c r="AD113" s="42"/>
      <c r="AE113" s="42"/>
      <c r="AF113" s="42"/>
      <c r="AG113" s="42"/>
      <c r="AH113" s="42"/>
      <c r="AI113" s="42"/>
      <c r="AJ113" s="42"/>
      <c r="AK113" s="42"/>
      <c r="AL113" s="42"/>
      <c r="AM113" s="42"/>
      <c r="AN113" s="42"/>
      <c r="AO113" s="42"/>
      <c r="AP113" s="42"/>
      <c r="AQ113" s="42"/>
      <c r="AR113" s="42"/>
      <c r="AS113" s="42"/>
      <c r="AT113" s="42"/>
      <c r="AU113" s="42"/>
      <c r="AV113" s="42"/>
    </row>
    <row r="114" spans="1:48" s="10" customFormat="1" x14ac:dyDescent="0.2">
      <c r="E114" s="28">
        <v>2</v>
      </c>
      <c r="F114" s="30">
        <v>-4.1710000308129489</v>
      </c>
      <c r="G114" s="30">
        <v>7.4734727121771103</v>
      </c>
      <c r="H114" s="30">
        <v>17.431011367197392</v>
      </c>
      <c r="I114" s="9"/>
      <c r="J114" s="9"/>
      <c r="K114" s="9"/>
      <c r="L114" s="9"/>
      <c r="M114" s="9"/>
      <c r="N114" s="9"/>
      <c r="O114" s="9"/>
      <c r="P114" s="9"/>
      <c r="Q114" s="9"/>
      <c r="R114" s="9"/>
      <c r="S114" s="9"/>
      <c r="T114" s="9"/>
      <c r="U114" s="5"/>
      <c r="V114" s="5"/>
      <c r="W114" s="5"/>
      <c r="X114" s="42"/>
      <c r="Y114" s="42"/>
      <c r="Z114" s="42"/>
      <c r="AA114" s="42"/>
      <c r="AB114" s="42"/>
      <c r="AC114" s="42"/>
      <c r="AD114" s="42"/>
      <c r="AE114" s="42"/>
      <c r="AF114" s="42"/>
      <c r="AG114" s="42"/>
      <c r="AH114" s="42"/>
      <c r="AI114" s="42"/>
      <c r="AJ114" s="42"/>
      <c r="AK114" s="42"/>
      <c r="AL114" s="42"/>
      <c r="AM114" s="42"/>
      <c r="AN114" s="42"/>
      <c r="AO114" s="42"/>
      <c r="AP114" s="42"/>
      <c r="AQ114" s="42"/>
      <c r="AR114" s="42"/>
      <c r="AS114" s="42"/>
      <c r="AT114" s="42"/>
      <c r="AU114" s="42"/>
      <c r="AV114" s="42"/>
    </row>
    <row r="115" spans="1:48" s="10" customFormat="1" x14ac:dyDescent="0.2">
      <c r="E115" s="28">
        <v>3</v>
      </c>
      <c r="F115" s="30">
        <v>4.2645187697518567</v>
      </c>
      <c r="G115" s="37">
        <v>11.142774849996792</v>
      </c>
      <c r="H115" s="30">
        <v>17.379060362752217</v>
      </c>
      <c r="I115" s="9"/>
      <c r="J115" s="9"/>
      <c r="K115" s="9"/>
      <c r="L115" s="9"/>
      <c r="M115" s="9"/>
      <c r="N115" s="9"/>
      <c r="O115" s="9"/>
      <c r="P115" s="9"/>
      <c r="Q115" s="9"/>
      <c r="R115" s="9"/>
      <c r="S115" s="9"/>
      <c r="T115" s="9"/>
      <c r="U115" s="5"/>
      <c r="V115" s="5"/>
      <c r="W115" s="5"/>
      <c r="X115" s="42"/>
      <c r="Y115" s="42"/>
      <c r="Z115" s="42"/>
      <c r="AA115" s="42"/>
      <c r="AB115" s="42"/>
      <c r="AC115" s="42"/>
      <c r="AD115" s="42"/>
      <c r="AE115" s="42"/>
      <c r="AF115" s="42"/>
      <c r="AG115" s="42"/>
      <c r="AH115" s="42"/>
      <c r="AI115" s="42"/>
      <c r="AJ115" s="42"/>
      <c r="AK115" s="42"/>
      <c r="AL115" s="42"/>
      <c r="AM115" s="42"/>
      <c r="AN115" s="42"/>
      <c r="AO115" s="42"/>
      <c r="AP115" s="42"/>
      <c r="AQ115" s="42"/>
      <c r="AR115" s="42"/>
      <c r="AS115" s="42"/>
      <c r="AT115" s="42"/>
      <c r="AU115" s="42"/>
      <c r="AV115" s="42"/>
    </row>
    <row r="116" spans="1:48" s="10" customFormat="1" x14ac:dyDescent="0.2">
      <c r="B116" s="98"/>
      <c r="E116" s="28">
        <v>4</v>
      </c>
      <c r="F116" s="30">
        <v>4.5625765332291452</v>
      </c>
      <c r="G116" s="30">
        <v>4.9064893372413927</v>
      </c>
      <c r="H116" s="30">
        <v>5.2183036128791658</v>
      </c>
      <c r="I116" s="91"/>
      <c r="J116" s="9"/>
      <c r="K116" s="9"/>
      <c r="L116" s="9"/>
      <c r="M116" s="9"/>
      <c r="N116" s="9"/>
      <c r="O116" s="9"/>
      <c r="P116" s="9"/>
      <c r="Q116" s="9"/>
      <c r="R116" s="9"/>
      <c r="S116" s="9"/>
      <c r="T116" s="9"/>
      <c r="U116" s="5"/>
      <c r="V116" s="5"/>
      <c r="W116" s="5"/>
      <c r="X116" s="42"/>
      <c r="Y116" s="42"/>
      <c r="Z116" s="42"/>
      <c r="AA116" s="42"/>
      <c r="AB116" s="42"/>
      <c r="AC116" s="42"/>
      <c r="AD116" s="42"/>
      <c r="AE116" s="42"/>
      <c r="AF116" s="42"/>
      <c r="AG116" s="42"/>
      <c r="AH116" s="42"/>
      <c r="AI116" s="42"/>
      <c r="AJ116" s="42"/>
      <c r="AK116" s="42"/>
      <c r="AL116" s="42"/>
      <c r="AM116" s="42"/>
      <c r="AN116" s="42"/>
      <c r="AO116" s="42"/>
      <c r="AP116" s="42"/>
      <c r="AQ116" s="42"/>
      <c r="AR116" s="42"/>
      <c r="AS116" s="42"/>
      <c r="AT116" s="42"/>
      <c r="AU116" s="42"/>
      <c r="AV116" s="42"/>
    </row>
    <row r="117" spans="1:48" s="10" customFormat="1" x14ac:dyDescent="0.2">
      <c r="A117" s="98"/>
      <c r="H117" s="22"/>
      <c r="I117" s="93"/>
      <c r="J117" s="93"/>
      <c r="K117" s="93"/>
      <c r="L117" s="93"/>
      <c r="M117" s="93"/>
      <c r="N117" s="93"/>
      <c r="O117" s="93"/>
      <c r="P117" s="93"/>
      <c r="Q117" s="93"/>
      <c r="R117" s="93"/>
      <c r="S117" s="93"/>
      <c r="T117" s="93"/>
      <c r="U117" s="5"/>
      <c r="V117" s="5"/>
      <c r="W117" s="5"/>
      <c r="X117" s="42"/>
      <c r="Y117" s="42"/>
      <c r="Z117" s="42"/>
      <c r="AA117" s="42"/>
      <c r="AB117" s="42"/>
      <c r="AC117" s="42"/>
      <c r="AD117" s="42"/>
      <c r="AE117" s="42"/>
      <c r="AF117" s="42"/>
      <c r="AG117" s="42"/>
      <c r="AH117" s="42"/>
      <c r="AI117" s="42"/>
      <c r="AJ117" s="42"/>
      <c r="AK117" s="42"/>
      <c r="AL117" s="42"/>
      <c r="AM117" s="42"/>
      <c r="AN117" s="42"/>
      <c r="AO117" s="42"/>
      <c r="AP117" s="42"/>
      <c r="AQ117" s="42"/>
      <c r="AR117" s="42"/>
      <c r="AS117" s="42"/>
      <c r="AT117" s="42"/>
      <c r="AU117" s="42"/>
      <c r="AV117" s="42"/>
    </row>
    <row r="118" spans="1:48" s="10" customFormat="1" x14ac:dyDescent="0.2">
      <c r="E118" s="33" t="str">
        <f>B39</f>
        <v>Production cost</v>
      </c>
      <c r="F118" s="33"/>
      <c r="G118" s="33"/>
      <c r="H118" s="33"/>
      <c r="I118" s="7"/>
      <c r="J118" s="7"/>
      <c r="K118" s="7"/>
      <c r="L118" s="7"/>
      <c r="M118" s="7"/>
      <c r="N118" s="7"/>
      <c r="O118" s="7"/>
      <c r="P118" s="7"/>
      <c r="Q118" s="7"/>
      <c r="R118" s="7"/>
      <c r="S118" s="7"/>
      <c r="T118" s="7"/>
      <c r="U118" s="5"/>
      <c r="V118" s="5"/>
      <c r="W118" s="5"/>
      <c r="X118" s="42"/>
      <c r="Y118" s="42"/>
      <c r="Z118" s="42"/>
      <c r="AA118" s="42"/>
      <c r="AB118" s="42"/>
      <c r="AC118" s="42"/>
      <c r="AD118" s="42"/>
      <c r="AE118" s="42"/>
      <c r="AF118" s="42"/>
      <c r="AG118" s="42"/>
      <c r="AH118" s="42"/>
      <c r="AI118" s="42"/>
      <c r="AJ118" s="42"/>
      <c r="AK118" s="42"/>
      <c r="AL118" s="42"/>
      <c r="AM118" s="42"/>
      <c r="AN118" s="42"/>
      <c r="AO118" s="42"/>
      <c r="AP118" s="42"/>
      <c r="AQ118" s="42"/>
      <c r="AR118" s="42"/>
      <c r="AS118" s="42"/>
      <c r="AT118" s="42"/>
      <c r="AU118" s="42"/>
      <c r="AV118" s="42"/>
    </row>
    <row r="119" spans="1:48" s="10" customFormat="1" x14ac:dyDescent="0.2">
      <c r="E119" s="27">
        <f>$H$75</f>
        <v>4.9064893372413927</v>
      </c>
      <c r="F119" s="28">
        <v>1</v>
      </c>
      <c r="G119" s="28">
        <v>2</v>
      </c>
      <c r="H119" s="28">
        <v>3</v>
      </c>
      <c r="I119" s="7"/>
      <c r="J119" s="7"/>
      <c r="K119" s="7"/>
      <c r="L119" s="7"/>
      <c r="M119" s="7"/>
      <c r="N119" s="7"/>
      <c r="O119" s="7"/>
      <c r="P119" s="7"/>
      <c r="Q119" s="7"/>
      <c r="R119" s="7"/>
      <c r="S119" s="7"/>
      <c r="T119" s="7"/>
      <c r="U119" s="5"/>
      <c r="V119" s="5"/>
      <c r="W119" s="5"/>
      <c r="X119" s="42"/>
      <c r="Y119" s="42"/>
      <c r="Z119" s="42"/>
      <c r="AA119" s="42"/>
      <c r="AB119" s="42"/>
      <c r="AC119" s="42"/>
      <c r="AD119" s="42"/>
      <c r="AE119" s="42"/>
      <c r="AF119" s="42"/>
      <c r="AG119" s="42"/>
      <c r="AH119" s="42"/>
      <c r="AI119" s="42"/>
      <c r="AJ119" s="42"/>
      <c r="AK119" s="42"/>
      <c r="AL119" s="42"/>
      <c r="AM119" s="42"/>
      <c r="AN119" s="42"/>
      <c r="AO119" s="42"/>
      <c r="AP119" s="42"/>
      <c r="AQ119" s="42"/>
      <c r="AR119" s="42"/>
      <c r="AS119" s="42"/>
      <c r="AT119" s="42"/>
      <c r="AU119" s="42"/>
      <c r="AV119" s="42"/>
    </row>
    <row r="120" spans="1:48" s="10" customFormat="1" x14ac:dyDescent="0.2">
      <c r="B120" s="94"/>
      <c r="E120" s="28">
        <v>1</v>
      </c>
      <c r="F120" s="30">
        <f t="dataTable" ref="F120:H123" dt2D="1" dtr="1" r1="I39" r2="K5" ca="1"/>
        <v>16.343543960959718</v>
      </c>
      <c r="G120" s="30">
        <v>13.647701658120996</v>
      </c>
      <c r="H120" s="30">
        <v>10.446388923500031</v>
      </c>
      <c r="I120" s="7"/>
      <c r="J120" s="7"/>
      <c r="K120" s="7"/>
      <c r="L120" s="7"/>
      <c r="M120" s="7"/>
      <c r="N120" s="7"/>
      <c r="O120" s="7"/>
      <c r="P120" s="7"/>
      <c r="Q120" s="7"/>
      <c r="R120" s="7"/>
      <c r="S120" s="7"/>
      <c r="T120" s="7"/>
      <c r="U120" s="5"/>
      <c r="V120" s="5"/>
      <c r="W120" s="5"/>
      <c r="X120" s="42"/>
      <c r="Y120" s="42"/>
      <c r="Z120" s="42"/>
      <c r="AA120" s="42"/>
      <c r="AB120" s="42"/>
      <c r="AC120" s="42"/>
      <c r="AD120" s="42"/>
      <c r="AE120" s="42"/>
      <c r="AF120" s="42"/>
      <c r="AG120" s="42"/>
      <c r="AH120" s="42"/>
      <c r="AI120" s="42"/>
      <c r="AJ120" s="42"/>
      <c r="AK120" s="42"/>
      <c r="AL120" s="42"/>
      <c r="AM120" s="42"/>
      <c r="AN120" s="42"/>
      <c r="AO120" s="42"/>
      <c r="AP120" s="42"/>
      <c r="AQ120" s="42"/>
      <c r="AR120" s="42"/>
      <c r="AS120" s="42"/>
      <c r="AT120" s="42"/>
      <c r="AU120" s="42"/>
      <c r="AV120" s="42"/>
    </row>
    <row r="121" spans="1:48" s="10" customFormat="1" x14ac:dyDescent="0.2">
      <c r="B121" s="94"/>
      <c r="E121" s="28">
        <v>2</v>
      </c>
      <c r="F121" s="30">
        <v>11.009911073344211</v>
      </c>
      <c r="G121" s="30">
        <v>7.4734727121771103</v>
      </c>
      <c r="H121" s="30">
        <v>3.1965987577709605</v>
      </c>
      <c r="I121" s="7"/>
      <c r="J121" s="7"/>
      <c r="K121" s="7"/>
      <c r="L121" s="7"/>
      <c r="M121" s="7"/>
      <c r="N121" s="7"/>
      <c r="O121" s="7"/>
      <c r="P121" s="7"/>
      <c r="Q121" s="7"/>
      <c r="R121" s="7"/>
      <c r="S121" s="7"/>
      <c r="T121" s="7"/>
      <c r="U121" s="5"/>
      <c r="V121" s="5"/>
      <c r="W121" s="5"/>
      <c r="X121" s="42"/>
      <c r="Y121" s="42"/>
      <c r="Z121" s="42"/>
      <c r="AA121" s="42"/>
      <c r="AB121" s="42"/>
      <c r="AC121" s="42"/>
      <c r="AD121" s="42"/>
      <c r="AE121" s="42"/>
      <c r="AF121" s="42"/>
      <c r="AG121" s="42"/>
      <c r="AH121" s="42"/>
      <c r="AI121" s="42"/>
      <c r="AJ121" s="42"/>
      <c r="AK121" s="42"/>
      <c r="AL121" s="42"/>
      <c r="AM121" s="42"/>
      <c r="AN121" s="42"/>
      <c r="AO121" s="42"/>
      <c r="AP121" s="42"/>
      <c r="AQ121" s="42"/>
      <c r="AR121" s="42"/>
      <c r="AS121" s="42"/>
      <c r="AT121" s="42"/>
      <c r="AU121" s="42"/>
      <c r="AV121" s="42"/>
    </row>
    <row r="122" spans="1:48" s="10" customFormat="1" x14ac:dyDescent="0.2">
      <c r="B122" s="94"/>
      <c r="E122" s="28">
        <v>3</v>
      </c>
      <c r="F122" s="30">
        <v>13.343816795675174</v>
      </c>
      <c r="G122" s="37">
        <v>11.142774849996792</v>
      </c>
      <c r="H122" s="30">
        <v>8.5290375395037152</v>
      </c>
      <c r="I122" s="7"/>
      <c r="J122" s="7"/>
      <c r="K122" s="7"/>
      <c r="L122" s="7"/>
      <c r="M122" s="7"/>
      <c r="N122" s="7"/>
      <c r="O122" s="7"/>
      <c r="P122" s="7"/>
      <c r="Q122" s="7"/>
      <c r="R122" s="7"/>
      <c r="S122" s="7"/>
      <c r="T122" s="7"/>
      <c r="U122" s="5"/>
      <c r="V122" s="5"/>
      <c r="W122" s="5"/>
      <c r="X122" s="42"/>
      <c r="Y122" s="42"/>
      <c r="Z122" s="42"/>
      <c r="AA122" s="42"/>
      <c r="AB122" s="42"/>
      <c r="AC122" s="42"/>
      <c r="AD122" s="42"/>
      <c r="AE122" s="42"/>
      <c r="AF122" s="42"/>
      <c r="AG122" s="42"/>
      <c r="AH122" s="42"/>
      <c r="AI122" s="42"/>
      <c r="AJ122" s="42"/>
      <c r="AK122" s="42"/>
      <c r="AL122" s="42"/>
      <c r="AM122" s="42"/>
      <c r="AN122" s="42"/>
      <c r="AO122" s="42"/>
      <c r="AP122" s="42"/>
      <c r="AQ122" s="42"/>
      <c r="AR122" s="42"/>
      <c r="AS122" s="42"/>
      <c r="AT122" s="42"/>
      <c r="AU122" s="42"/>
      <c r="AV122" s="42"/>
    </row>
    <row r="123" spans="1:48" s="10" customFormat="1" x14ac:dyDescent="0.2">
      <c r="E123" s="28">
        <v>4</v>
      </c>
      <c r="F123" s="30">
        <v>4.9064893372413927</v>
      </c>
      <c r="G123" s="30">
        <v>4.9064893372413927</v>
      </c>
      <c r="H123" s="30">
        <v>4.9064893372413927</v>
      </c>
      <c r="I123" s="7"/>
      <c r="J123" s="7"/>
      <c r="K123" s="7"/>
      <c r="L123" s="7"/>
      <c r="M123" s="7"/>
      <c r="N123" s="7"/>
      <c r="O123" s="7"/>
      <c r="P123" s="7"/>
      <c r="Q123" s="7"/>
      <c r="R123" s="7"/>
      <c r="S123" s="7"/>
      <c r="T123" s="7"/>
      <c r="U123" s="5"/>
      <c r="V123" s="5"/>
      <c r="W123" s="5"/>
      <c r="X123" s="42"/>
      <c r="Y123" s="42"/>
      <c r="Z123" s="42"/>
      <c r="AA123" s="42"/>
      <c r="AB123" s="42"/>
      <c r="AC123" s="42"/>
      <c r="AD123" s="42"/>
      <c r="AE123" s="42"/>
      <c r="AF123" s="42"/>
      <c r="AG123" s="42"/>
      <c r="AH123" s="42"/>
      <c r="AI123" s="42"/>
      <c r="AJ123" s="42"/>
      <c r="AK123" s="42"/>
      <c r="AL123" s="42"/>
      <c r="AM123" s="42"/>
      <c r="AN123" s="42"/>
      <c r="AO123" s="42"/>
      <c r="AP123" s="42"/>
      <c r="AQ123" s="42"/>
      <c r="AR123" s="42"/>
      <c r="AS123" s="42"/>
      <c r="AT123" s="42"/>
      <c r="AU123" s="42"/>
      <c r="AV123" s="42"/>
    </row>
    <row r="124" spans="1:48" s="10" customFormat="1" x14ac:dyDescent="0.2">
      <c r="H124" s="24"/>
      <c r="I124" s="7"/>
      <c r="J124" s="7"/>
      <c r="K124" s="7"/>
      <c r="L124" s="7"/>
      <c r="M124" s="7"/>
      <c r="N124" s="7"/>
      <c r="O124" s="7"/>
      <c r="P124" s="7"/>
      <c r="Q124" s="7"/>
      <c r="R124" s="7"/>
      <c r="S124" s="7"/>
      <c r="T124" s="7"/>
      <c r="U124" s="5"/>
      <c r="V124" s="5"/>
      <c r="W124" s="5"/>
      <c r="X124" s="42"/>
      <c r="Y124" s="42"/>
      <c r="Z124" s="42"/>
      <c r="AA124" s="42"/>
      <c r="AB124" s="42"/>
      <c r="AC124" s="42"/>
      <c r="AD124" s="42"/>
      <c r="AE124" s="42"/>
      <c r="AF124" s="42"/>
      <c r="AG124" s="42"/>
      <c r="AH124" s="42"/>
      <c r="AI124" s="42"/>
      <c r="AJ124" s="42"/>
      <c r="AK124" s="42"/>
      <c r="AL124" s="42"/>
      <c r="AM124" s="42"/>
      <c r="AN124" s="42"/>
      <c r="AO124" s="42"/>
      <c r="AP124" s="42"/>
      <c r="AQ124" s="42"/>
      <c r="AR124" s="42"/>
      <c r="AS124" s="42"/>
      <c r="AT124" s="42"/>
      <c r="AU124" s="42"/>
      <c r="AV124" s="42"/>
    </row>
    <row r="125" spans="1:48" s="10" customFormat="1" x14ac:dyDescent="0.2">
      <c r="E125" s="33" t="str">
        <f>B40</f>
        <v>Plant construction cost</v>
      </c>
      <c r="F125" s="33"/>
      <c r="G125" s="33"/>
      <c r="H125" s="33"/>
      <c r="I125" s="7"/>
      <c r="J125" s="7"/>
      <c r="K125" s="7"/>
      <c r="L125" s="7"/>
      <c r="M125" s="7"/>
      <c r="N125" s="7"/>
      <c r="O125" s="7"/>
      <c r="P125" s="7"/>
      <c r="Q125" s="7"/>
      <c r="R125" s="7"/>
      <c r="S125" s="7"/>
      <c r="T125" s="7"/>
      <c r="U125" s="5"/>
      <c r="V125" s="5"/>
      <c r="W125" s="5"/>
      <c r="X125" s="42"/>
      <c r="Y125" s="42"/>
      <c r="Z125" s="42"/>
      <c r="AA125" s="42"/>
      <c r="AB125" s="42"/>
      <c r="AC125" s="42"/>
      <c r="AD125" s="42"/>
      <c r="AE125" s="42"/>
      <c r="AF125" s="42"/>
      <c r="AG125" s="42"/>
      <c r="AH125" s="42"/>
      <c r="AI125" s="42"/>
      <c r="AJ125" s="42"/>
      <c r="AK125" s="42"/>
      <c r="AL125" s="42"/>
      <c r="AM125" s="42"/>
      <c r="AN125" s="42"/>
      <c r="AO125" s="42"/>
      <c r="AP125" s="42"/>
      <c r="AQ125" s="42"/>
      <c r="AR125" s="42"/>
      <c r="AS125" s="42"/>
      <c r="AT125" s="42"/>
      <c r="AU125" s="42"/>
      <c r="AV125" s="42"/>
    </row>
    <row r="126" spans="1:48" s="10" customFormat="1" x14ac:dyDescent="0.2">
      <c r="E126" s="27">
        <f>$H$75</f>
        <v>4.9064893372413927</v>
      </c>
      <c r="F126" s="28">
        <v>1</v>
      </c>
      <c r="G126" s="28">
        <v>2</v>
      </c>
      <c r="H126" s="28">
        <v>3</v>
      </c>
      <c r="I126" s="7"/>
      <c r="J126" s="7"/>
      <c r="K126" s="7"/>
      <c r="L126" s="7"/>
      <c r="M126" s="7"/>
      <c r="N126" s="7"/>
      <c r="O126" s="7"/>
      <c r="P126" s="7"/>
      <c r="Q126" s="7"/>
      <c r="R126" s="7"/>
      <c r="S126" s="7"/>
      <c r="T126" s="7"/>
      <c r="U126" s="5"/>
      <c r="V126" s="5"/>
      <c r="W126" s="5"/>
      <c r="X126" s="42"/>
      <c r="Y126" s="42"/>
      <c r="Z126" s="42"/>
      <c r="AA126" s="42"/>
      <c r="AB126" s="42"/>
      <c r="AC126" s="42"/>
      <c r="AD126" s="42"/>
      <c r="AE126" s="42"/>
      <c r="AF126" s="42"/>
      <c r="AG126" s="42"/>
      <c r="AH126" s="42"/>
      <c r="AI126" s="42"/>
      <c r="AJ126" s="42"/>
      <c r="AK126" s="42"/>
      <c r="AL126" s="42"/>
      <c r="AM126" s="42"/>
      <c r="AN126" s="42"/>
      <c r="AO126" s="42"/>
      <c r="AP126" s="42"/>
      <c r="AQ126" s="42"/>
      <c r="AR126" s="42"/>
      <c r="AS126" s="42"/>
      <c r="AT126" s="42"/>
      <c r="AU126" s="42"/>
      <c r="AV126" s="42"/>
    </row>
    <row r="127" spans="1:48" s="10" customFormat="1" x14ac:dyDescent="0.2">
      <c r="E127" s="28">
        <v>1</v>
      </c>
      <c r="F127" s="30">
        <f t="dataTable" ref="F127:H130" dt2D="1" dtr="1" r1="I40" r2="K5" ca="1"/>
        <v>13.647701658120996</v>
      </c>
      <c r="G127" s="30">
        <v>13.647701658120996</v>
      </c>
      <c r="H127" s="30">
        <v>13.647701658120996</v>
      </c>
      <c r="I127" s="7"/>
      <c r="J127" s="7"/>
      <c r="K127" s="7"/>
      <c r="L127" s="7"/>
      <c r="M127" s="7"/>
      <c r="N127" s="7"/>
      <c r="O127" s="7"/>
      <c r="P127" s="7"/>
      <c r="Q127" s="7"/>
      <c r="R127" s="7"/>
      <c r="S127" s="7"/>
      <c r="T127" s="7"/>
      <c r="U127" s="5"/>
      <c r="V127" s="5"/>
      <c r="W127" s="5"/>
      <c r="X127" s="42"/>
      <c r="Y127" s="42"/>
      <c r="Z127" s="42"/>
      <c r="AA127" s="42"/>
      <c r="AB127" s="42"/>
      <c r="AC127" s="42"/>
      <c r="AD127" s="42"/>
      <c r="AE127" s="42"/>
      <c r="AF127" s="42"/>
      <c r="AG127" s="42"/>
      <c r="AH127" s="42"/>
      <c r="AI127" s="42"/>
      <c r="AJ127" s="42"/>
      <c r="AK127" s="42"/>
      <c r="AL127" s="42"/>
      <c r="AM127" s="42"/>
      <c r="AN127" s="42"/>
      <c r="AO127" s="42"/>
      <c r="AP127" s="42"/>
      <c r="AQ127" s="42"/>
      <c r="AR127" s="42"/>
      <c r="AS127" s="42"/>
      <c r="AT127" s="42"/>
      <c r="AU127" s="42"/>
      <c r="AV127" s="42"/>
    </row>
    <row r="128" spans="1:48" s="10" customFormat="1" x14ac:dyDescent="0.2">
      <c r="E128" s="28">
        <v>2</v>
      </c>
      <c r="F128" s="30">
        <v>8.3270330889900599</v>
      </c>
      <c r="G128" s="30">
        <v>7.4734727121771103</v>
      </c>
      <c r="H128" s="30">
        <v>6.500543026661691</v>
      </c>
      <c r="I128" s="97"/>
      <c r="J128" s="7"/>
      <c r="K128" s="7"/>
      <c r="L128" s="7"/>
      <c r="M128" s="7"/>
      <c r="N128" s="7"/>
      <c r="O128" s="7"/>
      <c r="P128" s="7"/>
      <c r="Q128" s="7"/>
      <c r="R128" s="7"/>
      <c r="S128" s="7"/>
      <c r="T128" s="7"/>
      <c r="U128" s="5"/>
      <c r="V128" s="5"/>
      <c r="W128" s="5"/>
      <c r="X128" s="42"/>
      <c r="Y128" s="42"/>
      <c r="Z128" s="42"/>
      <c r="AA128" s="42"/>
      <c r="AB128" s="42"/>
      <c r="AC128" s="42"/>
      <c r="AD128" s="42"/>
      <c r="AE128" s="42"/>
      <c r="AF128" s="42"/>
      <c r="AG128" s="42"/>
      <c r="AH128" s="42"/>
      <c r="AI128" s="42"/>
      <c r="AJ128" s="42"/>
      <c r="AK128" s="42"/>
      <c r="AL128" s="42"/>
      <c r="AM128" s="42"/>
      <c r="AN128" s="42"/>
      <c r="AO128" s="42"/>
      <c r="AP128" s="42"/>
      <c r="AQ128" s="42"/>
      <c r="AR128" s="42"/>
      <c r="AS128" s="42"/>
      <c r="AT128" s="42"/>
      <c r="AU128" s="42"/>
      <c r="AV128" s="42"/>
    </row>
    <row r="129" spans="1:48" s="10" customFormat="1" x14ac:dyDescent="0.2">
      <c r="E129" s="28">
        <v>3</v>
      </c>
      <c r="F129" s="30">
        <v>11.142774849996792</v>
      </c>
      <c r="G129" s="37">
        <v>11.142774849996792</v>
      </c>
      <c r="H129" s="30">
        <v>11.142774849996792</v>
      </c>
      <c r="I129" s="9"/>
      <c r="J129" s="9"/>
      <c r="K129" s="9"/>
      <c r="L129" s="9"/>
      <c r="M129" s="9"/>
      <c r="N129" s="9"/>
      <c r="O129" s="9"/>
      <c r="P129" s="9"/>
      <c r="Q129" s="9"/>
      <c r="R129" s="9"/>
      <c r="S129" s="9"/>
      <c r="T129" s="9"/>
      <c r="U129" s="5"/>
      <c r="V129" s="5"/>
      <c r="W129" s="5"/>
      <c r="X129" s="42"/>
      <c r="Y129" s="42"/>
      <c r="Z129" s="42"/>
      <c r="AA129" s="42"/>
      <c r="AB129" s="42"/>
      <c r="AC129" s="42"/>
      <c r="AD129" s="42"/>
      <c r="AE129" s="42"/>
      <c r="AF129" s="42"/>
      <c r="AG129" s="42"/>
      <c r="AH129" s="42"/>
      <c r="AI129" s="42"/>
      <c r="AJ129" s="42"/>
      <c r="AK129" s="42"/>
      <c r="AL129" s="42"/>
      <c r="AM129" s="42"/>
      <c r="AN129" s="42"/>
      <c r="AO129" s="42"/>
      <c r="AP129" s="42"/>
      <c r="AQ129" s="42"/>
      <c r="AR129" s="42"/>
      <c r="AS129" s="42"/>
      <c r="AT129" s="42"/>
      <c r="AU129" s="42"/>
      <c r="AV129" s="42"/>
    </row>
    <row r="130" spans="1:48" s="10" customFormat="1" x14ac:dyDescent="0.2">
      <c r="A130" s="98"/>
      <c r="E130" s="28">
        <v>4</v>
      </c>
      <c r="F130" s="30">
        <v>4.9064893372413927</v>
      </c>
      <c r="G130" s="30">
        <v>4.9064893372413927</v>
      </c>
      <c r="H130" s="30">
        <v>4.9064893372413927</v>
      </c>
      <c r="I130" s="9"/>
      <c r="J130" s="9"/>
      <c r="K130" s="9"/>
      <c r="L130" s="9"/>
      <c r="M130" s="9"/>
      <c r="N130" s="9"/>
      <c r="O130" s="9"/>
      <c r="P130" s="9"/>
      <c r="Q130" s="9"/>
      <c r="R130" s="9"/>
      <c r="S130" s="9"/>
      <c r="T130" s="9"/>
      <c r="U130" s="5"/>
      <c r="V130" s="5"/>
      <c r="W130" s="5"/>
      <c r="X130" s="42"/>
      <c r="Y130" s="42"/>
      <c r="Z130" s="42"/>
      <c r="AA130" s="42"/>
      <c r="AB130" s="42"/>
      <c r="AC130" s="42"/>
      <c r="AD130" s="42"/>
      <c r="AE130" s="42"/>
      <c r="AF130" s="42"/>
      <c r="AG130" s="42"/>
      <c r="AH130" s="42"/>
      <c r="AI130" s="42"/>
      <c r="AJ130" s="42"/>
      <c r="AK130" s="42"/>
      <c r="AL130" s="42"/>
      <c r="AM130" s="42"/>
      <c r="AN130" s="42"/>
      <c r="AO130" s="42"/>
      <c r="AP130" s="42"/>
      <c r="AQ130" s="42"/>
      <c r="AR130" s="42"/>
      <c r="AS130" s="42"/>
      <c r="AT130" s="42"/>
      <c r="AU130" s="42"/>
      <c r="AV130" s="42"/>
    </row>
    <row r="131" spans="1:48" s="10" customFormat="1" x14ac:dyDescent="0.2">
      <c r="A131" s="46"/>
      <c r="H131" s="9"/>
      <c r="I131" s="9"/>
      <c r="J131" s="9"/>
      <c r="K131" s="9"/>
      <c r="L131" s="9"/>
      <c r="M131" s="9"/>
      <c r="N131" s="9"/>
      <c r="O131" s="9"/>
      <c r="P131" s="9"/>
      <c r="Q131" s="9"/>
      <c r="R131" s="9"/>
      <c r="S131" s="9"/>
      <c r="T131" s="9"/>
      <c r="U131" s="5"/>
      <c r="V131" s="5"/>
      <c r="W131" s="5"/>
      <c r="X131" s="42"/>
      <c r="Y131" s="42"/>
      <c r="Z131" s="42"/>
      <c r="AA131" s="42"/>
      <c r="AB131" s="42"/>
      <c r="AC131" s="42"/>
      <c r="AD131" s="42"/>
      <c r="AE131" s="42"/>
      <c r="AF131" s="42"/>
      <c r="AG131" s="42"/>
      <c r="AH131" s="42"/>
      <c r="AI131" s="42"/>
      <c r="AJ131" s="42"/>
      <c r="AK131" s="42"/>
      <c r="AL131" s="42"/>
      <c r="AM131" s="42"/>
      <c r="AN131" s="42"/>
      <c r="AO131" s="42"/>
      <c r="AP131" s="42"/>
      <c r="AQ131" s="42"/>
      <c r="AR131" s="42"/>
      <c r="AS131" s="42"/>
      <c r="AT131" s="42"/>
      <c r="AU131" s="42"/>
      <c r="AV131" s="42"/>
    </row>
    <row r="132" spans="1:48" s="10" customFormat="1" x14ac:dyDescent="0.2">
      <c r="B132" s="98"/>
      <c r="H132" s="91"/>
      <c r="I132" s="91"/>
      <c r="J132" s="91"/>
      <c r="K132" s="9"/>
      <c r="L132" s="9"/>
      <c r="M132" s="9"/>
      <c r="N132" s="9"/>
      <c r="O132" s="9"/>
      <c r="P132" s="9"/>
      <c r="Q132" s="9"/>
      <c r="R132" s="9"/>
      <c r="S132" s="9"/>
      <c r="T132" s="9"/>
      <c r="U132" s="5"/>
      <c r="V132" s="5"/>
      <c r="W132" s="5"/>
      <c r="X132" s="42"/>
      <c r="Y132" s="42"/>
      <c r="Z132" s="42"/>
      <c r="AA132" s="42"/>
      <c r="AB132" s="42"/>
      <c r="AC132" s="42"/>
      <c r="AD132" s="42"/>
      <c r="AE132" s="42"/>
      <c r="AF132" s="42"/>
      <c r="AG132" s="42"/>
      <c r="AH132" s="42"/>
      <c r="AI132" s="42"/>
      <c r="AJ132" s="42"/>
      <c r="AK132" s="42"/>
      <c r="AL132" s="42"/>
      <c r="AM132" s="42"/>
      <c r="AN132" s="42"/>
      <c r="AO132" s="42"/>
      <c r="AP132" s="42"/>
      <c r="AQ132" s="42"/>
      <c r="AR132" s="42"/>
      <c r="AS132" s="42"/>
      <c r="AT132" s="42"/>
      <c r="AU132" s="42"/>
      <c r="AV132" s="42"/>
    </row>
    <row r="133" spans="1:48" s="10" customFormat="1" x14ac:dyDescent="0.2">
      <c r="A133" s="98"/>
      <c r="H133" s="93"/>
      <c r="I133" s="93"/>
      <c r="J133" s="93"/>
      <c r="K133" s="93"/>
      <c r="L133" s="93"/>
      <c r="M133" s="93"/>
      <c r="N133" s="93"/>
      <c r="O133" s="93"/>
      <c r="P133" s="93"/>
      <c r="Q133" s="93"/>
      <c r="R133" s="93"/>
      <c r="S133" s="93"/>
      <c r="T133" s="93"/>
      <c r="U133" s="5"/>
      <c r="V133" s="5"/>
      <c r="W133" s="5"/>
      <c r="X133" s="42"/>
      <c r="Y133" s="42"/>
      <c r="Z133" s="42"/>
      <c r="AA133" s="42"/>
      <c r="AB133" s="42"/>
      <c r="AC133" s="42"/>
      <c r="AD133" s="42"/>
      <c r="AE133" s="42"/>
      <c r="AF133" s="42"/>
      <c r="AG133" s="42"/>
      <c r="AH133" s="42"/>
      <c r="AI133" s="42"/>
      <c r="AJ133" s="42"/>
      <c r="AK133" s="42"/>
      <c r="AL133" s="42"/>
      <c r="AM133" s="42"/>
      <c r="AN133" s="42"/>
      <c r="AO133" s="42"/>
      <c r="AP133" s="42"/>
      <c r="AQ133" s="42"/>
      <c r="AR133" s="42"/>
      <c r="AS133" s="42"/>
      <c r="AT133" s="42"/>
      <c r="AU133" s="42"/>
      <c r="AV133" s="42"/>
    </row>
    <row r="134" spans="1:48" s="10" customFormat="1" x14ac:dyDescent="0.2">
      <c r="A134" s="98"/>
      <c r="H134" s="9"/>
      <c r="I134" s="9"/>
      <c r="J134" s="9"/>
      <c r="K134" s="9"/>
      <c r="L134" s="9"/>
      <c r="M134" s="9"/>
      <c r="N134" s="9"/>
      <c r="O134" s="9"/>
      <c r="P134" s="9"/>
      <c r="Q134" s="9"/>
      <c r="R134" s="9"/>
      <c r="S134" s="9"/>
      <c r="T134" s="9"/>
      <c r="U134" s="5"/>
      <c r="V134" s="5"/>
      <c r="W134" s="5"/>
      <c r="X134" s="42"/>
      <c r="Y134" s="42"/>
      <c r="Z134" s="42"/>
      <c r="AA134" s="42"/>
      <c r="AB134" s="42"/>
      <c r="AC134" s="42"/>
      <c r="AD134" s="42"/>
      <c r="AE134" s="42"/>
      <c r="AF134" s="42"/>
      <c r="AG134" s="42"/>
      <c r="AH134" s="42"/>
      <c r="AI134" s="42"/>
      <c r="AJ134" s="42"/>
      <c r="AK134" s="42"/>
      <c r="AL134" s="42"/>
      <c r="AM134" s="42"/>
      <c r="AN134" s="42"/>
      <c r="AO134" s="42"/>
      <c r="AP134" s="42"/>
      <c r="AQ134" s="42"/>
      <c r="AR134" s="42"/>
      <c r="AS134" s="42"/>
      <c r="AT134" s="42"/>
      <c r="AU134" s="42"/>
      <c r="AV134" s="42"/>
    </row>
    <row r="135" spans="1:48" s="10" customFormat="1" x14ac:dyDescent="0.2">
      <c r="G135" s="99"/>
      <c r="H135" s="7"/>
      <c r="I135" s="7"/>
      <c r="J135" s="7"/>
      <c r="K135" s="7"/>
      <c r="L135" s="7"/>
      <c r="M135" s="7"/>
      <c r="N135" s="7"/>
      <c r="O135" s="7"/>
      <c r="P135" s="7"/>
      <c r="Q135" s="7"/>
      <c r="R135" s="7"/>
      <c r="S135" s="7"/>
      <c r="T135" s="7"/>
      <c r="U135" s="5"/>
      <c r="V135" s="5"/>
      <c r="W135" s="5"/>
      <c r="X135" s="42"/>
      <c r="Y135" s="42"/>
      <c r="Z135" s="42"/>
      <c r="AA135" s="42"/>
      <c r="AB135" s="42"/>
      <c r="AC135" s="42"/>
      <c r="AD135" s="42"/>
      <c r="AE135" s="42"/>
      <c r="AF135" s="42"/>
      <c r="AG135" s="42"/>
      <c r="AH135" s="42"/>
      <c r="AI135" s="42"/>
      <c r="AJ135" s="42"/>
      <c r="AK135" s="42"/>
      <c r="AL135" s="42"/>
      <c r="AM135" s="42"/>
      <c r="AN135" s="42"/>
      <c r="AO135" s="42"/>
      <c r="AP135" s="42"/>
      <c r="AQ135" s="42"/>
      <c r="AR135" s="42"/>
      <c r="AS135" s="42"/>
      <c r="AT135" s="42"/>
      <c r="AU135" s="42"/>
      <c r="AV135" s="42"/>
    </row>
    <row r="136" spans="1:48" s="10" customFormat="1" x14ac:dyDescent="0.2">
      <c r="H136" s="9"/>
      <c r="I136" s="9"/>
      <c r="J136" s="9"/>
      <c r="K136" s="9"/>
      <c r="L136" s="9"/>
      <c r="M136" s="9"/>
      <c r="N136" s="9"/>
      <c r="O136" s="9"/>
      <c r="P136" s="9"/>
      <c r="Q136" s="9"/>
      <c r="R136" s="9"/>
      <c r="S136" s="9"/>
      <c r="T136" s="9"/>
      <c r="U136" s="5"/>
      <c r="V136" s="5"/>
      <c r="W136" s="5"/>
      <c r="X136" s="42"/>
      <c r="Y136" s="42"/>
      <c r="Z136" s="42"/>
      <c r="AA136" s="42"/>
      <c r="AB136" s="42"/>
      <c r="AC136" s="42"/>
      <c r="AD136" s="42"/>
      <c r="AE136" s="42"/>
      <c r="AF136" s="42"/>
      <c r="AG136" s="42"/>
      <c r="AH136" s="42"/>
      <c r="AI136" s="42"/>
      <c r="AJ136" s="42"/>
      <c r="AK136" s="42"/>
      <c r="AL136" s="42"/>
      <c r="AM136" s="42"/>
      <c r="AN136" s="42"/>
      <c r="AO136" s="42"/>
      <c r="AP136" s="42"/>
      <c r="AQ136" s="42"/>
      <c r="AR136" s="42"/>
      <c r="AS136" s="42"/>
      <c r="AT136" s="42"/>
      <c r="AU136" s="42"/>
      <c r="AV136" s="42"/>
    </row>
    <row r="137" spans="1:48" s="10" customFormat="1" x14ac:dyDescent="0.2">
      <c r="H137" s="9"/>
      <c r="I137" s="9"/>
      <c r="J137" s="9"/>
      <c r="K137" s="9"/>
      <c r="L137" s="9"/>
      <c r="M137" s="9"/>
      <c r="N137" s="9"/>
      <c r="O137" s="9"/>
      <c r="P137" s="9"/>
      <c r="Q137" s="9"/>
      <c r="R137" s="9"/>
      <c r="S137" s="9"/>
      <c r="T137" s="9"/>
      <c r="U137" s="5"/>
      <c r="V137" s="5"/>
      <c r="W137" s="5"/>
      <c r="X137" s="42"/>
      <c r="Y137" s="42"/>
      <c r="Z137" s="42"/>
      <c r="AA137" s="42"/>
      <c r="AB137" s="42"/>
      <c r="AC137" s="42"/>
      <c r="AD137" s="42"/>
      <c r="AE137" s="42"/>
      <c r="AF137" s="42"/>
      <c r="AG137" s="42"/>
      <c r="AH137" s="42"/>
      <c r="AI137" s="42"/>
      <c r="AJ137" s="42"/>
      <c r="AK137" s="42"/>
      <c r="AL137" s="42"/>
      <c r="AM137" s="42"/>
      <c r="AN137" s="42"/>
      <c r="AO137" s="42"/>
      <c r="AP137" s="42"/>
      <c r="AQ137" s="42"/>
      <c r="AR137" s="42"/>
      <c r="AS137" s="42"/>
      <c r="AT137" s="42"/>
      <c r="AU137" s="42"/>
      <c r="AV137" s="42"/>
    </row>
    <row r="138" spans="1:48" s="10" customFormat="1" x14ac:dyDescent="0.2">
      <c r="H138" s="7"/>
      <c r="I138" s="7"/>
      <c r="J138" s="7"/>
      <c r="K138" s="7"/>
      <c r="L138" s="7"/>
      <c r="M138" s="7"/>
      <c r="N138" s="7"/>
      <c r="O138" s="7"/>
      <c r="P138" s="7"/>
      <c r="Q138" s="7"/>
      <c r="R138" s="7"/>
      <c r="S138" s="7"/>
      <c r="T138" s="7"/>
      <c r="U138" s="5"/>
      <c r="V138" s="5"/>
      <c r="W138" s="5"/>
      <c r="X138" s="42"/>
      <c r="Y138" s="42"/>
      <c r="Z138" s="42"/>
      <c r="AA138" s="42"/>
      <c r="AB138" s="42"/>
      <c r="AC138" s="42"/>
      <c r="AD138" s="42"/>
      <c r="AE138" s="42"/>
      <c r="AF138" s="42"/>
      <c r="AG138" s="42"/>
      <c r="AH138" s="42"/>
      <c r="AI138" s="42"/>
      <c r="AJ138" s="42"/>
      <c r="AK138" s="42"/>
      <c r="AL138" s="42"/>
      <c r="AM138" s="42"/>
      <c r="AN138" s="42"/>
      <c r="AO138" s="42"/>
      <c r="AP138" s="42"/>
      <c r="AQ138" s="42"/>
      <c r="AR138" s="42"/>
      <c r="AS138" s="42"/>
      <c r="AT138" s="42"/>
      <c r="AU138" s="42"/>
      <c r="AV138" s="42"/>
    </row>
    <row r="139" spans="1:48" s="10" customFormat="1" x14ac:dyDescent="0.2">
      <c r="H139" s="7"/>
      <c r="I139" s="7"/>
      <c r="J139" s="7"/>
      <c r="K139" s="7"/>
      <c r="L139" s="7"/>
      <c r="M139" s="7"/>
      <c r="N139" s="7"/>
      <c r="O139" s="7"/>
      <c r="P139" s="7"/>
      <c r="Q139" s="7"/>
      <c r="R139" s="7"/>
      <c r="S139" s="7"/>
      <c r="T139" s="7"/>
      <c r="U139" s="5"/>
      <c r="V139" s="5"/>
      <c r="W139" s="5"/>
      <c r="X139" s="42"/>
      <c r="Y139" s="42"/>
      <c r="Z139" s="42"/>
      <c r="AA139" s="42"/>
      <c r="AB139" s="42"/>
      <c r="AC139" s="42"/>
      <c r="AD139" s="42"/>
      <c r="AE139" s="42"/>
      <c r="AF139" s="42"/>
      <c r="AG139" s="42"/>
      <c r="AH139" s="42"/>
      <c r="AI139" s="42"/>
      <c r="AJ139" s="42"/>
      <c r="AK139" s="42"/>
      <c r="AL139" s="42"/>
      <c r="AM139" s="42"/>
      <c r="AN139" s="42"/>
      <c r="AO139" s="42"/>
      <c r="AP139" s="42"/>
      <c r="AQ139" s="42"/>
      <c r="AR139" s="42"/>
      <c r="AS139" s="42"/>
      <c r="AT139" s="42"/>
      <c r="AU139" s="42"/>
      <c r="AV139" s="42"/>
    </row>
    <row r="140" spans="1:48" s="10" customFormat="1" x14ac:dyDescent="0.2">
      <c r="H140" s="7"/>
      <c r="I140" s="7"/>
      <c r="J140" s="7"/>
      <c r="K140" s="7"/>
      <c r="L140" s="7"/>
      <c r="M140" s="7"/>
      <c r="N140" s="7"/>
      <c r="O140" s="7"/>
      <c r="P140" s="7"/>
      <c r="Q140" s="7"/>
      <c r="R140" s="7"/>
      <c r="S140" s="7"/>
      <c r="T140" s="7"/>
      <c r="U140" s="5"/>
      <c r="V140" s="5"/>
      <c r="W140" s="5"/>
      <c r="X140" s="42"/>
      <c r="Y140" s="42"/>
      <c r="Z140" s="42"/>
      <c r="AA140" s="42"/>
      <c r="AB140" s="42"/>
      <c r="AC140" s="42"/>
      <c r="AD140" s="42"/>
      <c r="AE140" s="42"/>
      <c r="AF140" s="42"/>
      <c r="AG140" s="42"/>
      <c r="AH140" s="42"/>
      <c r="AI140" s="42"/>
      <c r="AJ140" s="42"/>
      <c r="AK140" s="42"/>
      <c r="AL140" s="42"/>
      <c r="AM140" s="42"/>
      <c r="AN140" s="42"/>
      <c r="AO140" s="42"/>
      <c r="AP140" s="42"/>
      <c r="AQ140" s="42"/>
      <c r="AR140" s="42"/>
      <c r="AS140" s="42"/>
      <c r="AT140" s="42"/>
      <c r="AU140" s="42"/>
      <c r="AV140" s="42"/>
    </row>
    <row r="141" spans="1:48" s="10" customFormat="1" x14ac:dyDescent="0.2">
      <c r="H141" s="9"/>
      <c r="I141" s="9"/>
      <c r="J141" s="9"/>
      <c r="K141" s="9"/>
      <c r="L141" s="9"/>
      <c r="M141" s="9"/>
      <c r="N141" s="9"/>
      <c r="O141" s="9"/>
      <c r="P141" s="9"/>
      <c r="Q141" s="9"/>
      <c r="R141" s="9"/>
      <c r="S141" s="9"/>
      <c r="T141" s="9"/>
      <c r="U141" s="5"/>
      <c r="V141" s="5"/>
      <c r="W141" s="5"/>
      <c r="X141" s="42"/>
      <c r="Y141" s="42"/>
      <c r="Z141" s="42"/>
      <c r="AA141" s="42"/>
      <c r="AB141" s="42"/>
      <c r="AC141" s="42"/>
      <c r="AD141" s="42"/>
      <c r="AE141" s="42"/>
      <c r="AF141" s="42"/>
      <c r="AG141" s="42"/>
      <c r="AH141" s="42"/>
      <c r="AI141" s="42"/>
      <c r="AJ141" s="42"/>
      <c r="AK141" s="42"/>
      <c r="AL141" s="42"/>
      <c r="AM141" s="42"/>
      <c r="AN141" s="42"/>
      <c r="AO141" s="42"/>
      <c r="AP141" s="42"/>
      <c r="AQ141" s="42"/>
      <c r="AR141" s="42"/>
      <c r="AS141" s="42"/>
      <c r="AT141" s="42"/>
      <c r="AU141" s="42"/>
      <c r="AV141" s="42"/>
    </row>
    <row r="142" spans="1:48" s="10" customFormat="1" x14ac:dyDescent="0.2">
      <c r="H142" s="7"/>
      <c r="I142" s="7"/>
      <c r="J142" s="7"/>
      <c r="K142" s="7"/>
      <c r="L142" s="7"/>
      <c r="M142" s="7"/>
      <c r="N142" s="7"/>
      <c r="O142" s="7"/>
      <c r="P142" s="7"/>
      <c r="Q142" s="7"/>
      <c r="R142" s="7"/>
      <c r="S142" s="7"/>
      <c r="T142" s="7"/>
      <c r="U142" s="5"/>
      <c r="V142" s="5"/>
      <c r="W142" s="5"/>
      <c r="X142" s="42"/>
      <c r="Y142" s="42"/>
      <c r="Z142" s="42"/>
      <c r="AA142" s="42"/>
      <c r="AB142" s="42"/>
      <c r="AC142" s="42"/>
      <c r="AD142" s="42"/>
      <c r="AE142" s="42"/>
      <c r="AF142" s="42"/>
      <c r="AG142" s="42"/>
      <c r="AH142" s="42"/>
      <c r="AI142" s="42"/>
      <c r="AJ142" s="42"/>
      <c r="AK142" s="42"/>
      <c r="AL142" s="42"/>
      <c r="AM142" s="42"/>
      <c r="AN142" s="42"/>
      <c r="AO142" s="42"/>
      <c r="AP142" s="42"/>
      <c r="AQ142" s="42"/>
      <c r="AR142" s="42"/>
      <c r="AS142" s="42"/>
      <c r="AT142" s="42"/>
      <c r="AU142" s="42"/>
      <c r="AV142" s="42"/>
    </row>
    <row r="143" spans="1:48" s="10" customFormat="1" x14ac:dyDescent="0.2">
      <c r="H143" s="9"/>
      <c r="I143" s="9"/>
      <c r="J143" s="9"/>
      <c r="K143" s="9"/>
      <c r="L143" s="9"/>
      <c r="M143" s="9"/>
      <c r="N143" s="9"/>
      <c r="O143" s="9"/>
      <c r="P143" s="9"/>
      <c r="Q143" s="9"/>
      <c r="R143" s="9"/>
      <c r="S143" s="9"/>
      <c r="T143" s="9"/>
      <c r="U143" s="5"/>
      <c r="V143" s="5"/>
      <c r="W143" s="5"/>
      <c r="X143" s="42"/>
      <c r="Y143" s="42"/>
      <c r="Z143" s="42"/>
      <c r="AA143" s="42"/>
      <c r="AB143" s="42"/>
      <c r="AC143" s="42"/>
      <c r="AD143" s="42"/>
      <c r="AE143" s="42"/>
      <c r="AF143" s="42"/>
      <c r="AG143" s="42"/>
      <c r="AH143" s="42"/>
      <c r="AI143" s="42"/>
      <c r="AJ143" s="42"/>
      <c r="AK143" s="42"/>
      <c r="AL143" s="42"/>
      <c r="AM143" s="42"/>
      <c r="AN143" s="42"/>
      <c r="AO143" s="42"/>
      <c r="AP143" s="42"/>
      <c r="AQ143" s="42"/>
      <c r="AR143" s="42"/>
      <c r="AS143" s="42"/>
      <c r="AT143" s="42"/>
      <c r="AU143" s="42"/>
      <c r="AV143" s="42"/>
    </row>
    <row r="144" spans="1:48" s="10" customFormat="1" x14ac:dyDescent="0.2">
      <c r="H144" s="9"/>
      <c r="I144" s="9"/>
      <c r="J144" s="9"/>
      <c r="K144" s="9"/>
      <c r="L144" s="9"/>
      <c r="M144" s="9"/>
      <c r="N144" s="9"/>
      <c r="O144" s="9"/>
      <c r="P144" s="9"/>
      <c r="Q144" s="9"/>
      <c r="R144" s="9"/>
      <c r="S144" s="9"/>
      <c r="T144" s="9"/>
      <c r="U144" s="5"/>
      <c r="V144" s="5"/>
      <c r="W144" s="5"/>
      <c r="X144" s="42"/>
      <c r="Y144" s="42"/>
      <c r="Z144" s="42"/>
      <c r="AA144" s="42"/>
      <c r="AB144" s="42"/>
      <c r="AC144" s="42"/>
      <c r="AD144" s="42"/>
      <c r="AE144" s="42"/>
      <c r="AF144" s="42"/>
      <c r="AG144" s="42"/>
      <c r="AH144" s="42"/>
      <c r="AI144" s="42"/>
      <c r="AJ144" s="42"/>
      <c r="AK144" s="42"/>
      <c r="AL144" s="42"/>
      <c r="AM144" s="42"/>
      <c r="AN144" s="42"/>
      <c r="AO144" s="42"/>
      <c r="AP144" s="42"/>
      <c r="AQ144" s="42"/>
      <c r="AR144" s="42"/>
      <c r="AS144" s="42"/>
      <c r="AT144" s="42"/>
      <c r="AU144" s="42"/>
      <c r="AV144" s="42"/>
    </row>
    <row r="145" spans="1:48" s="10" customFormat="1" x14ac:dyDescent="0.2">
      <c r="H145" s="7"/>
      <c r="I145" s="7"/>
      <c r="J145" s="7"/>
      <c r="K145" s="7"/>
      <c r="L145" s="7"/>
      <c r="M145" s="7"/>
      <c r="N145" s="7"/>
      <c r="O145" s="7"/>
      <c r="P145" s="7"/>
      <c r="Q145" s="7"/>
      <c r="R145" s="7"/>
      <c r="S145" s="7"/>
      <c r="T145" s="7"/>
      <c r="U145" s="5"/>
      <c r="V145" s="5"/>
      <c r="W145" s="5"/>
      <c r="X145" s="42"/>
      <c r="Y145" s="42"/>
      <c r="Z145" s="42"/>
      <c r="AA145" s="42"/>
      <c r="AB145" s="42"/>
      <c r="AC145" s="42"/>
      <c r="AD145" s="42"/>
      <c r="AE145" s="42"/>
      <c r="AF145" s="42"/>
      <c r="AG145" s="42"/>
      <c r="AH145" s="42"/>
      <c r="AI145" s="42"/>
      <c r="AJ145" s="42"/>
      <c r="AK145" s="42"/>
      <c r="AL145" s="42"/>
      <c r="AM145" s="42"/>
      <c r="AN145" s="42"/>
      <c r="AO145" s="42"/>
      <c r="AP145" s="42"/>
      <c r="AQ145" s="42"/>
      <c r="AR145" s="42"/>
      <c r="AS145" s="42"/>
      <c r="AT145" s="42"/>
      <c r="AU145" s="42"/>
      <c r="AV145" s="42"/>
    </row>
    <row r="146" spans="1:48" s="10" customFormat="1" x14ac:dyDescent="0.2">
      <c r="H146" s="7"/>
      <c r="I146" s="7"/>
      <c r="J146" s="7"/>
      <c r="K146" s="7"/>
      <c r="L146" s="7"/>
      <c r="M146" s="7"/>
      <c r="N146" s="7"/>
      <c r="O146" s="7"/>
      <c r="P146" s="7"/>
      <c r="Q146" s="7"/>
      <c r="R146" s="7"/>
      <c r="S146" s="7"/>
      <c r="T146" s="7"/>
      <c r="U146" s="5"/>
      <c r="V146" s="5"/>
      <c r="W146" s="5"/>
      <c r="X146" s="42"/>
      <c r="Y146" s="42"/>
      <c r="Z146" s="42"/>
      <c r="AA146" s="42"/>
      <c r="AB146" s="42"/>
      <c r="AC146" s="42"/>
      <c r="AD146" s="42"/>
      <c r="AE146" s="42"/>
      <c r="AF146" s="42"/>
      <c r="AG146" s="42"/>
      <c r="AH146" s="42"/>
      <c r="AI146" s="42"/>
      <c r="AJ146" s="42"/>
      <c r="AK146" s="42"/>
      <c r="AL146" s="42"/>
      <c r="AM146" s="42"/>
      <c r="AN146" s="42"/>
      <c r="AO146" s="42"/>
      <c r="AP146" s="42"/>
      <c r="AQ146" s="42"/>
      <c r="AR146" s="42"/>
      <c r="AS146" s="42"/>
      <c r="AT146" s="42"/>
      <c r="AU146" s="42"/>
      <c r="AV146" s="42"/>
    </row>
    <row r="147" spans="1:48" s="10" customFormat="1" x14ac:dyDescent="0.2">
      <c r="H147" s="7"/>
      <c r="I147" s="7"/>
      <c r="J147" s="7"/>
      <c r="K147" s="7"/>
      <c r="L147" s="7"/>
      <c r="M147" s="7"/>
      <c r="N147" s="7"/>
      <c r="O147" s="7"/>
      <c r="P147" s="7"/>
      <c r="Q147" s="7"/>
      <c r="R147" s="7"/>
      <c r="S147" s="7"/>
      <c r="T147" s="7"/>
      <c r="U147" s="5"/>
      <c r="V147" s="5"/>
      <c r="W147" s="5"/>
      <c r="X147" s="42"/>
      <c r="Y147" s="42"/>
      <c r="Z147" s="42"/>
      <c r="AA147" s="42"/>
      <c r="AB147" s="42"/>
      <c r="AC147" s="42"/>
      <c r="AD147" s="42"/>
      <c r="AE147" s="42"/>
      <c r="AF147" s="42"/>
      <c r="AG147" s="42"/>
      <c r="AH147" s="42"/>
      <c r="AI147" s="42"/>
      <c r="AJ147" s="42"/>
      <c r="AK147" s="42"/>
      <c r="AL147" s="42"/>
      <c r="AM147" s="42"/>
      <c r="AN147" s="42"/>
      <c r="AO147" s="42"/>
      <c r="AP147" s="42"/>
      <c r="AQ147" s="42"/>
      <c r="AR147" s="42"/>
      <c r="AS147" s="42"/>
      <c r="AT147" s="42"/>
      <c r="AU147" s="42"/>
      <c r="AV147" s="42"/>
    </row>
    <row r="148" spans="1:48" s="10" customFormat="1" x14ac:dyDescent="0.2">
      <c r="H148" s="7"/>
      <c r="I148" s="7"/>
      <c r="J148" s="7"/>
      <c r="K148" s="7"/>
      <c r="L148" s="7"/>
      <c r="M148" s="7"/>
      <c r="N148" s="7"/>
      <c r="O148" s="7"/>
      <c r="P148" s="7"/>
      <c r="Q148" s="7"/>
      <c r="R148" s="7"/>
      <c r="S148" s="7"/>
      <c r="T148" s="7"/>
      <c r="U148" s="5"/>
      <c r="V148" s="5"/>
      <c r="W148" s="5"/>
      <c r="X148" s="42"/>
      <c r="Y148" s="42"/>
      <c r="Z148" s="42"/>
      <c r="AA148" s="42"/>
      <c r="AB148" s="42"/>
      <c r="AC148" s="42"/>
      <c r="AD148" s="42"/>
      <c r="AE148" s="42"/>
      <c r="AF148" s="42"/>
      <c r="AG148" s="42"/>
      <c r="AH148" s="42"/>
      <c r="AI148" s="42"/>
      <c r="AJ148" s="42"/>
      <c r="AK148" s="42"/>
      <c r="AL148" s="42"/>
      <c r="AM148" s="42"/>
      <c r="AN148" s="42"/>
      <c r="AO148" s="42"/>
      <c r="AP148" s="42"/>
      <c r="AQ148" s="42"/>
      <c r="AR148" s="42"/>
      <c r="AS148" s="42"/>
      <c r="AT148" s="42"/>
      <c r="AU148" s="42"/>
      <c r="AV148" s="42"/>
    </row>
    <row r="149" spans="1:48" s="10" customFormat="1" x14ac:dyDescent="0.2">
      <c r="H149" s="9"/>
      <c r="I149" s="9"/>
      <c r="J149" s="9"/>
      <c r="K149" s="9"/>
      <c r="L149" s="9"/>
      <c r="M149" s="9"/>
      <c r="N149" s="9"/>
      <c r="O149" s="9"/>
      <c r="P149" s="9"/>
      <c r="Q149" s="9"/>
      <c r="R149" s="9"/>
      <c r="S149" s="9"/>
      <c r="T149" s="9"/>
      <c r="U149" s="5"/>
      <c r="V149" s="5"/>
      <c r="W149" s="5"/>
      <c r="X149" s="42"/>
      <c r="Y149" s="42"/>
      <c r="Z149" s="42"/>
      <c r="AA149" s="42"/>
      <c r="AB149" s="42"/>
      <c r="AC149" s="42"/>
      <c r="AD149" s="42"/>
      <c r="AE149" s="42"/>
      <c r="AF149" s="42"/>
      <c r="AG149" s="42"/>
      <c r="AH149" s="42"/>
      <c r="AI149" s="42"/>
      <c r="AJ149" s="42"/>
      <c r="AK149" s="42"/>
      <c r="AL149" s="42"/>
      <c r="AM149" s="42"/>
      <c r="AN149" s="42"/>
      <c r="AO149" s="42"/>
      <c r="AP149" s="42"/>
      <c r="AQ149" s="42"/>
      <c r="AR149" s="42"/>
      <c r="AS149" s="42"/>
      <c r="AT149" s="42"/>
      <c r="AU149" s="42"/>
      <c r="AV149" s="42"/>
    </row>
    <row r="150" spans="1:48" s="10" customFormat="1" x14ac:dyDescent="0.2">
      <c r="H150" s="7"/>
      <c r="I150" s="7"/>
      <c r="J150" s="7"/>
      <c r="K150" s="7"/>
      <c r="L150" s="7"/>
      <c r="M150" s="7"/>
      <c r="N150" s="7"/>
      <c r="O150" s="7"/>
      <c r="P150" s="7"/>
      <c r="Q150" s="7"/>
      <c r="R150" s="7"/>
      <c r="S150" s="7"/>
      <c r="T150" s="7"/>
      <c r="U150" s="5"/>
      <c r="V150" s="5"/>
      <c r="W150" s="5"/>
      <c r="X150" s="42"/>
      <c r="Y150" s="42"/>
      <c r="Z150" s="42"/>
      <c r="AA150" s="42"/>
      <c r="AB150" s="42"/>
      <c r="AC150" s="42"/>
      <c r="AD150" s="42"/>
      <c r="AE150" s="42"/>
      <c r="AF150" s="42"/>
      <c r="AG150" s="42"/>
      <c r="AH150" s="42"/>
      <c r="AI150" s="42"/>
      <c r="AJ150" s="42"/>
      <c r="AK150" s="42"/>
      <c r="AL150" s="42"/>
      <c r="AM150" s="42"/>
      <c r="AN150" s="42"/>
      <c r="AO150" s="42"/>
      <c r="AP150" s="42"/>
      <c r="AQ150" s="42"/>
      <c r="AR150" s="42"/>
      <c r="AS150" s="42"/>
      <c r="AT150" s="42"/>
      <c r="AU150" s="42"/>
      <c r="AV150" s="42"/>
    </row>
    <row r="151" spans="1:48" s="10" customFormat="1" x14ac:dyDescent="0.2">
      <c r="H151" s="7"/>
      <c r="I151" s="7"/>
      <c r="J151" s="7"/>
      <c r="K151" s="7"/>
      <c r="L151" s="7"/>
      <c r="M151" s="7"/>
      <c r="N151" s="7"/>
      <c r="O151" s="7"/>
      <c r="P151" s="7"/>
      <c r="Q151" s="7"/>
      <c r="R151" s="7"/>
      <c r="S151" s="7"/>
      <c r="T151" s="7"/>
      <c r="U151" s="5"/>
      <c r="V151" s="5"/>
      <c r="W151" s="5"/>
      <c r="X151" s="42"/>
      <c r="Y151" s="42"/>
      <c r="Z151" s="42"/>
      <c r="AA151" s="42"/>
      <c r="AB151" s="42"/>
      <c r="AC151" s="42"/>
      <c r="AD151" s="42"/>
      <c r="AE151" s="42"/>
      <c r="AF151" s="42"/>
      <c r="AG151" s="42"/>
      <c r="AH151" s="42"/>
      <c r="AI151" s="42"/>
      <c r="AJ151" s="42"/>
      <c r="AK151" s="42"/>
      <c r="AL151" s="42"/>
      <c r="AM151" s="42"/>
      <c r="AN151" s="42"/>
      <c r="AO151" s="42"/>
      <c r="AP151" s="42"/>
      <c r="AQ151" s="42"/>
      <c r="AR151" s="42"/>
      <c r="AS151" s="42"/>
      <c r="AT151" s="42"/>
      <c r="AU151" s="42"/>
      <c r="AV151" s="42"/>
    </row>
    <row r="152" spans="1:48" s="10" customFormat="1" x14ac:dyDescent="0.2">
      <c r="H152" s="9"/>
      <c r="I152" s="9"/>
      <c r="J152" s="9"/>
      <c r="K152" s="9"/>
      <c r="L152" s="9"/>
      <c r="M152" s="9"/>
      <c r="N152" s="9"/>
      <c r="O152" s="9"/>
      <c r="P152" s="9"/>
      <c r="Q152" s="9"/>
      <c r="R152" s="9"/>
      <c r="S152" s="9"/>
      <c r="T152" s="9"/>
      <c r="U152" s="5"/>
      <c r="V152" s="5"/>
      <c r="W152" s="5"/>
      <c r="X152" s="42"/>
      <c r="Y152" s="42"/>
      <c r="Z152" s="42"/>
      <c r="AA152" s="42"/>
      <c r="AB152" s="42"/>
      <c r="AC152" s="42"/>
      <c r="AD152" s="42"/>
      <c r="AE152" s="42"/>
      <c r="AF152" s="42"/>
      <c r="AG152" s="42"/>
      <c r="AH152" s="42"/>
      <c r="AI152" s="42"/>
      <c r="AJ152" s="42"/>
      <c r="AK152" s="42"/>
      <c r="AL152" s="42"/>
      <c r="AM152" s="42"/>
      <c r="AN152" s="42"/>
      <c r="AO152" s="42"/>
      <c r="AP152" s="42"/>
      <c r="AQ152" s="42"/>
      <c r="AR152" s="42"/>
      <c r="AS152" s="42"/>
      <c r="AT152" s="42"/>
      <c r="AU152" s="42"/>
      <c r="AV152" s="42"/>
    </row>
    <row r="153" spans="1:48" s="10" customFormat="1" x14ac:dyDescent="0.2">
      <c r="G153" s="47"/>
      <c r="H153" s="7"/>
      <c r="I153" s="7"/>
      <c r="J153" s="7"/>
      <c r="K153" s="7"/>
      <c r="L153" s="7"/>
      <c r="M153" s="7"/>
      <c r="N153" s="7"/>
      <c r="O153" s="7"/>
      <c r="P153" s="7"/>
      <c r="Q153" s="7"/>
      <c r="R153" s="7"/>
      <c r="S153" s="7"/>
      <c r="T153" s="7"/>
      <c r="U153" s="5"/>
      <c r="V153" s="5"/>
      <c r="W153" s="5"/>
      <c r="X153" s="42"/>
      <c r="Y153" s="42"/>
      <c r="Z153" s="42"/>
      <c r="AA153" s="42"/>
      <c r="AB153" s="42"/>
      <c r="AC153" s="42"/>
      <c r="AD153" s="42"/>
      <c r="AE153" s="42"/>
      <c r="AF153" s="42"/>
      <c r="AG153" s="42"/>
      <c r="AH153" s="42"/>
      <c r="AI153" s="42"/>
      <c r="AJ153" s="42"/>
      <c r="AK153" s="42"/>
      <c r="AL153" s="42"/>
      <c r="AM153" s="42"/>
      <c r="AN153" s="42"/>
      <c r="AO153" s="42"/>
      <c r="AP153" s="42"/>
      <c r="AQ153" s="42"/>
      <c r="AR153" s="42"/>
      <c r="AS153" s="42"/>
      <c r="AT153" s="42"/>
      <c r="AU153" s="42"/>
      <c r="AV153" s="42"/>
    </row>
    <row r="154" spans="1:48" s="10" customFormat="1" x14ac:dyDescent="0.2">
      <c r="H154" s="9"/>
      <c r="I154" s="9"/>
      <c r="J154" s="9"/>
      <c r="K154" s="9"/>
      <c r="L154" s="9"/>
      <c r="M154" s="9"/>
      <c r="N154" s="9"/>
      <c r="O154" s="9"/>
      <c r="P154" s="9"/>
      <c r="Q154" s="9"/>
      <c r="R154" s="9"/>
      <c r="S154" s="9"/>
      <c r="T154" s="9"/>
      <c r="U154" s="5"/>
      <c r="V154" s="5"/>
      <c r="W154" s="5"/>
      <c r="X154" s="42"/>
      <c r="Y154" s="42"/>
      <c r="Z154" s="42"/>
      <c r="AA154" s="42"/>
      <c r="AB154" s="42"/>
      <c r="AC154" s="42"/>
      <c r="AD154" s="42"/>
      <c r="AE154" s="42"/>
      <c r="AF154" s="42"/>
      <c r="AG154" s="42"/>
      <c r="AH154" s="42"/>
      <c r="AI154" s="42"/>
      <c r="AJ154" s="42"/>
      <c r="AK154" s="42"/>
      <c r="AL154" s="42"/>
      <c r="AM154" s="42"/>
      <c r="AN154" s="42"/>
      <c r="AO154" s="42"/>
      <c r="AP154" s="42"/>
      <c r="AQ154" s="42"/>
      <c r="AR154" s="42"/>
      <c r="AS154" s="42"/>
      <c r="AT154" s="42"/>
      <c r="AU154" s="42"/>
      <c r="AV154" s="42"/>
    </row>
    <row r="155" spans="1:48" s="10" customFormat="1" x14ac:dyDescent="0.2">
      <c r="U155" s="42"/>
      <c r="V155" s="42"/>
      <c r="W155" s="42"/>
      <c r="X155" s="42"/>
      <c r="Y155" s="42"/>
      <c r="Z155" s="42"/>
      <c r="AA155" s="42"/>
      <c r="AB155" s="42"/>
      <c r="AC155" s="42"/>
      <c r="AD155" s="42"/>
      <c r="AE155" s="42"/>
      <c r="AF155" s="42"/>
      <c r="AG155" s="42"/>
      <c r="AH155" s="42"/>
      <c r="AI155" s="42"/>
      <c r="AJ155" s="42"/>
      <c r="AK155" s="42"/>
      <c r="AL155" s="42"/>
      <c r="AM155" s="42"/>
      <c r="AN155" s="42"/>
      <c r="AO155" s="42"/>
      <c r="AP155" s="42"/>
      <c r="AQ155" s="42"/>
      <c r="AR155" s="42"/>
      <c r="AS155" s="42"/>
      <c r="AT155" s="42"/>
      <c r="AU155" s="42"/>
      <c r="AV155" s="42"/>
    </row>
    <row r="156" spans="1:48" s="10" customFormat="1" x14ac:dyDescent="0.2">
      <c r="B156" s="98"/>
      <c r="H156" s="94"/>
      <c r="I156" s="94"/>
      <c r="U156" s="42"/>
      <c r="V156" s="42"/>
      <c r="W156" s="42"/>
      <c r="X156" s="42"/>
      <c r="Y156" s="42"/>
      <c r="Z156" s="42"/>
      <c r="AA156" s="42"/>
      <c r="AB156" s="42"/>
      <c r="AC156" s="42"/>
      <c r="AD156" s="42"/>
      <c r="AE156" s="42"/>
      <c r="AF156" s="42"/>
      <c r="AG156" s="42"/>
      <c r="AH156" s="42"/>
      <c r="AI156" s="42"/>
      <c r="AJ156" s="42"/>
      <c r="AK156" s="42"/>
      <c r="AL156" s="42"/>
      <c r="AM156" s="42"/>
      <c r="AN156" s="42"/>
      <c r="AO156" s="42"/>
      <c r="AP156" s="42"/>
      <c r="AQ156" s="42"/>
      <c r="AR156" s="42"/>
      <c r="AS156" s="42"/>
      <c r="AT156" s="42"/>
      <c r="AU156" s="42"/>
      <c r="AV156" s="42"/>
    </row>
    <row r="157" spans="1:48" s="10" customFormat="1" x14ac:dyDescent="0.2">
      <c r="A157" s="98"/>
      <c r="H157" s="100"/>
      <c r="I157" s="100"/>
      <c r="J157" s="100"/>
      <c r="K157" s="100"/>
      <c r="L157" s="100"/>
      <c r="M157" s="100"/>
      <c r="N157" s="100"/>
      <c r="O157" s="100"/>
      <c r="P157" s="100"/>
      <c r="Q157" s="100"/>
      <c r="R157" s="100"/>
      <c r="S157" s="100"/>
      <c r="T157" s="100"/>
      <c r="U157" s="42"/>
      <c r="V157" s="42"/>
      <c r="W157" s="42"/>
      <c r="X157" s="42"/>
      <c r="Y157" s="42"/>
      <c r="Z157" s="42"/>
      <c r="AA157" s="42"/>
      <c r="AB157" s="42"/>
      <c r="AC157" s="42"/>
      <c r="AD157" s="42"/>
      <c r="AE157" s="42"/>
      <c r="AF157" s="42"/>
      <c r="AG157" s="42"/>
      <c r="AH157" s="42"/>
      <c r="AI157" s="42"/>
      <c r="AJ157" s="42"/>
      <c r="AK157" s="42"/>
      <c r="AL157" s="42"/>
      <c r="AM157" s="42"/>
      <c r="AN157" s="42"/>
      <c r="AO157" s="42"/>
      <c r="AP157" s="42"/>
      <c r="AQ157" s="42"/>
      <c r="AR157" s="42"/>
      <c r="AS157" s="42"/>
      <c r="AT157" s="42"/>
      <c r="AU157" s="42"/>
      <c r="AV157" s="42"/>
    </row>
    <row r="158" spans="1:48" s="10" customFormat="1" x14ac:dyDescent="0.2">
      <c r="H158" s="24"/>
      <c r="I158" s="24"/>
      <c r="J158" s="24"/>
      <c r="K158" s="24"/>
      <c r="L158" s="24"/>
      <c r="M158" s="24"/>
      <c r="N158" s="24"/>
      <c r="O158" s="24"/>
      <c r="P158" s="24"/>
      <c r="Q158" s="24"/>
      <c r="R158" s="24"/>
      <c r="S158" s="24"/>
      <c r="T158" s="24"/>
      <c r="U158" s="42"/>
      <c r="V158" s="42"/>
      <c r="W158" s="42"/>
      <c r="X158" s="42"/>
      <c r="Y158" s="42"/>
      <c r="Z158" s="42"/>
      <c r="AA158" s="42"/>
      <c r="AB158" s="42"/>
      <c r="AC158" s="42"/>
      <c r="AD158" s="42"/>
      <c r="AE158" s="42"/>
      <c r="AF158" s="42"/>
      <c r="AG158" s="42"/>
      <c r="AH158" s="42"/>
      <c r="AI158" s="42"/>
      <c r="AJ158" s="42"/>
      <c r="AK158" s="42"/>
      <c r="AL158" s="42"/>
      <c r="AM158" s="42"/>
      <c r="AN158" s="42"/>
      <c r="AO158" s="42"/>
      <c r="AP158" s="42"/>
      <c r="AQ158" s="42"/>
      <c r="AR158" s="42"/>
      <c r="AS158" s="42"/>
      <c r="AT158" s="42"/>
      <c r="AU158" s="42"/>
      <c r="AV158" s="42"/>
    </row>
    <row r="159" spans="1:48" s="10" customFormat="1" x14ac:dyDescent="0.2">
      <c r="H159" s="24"/>
      <c r="I159" s="24"/>
      <c r="J159" s="24"/>
      <c r="K159" s="24"/>
      <c r="L159" s="24"/>
      <c r="M159" s="24"/>
      <c r="N159" s="24"/>
      <c r="O159" s="24"/>
      <c r="P159" s="24"/>
      <c r="Q159" s="24"/>
      <c r="R159" s="24"/>
      <c r="S159" s="24"/>
      <c r="T159" s="24"/>
      <c r="U159" s="42"/>
      <c r="V159" s="42"/>
      <c r="W159" s="42"/>
      <c r="X159" s="42"/>
      <c r="Y159" s="42"/>
      <c r="Z159" s="42"/>
      <c r="AA159" s="42"/>
      <c r="AB159" s="42"/>
      <c r="AC159" s="42"/>
      <c r="AD159" s="42"/>
      <c r="AE159" s="42"/>
      <c r="AF159" s="42"/>
      <c r="AG159" s="42"/>
      <c r="AH159" s="42"/>
      <c r="AI159" s="42"/>
      <c r="AJ159" s="42"/>
      <c r="AK159" s="42"/>
      <c r="AL159" s="42"/>
      <c r="AM159" s="42"/>
      <c r="AN159" s="42"/>
      <c r="AO159" s="42"/>
      <c r="AP159" s="42"/>
      <c r="AQ159" s="42"/>
      <c r="AR159" s="42"/>
      <c r="AS159" s="42"/>
      <c r="AT159" s="42"/>
      <c r="AU159" s="42"/>
      <c r="AV159" s="42"/>
    </row>
    <row r="160" spans="1:48" s="10" customFormat="1" x14ac:dyDescent="0.2">
      <c r="B160" s="94"/>
      <c r="H160" s="24"/>
      <c r="I160" s="24"/>
      <c r="J160" s="24"/>
      <c r="K160" s="24"/>
      <c r="L160" s="24"/>
      <c r="M160" s="24"/>
      <c r="N160" s="24"/>
      <c r="O160" s="24"/>
      <c r="P160" s="24"/>
      <c r="Q160" s="24"/>
      <c r="R160" s="24"/>
      <c r="S160" s="24"/>
      <c r="T160" s="24"/>
      <c r="U160" s="42"/>
      <c r="V160" s="42"/>
      <c r="W160" s="42"/>
      <c r="X160" s="42"/>
      <c r="Y160" s="42"/>
      <c r="Z160" s="42"/>
      <c r="AA160" s="42"/>
      <c r="AB160" s="42"/>
      <c r="AC160" s="42"/>
      <c r="AD160" s="42"/>
      <c r="AE160" s="42"/>
      <c r="AF160" s="42"/>
      <c r="AG160" s="42"/>
      <c r="AH160" s="42"/>
      <c r="AI160" s="42"/>
      <c r="AJ160" s="42"/>
      <c r="AK160" s="42"/>
      <c r="AL160" s="42"/>
      <c r="AM160" s="42"/>
      <c r="AN160" s="42"/>
      <c r="AO160" s="42"/>
      <c r="AP160" s="42"/>
      <c r="AQ160" s="42"/>
      <c r="AR160" s="42"/>
      <c r="AS160" s="42"/>
      <c r="AT160" s="42"/>
      <c r="AU160" s="42"/>
      <c r="AV160" s="42"/>
    </row>
    <row r="161" spans="1:48" s="10" customFormat="1" x14ac:dyDescent="0.2">
      <c r="B161" s="94"/>
      <c r="H161" s="24"/>
      <c r="I161" s="24"/>
      <c r="J161" s="24"/>
      <c r="K161" s="24"/>
      <c r="L161" s="24"/>
      <c r="M161" s="24"/>
      <c r="N161" s="24"/>
      <c r="O161" s="24"/>
      <c r="P161" s="24"/>
      <c r="Q161" s="24"/>
      <c r="R161" s="24"/>
      <c r="S161" s="24"/>
      <c r="T161" s="24"/>
      <c r="U161" s="42"/>
      <c r="V161" s="42"/>
      <c r="W161" s="42"/>
      <c r="X161" s="42"/>
      <c r="Y161" s="42"/>
      <c r="Z161" s="42"/>
      <c r="AA161" s="42"/>
      <c r="AB161" s="42"/>
      <c r="AC161" s="42"/>
      <c r="AD161" s="42"/>
      <c r="AE161" s="42"/>
      <c r="AF161" s="42"/>
      <c r="AG161" s="42"/>
      <c r="AH161" s="42"/>
      <c r="AI161" s="42"/>
      <c r="AJ161" s="42"/>
      <c r="AK161" s="42"/>
      <c r="AL161" s="42"/>
      <c r="AM161" s="42"/>
      <c r="AN161" s="42"/>
      <c r="AO161" s="42"/>
      <c r="AP161" s="42"/>
      <c r="AQ161" s="42"/>
      <c r="AR161" s="42"/>
      <c r="AS161" s="42"/>
      <c r="AT161" s="42"/>
      <c r="AU161" s="42"/>
      <c r="AV161" s="42"/>
    </row>
    <row r="162" spans="1:48" s="10" customFormat="1" x14ac:dyDescent="0.2">
      <c r="B162" s="94"/>
      <c r="H162" s="24"/>
      <c r="I162" s="24"/>
      <c r="J162" s="24"/>
      <c r="K162" s="24"/>
      <c r="L162" s="24"/>
      <c r="M162" s="24"/>
      <c r="N162" s="24"/>
      <c r="O162" s="24"/>
      <c r="P162" s="24"/>
      <c r="Q162" s="24"/>
      <c r="R162" s="24"/>
      <c r="S162" s="24"/>
      <c r="T162" s="24"/>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c r="AR162" s="42"/>
      <c r="AS162" s="42"/>
      <c r="AT162" s="42"/>
      <c r="AU162" s="42"/>
      <c r="AV162" s="42"/>
    </row>
    <row r="163" spans="1:48" s="10" customFormat="1" x14ac:dyDescent="0.2">
      <c r="H163" s="24"/>
      <c r="I163" s="24"/>
      <c r="J163" s="24"/>
      <c r="K163" s="24"/>
      <c r="L163" s="24"/>
      <c r="M163" s="24"/>
      <c r="N163" s="24"/>
      <c r="O163" s="24"/>
      <c r="P163" s="24"/>
      <c r="Q163" s="24"/>
      <c r="R163" s="24"/>
      <c r="S163" s="24"/>
      <c r="T163" s="24"/>
      <c r="U163" s="42"/>
      <c r="V163" s="42"/>
      <c r="W163" s="42"/>
      <c r="X163" s="42"/>
      <c r="Y163" s="42"/>
      <c r="Z163" s="42"/>
      <c r="AA163" s="42"/>
      <c r="AB163" s="42"/>
      <c r="AC163" s="42"/>
      <c r="AD163" s="42"/>
      <c r="AE163" s="42"/>
      <c r="AF163" s="42"/>
      <c r="AG163" s="42"/>
      <c r="AH163" s="42"/>
      <c r="AI163" s="42"/>
      <c r="AJ163" s="42"/>
      <c r="AK163" s="42"/>
      <c r="AL163" s="42"/>
      <c r="AM163" s="42"/>
      <c r="AN163" s="42"/>
      <c r="AO163" s="42"/>
      <c r="AP163" s="42"/>
      <c r="AQ163" s="42"/>
      <c r="AR163" s="42"/>
      <c r="AS163" s="42"/>
      <c r="AT163" s="42"/>
      <c r="AU163" s="42"/>
      <c r="AV163" s="42"/>
    </row>
    <row r="164" spans="1:48" s="10" customFormat="1" x14ac:dyDescent="0.2">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row>
    <row r="165" spans="1:48" s="10" customFormat="1" x14ac:dyDescent="0.2">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row>
    <row r="166" spans="1:48" s="10" customFormat="1" x14ac:dyDescent="0.2">
      <c r="G166" s="95"/>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row>
    <row r="167" spans="1:48" s="10" customFormat="1" x14ac:dyDescent="0.2">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row>
    <row r="168" spans="1:48" s="10" customFormat="1" x14ac:dyDescent="0.2">
      <c r="H168" s="24"/>
      <c r="I168" s="101"/>
      <c r="J168" s="24"/>
      <c r="K168" s="24"/>
      <c r="L168" s="24"/>
      <c r="M168" s="24"/>
      <c r="N168" s="24"/>
      <c r="O168" s="24"/>
      <c r="P168" s="24"/>
      <c r="Q168" s="24"/>
      <c r="R168" s="24"/>
      <c r="S168" s="24"/>
      <c r="T168" s="24"/>
      <c r="U168" s="24"/>
      <c r="V168" s="24"/>
      <c r="W168" s="24"/>
      <c r="X168" s="24"/>
      <c r="Y168" s="24"/>
      <c r="Z168" s="24"/>
      <c r="AA168" s="24"/>
      <c r="AB168" s="24"/>
      <c r="AC168" s="24"/>
      <c r="AD168" s="24"/>
    </row>
    <row r="169" spans="1:48" s="10" customFormat="1" x14ac:dyDescent="0.2">
      <c r="H169" s="24"/>
      <c r="I169" s="101"/>
      <c r="J169" s="24"/>
      <c r="K169" s="24"/>
      <c r="L169" s="24"/>
      <c r="M169" s="24"/>
      <c r="N169" s="24"/>
      <c r="O169" s="24"/>
      <c r="P169" s="24"/>
      <c r="Q169" s="24"/>
      <c r="R169" s="24"/>
      <c r="S169" s="24"/>
      <c r="T169" s="24"/>
      <c r="U169" s="24"/>
      <c r="V169" s="24"/>
      <c r="W169" s="24"/>
      <c r="X169" s="24"/>
      <c r="Y169" s="24"/>
      <c r="Z169" s="24"/>
      <c r="AA169" s="24"/>
      <c r="AB169" s="24"/>
      <c r="AC169" s="24"/>
      <c r="AD169" s="24"/>
    </row>
    <row r="170" spans="1:48" s="10" customFormat="1" x14ac:dyDescent="0.2">
      <c r="A170" s="98"/>
    </row>
    <row r="171" spans="1:48" s="10" customFormat="1" x14ac:dyDescent="0.2">
      <c r="A171" s="46"/>
    </row>
    <row r="172" spans="1:48" s="10" customFormat="1" x14ac:dyDescent="0.2">
      <c r="B172" s="98"/>
      <c r="H172" s="94"/>
      <c r="I172" s="94"/>
      <c r="J172" s="94"/>
    </row>
    <row r="173" spans="1:48" s="10" customFormat="1" x14ac:dyDescent="0.2">
      <c r="A173" s="98"/>
      <c r="H173" s="100"/>
      <c r="I173" s="100"/>
      <c r="J173" s="100"/>
      <c r="K173" s="100"/>
      <c r="L173" s="100"/>
      <c r="M173" s="100"/>
      <c r="N173" s="100"/>
      <c r="O173" s="100"/>
      <c r="P173" s="100"/>
      <c r="Q173" s="100"/>
      <c r="R173" s="100"/>
      <c r="S173" s="100"/>
      <c r="T173" s="100"/>
      <c r="U173" s="100"/>
      <c r="V173" s="100"/>
      <c r="W173" s="100"/>
      <c r="X173" s="100"/>
      <c r="Y173" s="100"/>
      <c r="Z173" s="100"/>
      <c r="AA173" s="100"/>
      <c r="AB173" s="100"/>
      <c r="AC173" s="100"/>
      <c r="AD173" s="100"/>
    </row>
    <row r="174" spans="1:48" s="10" customFormat="1" x14ac:dyDescent="0.2">
      <c r="A174" s="98"/>
    </row>
    <row r="175" spans="1:48" s="10" customFormat="1" x14ac:dyDescent="0.2">
      <c r="G175" s="99"/>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row>
    <row r="176" spans="1:48" s="10" customFormat="1" x14ac:dyDescent="0.2"/>
    <row r="177" spans="8:30" s="10" customFormat="1" x14ac:dyDescent="0.2"/>
    <row r="178" spans="8:30" s="10" customFormat="1" x14ac:dyDescent="0.2">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row>
    <row r="179" spans="8:30" s="10" customFormat="1" x14ac:dyDescent="0.2">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row>
    <row r="180" spans="8:30" s="10" customFormat="1" x14ac:dyDescent="0.2">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row>
    <row r="181" spans="8:30" s="10" customFormat="1" x14ac:dyDescent="0.2"/>
    <row r="182" spans="8:30" s="10" customFormat="1" x14ac:dyDescent="0.2">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row>
    <row r="183" spans="8:30" s="10" customFormat="1" x14ac:dyDescent="0.2"/>
    <row r="184" spans="8:30" s="10" customFormat="1" x14ac:dyDescent="0.2"/>
    <row r="185" spans="8:30" s="10" customFormat="1" x14ac:dyDescent="0.2">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row>
    <row r="186" spans="8:30" s="10" customFormat="1" x14ac:dyDescent="0.2">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row>
    <row r="187" spans="8:30" s="10" customFormat="1" x14ac:dyDescent="0.2">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row>
    <row r="188" spans="8:30" s="10" customFormat="1" x14ac:dyDescent="0.2">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row>
    <row r="189" spans="8:30" s="10" customFormat="1" x14ac:dyDescent="0.2"/>
    <row r="190" spans="8:30" s="10" customFormat="1" x14ac:dyDescent="0.2">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row>
    <row r="191" spans="8:30" s="10" customFormat="1" x14ac:dyDescent="0.2">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row>
    <row r="192" spans="8:30" s="10" customFormat="1" x14ac:dyDescent="0.2"/>
    <row r="193" spans="1:30" s="10" customFormat="1" x14ac:dyDescent="0.2">
      <c r="G193" s="47"/>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row>
    <row r="194" spans="1:30" s="10" customFormat="1" x14ac:dyDescent="0.2"/>
    <row r="195" spans="1:30" s="10" customFormat="1" x14ac:dyDescent="0.2"/>
    <row r="196" spans="1:30" s="10" customFormat="1" x14ac:dyDescent="0.2">
      <c r="B196" s="98"/>
      <c r="H196" s="94"/>
      <c r="I196" s="94"/>
    </row>
    <row r="197" spans="1:30" s="10" customFormat="1" x14ac:dyDescent="0.2">
      <c r="A197" s="98"/>
      <c r="H197" s="100"/>
      <c r="I197" s="100"/>
      <c r="J197" s="100"/>
      <c r="K197" s="100"/>
      <c r="L197" s="100"/>
      <c r="M197" s="100"/>
      <c r="N197" s="100"/>
      <c r="O197" s="100"/>
      <c r="P197" s="100"/>
      <c r="Q197" s="100"/>
      <c r="R197" s="100"/>
      <c r="S197" s="100"/>
      <c r="T197" s="100"/>
      <c r="U197" s="100"/>
      <c r="V197" s="100"/>
      <c r="W197" s="100"/>
      <c r="X197" s="100"/>
      <c r="Y197" s="100"/>
      <c r="Z197" s="100"/>
      <c r="AA197" s="100"/>
      <c r="AB197" s="100"/>
      <c r="AC197" s="100"/>
      <c r="AD197" s="100"/>
    </row>
    <row r="198" spans="1:30" s="10" customFormat="1" x14ac:dyDescent="0.2">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row>
    <row r="199" spans="1:30" s="10" customFormat="1" x14ac:dyDescent="0.2">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row>
    <row r="200" spans="1:30" s="10" customFormat="1" x14ac:dyDescent="0.2">
      <c r="B200" s="9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row>
    <row r="201" spans="1:30" s="10" customFormat="1" x14ac:dyDescent="0.2">
      <c r="B201" s="9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row>
    <row r="202" spans="1:30" s="10" customFormat="1" x14ac:dyDescent="0.2">
      <c r="B202" s="94"/>
      <c r="H202" s="24"/>
      <c r="I202" s="24"/>
      <c r="J202" s="24"/>
      <c r="K202" s="24"/>
      <c r="L202" s="24"/>
      <c r="M202" s="24"/>
      <c r="N202" s="24"/>
      <c r="O202" s="24"/>
      <c r="P202" s="24"/>
      <c r="Q202" s="24"/>
      <c r="R202" s="24"/>
      <c r="S202" s="24"/>
      <c r="T202" s="24"/>
      <c r="U202" s="24"/>
      <c r="V202" s="24"/>
      <c r="W202" s="24"/>
      <c r="X202" s="24"/>
      <c r="Y202" s="24"/>
      <c r="Z202" s="24"/>
      <c r="AA202" s="24"/>
      <c r="AB202" s="24"/>
      <c r="AC202" s="24"/>
      <c r="AD202" s="24"/>
    </row>
    <row r="203" spans="1:30" s="10" customFormat="1" x14ac:dyDescent="0.2">
      <c r="H203" s="24"/>
      <c r="I203" s="24"/>
      <c r="J203" s="24"/>
      <c r="K203" s="24"/>
      <c r="L203" s="24"/>
      <c r="M203" s="24"/>
      <c r="N203" s="24"/>
      <c r="O203" s="24"/>
      <c r="P203" s="24"/>
      <c r="Q203" s="24"/>
      <c r="R203" s="24"/>
      <c r="S203" s="24"/>
      <c r="T203" s="24"/>
      <c r="U203" s="24"/>
      <c r="V203" s="24"/>
      <c r="W203" s="24"/>
      <c r="X203" s="24"/>
      <c r="Y203" s="24"/>
      <c r="Z203" s="24"/>
      <c r="AA203" s="24"/>
      <c r="AB203" s="24"/>
      <c r="AC203" s="24"/>
      <c r="AD203" s="24"/>
    </row>
    <row r="204" spans="1:30" s="10" customFormat="1" x14ac:dyDescent="0.2">
      <c r="H204" s="24"/>
      <c r="I204" s="24"/>
      <c r="J204" s="24"/>
      <c r="K204" s="24"/>
      <c r="L204" s="24"/>
      <c r="M204" s="24"/>
      <c r="N204" s="24"/>
      <c r="O204" s="24"/>
      <c r="P204" s="24"/>
      <c r="Q204" s="24"/>
      <c r="R204" s="24"/>
      <c r="S204" s="24"/>
      <c r="T204" s="24"/>
      <c r="U204" s="24"/>
      <c r="V204" s="24"/>
      <c r="W204" s="24"/>
      <c r="X204" s="24"/>
      <c r="Y204" s="24"/>
      <c r="Z204" s="24"/>
      <c r="AA204" s="24"/>
      <c r="AB204" s="24"/>
      <c r="AC204" s="24"/>
      <c r="AD204" s="24"/>
    </row>
    <row r="205" spans="1:30" s="10" customFormat="1" x14ac:dyDescent="0.2">
      <c r="H205" s="24"/>
      <c r="I205" s="24"/>
      <c r="J205" s="24"/>
      <c r="K205" s="24"/>
      <c r="L205" s="24"/>
      <c r="M205" s="24"/>
      <c r="N205" s="24"/>
      <c r="O205" s="24"/>
      <c r="P205" s="24"/>
      <c r="Q205" s="24"/>
      <c r="R205" s="24"/>
      <c r="S205" s="24"/>
      <c r="T205" s="24"/>
      <c r="U205" s="24"/>
      <c r="V205" s="24"/>
      <c r="W205" s="24"/>
      <c r="X205" s="24"/>
      <c r="Y205" s="24"/>
      <c r="Z205" s="24"/>
      <c r="AA205" s="24"/>
      <c r="AB205" s="24"/>
      <c r="AC205" s="24"/>
      <c r="AD205" s="24"/>
    </row>
    <row r="206" spans="1:30" s="10" customFormat="1" x14ac:dyDescent="0.2">
      <c r="G206" s="95"/>
      <c r="H206" s="24"/>
      <c r="I206" s="24"/>
      <c r="J206" s="24"/>
      <c r="K206" s="24"/>
      <c r="L206" s="24"/>
      <c r="M206" s="24"/>
      <c r="N206" s="24"/>
      <c r="O206" s="24"/>
      <c r="P206" s="24"/>
      <c r="Q206" s="24"/>
      <c r="R206" s="24"/>
      <c r="S206" s="24"/>
      <c r="T206" s="24"/>
      <c r="U206" s="24"/>
      <c r="V206" s="24"/>
      <c r="W206" s="24"/>
      <c r="X206" s="24"/>
      <c r="Y206" s="24"/>
      <c r="Z206" s="24"/>
      <c r="AA206" s="24"/>
      <c r="AB206" s="24"/>
      <c r="AC206" s="24"/>
      <c r="AD206" s="24"/>
    </row>
    <row r="207" spans="1:30" s="10" customFormat="1" x14ac:dyDescent="0.2">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row>
    <row r="208" spans="1:30" s="10" customFormat="1" x14ac:dyDescent="0.2">
      <c r="H208" s="24"/>
      <c r="I208" s="101"/>
      <c r="J208" s="24"/>
      <c r="K208" s="24"/>
      <c r="L208" s="24"/>
      <c r="M208" s="24"/>
      <c r="N208" s="24"/>
      <c r="O208" s="24"/>
      <c r="P208" s="24"/>
      <c r="Q208" s="24"/>
      <c r="R208" s="24"/>
      <c r="S208" s="24"/>
      <c r="T208" s="24"/>
      <c r="U208" s="24"/>
      <c r="V208" s="24"/>
      <c r="W208" s="24"/>
      <c r="X208" s="24"/>
      <c r="Y208" s="24"/>
      <c r="Z208" s="24"/>
      <c r="AA208" s="24"/>
      <c r="AB208" s="24"/>
      <c r="AC208" s="24"/>
      <c r="AD208" s="24"/>
    </row>
    <row r="209" spans="1:30" s="10" customFormat="1" x14ac:dyDescent="0.2">
      <c r="H209" s="24"/>
      <c r="I209" s="101"/>
      <c r="J209" s="24"/>
      <c r="K209" s="24"/>
      <c r="L209" s="24"/>
      <c r="M209" s="24"/>
      <c r="N209" s="24"/>
      <c r="O209" s="24"/>
      <c r="P209" s="24"/>
      <c r="Q209" s="24"/>
      <c r="R209" s="24"/>
      <c r="S209" s="24"/>
      <c r="T209" s="24"/>
      <c r="U209" s="24"/>
      <c r="V209" s="24"/>
      <c r="W209" s="24"/>
      <c r="X209" s="24"/>
      <c r="Y209" s="24"/>
      <c r="Z209" s="24"/>
      <c r="AA209" s="24"/>
      <c r="AB209" s="24"/>
      <c r="AC209" s="24"/>
      <c r="AD209" s="24"/>
    </row>
    <row r="210" spans="1:30" s="10" customFormat="1" x14ac:dyDescent="0.2">
      <c r="A210" s="98"/>
    </row>
    <row r="211" spans="1:30" s="10" customFormat="1" x14ac:dyDescent="0.2">
      <c r="A211" s="46"/>
    </row>
    <row r="212" spans="1:30" s="10" customFormat="1" x14ac:dyDescent="0.2">
      <c r="B212" s="98"/>
      <c r="H212" s="94"/>
      <c r="I212" s="94"/>
      <c r="J212" s="94"/>
    </row>
    <row r="213" spans="1:30" s="10" customFormat="1" x14ac:dyDescent="0.2">
      <c r="A213" s="98"/>
      <c r="H213" s="100"/>
      <c r="I213" s="100"/>
      <c r="J213" s="100"/>
      <c r="K213" s="100"/>
      <c r="L213" s="100"/>
      <c r="M213" s="100"/>
      <c r="N213" s="100"/>
      <c r="O213" s="100"/>
      <c r="P213" s="100"/>
      <c r="Q213" s="100"/>
      <c r="R213" s="100"/>
      <c r="S213" s="100"/>
      <c r="T213" s="100"/>
      <c r="U213" s="100"/>
      <c r="V213" s="100"/>
      <c r="W213" s="100"/>
      <c r="X213" s="100"/>
      <c r="Y213" s="100"/>
      <c r="Z213" s="100"/>
      <c r="AA213" s="100"/>
      <c r="AB213" s="100"/>
      <c r="AC213" s="100"/>
      <c r="AD213" s="100"/>
    </row>
    <row r="214" spans="1:30" s="10" customFormat="1" x14ac:dyDescent="0.2">
      <c r="A214" s="98"/>
    </row>
    <row r="215" spans="1:30" s="10" customFormat="1" x14ac:dyDescent="0.2">
      <c r="G215" s="99"/>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row>
    <row r="216" spans="1:30" s="10" customFormat="1" x14ac:dyDescent="0.2"/>
    <row r="217" spans="1:30" s="10" customFormat="1" x14ac:dyDescent="0.2"/>
    <row r="218" spans="1:30" s="10" customFormat="1" x14ac:dyDescent="0.2">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row>
    <row r="219" spans="1:30" s="10" customFormat="1" x14ac:dyDescent="0.2">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row>
    <row r="220" spans="1:30" s="10" customFormat="1" x14ac:dyDescent="0.2">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row>
    <row r="221" spans="1:30" s="10" customFormat="1" x14ac:dyDescent="0.2"/>
    <row r="222" spans="1:30" s="10" customFormat="1" x14ac:dyDescent="0.2">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row>
    <row r="223" spans="1:30" s="10" customFormat="1" x14ac:dyDescent="0.2"/>
    <row r="224" spans="1:30" s="10" customFormat="1" x14ac:dyDescent="0.2"/>
    <row r="225" spans="1:30" s="10" customFormat="1" x14ac:dyDescent="0.2">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row>
    <row r="226" spans="1:30" s="10" customFormat="1" x14ac:dyDescent="0.2">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row>
    <row r="227" spans="1:30" s="10" customFormat="1" x14ac:dyDescent="0.2">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row>
    <row r="228" spans="1:30" s="10" customFormat="1" x14ac:dyDescent="0.2">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row>
    <row r="229" spans="1:30" s="10" customFormat="1" x14ac:dyDescent="0.2"/>
    <row r="230" spans="1:30" s="10" customFormat="1" x14ac:dyDescent="0.2">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row>
    <row r="231" spans="1:30" s="10" customFormat="1" x14ac:dyDescent="0.2">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row>
    <row r="232" spans="1:30" s="10" customFormat="1" x14ac:dyDescent="0.2"/>
    <row r="233" spans="1:30" s="10" customFormat="1" x14ac:dyDescent="0.2">
      <c r="G233" s="47"/>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row>
    <row r="234" spans="1:30" s="10" customFormat="1" x14ac:dyDescent="0.2"/>
    <row r="235" spans="1:30" s="10" customFormat="1" x14ac:dyDescent="0.2"/>
    <row r="236" spans="1:30" s="10" customFormat="1" x14ac:dyDescent="0.2">
      <c r="B236" s="98"/>
      <c r="H236" s="94"/>
      <c r="I236" s="94"/>
    </row>
    <row r="237" spans="1:30" s="10" customFormat="1" x14ac:dyDescent="0.2">
      <c r="A237" s="98"/>
      <c r="H237" s="100"/>
      <c r="I237" s="100"/>
      <c r="J237" s="100"/>
      <c r="K237" s="100"/>
      <c r="L237" s="100"/>
      <c r="M237" s="100"/>
      <c r="N237" s="100"/>
      <c r="O237" s="100"/>
      <c r="P237" s="100"/>
      <c r="Q237" s="100"/>
      <c r="R237" s="100"/>
      <c r="S237" s="100"/>
      <c r="T237" s="100"/>
      <c r="U237" s="100"/>
      <c r="V237" s="100"/>
      <c r="W237" s="100"/>
      <c r="X237" s="100"/>
      <c r="Y237" s="100"/>
      <c r="Z237" s="100"/>
      <c r="AA237" s="100"/>
      <c r="AB237" s="100"/>
      <c r="AC237" s="100"/>
      <c r="AD237" s="100"/>
    </row>
    <row r="238" spans="1:30" s="10" customFormat="1" x14ac:dyDescent="0.2">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row>
    <row r="239" spans="1:30" s="10" customFormat="1" x14ac:dyDescent="0.2">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row>
    <row r="240" spans="1:30" s="10" customFormat="1" x14ac:dyDescent="0.2">
      <c r="B240" s="9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row>
    <row r="241" spans="1:30" s="10" customFormat="1" x14ac:dyDescent="0.2">
      <c r="B241" s="9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row>
    <row r="242" spans="1:30" s="10" customFormat="1" x14ac:dyDescent="0.2">
      <c r="B242" s="9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row>
    <row r="243" spans="1:30" s="10" customFormat="1" x14ac:dyDescent="0.2">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row>
    <row r="244" spans="1:30" s="10" customFormat="1" x14ac:dyDescent="0.2">
      <c r="H244" s="24"/>
      <c r="I244" s="24"/>
      <c r="J244" s="24"/>
      <c r="K244" s="24"/>
      <c r="L244" s="24"/>
      <c r="M244" s="24"/>
      <c r="N244" s="24"/>
      <c r="O244" s="24"/>
      <c r="P244" s="24"/>
      <c r="Q244" s="24"/>
      <c r="R244" s="24"/>
      <c r="S244" s="24"/>
      <c r="T244" s="24"/>
      <c r="U244" s="24"/>
      <c r="V244" s="24"/>
      <c r="W244" s="24"/>
      <c r="X244" s="24"/>
      <c r="Y244" s="24"/>
      <c r="Z244" s="24"/>
      <c r="AA244" s="24"/>
      <c r="AB244" s="24"/>
      <c r="AC244" s="24"/>
      <c r="AD244" s="24"/>
    </row>
    <row r="245" spans="1:30" s="10" customFormat="1" x14ac:dyDescent="0.2">
      <c r="H245" s="24"/>
      <c r="I245" s="24"/>
      <c r="J245" s="24"/>
      <c r="K245" s="24"/>
      <c r="L245" s="24"/>
      <c r="M245" s="24"/>
      <c r="N245" s="24"/>
      <c r="O245" s="24"/>
      <c r="P245" s="24"/>
      <c r="Q245" s="24"/>
      <c r="R245" s="24"/>
      <c r="S245" s="24"/>
      <c r="T245" s="24"/>
      <c r="U245" s="24"/>
      <c r="V245" s="24"/>
      <c r="W245" s="24"/>
      <c r="X245" s="24"/>
      <c r="Y245" s="24"/>
      <c r="Z245" s="24"/>
      <c r="AA245" s="24"/>
      <c r="AB245" s="24"/>
      <c r="AC245" s="24"/>
      <c r="AD245" s="24"/>
    </row>
    <row r="246" spans="1:30" s="10" customFormat="1" x14ac:dyDescent="0.2">
      <c r="G246" s="95"/>
      <c r="H246" s="24"/>
      <c r="I246" s="24"/>
      <c r="J246" s="24"/>
      <c r="K246" s="24"/>
      <c r="L246" s="24"/>
      <c r="M246" s="24"/>
      <c r="N246" s="24"/>
      <c r="O246" s="24"/>
      <c r="P246" s="24"/>
      <c r="Q246" s="24"/>
      <c r="R246" s="24"/>
      <c r="S246" s="24"/>
      <c r="T246" s="24"/>
      <c r="U246" s="24"/>
      <c r="V246" s="24"/>
      <c r="W246" s="24"/>
      <c r="X246" s="24"/>
      <c r="Y246" s="24"/>
      <c r="Z246" s="24"/>
      <c r="AA246" s="24"/>
      <c r="AB246" s="24"/>
      <c r="AC246" s="24"/>
      <c r="AD246" s="24"/>
    </row>
    <row r="247" spans="1:30" s="10" customFormat="1" x14ac:dyDescent="0.2">
      <c r="H247" s="24"/>
      <c r="I247" s="24"/>
      <c r="J247" s="24"/>
      <c r="K247" s="24"/>
      <c r="L247" s="24"/>
      <c r="M247" s="24"/>
      <c r="N247" s="24"/>
      <c r="O247" s="24"/>
      <c r="P247" s="24"/>
      <c r="Q247" s="24"/>
      <c r="R247" s="24"/>
      <c r="S247" s="24"/>
      <c r="T247" s="24"/>
      <c r="U247" s="24"/>
      <c r="V247" s="24"/>
      <c r="W247" s="24"/>
      <c r="X247" s="24"/>
      <c r="Y247" s="24"/>
      <c r="Z247" s="24"/>
      <c r="AA247" s="24"/>
      <c r="AB247" s="24"/>
      <c r="AC247" s="24"/>
      <c r="AD247" s="24"/>
    </row>
    <row r="248" spans="1:30" s="10" customFormat="1" x14ac:dyDescent="0.2">
      <c r="H248" s="24"/>
      <c r="I248" s="101"/>
      <c r="J248" s="24"/>
      <c r="K248" s="24"/>
      <c r="L248" s="24"/>
      <c r="M248" s="24"/>
      <c r="N248" s="24"/>
      <c r="O248" s="24"/>
      <c r="P248" s="24"/>
      <c r="Q248" s="24"/>
      <c r="R248" s="24"/>
      <c r="S248" s="24"/>
      <c r="T248" s="24"/>
      <c r="U248" s="24"/>
      <c r="V248" s="24"/>
      <c r="W248" s="24"/>
      <c r="X248" s="24"/>
      <c r="Y248" s="24"/>
      <c r="Z248" s="24"/>
      <c r="AA248" s="24"/>
      <c r="AB248" s="24"/>
      <c r="AC248" s="24"/>
      <c r="AD248" s="24"/>
    </row>
    <row r="249" spans="1:30" s="10" customFormat="1" x14ac:dyDescent="0.2">
      <c r="H249" s="24"/>
      <c r="I249" s="101"/>
      <c r="J249" s="24"/>
      <c r="K249" s="24"/>
      <c r="L249" s="24"/>
      <c r="M249" s="24"/>
      <c r="N249" s="24"/>
      <c r="O249" s="24"/>
      <c r="P249" s="24"/>
      <c r="Q249" s="24"/>
      <c r="R249" s="24"/>
      <c r="S249" s="24"/>
      <c r="T249" s="24"/>
      <c r="U249" s="24"/>
      <c r="V249" s="24"/>
      <c r="W249" s="24"/>
      <c r="X249" s="24"/>
      <c r="Y249" s="24"/>
      <c r="Z249" s="24"/>
      <c r="AA249" s="24"/>
      <c r="AB249" s="24"/>
      <c r="AC249" s="24"/>
      <c r="AD249" s="24"/>
    </row>
    <row r="250" spans="1:30" s="10" customFormat="1" x14ac:dyDescent="0.2">
      <c r="A250" s="98"/>
    </row>
    <row r="251" spans="1:30" s="10" customFormat="1" x14ac:dyDescent="0.2">
      <c r="A251" s="46"/>
    </row>
    <row r="252" spans="1:30" s="10" customFormat="1" x14ac:dyDescent="0.2">
      <c r="B252" s="98"/>
      <c r="H252" s="94"/>
      <c r="I252" s="94"/>
      <c r="J252" s="94"/>
    </row>
    <row r="253" spans="1:30" s="10" customFormat="1" x14ac:dyDescent="0.2">
      <c r="A253" s="98"/>
      <c r="H253" s="100"/>
      <c r="I253" s="100"/>
      <c r="J253" s="100"/>
      <c r="K253" s="100"/>
      <c r="L253" s="100"/>
      <c r="M253" s="100"/>
      <c r="N253" s="100"/>
      <c r="O253" s="100"/>
      <c r="P253" s="100"/>
      <c r="Q253" s="100"/>
      <c r="R253" s="100"/>
      <c r="S253" s="100"/>
      <c r="T253" s="100"/>
      <c r="U253" s="100"/>
      <c r="V253" s="100"/>
      <c r="W253" s="100"/>
      <c r="X253" s="100"/>
      <c r="Y253" s="100"/>
      <c r="Z253" s="100"/>
      <c r="AA253" s="100"/>
      <c r="AB253" s="100"/>
      <c r="AC253" s="100"/>
      <c r="AD253" s="100"/>
    </row>
    <row r="254" spans="1:30" s="10" customFormat="1" x14ac:dyDescent="0.2">
      <c r="A254" s="98"/>
    </row>
    <row r="255" spans="1:30" s="10" customFormat="1" x14ac:dyDescent="0.2">
      <c r="G255" s="99"/>
      <c r="H255" s="24"/>
      <c r="I255" s="24"/>
      <c r="J255" s="24"/>
      <c r="K255" s="24"/>
      <c r="L255" s="24"/>
      <c r="M255" s="24"/>
      <c r="N255" s="24"/>
      <c r="O255" s="24"/>
      <c r="P255" s="24"/>
      <c r="Q255" s="24"/>
      <c r="R255" s="24"/>
      <c r="S255" s="24"/>
      <c r="T255" s="24"/>
      <c r="U255" s="24"/>
      <c r="V255" s="24"/>
      <c r="W255" s="24"/>
      <c r="X255" s="24"/>
      <c r="Y255" s="24"/>
      <c r="Z255" s="24"/>
      <c r="AA255" s="24"/>
      <c r="AB255" s="24"/>
      <c r="AC255" s="24"/>
      <c r="AD255" s="24"/>
    </row>
    <row r="256" spans="1:30" s="10" customFormat="1" x14ac:dyDescent="0.2"/>
    <row r="257" spans="8:30" s="10" customFormat="1" x14ac:dyDescent="0.2"/>
    <row r="258" spans="8:30" s="10" customFormat="1" x14ac:dyDescent="0.2">
      <c r="H258" s="24"/>
      <c r="I258" s="24"/>
      <c r="J258" s="24"/>
      <c r="K258" s="24"/>
      <c r="L258" s="24"/>
      <c r="M258" s="24"/>
      <c r="N258" s="24"/>
      <c r="O258" s="24"/>
      <c r="P258" s="24"/>
      <c r="Q258" s="24"/>
      <c r="R258" s="24"/>
      <c r="S258" s="24"/>
      <c r="T258" s="24"/>
      <c r="U258" s="24"/>
      <c r="V258" s="24"/>
      <c r="W258" s="24"/>
      <c r="X258" s="24"/>
      <c r="Y258" s="24"/>
      <c r="Z258" s="24"/>
      <c r="AA258" s="24"/>
      <c r="AB258" s="24"/>
      <c r="AC258" s="24"/>
      <c r="AD258" s="24"/>
    </row>
    <row r="259" spans="8:30" s="10" customFormat="1" x14ac:dyDescent="0.2">
      <c r="H259" s="24"/>
      <c r="I259" s="24"/>
      <c r="J259" s="24"/>
      <c r="K259" s="24"/>
      <c r="L259" s="24"/>
      <c r="M259" s="24"/>
      <c r="N259" s="24"/>
      <c r="O259" s="24"/>
      <c r="P259" s="24"/>
      <c r="Q259" s="24"/>
      <c r="R259" s="24"/>
      <c r="S259" s="24"/>
      <c r="T259" s="24"/>
      <c r="U259" s="24"/>
      <c r="V259" s="24"/>
      <c r="W259" s="24"/>
      <c r="X259" s="24"/>
      <c r="Y259" s="24"/>
      <c r="Z259" s="24"/>
      <c r="AA259" s="24"/>
      <c r="AB259" s="24"/>
      <c r="AC259" s="24"/>
      <c r="AD259" s="24"/>
    </row>
    <row r="260" spans="8:30" s="10" customFormat="1" x14ac:dyDescent="0.2">
      <c r="H260" s="24"/>
      <c r="I260" s="24"/>
      <c r="J260" s="24"/>
      <c r="K260" s="24"/>
      <c r="L260" s="24"/>
      <c r="M260" s="24"/>
      <c r="N260" s="24"/>
      <c r="O260" s="24"/>
      <c r="P260" s="24"/>
      <c r="Q260" s="24"/>
      <c r="R260" s="24"/>
      <c r="S260" s="24"/>
      <c r="T260" s="24"/>
      <c r="U260" s="24"/>
      <c r="V260" s="24"/>
      <c r="W260" s="24"/>
      <c r="X260" s="24"/>
      <c r="Y260" s="24"/>
      <c r="Z260" s="24"/>
      <c r="AA260" s="24"/>
      <c r="AB260" s="24"/>
      <c r="AC260" s="24"/>
      <c r="AD260" s="24"/>
    </row>
    <row r="261" spans="8:30" s="10" customFormat="1" x14ac:dyDescent="0.2"/>
    <row r="262" spans="8:30" s="10" customFormat="1" x14ac:dyDescent="0.2">
      <c r="H262" s="24"/>
      <c r="I262" s="24"/>
      <c r="J262" s="24"/>
      <c r="K262" s="24"/>
      <c r="L262" s="24"/>
      <c r="M262" s="24"/>
      <c r="N262" s="24"/>
      <c r="O262" s="24"/>
      <c r="P262" s="24"/>
      <c r="Q262" s="24"/>
      <c r="R262" s="24"/>
      <c r="S262" s="24"/>
      <c r="T262" s="24"/>
      <c r="U262" s="24"/>
      <c r="V262" s="24"/>
      <c r="W262" s="24"/>
      <c r="X262" s="24"/>
      <c r="Y262" s="24"/>
      <c r="Z262" s="24"/>
      <c r="AA262" s="24"/>
      <c r="AB262" s="24"/>
      <c r="AC262" s="24"/>
      <c r="AD262" s="24"/>
    </row>
    <row r="263" spans="8:30" s="10" customFormat="1" x14ac:dyDescent="0.2"/>
    <row r="264" spans="8:30" s="10" customFormat="1" x14ac:dyDescent="0.2"/>
    <row r="265" spans="8:30" s="10" customFormat="1" x14ac:dyDescent="0.2">
      <c r="H265" s="24"/>
      <c r="I265" s="24"/>
      <c r="J265" s="24"/>
      <c r="K265" s="24"/>
      <c r="L265" s="24"/>
      <c r="M265" s="24"/>
      <c r="N265" s="24"/>
      <c r="O265" s="24"/>
      <c r="P265" s="24"/>
      <c r="Q265" s="24"/>
      <c r="R265" s="24"/>
      <c r="S265" s="24"/>
      <c r="T265" s="24"/>
      <c r="U265" s="24"/>
      <c r="V265" s="24"/>
      <c r="W265" s="24"/>
      <c r="X265" s="24"/>
      <c r="Y265" s="24"/>
      <c r="Z265" s="24"/>
      <c r="AA265" s="24"/>
      <c r="AB265" s="24"/>
      <c r="AC265" s="24"/>
      <c r="AD265" s="24"/>
    </row>
    <row r="266" spans="8:30" s="10" customFormat="1" x14ac:dyDescent="0.2">
      <c r="H266" s="24"/>
      <c r="I266" s="24"/>
      <c r="J266" s="24"/>
      <c r="K266" s="24"/>
      <c r="L266" s="24"/>
      <c r="M266" s="24"/>
      <c r="N266" s="24"/>
      <c r="O266" s="24"/>
      <c r="P266" s="24"/>
      <c r="Q266" s="24"/>
      <c r="R266" s="24"/>
      <c r="S266" s="24"/>
      <c r="T266" s="24"/>
      <c r="U266" s="24"/>
      <c r="V266" s="24"/>
      <c r="W266" s="24"/>
      <c r="X266" s="24"/>
      <c r="Y266" s="24"/>
      <c r="Z266" s="24"/>
      <c r="AA266" s="24"/>
      <c r="AB266" s="24"/>
      <c r="AC266" s="24"/>
      <c r="AD266" s="24"/>
    </row>
    <row r="267" spans="8:30" s="10" customFormat="1" x14ac:dyDescent="0.2">
      <c r="H267" s="24"/>
      <c r="I267" s="24"/>
      <c r="J267" s="24"/>
      <c r="K267" s="24"/>
      <c r="L267" s="24"/>
      <c r="M267" s="24"/>
      <c r="N267" s="24"/>
      <c r="O267" s="24"/>
      <c r="P267" s="24"/>
      <c r="Q267" s="24"/>
      <c r="R267" s="24"/>
      <c r="S267" s="24"/>
      <c r="T267" s="24"/>
      <c r="U267" s="24"/>
      <c r="V267" s="24"/>
      <c r="W267" s="24"/>
      <c r="X267" s="24"/>
      <c r="Y267" s="24"/>
      <c r="Z267" s="24"/>
      <c r="AA267" s="24"/>
      <c r="AB267" s="24"/>
      <c r="AC267" s="24"/>
      <c r="AD267" s="24"/>
    </row>
    <row r="268" spans="8:30" s="10" customFormat="1" x14ac:dyDescent="0.2">
      <c r="H268" s="24"/>
      <c r="I268" s="24"/>
      <c r="J268" s="24"/>
      <c r="K268" s="24"/>
      <c r="L268" s="24"/>
      <c r="M268" s="24"/>
      <c r="N268" s="24"/>
      <c r="O268" s="24"/>
      <c r="P268" s="24"/>
      <c r="Q268" s="24"/>
      <c r="R268" s="24"/>
      <c r="S268" s="24"/>
      <c r="T268" s="24"/>
      <c r="U268" s="24"/>
      <c r="V268" s="24"/>
      <c r="W268" s="24"/>
      <c r="X268" s="24"/>
      <c r="Y268" s="24"/>
      <c r="Z268" s="24"/>
      <c r="AA268" s="24"/>
      <c r="AB268" s="24"/>
      <c r="AC268" s="24"/>
      <c r="AD268" s="24"/>
    </row>
    <row r="269" spans="8:30" s="10" customFormat="1" x14ac:dyDescent="0.2"/>
    <row r="270" spans="8:30" s="10" customFormat="1" x14ac:dyDescent="0.2">
      <c r="H270" s="24"/>
      <c r="I270" s="24"/>
      <c r="J270" s="24"/>
      <c r="K270" s="24"/>
      <c r="L270" s="24"/>
      <c r="M270" s="24"/>
      <c r="N270" s="24"/>
      <c r="O270" s="24"/>
      <c r="P270" s="24"/>
      <c r="Q270" s="24"/>
      <c r="R270" s="24"/>
      <c r="S270" s="24"/>
      <c r="T270" s="24"/>
      <c r="U270" s="24"/>
      <c r="V270" s="24"/>
      <c r="W270" s="24"/>
      <c r="X270" s="24"/>
      <c r="Y270" s="24"/>
      <c r="Z270" s="24"/>
      <c r="AA270" s="24"/>
      <c r="AB270" s="24"/>
      <c r="AC270" s="24"/>
      <c r="AD270" s="24"/>
    </row>
    <row r="271" spans="8:30" s="10" customFormat="1" x14ac:dyDescent="0.2">
      <c r="H271" s="24"/>
      <c r="I271" s="24"/>
      <c r="J271" s="24"/>
      <c r="K271" s="24"/>
      <c r="L271" s="24"/>
      <c r="M271" s="24"/>
      <c r="N271" s="24"/>
      <c r="O271" s="24"/>
      <c r="P271" s="24"/>
      <c r="Q271" s="24"/>
      <c r="R271" s="24"/>
      <c r="S271" s="24"/>
      <c r="T271" s="24"/>
      <c r="U271" s="24"/>
      <c r="V271" s="24"/>
      <c r="W271" s="24"/>
      <c r="X271" s="24"/>
      <c r="Y271" s="24"/>
      <c r="Z271" s="24"/>
      <c r="AA271" s="24"/>
      <c r="AB271" s="24"/>
      <c r="AC271" s="24"/>
      <c r="AD271" s="24"/>
    </row>
    <row r="272" spans="8:30" s="10" customFormat="1" x14ac:dyDescent="0.2"/>
    <row r="273" spans="1:30" s="10" customFormat="1" x14ac:dyDescent="0.2">
      <c r="G273" s="47"/>
      <c r="H273" s="24"/>
      <c r="I273" s="24"/>
      <c r="J273" s="24"/>
      <c r="K273" s="24"/>
      <c r="L273" s="24"/>
      <c r="M273" s="24"/>
      <c r="N273" s="24"/>
      <c r="O273" s="24"/>
      <c r="P273" s="24"/>
      <c r="Q273" s="24"/>
      <c r="R273" s="24"/>
      <c r="S273" s="24"/>
      <c r="T273" s="24"/>
      <c r="U273" s="24"/>
      <c r="V273" s="24"/>
      <c r="W273" s="24"/>
      <c r="X273" s="24"/>
      <c r="Y273" s="24"/>
      <c r="Z273" s="24"/>
      <c r="AA273" s="24"/>
      <c r="AB273" s="24"/>
      <c r="AC273" s="24"/>
      <c r="AD273" s="24"/>
    </row>
    <row r="274" spans="1:30" s="10" customFormat="1" x14ac:dyDescent="0.2"/>
    <row r="275" spans="1:30" s="10" customFormat="1" x14ac:dyDescent="0.2"/>
    <row r="276" spans="1:30" s="10" customFormat="1" x14ac:dyDescent="0.2">
      <c r="B276" s="98"/>
      <c r="H276" s="94"/>
      <c r="I276" s="94"/>
    </row>
    <row r="277" spans="1:30" s="10" customFormat="1" x14ac:dyDescent="0.2">
      <c r="A277" s="98"/>
      <c r="H277" s="100"/>
      <c r="I277" s="100"/>
      <c r="J277" s="100"/>
      <c r="K277" s="100"/>
      <c r="L277" s="100"/>
      <c r="M277" s="100"/>
      <c r="N277" s="100"/>
      <c r="O277" s="100"/>
      <c r="P277" s="100"/>
      <c r="Q277" s="100"/>
      <c r="R277" s="100"/>
      <c r="S277" s="100"/>
      <c r="T277" s="100"/>
      <c r="U277" s="100"/>
      <c r="V277" s="100"/>
      <c r="W277" s="100"/>
      <c r="X277" s="100"/>
      <c r="Y277" s="100"/>
      <c r="Z277" s="100"/>
      <c r="AA277" s="100"/>
      <c r="AB277" s="100"/>
      <c r="AC277" s="100"/>
      <c r="AD277" s="100"/>
    </row>
    <row r="278" spans="1:30" s="10" customFormat="1" x14ac:dyDescent="0.2">
      <c r="H278" s="24"/>
      <c r="I278" s="24"/>
      <c r="J278" s="24"/>
      <c r="K278" s="24"/>
      <c r="L278" s="24"/>
      <c r="M278" s="24"/>
      <c r="N278" s="24"/>
      <c r="O278" s="24"/>
      <c r="P278" s="24"/>
      <c r="Q278" s="24"/>
      <c r="R278" s="24"/>
      <c r="S278" s="24"/>
      <c r="T278" s="24"/>
      <c r="U278" s="24"/>
      <c r="V278" s="24"/>
      <c r="W278" s="24"/>
      <c r="X278" s="24"/>
      <c r="Y278" s="24"/>
      <c r="Z278" s="24"/>
      <c r="AA278" s="24"/>
      <c r="AB278" s="24"/>
      <c r="AC278" s="24"/>
      <c r="AD278" s="24"/>
    </row>
    <row r="279" spans="1:30" s="10" customFormat="1" x14ac:dyDescent="0.2">
      <c r="H279" s="24"/>
      <c r="I279" s="24"/>
      <c r="J279" s="24"/>
      <c r="K279" s="24"/>
      <c r="L279" s="24"/>
      <c r="M279" s="24"/>
      <c r="N279" s="24"/>
      <c r="O279" s="24"/>
      <c r="P279" s="24"/>
      <c r="Q279" s="24"/>
      <c r="R279" s="24"/>
      <c r="S279" s="24"/>
      <c r="T279" s="24"/>
      <c r="U279" s="24"/>
      <c r="V279" s="24"/>
      <c r="W279" s="24"/>
      <c r="X279" s="24"/>
      <c r="Y279" s="24"/>
      <c r="Z279" s="24"/>
      <c r="AA279" s="24"/>
      <c r="AB279" s="24"/>
      <c r="AC279" s="24"/>
      <c r="AD279" s="24"/>
    </row>
    <row r="280" spans="1:30" s="10" customFormat="1" x14ac:dyDescent="0.2">
      <c r="B280" s="94"/>
      <c r="H280" s="24"/>
      <c r="I280" s="24"/>
      <c r="J280" s="24"/>
      <c r="K280" s="24"/>
      <c r="L280" s="24"/>
      <c r="M280" s="24"/>
      <c r="N280" s="24"/>
      <c r="O280" s="24"/>
      <c r="P280" s="24"/>
      <c r="Q280" s="24"/>
      <c r="R280" s="24"/>
      <c r="S280" s="24"/>
      <c r="T280" s="24"/>
      <c r="U280" s="24"/>
      <c r="V280" s="24"/>
      <c r="W280" s="24"/>
      <c r="X280" s="24"/>
      <c r="Y280" s="24"/>
      <c r="Z280" s="24"/>
      <c r="AA280" s="24"/>
      <c r="AB280" s="24"/>
      <c r="AC280" s="24"/>
      <c r="AD280" s="24"/>
    </row>
    <row r="281" spans="1:30" s="10" customFormat="1" x14ac:dyDescent="0.2">
      <c r="B281" s="94"/>
      <c r="H281" s="24"/>
      <c r="I281" s="24"/>
      <c r="J281" s="24"/>
      <c r="K281" s="24"/>
      <c r="L281" s="24"/>
      <c r="M281" s="24"/>
      <c r="N281" s="24"/>
      <c r="O281" s="24"/>
      <c r="P281" s="24"/>
      <c r="Q281" s="24"/>
      <c r="R281" s="24"/>
      <c r="S281" s="24"/>
      <c r="T281" s="24"/>
      <c r="U281" s="24"/>
      <c r="V281" s="24"/>
      <c r="W281" s="24"/>
      <c r="X281" s="24"/>
      <c r="Y281" s="24"/>
      <c r="Z281" s="24"/>
      <c r="AA281" s="24"/>
      <c r="AB281" s="24"/>
      <c r="AC281" s="24"/>
      <c r="AD281" s="24"/>
    </row>
    <row r="282" spans="1:30" s="10" customFormat="1" x14ac:dyDescent="0.2">
      <c r="B282" s="94"/>
      <c r="H282" s="24"/>
      <c r="I282" s="24"/>
      <c r="J282" s="24"/>
      <c r="K282" s="24"/>
      <c r="L282" s="24"/>
      <c r="M282" s="24"/>
      <c r="N282" s="24"/>
      <c r="O282" s="24"/>
      <c r="P282" s="24"/>
      <c r="Q282" s="24"/>
      <c r="R282" s="24"/>
      <c r="S282" s="24"/>
      <c r="T282" s="24"/>
      <c r="U282" s="24"/>
      <c r="V282" s="24"/>
      <c r="W282" s="24"/>
      <c r="X282" s="24"/>
      <c r="Y282" s="24"/>
      <c r="Z282" s="24"/>
      <c r="AA282" s="24"/>
      <c r="AB282" s="24"/>
      <c r="AC282" s="24"/>
      <c r="AD282" s="24"/>
    </row>
    <row r="283" spans="1:30" s="10" customFormat="1" x14ac:dyDescent="0.2">
      <c r="H283" s="24"/>
      <c r="I283" s="24"/>
      <c r="J283" s="24"/>
      <c r="K283" s="24"/>
      <c r="L283" s="24"/>
      <c r="M283" s="24"/>
      <c r="N283" s="24"/>
      <c r="O283" s="24"/>
      <c r="P283" s="24"/>
      <c r="Q283" s="24"/>
      <c r="R283" s="24"/>
      <c r="S283" s="24"/>
      <c r="T283" s="24"/>
      <c r="U283" s="24"/>
      <c r="V283" s="24"/>
      <c r="W283" s="24"/>
      <c r="X283" s="24"/>
      <c r="Y283" s="24"/>
      <c r="Z283" s="24"/>
      <c r="AA283" s="24"/>
      <c r="AB283" s="24"/>
      <c r="AC283" s="24"/>
      <c r="AD283" s="24"/>
    </row>
    <row r="284" spans="1:30" s="10" customFormat="1" x14ac:dyDescent="0.2">
      <c r="H284" s="24"/>
      <c r="I284" s="24"/>
      <c r="J284" s="24"/>
      <c r="K284" s="24"/>
      <c r="L284" s="24"/>
      <c r="M284" s="24"/>
      <c r="N284" s="24"/>
      <c r="O284" s="24"/>
      <c r="P284" s="24"/>
      <c r="Q284" s="24"/>
      <c r="R284" s="24"/>
      <c r="S284" s="24"/>
      <c r="T284" s="24"/>
      <c r="U284" s="24"/>
      <c r="V284" s="24"/>
      <c r="W284" s="24"/>
      <c r="X284" s="24"/>
      <c r="Y284" s="24"/>
      <c r="Z284" s="24"/>
      <c r="AA284" s="24"/>
      <c r="AB284" s="24"/>
      <c r="AC284" s="24"/>
      <c r="AD284" s="24"/>
    </row>
    <row r="285" spans="1:30" s="10" customFormat="1" x14ac:dyDescent="0.2">
      <c r="H285" s="24"/>
      <c r="I285" s="24"/>
      <c r="J285" s="24"/>
      <c r="K285" s="24"/>
      <c r="L285" s="24"/>
      <c r="M285" s="24"/>
      <c r="N285" s="24"/>
      <c r="O285" s="24"/>
      <c r="P285" s="24"/>
      <c r="Q285" s="24"/>
      <c r="R285" s="24"/>
      <c r="S285" s="24"/>
      <c r="T285" s="24"/>
      <c r="U285" s="24"/>
      <c r="V285" s="24"/>
      <c r="W285" s="24"/>
      <c r="X285" s="24"/>
      <c r="Y285" s="24"/>
      <c r="Z285" s="24"/>
      <c r="AA285" s="24"/>
      <c r="AB285" s="24"/>
      <c r="AC285" s="24"/>
      <c r="AD285" s="24"/>
    </row>
    <row r="286" spans="1:30" s="10" customFormat="1" x14ac:dyDescent="0.2">
      <c r="G286" s="95"/>
      <c r="H286" s="24"/>
      <c r="I286" s="24"/>
      <c r="J286" s="24"/>
      <c r="K286" s="24"/>
      <c r="L286" s="24"/>
      <c r="M286" s="24"/>
      <c r="N286" s="24"/>
      <c r="O286" s="24"/>
      <c r="P286" s="24"/>
      <c r="Q286" s="24"/>
      <c r="R286" s="24"/>
      <c r="S286" s="24"/>
      <c r="T286" s="24"/>
      <c r="U286" s="24"/>
      <c r="V286" s="24"/>
      <c r="W286" s="24"/>
      <c r="X286" s="24"/>
      <c r="Y286" s="24"/>
      <c r="Z286" s="24"/>
      <c r="AA286" s="24"/>
      <c r="AB286" s="24"/>
      <c r="AC286" s="24"/>
      <c r="AD286" s="24"/>
    </row>
    <row r="287" spans="1:30" s="10" customFormat="1" x14ac:dyDescent="0.2">
      <c r="H287" s="24"/>
      <c r="I287" s="24"/>
      <c r="J287" s="24"/>
      <c r="K287" s="24"/>
      <c r="L287" s="24"/>
      <c r="M287" s="24"/>
      <c r="N287" s="24"/>
      <c r="O287" s="24"/>
      <c r="P287" s="24"/>
      <c r="Q287" s="24"/>
      <c r="R287" s="24"/>
      <c r="S287" s="24"/>
      <c r="T287" s="24"/>
      <c r="U287" s="24"/>
      <c r="V287" s="24"/>
      <c r="W287" s="24"/>
      <c r="X287" s="24"/>
      <c r="Y287" s="24"/>
      <c r="Z287" s="24"/>
      <c r="AA287" s="24"/>
      <c r="AB287" s="24"/>
      <c r="AC287" s="24"/>
      <c r="AD287" s="24"/>
    </row>
    <row r="288" spans="1:30" s="10" customFormat="1" x14ac:dyDescent="0.2">
      <c r="H288" s="24"/>
      <c r="I288" s="101"/>
      <c r="J288" s="24"/>
      <c r="K288" s="24"/>
      <c r="L288" s="24"/>
      <c r="M288" s="24"/>
      <c r="N288" s="24"/>
      <c r="O288" s="24"/>
      <c r="P288" s="24"/>
      <c r="Q288" s="24"/>
      <c r="R288" s="24"/>
      <c r="S288" s="24"/>
      <c r="T288" s="24"/>
      <c r="U288" s="24"/>
      <c r="V288" s="24"/>
      <c r="W288" s="24"/>
      <c r="X288" s="24"/>
      <c r="Y288" s="24"/>
      <c r="Z288" s="24"/>
      <c r="AA288" s="24"/>
      <c r="AB288" s="24"/>
      <c r="AC288" s="24"/>
      <c r="AD288" s="24"/>
    </row>
    <row r="289" spans="1:30" s="10" customFormat="1" x14ac:dyDescent="0.2"/>
    <row r="290" spans="1:30" s="10" customFormat="1" x14ac:dyDescent="0.2"/>
    <row r="291" spans="1:30" s="10" customFormat="1" x14ac:dyDescent="0.2">
      <c r="A291" s="98"/>
    </row>
    <row r="292" spans="1:30" s="10" customFormat="1" x14ac:dyDescent="0.2">
      <c r="A292" s="46"/>
    </row>
    <row r="293" spans="1:30" s="10" customFormat="1" x14ac:dyDescent="0.2">
      <c r="B293" s="98"/>
      <c r="H293" s="94"/>
      <c r="I293" s="94"/>
      <c r="J293" s="94"/>
    </row>
    <row r="294" spans="1:30" s="10" customFormat="1" x14ac:dyDescent="0.2">
      <c r="A294" s="98"/>
      <c r="H294" s="100"/>
      <c r="I294" s="100"/>
      <c r="J294" s="100"/>
      <c r="K294" s="100"/>
      <c r="L294" s="100"/>
      <c r="M294" s="100"/>
      <c r="N294" s="100"/>
      <c r="O294" s="100"/>
      <c r="P294" s="100"/>
      <c r="Q294" s="100"/>
      <c r="R294" s="100"/>
      <c r="S294" s="100"/>
      <c r="T294" s="100"/>
      <c r="U294" s="100"/>
      <c r="V294" s="100"/>
      <c r="W294" s="100"/>
      <c r="X294" s="100"/>
      <c r="Y294" s="100"/>
      <c r="Z294" s="100"/>
      <c r="AA294" s="100"/>
      <c r="AB294" s="100"/>
      <c r="AC294" s="100"/>
      <c r="AD294" s="100"/>
    </row>
    <row r="295" spans="1:30" s="10" customFormat="1" x14ac:dyDescent="0.2">
      <c r="A295" s="98"/>
    </row>
    <row r="296" spans="1:30" s="10" customFormat="1" x14ac:dyDescent="0.2">
      <c r="G296" s="99"/>
      <c r="H296" s="24"/>
      <c r="I296" s="24"/>
      <c r="J296" s="24"/>
      <c r="K296" s="24"/>
      <c r="L296" s="24"/>
      <c r="M296" s="24"/>
      <c r="N296" s="24"/>
      <c r="O296" s="24"/>
      <c r="P296" s="24"/>
      <c r="Q296" s="24"/>
      <c r="R296" s="24"/>
      <c r="S296" s="24"/>
      <c r="T296" s="24"/>
      <c r="U296" s="24"/>
      <c r="V296" s="24"/>
      <c r="W296" s="24"/>
      <c r="X296" s="24"/>
      <c r="Y296" s="24"/>
      <c r="Z296" s="24"/>
      <c r="AA296" s="24"/>
      <c r="AB296" s="24"/>
      <c r="AC296" s="24"/>
      <c r="AD296" s="24"/>
    </row>
    <row r="297" spans="1:30" s="10" customFormat="1" x14ac:dyDescent="0.2"/>
    <row r="298" spans="1:30" s="10" customFormat="1" x14ac:dyDescent="0.2"/>
    <row r="299" spans="1:30" s="10" customFormat="1" x14ac:dyDescent="0.2">
      <c r="H299" s="24"/>
      <c r="I299" s="24"/>
      <c r="J299" s="24"/>
      <c r="K299" s="24"/>
      <c r="L299" s="24"/>
      <c r="M299" s="24"/>
      <c r="N299" s="24"/>
      <c r="O299" s="24"/>
      <c r="P299" s="24"/>
      <c r="Q299" s="24"/>
      <c r="R299" s="24"/>
      <c r="S299" s="24"/>
      <c r="T299" s="24"/>
      <c r="U299" s="24"/>
      <c r="V299" s="24"/>
      <c r="W299" s="24"/>
      <c r="X299" s="24"/>
      <c r="Y299" s="24"/>
      <c r="Z299" s="24"/>
      <c r="AA299" s="24"/>
      <c r="AB299" s="24"/>
      <c r="AC299" s="24"/>
      <c r="AD299" s="24"/>
    </row>
    <row r="300" spans="1:30" s="10" customFormat="1" x14ac:dyDescent="0.2">
      <c r="H300" s="24"/>
      <c r="I300" s="24"/>
      <c r="J300" s="24"/>
      <c r="K300" s="24"/>
      <c r="L300" s="24"/>
      <c r="M300" s="24"/>
      <c r="N300" s="24"/>
      <c r="O300" s="24"/>
      <c r="P300" s="24"/>
      <c r="Q300" s="24"/>
      <c r="R300" s="24"/>
      <c r="S300" s="24"/>
      <c r="T300" s="24"/>
      <c r="U300" s="24"/>
      <c r="V300" s="24"/>
      <c r="W300" s="24"/>
      <c r="X300" s="24"/>
      <c r="Y300" s="24"/>
      <c r="Z300" s="24"/>
      <c r="AA300" s="24"/>
      <c r="AB300" s="24"/>
      <c r="AC300" s="24"/>
      <c r="AD300" s="24"/>
    </row>
    <row r="301" spans="1:30" s="10" customFormat="1" x14ac:dyDescent="0.2">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row>
    <row r="302" spans="1:30" s="10" customFormat="1" x14ac:dyDescent="0.2"/>
    <row r="303" spans="1:30" s="10" customFormat="1" x14ac:dyDescent="0.2">
      <c r="H303" s="24"/>
      <c r="I303" s="24"/>
      <c r="J303" s="24"/>
      <c r="K303" s="24"/>
      <c r="L303" s="24"/>
      <c r="M303" s="24"/>
      <c r="N303" s="24"/>
      <c r="O303" s="24"/>
      <c r="P303" s="24"/>
      <c r="Q303" s="24"/>
      <c r="R303" s="24"/>
      <c r="S303" s="24"/>
      <c r="T303" s="24"/>
      <c r="U303" s="24"/>
      <c r="V303" s="24"/>
      <c r="W303" s="24"/>
      <c r="X303" s="24"/>
      <c r="Y303" s="24"/>
      <c r="Z303" s="24"/>
      <c r="AA303" s="24"/>
      <c r="AB303" s="24"/>
      <c r="AC303" s="24"/>
      <c r="AD303" s="24"/>
    </row>
    <row r="304" spans="1:30" s="10" customFormat="1" x14ac:dyDescent="0.2"/>
    <row r="305" spans="1:30" s="10" customFormat="1" x14ac:dyDescent="0.2"/>
    <row r="306" spans="1:30" s="10" customFormat="1" x14ac:dyDescent="0.2">
      <c r="H306" s="24"/>
      <c r="I306" s="24"/>
      <c r="J306" s="24"/>
      <c r="K306" s="24"/>
      <c r="L306" s="24"/>
      <c r="M306" s="24"/>
      <c r="N306" s="24"/>
      <c r="O306" s="24"/>
      <c r="P306" s="24"/>
      <c r="Q306" s="24"/>
      <c r="R306" s="24"/>
      <c r="S306" s="24"/>
      <c r="T306" s="24"/>
      <c r="U306" s="24"/>
      <c r="V306" s="24"/>
      <c r="W306" s="24"/>
      <c r="X306" s="24"/>
      <c r="Y306" s="24"/>
      <c r="Z306" s="24"/>
      <c r="AA306" s="24"/>
      <c r="AB306" s="24"/>
      <c r="AC306" s="24"/>
      <c r="AD306" s="24"/>
    </row>
    <row r="307" spans="1:30" s="10" customFormat="1" x14ac:dyDescent="0.2">
      <c r="H307" s="24"/>
      <c r="I307" s="24"/>
      <c r="J307" s="24"/>
      <c r="K307" s="24"/>
      <c r="L307" s="24"/>
      <c r="M307" s="24"/>
      <c r="N307" s="24"/>
      <c r="O307" s="24"/>
      <c r="P307" s="24"/>
      <c r="Q307" s="24"/>
      <c r="R307" s="24"/>
      <c r="S307" s="24"/>
      <c r="T307" s="24"/>
      <c r="U307" s="24"/>
      <c r="V307" s="24"/>
      <c r="W307" s="24"/>
      <c r="X307" s="24"/>
      <c r="Y307" s="24"/>
      <c r="Z307" s="24"/>
      <c r="AA307" s="24"/>
      <c r="AB307" s="24"/>
      <c r="AC307" s="24"/>
      <c r="AD307" s="24"/>
    </row>
    <row r="308" spans="1:30" s="10" customFormat="1" x14ac:dyDescent="0.2">
      <c r="H308" s="24"/>
      <c r="I308" s="24"/>
      <c r="J308" s="24"/>
      <c r="K308" s="24"/>
      <c r="L308" s="24"/>
      <c r="M308" s="24"/>
      <c r="N308" s="24"/>
      <c r="O308" s="24"/>
      <c r="P308" s="24"/>
      <c r="Q308" s="24"/>
      <c r="R308" s="24"/>
      <c r="S308" s="24"/>
      <c r="T308" s="24"/>
      <c r="U308" s="24"/>
      <c r="V308" s="24"/>
      <c r="W308" s="24"/>
      <c r="X308" s="24"/>
      <c r="Y308" s="24"/>
      <c r="Z308" s="24"/>
      <c r="AA308" s="24"/>
      <c r="AB308" s="24"/>
      <c r="AC308" s="24"/>
      <c r="AD308" s="24"/>
    </row>
    <row r="309" spans="1:30" s="10" customFormat="1" x14ac:dyDescent="0.2">
      <c r="H309" s="24"/>
      <c r="I309" s="24"/>
      <c r="J309" s="24"/>
      <c r="K309" s="24"/>
      <c r="L309" s="24"/>
      <c r="M309" s="24"/>
      <c r="N309" s="24"/>
      <c r="O309" s="24"/>
      <c r="P309" s="24"/>
      <c r="Q309" s="24"/>
      <c r="R309" s="24"/>
      <c r="S309" s="24"/>
      <c r="T309" s="24"/>
      <c r="U309" s="24"/>
      <c r="V309" s="24"/>
      <c r="W309" s="24"/>
      <c r="X309" s="24"/>
      <c r="Y309" s="24"/>
      <c r="Z309" s="24"/>
      <c r="AA309" s="24"/>
      <c r="AB309" s="24"/>
      <c r="AC309" s="24"/>
      <c r="AD309" s="24"/>
    </row>
    <row r="310" spans="1:30" s="10" customFormat="1" x14ac:dyDescent="0.2"/>
    <row r="311" spans="1:30" s="10" customFormat="1" x14ac:dyDescent="0.2">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row>
    <row r="312" spans="1:30" s="10" customFormat="1" x14ac:dyDescent="0.2">
      <c r="H312" s="24"/>
      <c r="I312" s="24"/>
      <c r="J312" s="24"/>
      <c r="K312" s="24"/>
      <c r="L312" s="24"/>
      <c r="M312" s="24"/>
      <c r="N312" s="24"/>
      <c r="O312" s="24"/>
      <c r="P312" s="24"/>
      <c r="Q312" s="24"/>
      <c r="R312" s="24"/>
      <c r="S312" s="24"/>
      <c r="T312" s="24"/>
      <c r="U312" s="24"/>
      <c r="V312" s="24"/>
      <c r="W312" s="24"/>
      <c r="X312" s="24"/>
      <c r="Y312" s="24"/>
      <c r="Z312" s="24"/>
      <c r="AA312" s="24"/>
      <c r="AB312" s="24"/>
      <c r="AC312" s="24"/>
      <c r="AD312" s="24"/>
    </row>
    <row r="313" spans="1:30" s="10" customFormat="1" x14ac:dyDescent="0.2"/>
    <row r="314" spans="1:30" s="10" customFormat="1" x14ac:dyDescent="0.2">
      <c r="G314" s="47"/>
      <c r="H314" s="24"/>
      <c r="I314" s="24"/>
      <c r="J314" s="24"/>
      <c r="K314" s="24"/>
      <c r="L314" s="24"/>
      <c r="M314" s="24"/>
      <c r="N314" s="24"/>
      <c r="O314" s="24"/>
      <c r="P314" s="24"/>
      <c r="Q314" s="24"/>
      <c r="R314" s="24"/>
      <c r="S314" s="24"/>
      <c r="T314" s="24"/>
      <c r="U314" s="24"/>
      <c r="V314" s="24"/>
      <c r="W314" s="24"/>
      <c r="X314" s="24"/>
      <c r="Y314" s="24"/>
      <c r="Z314" s="24"/>
      <c r="AA314" s="24"/>
      <c r="AB314" s="24"/>
      <c r="AC314" s="24"/>
      <c r="AD314" s="24"/>
    </row>
    <row r="315" spans="1:30" s="10" customFormat="1" x14ac:dyDescent="0.2"/>
    <row r="316" spans="1:30" s="10" customFormat="1" x14ac:dyDescent="0.2"/>
    <row r="317" spans="1:30" s="10" customFormat="1" x14ac:dyDescent="0.2">
      <c r="B317" s="98"/>
      <c r="H317" s="94"/>
      <c r="I317" s="94"/>
    </row>
    <row r="318" spans="1:30" s="10" customFormat="1" x14ac:dyDescent="0.2">
      <c r="A318" s="98"/>
      <c r="H318" s="100"/>
      <c r="I318" s="100"/>
      <c r="J318" s="100"/>
      <c r="K318" s="100"/>
      <c r="L318" s="100"/>
      <c r="M318" s="100"/>
      <c r="N318" s="100"/>
      <c r="O318" s="100"/>
      <c r="P318" s="100"/>
      <c r="Q318" s="100"/>
      <c r="R318" s="100"/>
      <c r="S318" s="100"/>
      <c r="T318" s="100"/>
      <c r="U318" s="100"/>
      <c r="V318" s="100"/>
      <c r="W318" s="100"/>
      <c r="X318" s="100"/>
      <c r="Y318" s="100"/>
      <c r="Z318" s="100"/>
      <c r="AA318" s="100"/>
      <c r="AB318" s="100"/>
      <c r="AC318" s="100"/>
      <c r="AD318" s="100"/>
    </row>
    <row r="319" spans="1:30" s="10" customFormat="1" x14ac:dyDescent="0.2">
      <c r="H319" s="24"/>
      <c r="I319" s="24"/>
      <c r="J319" s="24"/>
      <c r="K319" s="24"/>
      <c r="L319" s="24"/>
      <c r="M319" s="24"/>
      <c r="N319" s="24"/>
      <c r="O319" s="24"/>
      <c r="P319" s="24"/>
      <c r="Q319" s="24"/>
      <c r="R319" s="24"/>
      <c r="S319" s="24"/>
      <c r="T319" s="24"/>
      <c r="U319" s="24"/>
      <c r="V319" s="24"/>
      <c r="W319" s="24"/>
      <c r="X319" s="24"/>
      <c r="Y319" s="24"/>
      <c r="Z319" s="24"/>
      <c r="AA319" s="24"/>
      <c r="AB319" s="24"/>
      <c r="AC319" s="24"/>
      <c r="AD319" s="24"/>
    </row>
    <row r="320" spans="1:30" s="10" customFormat="1" x14ac:dyDescent="0.2">
      <c r="H320" s="24"/>
      <c r="I320" s="24"/>
      <c r="J320" s="24"/>
      <c r="K320" s="24"/>
      <c r="L320" s="24"/>
      <c r="M320" s="24"/>
      <c r="N320" s="24"/>
      <c r="O320" s="24"/>
      <c r="P320" s="24"/>
      <c r="Q320" s="24"/>
      <c r="R320" s="24"/>
      <c r="S320" s="24"/>
      <c r="T320" s="24"/>
      <c r="U320" s="24"/>
      <c r="V320" s="24"/>
      <c r="W320" s="24"/>
      <c r="X320" s="24"/>
      <c r="Y320" s="24"/>
      <c r="Z320" s="24"/>
      <c r="AA320" s="24"/>
      <c r="AB320" s="24"/>
      <c r="AC320" s="24"/>
      <c r="AD320" s="24"/>
    </row>
    <row r="321" spans="2:30" s="10" customFormat="1" x14ac:dyDescent="0.2">
      <c r="B321" s="94"/>
      <c r="H321" s="24"/>
      <c r="I321" s="24"/>
      <c r="J321" s="24"/>
      <c r="K321" s="24"/>
      <c r="L321" s="24"/>
      <c r="M321" s="24"/>
      <c r="N321" s="24"/>
      <c r="O321" s="24"/>
      <c r="P321" s="24"/>
      <c r="Q321" s="24"/>
      <c r="R321" s="24"/>
      <c r="S321" s="24"/>
      <c r="T321" s="24"/>
      <c r="U321" s="24"/>
      <c r="V321" s="24"/>
      <c r="W321" s="24"/>
      <c r="X321" s="24"/>
      <c r="Y321" s="24"/>
      <c r="Z321" s="24"/>
      <c r="AA321" s="24"/>
      <c r="AB321" s="24"/>
      <c r="AC321" s="24"/>
      <c r="AD321" s="24"/>
    </row>
    <row r="322" spans="2:30" s="10" customFormat="1" x14ac:dyDescent="0.2">
      <c r="B322" s="94"/>
      <c r="H322" s="24"/>
      <c r="I322" s="24"/>
      <c r="J322" s="24"/>
      <c r="K322" s="24"/>
      <c r="L322" s="24"/>
      <c r="M322" s="24"/>
      <c r="N322" s="24"/>
      <c r="O322" s="24"/>
      <c r="P322" s="24"/>
      <c r="Q322" s="24"/>
      <c r="R322" s="24"/>
      <c r="S322" s="24"/>
      <c r="T322" s="24"/>
      <c r="U322" s="24"/>
      <c r="V322" s="24"/>
      <c r="W322" s="24"/>
      <c r="X322" s="24"/>
      <c r="Y322" s="24"/>
      <c r="Z322" s="24"/>
      <c r="AA322" s="24"/>
      <c r="AB322" s="24"/>
      <c r="AC322" s="24"/>
      <c r="AD322" s="24"/>
    </row>
    <row r="323" spans="2:30" s="10" customFormat="1" x14ac:dyDescent="0.2">
      <c r="B323" s="94"/>
      <c r="H323" s="24"/>
      <c r="I323" s="24"/>
      <c r="J323" s="24"/>
      <c r="K323" s="24"/>
      <c r="L323" s="24"/>
      <c r="M323" s="24"/>
      <c r="N323" s="24"/>
      <c r="O323" s="24"/>
      <c r="P323" s="24"/>
      <c r="Q323" s="24"/>
      <c r="R323" s="24"/>
      <c r="S323" s="24"/>
      <c r="T323" s="24"/>
      <c r="U323" s="24"/>
      <c r="V323" s="24"/>
      <c r="W323" s="24"/>
      <c r="X323" s="24"/>
      <c r="Y323" s="24"/>
      <c r="Z323" s="24"/>
      <c r="AA323" s="24"/>
      <c r="AB323" s="24"/>
      <c r="AC323" s="24"/>
      <c r="AD323" s="24"/>
    </row>
    <row r="324" spans="2:30" s="10" customFormat="1" x14ac:dyDescent="0.2">
      <c r="H324" s="24"/>
      <c r="I324" s="24"/>
      <c r="J324" s="24"/>
      <c r="K324" s="24"/>
      <c r="L324" s="24"/>
      <c r="M324" s="24"/>
      <c r="N324" s="24"/>
      <c r="O324" s="24"/>
      <c r="P324" s="24"/>
      <c r="Q324" s="24"/>
      <c r="R324" s="24"/>
      <c r="S324" s="24"/>
      <c r="T324" s="24"/>
      <c r="U324" s="24"/>
      <c r="V324" s="24"/>
      <c r="W324" s="24"/>
      <c r="X324" s="24"/>
      <c r="Y324" s="24"/>
      <c r="Z324" s="24"/>
      <c r="AA324" s="24"/>
      <c r="AB324" s="24"/>
      <c r="AC324" s="24"/>
      <c r="AD324" s="24"/>
    </row>
    <row r="325" spans="2:30" s="10" customFormat="1" x14ac:dyDescent="0.2">
      <c r="H325" s="24"/>
      <c r="I325" s="24"/>
      <c r="J325" s="24"/>
      <c r="K325" s="24"/>
      <c r="L325" s="24"/>
      <c r="M325" s="24"/>
      <c r="N325" s="24"/>
      <c r="O325" s="24"/>
      <c r="P325" s="24"/>
      <c r="Q325" s="24"/>
      <c r="R325" s="24"/>
      <c r="S325" s="24"/>
      <c r="T325" s="24"/>
      <c r="U325" s="24"/>
      <c r="V325" s="24"/>
      <c r="W325" s="24"/>
      <c r="X325" s="24"/>
      <c r="Y325" s="24"/>
      <c r="Z325" s="24"/>
      <c r="AA325" s="24"/>
      <c r="AB325" s="24"/>
      <c r="AC325" s="24"/>
      <c r="AD325" s="24"/>
    </row>
    <row r="326" spans="2:30" s="10" customFormat="1" x14ac:dyDescent="0.2">
      <c r="H326" s="24"/>
      <c r="I326" s="24"/>
      <c r="J326" s="24"/>
      <c r="K326" s="24"/>
      <c r="L326" s="24"/>
      <c r="M326" s="24"/>
      <c r="N326" s="24"/>
      <c r="O326" s="24"/>
      <c r="P326" s="24"/>
      <c r="Q326" s="24"/>
      <c r="R326" s="24"/>
      <c r="S326" s="24"/>
      <c r="T326" s="24"/>
      <c r="U326" s="24"/>
      <c r="V326" s="24"/>
      <c r="W326" s="24"/>
      <c r="X326" s="24"/>
      <c r="Y326" s="24"/>
      <c r="Z326" s="24"/>
      <c r="AA326" s="24"/>
      <c r="AB326" s="24"/>
      <c r="AC326" s="24"/>
      <c r="AD326" s="24"/>
    </row>
    <row r="327" spans="2:30" s="10" customFormat="1" x14ac:dyDescent="0.2">
      <c r="G327" s="95"/>
      <c r="H327" s="24"/>
      <c r="I327" s="24"/>
      <c r="J327" s="24"/>
      <c r="K327" s="24"/>
      <c r="L327" s="24"/>
      <c r="M327" s="24"/>
      <c r="N327" s="24"/>
      <c r="O327" s="24"/>
      <c r="P327" s="24"/>
      <c r="Q327" s="24"/>
      <c r="R327" s="24"/>
      <c r="S327" s="24"/>
      <c r="T327" s="24"/>
      <c r="U327" s="24"/>
      <c r="V327" s="24"/>
      <c r="W327" s="24"/>
      <c r="X327" s="24"/>
      <c r="Y327" s="24"/>
      <c r="Z327" s="24"/>
      <c r="AA327" s="24"/>
      <c r="AB327" s="24"/>
      <c r="AC327" s="24"/>
      <c r="AD327" s="24"/>
    </row>
    <row r="328" spans="2:30" s="10" customFormat="1" x14ac:dyDescent="0.2">
      <c r="H328" s="24"/>
      <c r="I328" s="24"/>
      <c r="J328" s="24"/>
      <c r="K328" s="24"/>
      <c r="L328" s="24"/>
      <c r="M328" s="24"/>
      <c r="N328" s="24"/>
      <c r="O328" s="24"/>
      <c r="P328" s="24"/>
      <c r="Q328" s="24"/>
      <c r="R328" s="24"/>
      <c r="S328" s="24"/>
      <c r="T328" s="24"/>
      <c r="U328" s="24"/>
      <c r="V328" s="24"/>
      <c r="W328" s="24"/>
      <c r="X328" s="24"/>
      <c r="Y328" s="24"/>
      <c r="Z328" s="24"/>
      <c r="AA328" s="24"/>
      <c r="AB328" s="24"/>
      <c r="AC328" s="24"/>
      <c r="AD328" s="24"/>
    </row>
    <row r="329" spans="2:30" s="10" customFormat="1" x14ac:dyDescent="0.2">
      <c r="H329" s="24"/>
      <c r="I329" s="101"/>
      <c r="J329" s="24"/>
      <c r="K329" s="24"/>
      <c r="L329" s="24"/>
      <c r="M329" s="24"/>
      <c r="N329" s="24"/>
      <c r="O329" s="24"/>
      <c r="P329" s="24"/>
      <c r="Q329" s="24"/>
      <c r="R329" s="24"/>
      <c r="S329" s="24"/>
      <c r="T329" s="24"/>
      <c r="U329" s="24"/>
      <c r="V329" s="24"/>
      <c r="W329" s="24"/>
      <c r="X329" s="24"/>
      <c r="Y329" s="24"/>
      <c r="Z329" s="24"/>
      <c r="AA329" s="24"/>
      <c r="AB329" s="24"/>
      <c r="AC329" s="24"/>
      <c r="AD329" s="24"/>
    </row>
    <row r="330" spans="2:30" s="10" customFormat="1" x14ac:dyDescent="0.2"/>
    <row r="331" spans="2:30" s="10" customFormat="1" x14ac:dyDescent="0.2">
      <c r="H331" s="102"/>
    </row>
    <row r="332" spans="2:30" s="10" customFormat="1" x14ac:dyDescent="0.2"/>
    <row r="333" spans="2:30" s="10" customFormat="1" x14ac:dyDescent="0.2"/>
    <row r="334" spans="2:30" s="10" customFormat="1" x14ac:dyDescent="0.2"/>
    <row r="335" spans="2:30" s="10" customFormat="1" x14ac:dyDescent="0.2"/>
    <row r="336" spans="2:30"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row r="348" s="10" customFormat="1" x14ac:dyDescent="0.2"/>
    <row r="349" s="10" customFormat="1" x14ac:dyDescent="0.2"/>
    <row r="350" s="10" customFormat="1" x14ac:dyDescent="0.2"/>
    <row r="351" s="10" customFormat="1" x14ac:dyDescent="0.2"/>
    <row r="352" s="10" customFormat="1" x14ac:dyDescent="0.2"/>
    <row r="353" s="10" customFormat="1" x14ac:dyDescent="0.2"/>
    <row r="354" s="10" customFormat="1" x14ac:dyDescent="0.2"/>
    <row r="355" s="10" customFormat="1" x14ac:dyDescent="0.2"/>
    <row r="356" s="10" customFormat="1" x14ac:dyDescent="0.2"/>
    <row r="357" s="10" customFormat="1" x14ac:dyDescent="0.2"/>
    <row r="358" s="10" customFormat="1" x14ac:dyDescent="0.2"/>
    <row r="359" s="10" customFormat="1" x14ac:dyDescent="0.2"/>
    <row r="360" s="10" customFormat="1" x14ac:dyDescent="0.2"/>
    <row r="361" s="10" customFormat="1" x14ac:dyDescent="0.2"/>
    <row r="362" s="10" customFormat="1" x14ac:dyDescent="0.2"/>
    <row r="363" s="10" customFormat="1" x14ac:dyDescent="0.2"/>
    <row r="364" s="10" customFormat="1" x14ac:dyDescent="0.2"/>
    <row r="365" s="10" customFormat="1" x14ac:dyDescent="0.2"/>
    <row r="366" s="10" customFormat="1" x14ac:dyDescent="0.2"/>
    <row r="367" s="10" customFormat="1" x14ac:dyDescent="0.2"/>
    <row r="368" s="10" customFormat="1" x14ac:dyDescent="0.2"/>
    <row r="369" s="10" customFormat="1" x14ac:dyDescent="0.2"/>
    <row r="370" s="10" customFormat="1" x14ac:dyDescent="0.2"/>
    <row r="371" s="10" customFormat="1" x14ac:dyDescent="0.2"/>
    <row r="372" s="10" customFormat="1" x14ac:dyDescent="0.2"/>
    <row r="373" s="10" customFormat="1" x14ac:dyDescent="0.2"/>
    <row r="374" s="10" customFormat="1" x14ac:dyDescent="0.2"/>
    <row r="375" s="10" customFormat="1" x14ac:dyDescent="0.2"/>
    <row r="376" s="10" customFormat="1" x14ac:dyDescent="0.2"/>
    <row r="377" s="10" customFormat="1" x14ac:dyDescent="0.2"/>
    <row r="378" s="10" customFormat="1" x14ac:dyDescent="0.2"/>
    <row r="379" s="10" customFormat="1" x14ac:dyDescent="0.2"/>
    <row r="380" s="10" customFormat="1" x14ac:dyDescent="0.2"/>
    <row r="381" s="10" customFormat="1" x14ac:dyDescent="0.2"/>
    <row r="382" s="10" customFormat="1" x14ac:dyDescent="0.2"/>
  </sheetData>
  <scenarios current="0">
    <scenario name="Strategy 1" locked="1" count="1" user="Steven" comment="Created by Steven on 11/27/2012">
      <inputCells r="K5" val="1"/>
    </scenario>
  </scenarios>
  <pageMargins left="0.75" right="0.75" top="1" bottom="1" header="0.5" footer="0.5"/>
  <pageSetup scale="80" orientation="landscape" horizontalDpi="300" verticalDpi="300" r:id="rId1"/>
  <headerFooter alignWithMargins="0">
    <oddFooter>Page &amp;P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AV382"/>
  <sheetViews>
    <sheetView showGridLines="0" workbookViewId="0"/>
  </sheetViews>
  <sheetFormatPr defaultColWidth="11.42578125" defaultRowHeight="12.75" outlineLevelCol="1" x14ac:dyDescent="0.2"/>
  <cols>
    <col min="1" max="4" width="2.85546875" style="42" customWidth="1"/>
    <col min="5" max="5" width="9.85546875" style="42" customWidth="1"/>
    <col min="6" max="6" width="16" style="42" customWidth="1"/>
    <col min="7" max="7" width="12.7109375" style="42" customWidth="1" outlineLevel="1"/>
    <col min="8" max="8" width="11" style="42" customWidth="1" outlineLevel="1"/>
    <col min="9" max="9" width="9.85546875" style="42" customWidth="1" outlineLevel="1"/>
    <col min="10" max="10" width="14" style="42" customWidth="1" outlineLevel="1"/>
    <col min="11" max="11" width="9.85546875" style="42" customWidth="1" outlineLevel="1"/>
    <col min="12" max="12" width="12.140625" style="42" customWidth="1" outlineLevel="1"/>
    <col min="13" max="41" width="9.85546875" style="42" customWidth="1"/>
    <col min="42" max="16384" width="11.42578125" style="42"/>
  </cols>
  <sheetData>
    <row r="1" spans="1:41" ht="18" x14ac:dyDescent="0.25">
      <c r="A1" s="165" t="s">
        <v>213</v>
      </c>
      <c r="B1" s="166"/>
      <c r="C1" s="166"/>
      <c r="D1" s="166"/>
      <c r="E1" s="166"/>
      <c r="F1" s="166"/>
      <c r="G1" s="166"/>
      <c r="H1" s="166"/>
      <c r="I1" s="166"/>
      <c r="J1" s="166"/>
      <c r="K1" s="166"/>
      <c r="L1" s="166"/>
      <c r="M1" s="166"/>
      <c r="N1" s="166"/>
      <c r="O1" s="166"/>
      <c r="P1" s="166"/>
      <c r="Q1" s="166"/>
    </row>
    <row r="2" spans="1:41" ht="13.5" thickBot="1" x14ac:dyDescent="0.25"/>
    <row r="3" spans="1:41" ht="15" x14ac:dyDescent="0.2">
      <c r="A3" s="43" t="s">
        <v>1</v>
      </c>
      <c r="B3" s="44"/>
      <c r="C3" s="44"/>
      <c r="D3" s="44"/>
      <c r="E3" s="44"/>
      <c r="F3" s="44"/>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row>
    <row r="4" spans="1:41" x14ac:dyDescent="0.2">
      <c r="A4" s="46"/>
      <c r="B4" s="10"/>
      <c r="C4" s="10"/>
      <c r="D4" s="10"/>
      <c r="E4" s="10"/>
      <c r="F4" s="10"/>
      <c r="G4" s="10"/>
      <c r="H4" s="10"/>
      <c r="I4" s="10"/>
      <c r="J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row>
    <row r="5" spans="1:41" x14ac:dyDescent="0.2">
      <c r="E5" s="141" t="s">
        <v>2</v>
      </c>
      <c r="F5" s="142"/>
      <c r="G5" s="56"/>
      <c r="H5" s="56"/>
      <c r="I5" s="56"/>
      <c r="J5" s="56"/>
      <c r="K5" s="167">
        <v>1</v>
      </c>
      <c r="L5" s="47" t="s">
        <v>3</v>
      </c>
    </row>
    <row r="6" spans="1:41" x14ac:dyDescent="0.2">
      <c r="E6" s="143" t="s">
        <v>4</v>
      </c>
      <c r="F6" s="79"/>
      <c r="G6" s="76"/>
      <c r="H6" s="76"/>
      <c r="I6" s="76"/>
      <c r="J6" s="76"/>
      <c r="K6" s="144" t="str">
        <f>INDEX(F9:F12,K5)</f>
        <v>No Partnership / No Expansion</v>
      </c>
      <c r="L6" s="48" t="s">
        <v>5</v>
      </c>
    </row>
    <row r="8" spans="1:41" x14ac:dyDescent="0.2">
      <c r="E8" s="49" t="s">
        <v>6</v>
      </c>
      <c r="F8" s="49"/>
      <c r="G8" s="49"/>
    </row>
    <row r="9" spans="1:41" x14ac:dyDescent="0.2">
      <c r="E9" s="41">
        <v>1</v>
      </c>
      <c r="F9" s="50" t="s">
        <v>7</v>
      </c>
      <c r="G9" s="51"/>
    </row>
    <row r="10" spans="1:41" x14ac:dyDescent="0.2">
      <c r="E10" s="41">
        <v>2</v>
      </c>
      <c r="F10" s="50" t="s">
        <v>8</v>
      </c>
      <c r="G10" s="51"/>
      <c r="M10" s="181"/>
    </row>
    <row r="11" spans="1:41" x14ac:dyDescent="0.2">
      <c r="E11" s="41">
        <v>3</v>
      </c>
      <c r="F11" s="50" t="s">
        <v>9</v>
      </c>
      <c r="G11" s="51"/>
      <c r="M11" s="181"/>
    </row>
    <row r="12" spans="1:41" x14ac:dyDescent="0.2">
      <c r="E12" s="41">
        <v>4</v>
      </c>
      <c r="F12" s="50" t="s">
        <v>10</v>
      </c>
      <c r="G12" s="51"/>
    </row>
    <row r="13" spans="1:41" ht="13.5" thickBot="1" x14ac:dyDescent="0.25"/>
    <row r="14" spans="1:41" ht="15" x14ac:dyDescent="0.2">
      <c r="A14" s="43" t="s">
        <v>11</v>
      </c>
      <c r="B14" s="44"/>
      <c r="C14" s="44"/>
      <c r="D14" s="44"/>
      <c r="E14" s="44"/>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row>
    <row r="15" spans="1:41" x14ac:dyDescent="0.2">
      <c r="I15" s="166" t="s">
        <v>105</v>
      </c>
      <c r="J15" s="166"/>
    </row>
    <row r="16" spans="1:41" s="3" customFormat="1" ht="15.75" x14ac:dyDescent="0.25">
      <c r="B16" s="53" t="s">
        <v>12</v>
      </c>
      <c r="C16" s="53"/>
      <c r="D16" s="53"/>
      <c r="E16" s="53"/>
      <c r="F16" s="53"/>
      <c r="G16" s="53"/>
      <c r="H16" s="40" t="s">
        <v>13</v>
      </c>
      <c r="I16" s="40" t="s">
        <v>14</v>
      </c>
      <c r="J16" s="40" t="s">
        <v>15</v>
      </c>
      <c r="K16" s="4"/>
      <c r="L16" s="4"/>
      <c r="M16" s="4"/>
      <c r="N16" s="4"/>
      <c r="O16" s="4"/>
      <c r="P16" s="4"/>
      <c r="Q16" s="4"/>
      <c r="R16" s="4"/>
      <c r="S16" s="4"/>
      <c r="T16" s="4"/>
    </row>
    <row r="17" spans="1:41" x14ac:dyDescent="0.2">
      <c r="A17" s="54"/>
      <c r="B17" s="55"/>
      <c r="C17" s="56"/>
      <c r="D17" s="56"/>
      <c r="E17" s="56"/>
      <c r="F17" s="56"/>
      <c r="G17" s="56"/>
      <c r="H17" s="56"/>
      <c r="I17" s="56"/>
      <c r="J17" s="57"/>
      <c r="K17" s="58"/>
      <c r="L17" s="10"/>
      <c r="M17" s="10"/>
      <c r="N17" s="10"/>
      <c r="O17" s="59"/>
      <c r="P17" s="59"/>
      <c r="Q17" s="59"/>
      <c r="R17" s="59"/>
      <c r="S17" s="10"/>
      <c r="T17" s="10"/>
    </row>
    <row r="18" spans="1:41" x14ac:dyDescent="0.2">
      <c r="A18" s="60" t="s">
        <v>16</v>
      </c>
      <c r="B18" s="61" t="s">
        <v>17</v>
      </c>
      <c r="C18" s="62"/>
      <c r="D18" s="62"/>
      <c r="E18" s="62"/>
      <c r="F18" s="62"/>
      <c r="G18" s="62"/>
      <c r="H18" s="63" t="s">
        <v>18</v>
      </c>
      <c r="I18" s="185">
        <f>'Decision Tree'!B8</f>
        <v>0.08</v>
      </c>
      <c r="J18" s="65" t="s">
        <v>19</v>
      </c>
      <c r="K18" s="10"/>
      <c r="L18" s="10"/>
      <c r="M18" s="66"/>
      <c r="N18" s="66"/>
      <c r="O18" s="66"/>
      <c r="P18" s="66"/>
      <c r="Q18" s="66"/>
      <c r="R18" s="66"/>
      <c r="S18" s="10"/>
      <c r="T18" s="67"/>
    </row>
    <row r="19" spans="1:41" x14ac:dyDescent="0.2">
      <c r="A19" s="60" t="s">
        <v>16</v>
      </c>
      <c r="B19" s="61" t="s">
        <v>20</v>
      </c>
      <c r="C19" s="62"/>
      <c r="D19" s="62"/>
      <c r="E19" s="62"/>
      <c r="F19" s="62"/>
      <c r="G19" s="62"/>
      <c r="H19" s="63" t="s">
        <v>18</v>
      </c>
      <c r="I19" s="186">
        <f>'Decision Tree'!B9</f>
        <v>0.38</v>
      </c>
      <c r="J19" s="65" t="s">
        <v>21</v>
      </c>
      <c r="K19" s="10"/>
      <c r="L19" s="10"/>
      <c r="M19" s="66"/>
      <c r="N19" s="66"/>
      <c r="O19" s="66"/>
      <c r="P19" s="66"/>
      <c r="Q19" s="66"/>
      <c r="R19" s="66"/>
      <c r="S19" s="10"/>
      <c r="T19" s="67"/>
    </row>
    <row r="20" spans="1:41" x14ac:dyDescent="0.2">
      <c r="A20" s="60"/>
      <c r="B20" s="61" t="s">
        <v>79</v>
      </c>
      <c r="C20" s="62"/>
      <c r="D20" s="62"/>
      <c r="E20" s="62"/>
      <c r="F20" s="62"/>
      <c r="G20" s="62"/>
      <c r="H20" s="63" t="s">
        <v>62</v>
      </c>
      <c r="I20" s="187">
        <f>'Decision Tree'!B10</f>
        <v>30</v>
      </c>
      <c r="J20" s="65" t="s">
        <v>80</v>
      </c>
      <c r="K20" s="10"/>
      <c r="L20" s="10"/>
      <c r="M20" s="66"/>
      <c r="N20" s="66"/>
      <c r="O20" s="66"/>
      <c r="P20" s="66"/>
      <c r="Q20" s="66"/>
      <c r="R20" s="66"/>
      <c r="S20" s="10"/>
      <c r="T20" s="67"/>
    </row>
    <row r="21" spans="1:41" x14ac:dyDescent="0.2">
      <c r="A21" s="60"/>
      <c r="B21" s="61" t="s">
        <v>63</v>
      </c>
      <c r="C21" s="62"/>
      <c r="D21" s="62"/>
      <c r="E21" s="62"/>
      <c r="F21" s="62"/>
      <c r="G21" s="62"/>
      <c r="H21" s="63" t="s">
        <v>18</v>
      </c>
      <c r="I21" s="188">
        <f>'Decision Tree'!B12</f>
        <v>0.6</v>
      </c>
      <c r="J21" s="65" t="s">
        <v>66</v>
      </c>
      <c r="K21" s="10"/>
      <c r="L21" s="10"/>
      <c r="M21" s="71"/>
      <c r="N21" s="71"/>
      <c r="O21" s="71"/>
      <c r="P21" s="71"/>
      <c r="Q21" s="71"/>
      <c r="R21" s="71"/>
      <c r="S21" s="10"/>
      <c r="T21" s="67"/>
    </row>
    <row r="22" spans="1:41" x14ac:dyDescent="0.2">
      <c r="A22" s="60"/>
      <c r="B22" s="61" t="s">
        <v>43</v>
      </c>
      <c r="C22" s="62"/>
      <c r="D22" s="62"/>
      <c r="E22" s="62"/>
      <c r="F22" s="62"/>
      <c r="G22" s="62"/>
      <c r="H22" s="63" t="s">
        <v>18</v>
      </c>
      <c r="I22" s="188">
        <f>'Decision Tree'!B13</f>
        <v>0.02</v>
      </c>
      <c r="J22" s="65" t="s">
        <v>10</v>
      </c>
      <c r="K22" s="10"/>
      <c r="L22" s="10"/>
      <c r="M22" s="71"/>
      <c r="N22" s="71"/>
      <c r="O22" s="71"/>
      <c r="P22" s="71"/>
      <c r="Q22" s="71"/>
      <c r="R22" s="71"/>
      <c r="S22" s="10"/>
      <c r="T22" s="67"/>
    </row>
    <row r="23" spans="1:41" x14ac:dyDescent="0.2">
      <c r="A23" s="60"/>
      <c r="B23" s="61" t="s">
        <v>64</v>
      </c>
      <c r="C23" s="62"/>
      <c r="D23" s="62"/>
      <c r="E23" s="62"/>
      <c r="F23" s="62"/>
      <c r="G23" s="62"/>
      <c r="H23" s="63" t="s">
        <v>81</v>
      </c>
      <c r="I23" s="189">
        <f>'Decision Tree'!B14</f>
        <v>2.5</v>
      </c>
      <c r="J23" s="65" t="s">
        <v>37</v>
      </c>
      <c r="K23" s="10"/>
      <c r="L23" s="10"/>
      <c r="M23" s="73"/>
      <c r="N23" s="73"/>
      <c r="O23" s="73"/>
      <c r="P23" s="73"/>
      <c r="Q23" s="73"/>
      <c r="R23" s="73"/>
      <c r="S23" s="10"/>
      <c r="T23" s="67"/>
    </row>
    <row r="24" spans="1:41" x14ac:dyDescent="0.2">
      <c r="A24" s="60"/>
      <c r="B24" s="61" t="s">
        <v>65</v>
      </c>
      <c r="C24" s="62"/>
      <c r="D24" s="62"/>
      <c r="E24" s="62"/>
      <c r="F24" s="62"/>
      <c r="G24" s="62"/>
      <c r="H24" s="63" t="s">
        <v>81</v>
      </c>
      <c r="I24" s="190">
        <f>'Decision Tree'!B15</f>
        <v>6</v>
      </c>
      <c r="J24" s="65" t="s">
        <v>65</v>
      </c>
      <c r="K24" s="10"/>
      <c r="L24" s="10"/>
      <c r="M24" s="73"/>
      <c r="N24" s="73"/>
      <c r="O24" s="73"/>
      <c r="P24" s="73"/>
      <c r="Q24" s="73"/>
      <c r="R24" s="73"/>
      <c r="S24" s="10"/>
      <c r="T24" s="67"/>
    </row>
    <row r="25" spans="1:41" x14ac:dyDescent="0.2">
      <c r="A25" s="60" t="s">
        <v>16</v>
      </c>
      <c r="B25" s="75"/>
      <c r="C25" s="76"/>
      <c r="D25" s="76"/>
      <c r="E25" s="76"/>
      <c r="F25" s="76"/>
      <c r="G25" s="76"/>
      <c r="H25" s="76"/>
      <c r="I25" s="76"/>
      <c r="J25" s="77"/>
      <c r="K25" s="58"/>
      <c r="L25" s="10"/>
      <c r="M25" s="10"/>
      <c r="N25" s="10"/>
      <c r="O25" s="59"/>
      <c r="P25" s="59"/>
      <c r="Q25" s="59"/>
      <c r="R25" s="59"/>
      <c r="S25" s="10"/>
      <c r="T25" s="67"/>
    </row>
    <row r="26" spans="1:41" ht="13.5" thickBot="1" x14ac:dyDescent="0.25">
      <c r="A26" s="60"/>
      <c r="B26" s="10"/>
      <c r="C26" s="10"/>
      <c r="D26" s="10"/>
      <c r="E26" s="10"/>
      <c r="F26" s="10"/>
      <c r="G26" s="10"/>
      <c r="H26" s="10"/>
      <c r="I26" s="10"/>
      <c r="K26" s="58"/>
      <c r="L26" s="10"/>
      <c r="M26" s="10"/>
      <c r="N26" s="10"/>
      <c r="O26" s="59"/>
      <c r="P26" s="59"/>
      <c r="Q26" s="59"/>
      <c r="R26" s="59"/>
      <c r="S26" s="10"/>
      <c r="T26" s="67"/>
    </row>
    <row r="27" spans="1:41" ht="15" x14ac:dyDescent="0.2">
      <c r="A27" s="43" t="s">
        <v>22</v>
      </c>
      <c r="B27" s="44"/>
      <c r="C27" s="44"/>
      <c r="D27" s="44"/>
      <c r="E27" s="44"/>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spans="1:41" ht="15" x14ac:dyDescent="0.2">
      <c r="A28" s="78"/>
      <c r="B28" s="10"/>
      <c r="C28" s="10"/>
      <c r="D28" s="10"/>
      <c r="E28" s="10"/>
      <c r="F28" s="10"/>
      <c r="G28" s="10"/>
      <c r="H28" s="10"/>
      <c r="I28" s="10"/>
      <c r="J28" s="10"/>
      <c r="K28" s="10"/>
      <c r="L28" s="10"/>
      <c r="M28" s="166" t="s">
        <v>105</v>
      </c>
      <c r="N28" s="166"/>
      <c r="O28" s="198"/>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row>
    <row r="29" spans="1:41" s="3" customFormat="1" ht="15.75" x14ac:dyDescent="0.25">
      <c r="B29" s="53" t="s">
        <v>12</v>
      </c>
      <c r="C29" s="53"/>
      <c r="D29" s="53"/>
      <c r="E29" s="53"/>
      <c r="F29" s="53"/>
      <c r="G29" s="53"/>
      <c r="H29" s="40" t="s">
        <v>13</v>
      </c>
      <c r="I29" s="40" t="s">
        <v>23</v>
      </c>
      <c r="J29" s="40"/>
      <c r="K29" s="40" t="s">
        <v>24</v>
      </c>
      <c r="L29" s="40" t="s">
        <v>15</v>
      </c>
      <c r="M29" s="40" t="s">
        <v>25</v>
      </c>
      <c r="N29" s="40" t="s">
        <v>26</v>
      </c>
      <c r="O29" s="40" t="s">
        <v>27</v>
      </c>
      <c r="P29" s="79"/>
      <c r="Q29" s="42"/>
      <c r="R29" s="4"/>
      <c r="S29" s="42"/>
      <c r="T29" s="42"/>
    </row>
    <row r="30" spans="1:41" x14ac:dyDescent="0.2">
      <c r="A30" s="60" t="s">
        <v>16</v>
      </c>
      <c r="B30" s="103" t="s">
        <v>28</v>
      </c>
      <c r="C30" s="56"/>
      <c r="D30" s="56"/>
      <c r="E30" s="56"/>
      <c r="F30" s="56"/>
      <c r="G30" s="56"/>
      <c r="H30" s="56"/>
      <c r="I30" s="56"/>
      <c r="J30" s="56"/>
      <c r="K30" s="104"/>
      <c r="L30" s="56"/>
      <c r="M30" s="56"/>
      <c r="N30" s="56"/>
      <c r="O30" s="105"/>
      <c r="P30" s="57"/>
      <c r="R30" s="59"/>
    </row>
    <row r="31" spans="1:41" x14ac:dyDescent="0.2">
      <c r="A31" s="80" t="s">
        <v>16</v>
      </c>
      <c r="B31" s="106" t="s">
        <v>29</v>
      </c>
      <c r="C31" s="62"/>
      <c r="D31" s="62"/>
      <c r="E31" s="62"/>
      <c r="F31" s="62"/>
      <c r="G31" s="62"/>
      <c r="H31" s="63" t="s">
        <v>51</v>
      </c>
      <c r="I31" s="137">
        <v>2</v>
      </c>
      <c r="J31" s="107"/>
      <c r="K31" s="108">
        <f>INDEX(M31:O31,I31)</f>
        <v>2.75</v>
      </c>
      <c r="L31" s="109" t="s">
        <v>30</v>
      </c>
      <c r="M31" s="192">
        <f>'Decision Tree'!C21</f>
        <v>0.95</v>
      </c>
      <c r="N31" s="192">
        <f>'Decision Tree'!D21</f>
        <v>2.75</v>
      </c>
      <c r="O31" s="192">
        <f>'Decision Tree'!E21</f>
        <v>5.45</v>
      </c>
      <c r="P31" s="112"/>
      <c r="R31" s="81"/>
    </row>
    <row r="32" spans="1:41" x14ac:dyDescent="0.2">
      <c r="A32" s="80" t="s">
        <v>16</v>
      </c>
      <c r="B32" s="106" t="s">
        <v>53</v>
      </c>
      <c r="C32" s="62"/>
      <c r="D32" s="62"/>
      <c r="E32" s="62"/>
      <c r="F32" s="62"/>
      <c r="G32" s="62"/>
      <c r="H32" s="63" t="s">
        <v>55</v>
      </c>
      <c r="I32" s="138">
        <v>2</v>
      </c>
      <c r="J32" s="107"/>
      <c r="K32" s="113">
        <f>INDEX(M32:O32,I32)</f>
        <v>1.61</v>
      </c>
      <c r="L32" s="107" t="s">
        <v>54</v>
      </c>
      <c r="M32" s="193">
        <f>'Decision Tree'!C22</f>
        <v>1.1499999999999999</v>
      </c>
      <c r="N32" s="193">
        <f>'Decision Tree'!D22</f>
        <v>1.61</v>
      </c>
      <c r="O32" s="193">
        <f>'Decision Tree'!E22</f>
        <v>2.0499999999999998</v>
      </c>
      <c r="P32" s="112"/>
      <c r="R32" s="10"/>
    </row>
    <row r="33" spans="1:22" x14ac:dyDescent="0.2">
      <c r="A33" s="60" t="s">
        <v>16</v>
      </c>
      <c r="B33" s="61" t="s">
        <v>56</v>
      </c>
      <c r="C33" s="62"/>
      <c r="D33" s="62"/>
      <c r="E33" s="62"/>
      <c r="F33" s="62"/>
      <c r="G33" s="62"/>
      <c r="H33" s="63" t="s">
        <v>57</v>
      </c>
      <c r="I33" s="139">
        <v>2</v>
      </c>
      <c r="J33" s="62"/>
      <c r="K33" s="116">
        <f>INDEX(M33:O33,I33)</f>
        <v>3.5999999999999997E-2</v>
      </c>
      <c r="L33" s="117" t="s">
        <v>67</v>
      </c>
      <c r="M33" s="194">
        <f>'Decision Tree'!C23</f>
        <v>-3.2000000000000001E-2</v>
      </c>
      <c r="N33" s="194">
        <f>'Decision Tree'!D23</f>
        <v>3.5999999999999997E-2</v>
      </c>
      <c r="O33" s="194">
        <f>'Decision Tree'!E23</f>
        <v>0.108</v>
      </c>
      <c r="P33" s="112"/>
      <c r="R33" s="82"/>
    </row>
    <row r="34" spans="1:22" x14ac:dyDescent="0.2">
      <c r="A34" s="60" t="s">
        <v>16</v>
      </c>
      <c r="B34" s="61"/>
      <c r="C34" s="62"/>
      <c r="D34" s="62"/>
      <c r="E34" s="62"/>
      <c r="F34" s="62"/>
      <c r="G34" s="62"/>
      <c r="H34" s="63"/>
      <c r="I34" s="62"/>
      <c r="J34" s="62"/>
      <c r="K34" s="62"/>
      <c r="L34" s="62"/>
      <c r="M34" s="62"/>
      <c r="N34" s="62"/>
      <c r="O34" s="62"/>
      <c r="P34" s="112"/>
      <c r="R34" s="10"/>
    </row>
    <row r="35" spans="1:22" x14ac:dyDescent="0.2">
      <c r="A35" s="60" t="s">
        <v>16</v>
      </c>
      <c r="B35" s="120" t="s">
        <v>83</v>
      </c>
      <c r="C35" s="62"/>
      <c r="D35" s="62"/>
      <c r="E35" s="62"/>
      <c r="F35" s="62"/>
      <c r="G35" s="62"/>
      <c r="H35" s="63"/>
      <c r="I35" s="121"/>
      <c r="J35" s="62"/>
      <c r="K35" s="62"/>
      <c r="L35" s="107"/>
      <c r="M35" s="62"/>
      <c r="N35" s="62"/>
      <c r="O35" s="62"/>
      <c r="P35" s="112"/>
    </row>
    <row r="36" spans="1:22" x14ac:dyDescent="0.2">
      <c r="A36" s="60" t="s">
        <v>16</v>
      </c>
      <c r="B36" s="61" t="s">
        <v>58</v>
      </c>
      <c r="C36" s="62"/>
      <c r="D36" s="62"/>
      <c r="E36" s="62"/>
      <c r="F36" s="62"/>
      <c r="G36" s="62"/>
      <c r="H36" s="63" t="s">
        <v>59</v>
      </c>
      <c r="I36" s="140">
        <v>2</v>
      </c>
      <c r="J36" s="107"/>
      <c r="K36" s="122">
        <f t="shared" ref="K36" si="0">INDEX(M36:O36,I36)</f>
        <v>10.7</v>
      </c>
      <c r="L36" s="123" t="s">
        <v>68</v>
      </c>
      <c r="M36" s="195">
        <f>'Decision Tree'!C26</f>
        <v>9.9499999999999993</v>
      </c>
      <c r="N36" s="195">
        <f>'Decision Tree'!D26</f>
        <v>10.7</v>
      </c>
      <c r="O36" s="195">
        <f>'Decision Tree'!E26</f>
        <v>11.38</v>
      </c>
      <c r="P36" s="112"/>
    </row>
    <row r="37" spans="1:22" x14ac:dyDescent="0.2">
      <c r="A37" s="60"/>
      <c r="B37" s="61"/>
      <c r="C37" s="62"/>
      <c r="D37" s="62"/>
      <c r="E37" s="62"/>
      <c r="F37" s="62"/>
      <c r="G37" s="62"/>
      <c r="H37" s="63"/>
      <c r="I37" s="126"/>
      <c r="J37" s="107"/>
      <c r="K37" s="114"/>
      <c r="L37" s="107"/>
      <c r="M37" s="127"/>
      <c r="N37" s="127"/>
      <c r="O37" s="127"/>
      <c r="P37" s="112"/>
    </row>
    <row r="38" spans="1:22" x14ac:dyDescent="0.2">
      <c r="B38" s="120" t="s">
        <v>84</v>
      </c>
      <c r="C38" s="62"/>
      <c r="D38" s="62"/>
      <c r="E38" s="62"/>
      <c r="F38" s="62"/>
      <c r="G38" s="62"/>
      <c r="H38" s="63"/>
      <c r="I38" s="62"/>
      <c r="J38" s="62"/>
      <c r="K38" s="62"/>
      <c r="L38" s="62"/>
      <c r="M38" s="62"/>
      <c r="N38" s="62"/>
      <c r="O38" s="62"/>
      <c r="P38" s="112"/>
    </row>
    <row r="39" spans="1:22" x14ac:dyDescent="0.2">
      <c r="A39" s="60" t="s">
        <v>16</v>
      </c>
      <c r="B39" s="61" t="s">
        <v>60</v>
      </c>
      <c r="C39" s="62"/>
      <c r="D39" s="62"/>
      <c r="E39" s="62"/>
      <c r="F39" s="62"/>
      <c r="G39" s="62"/>
      <c r="H39" s="63" t="s">
        <v>59</v>
      </c>
      <c r="I39" s="137">
        <v>2</v>
      </c>
      <c r="J39" s="62"/>
      <c r="K39" s="128">
        <f>INDEX(M39:O39,I39)</f>
        <v>9.4849999999999994</v>
      </c>
      <c r="L39" s="109" t="s">
        <v>69</v>
      </c>
      <c r="M39" s="196">
        <f>'Decision Tree'!C29</f>
        <v>9.2449999999999992</v>
      </c>
      <c r="N39" s="196">
        <f>'Decision Tree'!D29</f>
        <v>9.4849999999999994</v>
      </c>
      <c r="O39" s="196">
        <f>'Decision Tree'!E29</f>
        <v>9.77</v>
      </c>
      <c r="P39" s="112"/>
    </row>
    <row r="40" spans="1:22" x14ac:dyDescent="0.2">
      <c r="A40" s="80" t="s">
        <v>16</v>
      </c>
      <c r="B40" s="61" t="s">
        <v>61</v>
      </c>
      <c r="C40" s="62"/>
      <c r="D40" s="62"/>
      <c r="E40" s="62"/>
      <c r="F40" s="62"/>
      <c r="G40" s="62"/>
      <c r="H40" s="63" t="s">
        <v>62</v>
      </c>
      <c r="I40" s="139">
        <v>2</v>
      </c>
      <c r="J40" s="62"/>
      <c r="K40" s="131">
        <f>INDEX(M40:O40,I40)</f>
        <v>14.8</v>
      </c>
      <c r="L40" s="117" t="s">
        <v>70</v>
      </c>
      <c r="M40" s="197">
        <f>'Decision Tree'!C30</f>
        <v>13.6</v>
      </c>
      <c r="N40" s="197">
        <f>'Decision Tree'!D30</f>
        <v>14.8</v>
      </c>
      <c r="O40" s="197">
        <f>'Decision Tree'!E30</f>
        <v>16.149999999999999</v>
      </c>
      <c r="P40" s="112"/>
    </row>
    <row r="41" spans="1:22" x14ac:dyDescent="0.2">
      <c r="A41" s="54"/>
      <c r="B41" s="134"/>
      <c r="C41" s="76"/>
      <c r="D41" s="76"/>
      <c r="E41" s="76"/>
      <c r="F41" s="76"/>
      <c r="G41" s="76"/>
      <c r="H41" s="132"/>
      <c r="I41" s="132"/>
      <c r="J41" s="76"/>
      <c r="K41" s="135"/>
      <c r="L41" s="136"/>
      <c r="M41" s="135"/>
      <c r="N41" s="135"/>
      <c r="O41" s="135"/>
      <c r="P41" s="77"/>
      <c r="R41" s="81"/>
    </row>
    <row r="42" spans="1:22" ht="13.5" thickBot="1" x14ac:dyDescent="0.25"/>
    <row r="43" spans="1:22" ht="15" x14ac:dyDescent="0.2">
      <c r="A43" s="43" t="s">
        <v>31</v>
      </c>
      <c r="B43" s="44"/>
      <c r="C43" s="44"/>
      <c r="D43" s="44"/>
      <c r="E43" s="44"/>
      <c r="F43" s="44"/>
      <c r="G43" s="45"/>
      <c r="H43" s="45"/>
      <c r="I43" s="45"/>
      <c r="J43" s="45"/>
      <c r="K43" s="45"/>
      <c r="L43" s="45"/>
      <c r="M43" s="45"/>
      <c r="N43" s="45"/>
      <c r="O43" s="45"/>
      <c r="P43" s="45"/>
      <c r="Q43" s="45"/>
      <c r="R43" s="45"/>
      <c r="S43" s="45"/>
      <c r="T43" s="45"/>
    </row>
    <row r="44" spans="1:22" ht="15" x14ac:dyDescent="0.2">
      <c r="A44" s="78"/>
      <c r="B44" s="10"/>
      <c r="C44" s="10"/>
      <c r="D44" s="10"/>
      <c r="E44" s="10"/>
      <c r="F44" s="10"/>
      <c r="G44" s="10"/>
      <c r="H44" s="10"/>
      <c r="I44" s="10"/>
      <c r="J44" s="10"/>
      <c r="K44" s="10"/>
      <c r="L44" s="10"/>
      <c r="M44" s="10"/>
      <c r="N44" s="10"/>
      <c r="O44" s="10"/>
      <c r="P44" s="10"/>
      <c r="Q44" s="10"/>
      <c r="R44" s="10"/>
      <c r="S44" s="10"/>
      <c r="T44" s="10"/>
    </row>
    <row r="45" spans="1:22" ht="15" x14ac:dyDescent="0.2">
      <c r="A45" s="160" t="str">
        <f>strategy_name</f>
        <v>No Partnership / No Expansion</v>
      </c>
      <c r="B45" s="33"/>
      <c r="C45" s="33"/>
      <c r="D45" s="33"/>
      <c r="E45" s="33"/>
      <c r="F45" s="33"/>
      <c r="G45" s="10"/>
      <c r="H45" s="10"/>
      <c r="I45" s="10"/>
      <c r="J45" s="10"/>
      <c r="K45" s="10"/>
      <c r="L45" s="10"/>
      <c r="M45" s="10"/>
      <c r="N45" s="10"/>
      <c r="O45" s="10"/>
      <c r="P45" s="10"/>
      <c r="Q45" s="10"/>
      <c r="R45" s="10"/>
      <c r="S45" s="10"/>
      <c r="T45" s="10"/>
    </row>
    <row r="46" spans="1:22" x14ac:dyDescent="0.2">
      <c r="A46" s="83"/>
    </row>
    <row r="47" spans="1:22" ht="15.75" x14ac:dyDescent="0.25">
      <c r="A47" s="53" t="s">
        <v>32</v>
      </c>
      <c r="B47" s="153"/>
      <c r="C47" s="153"/>
      <c r="D47" s="49"/>
      <c r="E47" s="49"/>
      <c r="F47" s="49"/>
      <c r="G47" s="154"/>
      <c r="H47" s="164">
        <v>2020</v>
      </c>
      <c r="I47" s="164">
        <f>H47+1</f>
        <v>2021</v>
      </c>
      <c r="J47" s="164">
        <f t="shared" ref="J47:O47" si="1">I47+1</f>
        <v>2022</v>
      </c>
      <c r="K47" s="164">
        <f t="shared" si="1"/>
        <v>2023</v>
      </c>
      <c r="L47" s="164">
        <f t="shared" si="1"/>
        <v>2024</v>
      </c>
      <c r="M47" s="164">
        <f t="shared" si="1"/>
        <v>2025</v>
      </c>
      <c r="N47" s="164">
        <f t="shared" si="1"/>
        <v>2026</v>
      </c>
      <c r="O47" s="164">
        <f t="shared" si="1"/>
        <v>2027</v>
      </c>
      <c r="P47" s="164">
        <f>O47+1</f>
        <v>2028</v>
      </c>
      <c r="Q47" s="164">
        <f>P47+1</f>
        <v>2029</v>
      </c>
      <c r="R47" s="85"/>
      <c r="V47" s="85"/>
    </row>
    <row r="48" spans="1:22" ht="15.75" x14ac:dyDescent="0.25">
      <c r="A48" s="53" t="s">
        <v>33</v>
      </c>
      <c r="B48" s="153"/>
      <c r="C48" s="153"/>
      <c r="D48" s="49"/>
      <c r="E48" s="49"/>
      <c r="F48" s="49"/>
      <c r="G48" s="154"/>
      <c r="H48" s="164">
        <f>H47-$H$47</f>
        <v>0</v>
      </c>
      <c r="I48" s="164">
        <f t="shared" ref="I48:Q48" si="2">I47-$H$47</f>
        <v>1</v>
      </c>
      <c r="J48" s="164">
        <f t="shared" si="2"/>
        <v>2</v>
      </c>
      <c r="K48" s="164">
        <f t="shared" si="2"/>
        <v>3</v>
      </c>
      <c r="L48" s="164">
        <f t="shared" si="2"/>
        <v>4</v>
      </c>
      <c r="M48" s="164">
        <f t="shared" si="2"/>
        <v>5</v>
      </c>
      <c r="N48" s="164">
        <f t="shared" si="2"/>
        <v>6</v>
      </c>
      <c r="O48" s="164">
        <f t="shared" si="2"/>
        <v>7</v>
      </c>
      <c r="P48" s="164">
        <f t="shared" si="2"/>
        <v>8</v>
      </c>
      <c r="Q48" s="164">
        <f t="shared" si="2"/>
        <v>9</v>
      </c>
      <c r="R48" s="85"/>
      <c r="V48" s="85"/>
    </row>
    <row r="49" spans="1:48" ht="15.75" x14ac:dyDescent="0.25">
      <c r="A49" s="3"/>
      <c r="B49" s="1"/>
      <c r="C49" s="1"/>
      <c r="G49" s="84"/>
      <c r="H49" s="86"/>
      <c r="I49" s="86"/>
      <c r="J49" s="86"/>
      <c r="K49" s="86"/>
      <c r="L49" s="86"/>
      <c r="M49" s="86"/>
      <c r="N49" s="86"/>
      <c r="O49" s="86"/>
      <c r="P49" s="86"/>
      <c r="Q49" s="86"/>
      <c r="R49" s="5"/>
      <c r="S49" s="5"/>
      <c r="T49" s="5"/>
      <c r="U49" s="5"/>
      <c r="V49" s="5"/>
      <c r="W49" s="5"/>
    </row>
    <row r="50" spans="1:48" ht="15.75" x14ac:dyDescent="0.25">
      <c r="A50" s="53" t="s">
        <v>34</v>
      </c>
      <c r="B50" s="153"/>
      <c r="C50" s="153"/>
      <c r="D50" s="49"/>
      <c r="E50" s="49"/>
      <c r="F50" s="49"/>
      <c r="H50" s="87"/>
      <c r="I50" s="87"/>
      <c r="J50" s="87"/>
      <c r="K50" s="87"/>
      <c r="L50" s="87"/>
      <c r="M50" s="87"/>
      <c r="N50" s="87"/>
      <c r="O50" s="87"/>
      <c r="P50" s="87"/>
      <c r="Q50" s="87"/>
      <c r="R50" s="5"/>
      <c r="S50" s="5"/>
      <c r="T50" s="5"/>
      <c r="U50" s="5"/>
      <c r="V50" s="5"/>
      <c r="W50" s="5"/>
    </row>
    <row r="51" spans="1:48" ht="15" x14ac:dyDescent="0.2">
      <c r="A51" s="153"/>
      <c r="B51" s="153" t="s">
        <v>35</v>
      </c>
      <c r="C51" s="153"/>
      <c r="D51" s="49"/>
      <c r="E51" s="49"/>
      <c r="F51" s="49"/>
      <c r="G51" s="151" t="s">
        <v>51</v>
      </c>
      <c r="H51" s="158">
        <f>dem_DAC</f>
        <v>2.75</v>
      </c>
      <c r="I51" s="158">
        <f t="shared" ref="I51:Q51" si="3">$H$51*(1+growth_rate)^I48</f>
        <v>2.8490000000000002</v>
      </c>
      <c r="J51" s="158">
        <f t="shared" si="3"/>
        <v>2.9515640000000003</v>
      </c>
      <c r="K51" s="158">
        <f t="shared" si="3"/>
        <v>3.0578203040000003</v>
      </c>
      <c r="L51" s="158">
        <f t="shared" si="3"/>
        <v>3.1679018349440002</v>
      </c>
      <c r="M51" s="158">
        <f t="shared" si="3"/>
        <v>3.2819463010019847</v>
      </c>
      <c r="N51" s="158">
        <f t="shared" si="3"/>
        <v>3.4000963678380556</v>
      </c>
      <c r="O51" s="158">
        <f t="shared" si="3"/>
        <v>3.5224998370802258</v>
      </c>
      <c r="P51" s="158">
        <f t="shared" si="3"/>
        <v>3.6493098312151142</v>
      </c>
      <c r="Q51" s="158">
        <f t="shared" si="3"/>
        <v>3.7806849851388584</v>
      </c>
      <c r="R51" s="145"/>
      <c r="S51" s="145"/>
      <c r="T51" s="5"/>
      <c r="U51" s="5"/>
      <c r="V51" s="5"/>
      <c r="W51" s="5"/>
    </row>
    <row r="52" spans="1:48" ht="15" x14ac:dyDescent="0.2">
      <c r="A52" s="153"/>
      <c r="B52" s="153" t="s">
        <v>36</v>
      </c>
      <c r="C52" s="153"/>
      <c r="D52" s="49"/>
      <c r="E52" s="49"/>
      <c r="F52" s="49"/>
      <c r="G52" s="151" t="s">
        <v>51</v>
      </c>
      <c r="H52" s="158">
        <f t="shared" ref="H52" si="4">dem_ET*H51</f>
        <v>4.4275000000000002</v>
      </c>
      <c r="I52" s="158">
        <f t="shared" ref="I52:Q52" si="5">$H$52*(1+growth_rate)^I48</f>
        <v>4.5868900000000004</v>
      </c>
      <c r="J52" s="158">
        <f t="shared" si="5"/>
        <v>4.7520180400000003</v>
      </c>
      <c r="K52" s="158">
        <f t="shared" si="5"/>
        <v>4.9230906894400004</v>
      </c>
      <c r="L52" s="158">
        <f t="shared" si="5"/>
        <v>5.100321954259841</v>
      </c>
      <c r="M52" s="158">
        <f t="shared" si="5"/>
        <v>5.2839335446131956</v>
      </c>
      <c r="N52" s="158">
        <f t="shared" si="5"/>
        <v>5.4741551522192697</v>
      </c>
      <c r="O52" s="158">
        <f t="shared" si="5"/>
        <v>5.6712247376991645</v>
      </c>
      <c r="P52" s="158">
        <f t="shared" si="5"/>
        <v>5.8753888282563338</v>
      </c>
      <c r="Q52" s="158">
        <f t="shared" si="5"/>
        <v>6.0869028260735627</v>
      </c>
      <c r="R52" s="145"/>
      <c r="S52" s="145"/>
      <c r="T52" s="5"/>
      <c r="U52" s="5"/>
      <c r="V52" s="5"/>
      <c r="W52" s="5"/>
    </row>
    <row r="53" spans="1:48" ht="15" x14ac:dyDescent="0.2">
      <c r="A53" s="153"/>
      <c r="B53" s="153" t="s">
        <v>37</v>
      </c>
      <c r="C53" s="153"/>
      <c r="D53" s="49"/>
      <c r="E53" s="49"/>
      <c r="F53" s="49"/>
      <c r="G53" s="151" t="s">
        <v>51</v>
      </c>
      <c r="H53" s="159">
        <f t="shared" ref="H53:Q53" si="6">IF(strategy=1,Capacity,IF(OR(strategy=2,strategy=3),Capacity+Expansion,H52))</f>
        <v>2.5</v>
      </c>
      <c r="I53" s="159">
        <f t="shared" si="6"/>
        <v>2.5</v>
      </c>
      <c r="J53" s="159">
        <f t="shared" si="6"/>
        <v>2.5</v>
      </c>
      <c r="K53" s="159">
        <f t="shared" si="6"/>
        <v>2.5</v>
      </c>
      <c r="L53" s="159">
        <f t="shared" si="6"/>
        <v>2.5</v>
      </c>
      <c r="M53" s="159">
        <f t="shared" si="6"/>
        <v>2.5</v>
      </c>
      <c r="N53" s="159">
        <f t="shared" si="6"/>
        <v>2.5</v>
      </c>
      <c r="O53" s="159">
        <f t="shared" si="6"/>
        <v>2.5</v>
      </c>
      <c r="P53" s="159">
        <f t="shared" si="6"/>
        <v>2.5</v>
      </c>
      <c r="Q53" s="159">
        <f t="shared" si="6"/>
        <v>2.5</v>
      </c>
      <c r="R53" s="145"/>
      <c r="S53" s="145"/>
      <c r="T53" s="5"/>
      <c r="U53" s="5"/>
      <c r="V53" s="5"/>
      <c r="W53" s="5"/>
    </row>
    <row r="54" spans="1:48" ht="15" x14ac:dyDescent="0.2">
      <c r="A54" s="153"/>
      <c r="B54" s="153" t="s">
        <v>34</v>
      </c>
      <c r="C54" s="153"/>
      <c r="D54" s="49"/>
      <c r="E54" s="49"/>
      <c r="F54" s="49"/>
      <c r="G54" s="151" t="s">
        <v>51</v>
      </c>
      <c r="H54" s="158">
        <f t="shared" ref="H54:Q54" si="7">MIN(IF(strategy&lt;=2,H51,H52),H53)</f>
        <v>2.5</v>
      </c>
      <c r="I54" s="158">
        <f t="shared" si="7"/>
        <v>2.5</v>
      </c>
      <c r="J54" s="158">
        <f t="shared" si="7"/>
        <v>2.5</v>
      </c>
      <c r="K54" s="158">
        <f t="shared" si="7"/>
        <v>2.5</v>
      </c>
      <c r="L54" s="158">
        <f t="shared" si="7"/>
        <v>2.5</v>
      </c>
      <c r="M54" s="158">
        <f t="shared" si="7"/>
        <v>2.5</v>
      </c>
      <c r="N54" s="158">
        <f t="shared" si="7"/>
        <v>2.5</v>
      </c>
      <c r="O54" s="158">
        <f t="shared" si="7"/>
        <v>2.5</v>
      </c>
      <c r="P54" s="158">
        <f t="shared" si="7"/>
        <v>2.5</v>
      </c>
      <c r="Q54" s="158">
        <f t="shared" si="7"/>
        <v>2.5</v>
      </c>
      <c r="R54" s="145"/>
      <c r="S54" s="145"/>
      <c r="T54" s="5"/>
      <c r="U54" s="5"/>
      <c r="V54" s="5"/>
      <c r="W54" s="5"/>
    </row>
    <row r="55" spans="1:48" ht="15" x14ac:dyDescent="0.2">
      <c r="A55" s="1"/>
      <c r="B55" s="1"/>
      <c r="C55" s="1"/>
      <c r="G55" s="181"/>
      <c r="H55" s="147"/>
      <c r="I55" s="147"/>
      <c r="J55" s="147"/>
      <c r="K55" s="147"/>
      <c r="L55" s="147"/>
      <c r="M55" s="147"/>
      <c r="N55" s="147"/>
      <c r="O55" s="147"/>
      <c r="P55" s="147"/>
      <c r="Q55" s="147"/>
      <c r="R55" s="145"/>
      <c r="S55" s="145"/>
      <c r="T55" s="5"/>
      <c r="U55" s="5"/>
      <c r="V55" s="5"/>
      <c r="W55" s="5"/>
    </row>
    <row r="56" spans="1:48" s="10" customFormat="1" ht="15.75" x14ac:dyDescent="0.25">
      <c r="A56" s="53" t="s">
        <v>38</v>
      </c>
      <c r="B56" s="155"/>
      <c r="C56" s="155"/>
      <c r="D56" s="156"/>
      <c r="E56" s="156"/>
      <c r="F56" s="156"/>
      <c r="G56" s="152" t="s">
        <v>39</v>
      </c>
      <c r="H56" s="159">
        <f t="shared" ref="H56:Q56" si="8">unit_revenue*H54</f>
        <v>26.75</v>
      </c>
      <c r="I56" s="159">
        <f t="shared" si="8"/>
        <v>26.75</v>
      </c>
      <c r="J56" s="159">
        <f t="shared" si="8"/>
        <v>26.75</v>
      </c>
      <c r="K56" s="159">
        <f t="shared" si="8"/>
        <v>26.75</v>
      </c>
      <c r="L56" s="159">
        <f t="shared" si="8"/>
        <v>26.75</v>
      </c>
      <c r="M56" s="159">
        <f t="shared" si="8"/>
        <v>26.75</v>
      </c>
      <c r="N56" s="159">
        <f t="shared" si="8"/>
        <v>26.75</v>
      </c>
      <c r="O56" s="159">
        <f t="shared" si="8"/>
        <v>26.75</v>
      </c>
      <c r="P56" s="159">
        <f t="shared" si="8"/>
        <v>26.75</v>
      </c>
      <c r="Q56" s="159">
        <f t="shared" si="8"/>
        <v>26.75</v>
      </c>
      <c r="R56" s="145"/>
      <c r="S56" s="145"/>
      <c r="T56" s="5"/>
      <c r="U56" s="5"/>
      <c r="V56" s="5"/>
      <c r="W56" s="5"/>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row>
    <row r="57" spans="1:48" s="10" customFormat="1" ht="15" x14ac:dyDescent="0.2">
      <c r="A57" s="1"/>
      <c r="B57" s="2"/>
      <c r="C57" s="2"/>
      <c r="G57" s="88"/>
      <c r="H57" s="146"/>
      <c r="I57" s="146"/>
      <c r="J57" s="146"/>
      <c r="K57" s="146"/>
      <c r="L57" s="146"/>
      <c r="M57" s="146"/>
      <c r="N57" s="146"/>
      <c r="O57" s="146"/>
      <c r="P57" s="146"/>
      <c r="Q57" s="146"/>
      <c r="R57" s="145"/>
      <c r="S57" s="145"/>
      <c r="T57" s="5"/>
      <c r="U57" s="5"/>
      <c r="V57" s="5"/>
      <c r="W57" s="5"/>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row>
    <row r="58" spans="1:48" s="10" customFormat="1" ht="15.75" x14ac:dyDescent="0.25">
      <c r="A58" s="53" t="s">
        <v>40</v>
      </c>
      <c r="B58" s="155"/>
      <c r="C58" s="155"/>
      <c r="D58" s="156"/>
      <c r="E58" s="156"/>
      <c r="F58" s="156"/>
      <c r="G58" s="152" t="s">
        <v>39</v>
      </c>
      <c r="H58" s="159">
        <f t="shared" ref="H58:Q58" si="9">IF(strategy=4,0,prod_cost*H54)</f>
        <v>23.712499999999999</v>
      </c>
      <c r="I58" s="159">
        <f t="shared" si="9"/>
        <v>23.712499999999999</v>
      </c>
      <c r="J58" s="159">
        <f t="shared" si="9"/>
        <v>23.712499999999999</v>
      </c>
      <c r="K58" s="159">
        <f t="shared" si="9"/>
        <v>23.712499999999999</v>
      </c>
      <c r="L58" s="159">
        <f t="shared" si="9"/>
        <v>23.712499999999999</v>
      </c>
      <c r="M58" s="159">
        <f t="shared" si="9"/>
        <v>23.712499999999999</v>
      </c>
      <c r="N58" s="159">
        <f t="shared" si="9"/>
        <v>23.712499999999999</v>
      </c>
      <c r="O58" s="159">
        <f t="shared" si="9"/>
        <v>23.712499999999999</v>
      </c>
      <c r="P58" s="159">
        <f t="shared" si="9"/>
        <v>23.712499999999999</v>
      </c>
      <c r="Q58" s="159">
        <f t="shared" si="9"/>
        <v>23.712499999999999</v>
      </c>
      <c r="R58" s="145"/>
      <c r="S58" s="145"/>
      <c r="T58" s="5"/>
      <c r="U58" s="5"/>
      <c r="V58" s="5"/>
      <c r="W58" s="5"/>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row>
    <row r="59" spans="1:48" s="10" customFormat="1" ht="15" x14ac:dyDescent="0.2">
      <c r="A59" s="1"/>
      <c r="B59" s="2"/>
      <c r="C59" s="2"/>
      <c r="G59" s="88"/>
      <c r="H59" s="146"/>
      <c r="I59" s="146"/>
      <c r="J59" s="146"/>
      <c r="K59" s="146"/>
      <c r="L59" s="146"/>
      <c r="M59" s="146"/>
      <c r="N59" s="146"/>
      <c r="O59" s="146"/>
      <c r="P59" s="146"/>
      <c r="Q59" s="146"/>
      <c r="R59" s="145"/>
      <c r="S59" s="145"/>
      <c r="T59" s="5"/>
      <c r="U59" s="5"/>
      <c r="V59" s="5"/>
      <c r="W59" s="5"/>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row>
    <row r="60" spans="1:48" s="10" customFormat="1" ht="15.75" x14ac:dyDescent="0.25">
      <c r="A60" s="53" t="s">
        <v>41</v>
      </c>
      <c r="B60" s="155"/>
      <c r="C60" s="155"/>
      <c r="D60" s="156"/>
      <c r="E60" s="156"/>
      <c r="F60" s="156"/>
      <c r="G60" s="152" t="s">
        <v>39</v>
      </c>
      <c r="H60" s="159">
        <f>IF(strategy=2,const_cost,0)</f>
        <v>0</v>
      </c>
      <c r="I60" s="146"/>
      <c r="J60" s="146"/>
      <c r="K60" s="146"/>
      <c r="L60" s="146"/>
      <c r="M60" s="146"/>
      <c r="N60" s="146"/>
      <c r="O60" s="146"/>
      <c r="P60" s="146"/>
      <c r="Q60" s="146"/>
      <c r="R60" s="145"/>
      <c r="S60" s="145"/>
      <c r="T60" s="5"/>
      <c r="U60" s="5"/>
      <c r="V60" s="5"/>
      <c r="W60" s="5"/>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row>
    <row r="61" spans="1:48" s="10" customFormat="1" ht="15" x14ac:dyDescent="0.2">
      <c r="A61" s="2"/>
      <c r="B61" s="2"/>
      <c r="C61" s="2"/>
      <c r="G61" s="88"/>
      <c r="H61" s="146"/>
      <c r="I61" s="146"/>
      <c r="J61" s="146"/>
      <c r="K61" s="146"/>
      <c r="L61" s="146"/>
      <c r="M61" s="146"/>
      <c r="N61" s="146"/>
      <c r="O61" s="146"/>
      <c r="P61" s="146"/>
      <c r="Q61" s="146"/>
      <c r="R61" s="145"/>
      <c r="S61" s="145"/>
      <c r="T61" s="5"/>
      <c r="U61" s="5"/>
      <c r="V61" s="5"/>
      <c r="W61" s="5"/>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row>
    <row r="62" spans="1:48" s="10" customFormat="1" ht="15.75" x14ac:dyDescent="0.25">
      <c r="A62" s="157" t="s">
        <v>42</v>
      </c>
      <c r="B62" s="155"/>
      <c r="C62" s="155"/>
      <c r="D62" s="156"/>
      <c r="E62" s="156"/>
      <c r="F62" s="156"/>
      <c r="G62" s="152" t="s">
        <v>39</v>
      </c>
      <c r="H62" s="159">
        <f t="shared" ref="H62:Q62" si="10">IF(strategy=3,JV_share*(H56-H58),0)</f>
        <v>0</v>
      </c>
      <c r="I62" s="159">
        <f t="shared" si="10"/>
        <v>0</v>
      </c>
      <c r="J62" s="159">
        <f t="shared" si="10"/>
        <v>0</v>
      </c>
      <c r="K62" s="159">
        <f t="shared" si="10"/>
        <v>0</v>
      </c>
      <c r="L62" s="159">
        <f t="shared" si="10"/>
        <v>0</v>
      </c>
      <c r="M62" s="159">
        <f t="shared" si="10"/>
        <v>0</v>
      </c>
      <c r="N62" s="159">
        <f t="shared" si="10"/>
        <v>0</v>
      </c>
      <c r="O62" s="159">
        <f t="shared" si="10"/>
        <v>0</v>
      </c>
      <c r="P62" s="159">
        <f t="shared" si="10"/>
        <v>0</v>
      </c>
      <c r="Q62" s="159">
        <f t="shared" si="10"/>
        <v>0</v>
      </c>
      <c r="R62" s="145"/>
      <c r="S62" s="145"/>
      <c r="T62" s="5"/>
      <c r="U62" s="5"/>
      <c r="V62" s="5"/>
      <c r="W62" s="5"/>
      <c r="X62" s="42"/>
      <c r="Y62" s="42"/>
      <c r="Z62" s="42"/>
      <c r="AA62" s="42"/>
      <c r="AB62" s="42"/>
      <c r="AC62" s="42"/>
      <c r="AD62" s="42"/>
      <c r="AE62" s="42"/>
      <c r="AF62" s="42"/>
      <c r="AG62" s="42"/>
      <c r="AH62" s="42"/>
      <c r="AI62" s="42"/>
      <c r="AJ62" s="42"/>
      <c r="AK62" s="42"/>
      <c r="AL62" s="42"/>
      <c r="AM62" s="42"/>
      <c r="AN62" s="42"/>
      <c r="AO62" s="42"/>
      <c r="AP62" s="42"/>
      <c r="AQ62" s="42"/>
      <c r="AR62" s="42"/>
      <c r="AS62" s="42"/>
      <c r="AT62" s="42"/>
      <c r="AU62" s="42"/>
      <c r="AV62" s="42"/>
    </row>
    <row r="63" spans="1:48" s="10" customFormat="1" ht="15.75" x14ac:dyDescent="0.25">
      <c r="A63" s="157" t="s">
        <v>43</v>
      </c>
      <c r="B63" s="155"/>
      <c r="C63" s="155"/>
      <c r="D63" s="156"/>
      <c r="E63" s="156"/>
      <c r="F63" s="156"/>
      <c r="G63" s="152" t="s">
        <v>39</v>
      </c>
      <c r="H63" s="159">
        <f t="shared" ref="H63:Q63" si="11">IF(strategy=4,(1-Royalty)*H56,0)</f>
        <v>0</v>
      </c>
      <c r="I63" s="159">
        <f t="shared" si="11"/>
        <v>0</v>
      </c>
      <c r="J63" s="159">
        <f t="shared" si="11"/>
        <v>0</v>
      </c>
      <c r="K63" s="159">
        <f t="shared" si="11"/>
        <v>0</v>
      </c>
      <c r="L63" s="159">
        <f t="shared" si="11"/>
        <v>0</v>
      </c>
      <c r="M63" s="159">
        <f t="shared" si="11"/>
        <v>0</v>
      </c>
      <c r="N63" s="159">
        <f t="shared" si="11"/>
        <v>0</v>
      </c>
      <c r="O63" s="159">
        <f t="shared" si="11"/>
        <v>0</v>
      </c>
      <c r="P63" s="159">
        <f t="shared" si="11"/>
        <v>0</v>
      </c>
      <c r="Q63" s="159">
        <f t="shared" si="11"/>
        <v>0</v>
      </c>
      <c r="R63" s="145"/>
      <c r="S63" s="145"/>
      <c r="T63" s="5"/>
      <c r="U63" s="5"/>
      <c r="V63" s="5"/>
      <c r="W63" s="5"/>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row>
    <row r="64" spans="1:48" s="10" customFormat="1" ht="15" x14ac:dyDescent="0.2">
      <c r="A64" s="2"/>
      <c r="B64" s="2"/>
      <c r="C64" s="2"/>
      <c r="G64" s="88"/>
      <c r="H64" s="146"/>
      <c r="I64" s="146"/>
      <c r="J64" s="146"/>
      <c r="K64" s="146"/>
      <c r="L64" s="146"/>
      <c r="M64" s="146"/>
      <c r="N64" s="146"/>
      <c r="O64" s="146"/>
      <c r="P64" s="146"/>
      <c r="Q64" s="146"/>
      <c r="R64" s="145"/>
      <c r="S64" s="145"/>
      <c r="T64" s="5"/>
      <c r="U64" s="5"/>
      <c r="V64" s="5"/>
      <c r="W64" s="5"/>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row>
    <row r="65" spans="1:48" s="10" customFormat="1" ht="15.75" x14ac:dyDescent="0.25">
      <c r="A65" s="157" t="s">
        <v>44</v>
      </c>
      <c r="B65" s="155"/>
      <c r="C65" s="155"/>
      <c r="D65" s="156"/>
      <c r="E65" s="156"/>
      <c r="F65" s="156"/>
      <c r="G65" s="152" t="s">
        <v>39</v>
      </c>
      <c r="H65" s="159">
        <f>H56-H58-H60-H62-H63</f>
        <v>3.0375000000000014</v>
      </c>
      <c r="I65" s="159">
        <f t="shared" ref="I65:Q65" si="12">I56-I58-I60-I62-I63</f>
        <v>3.0375000000000014</v>
      </c>
      <c r="J65" s="159">
        <f t="shared" si="12"/>
        <v>3.0375000000000014</v>
      </c>
      <c r="K65" s="159">
        <f t="shared" si="12"/>
        <v>3.0375000000000014</v>
      </c>
      <c r="L65" s="159">
        <f t="shared" si="12"/>
        <v>3.0375000000000014</v>
      </c>
      <c r="M65" s="159">
        <f t="shared" si="12"/>
        <v>3.0375000000000014</v>
      </c>
      <c r="N65" s="159">
        <f t="shared" si="12"/>
        <v>3.0375000000000014</v>
      </c>
      <c r="O65" s="159">
        <f t="shared" si="12"/>
        <v>3.0375000000000014</v>
      </c>
      <c r="P65" s="159">
        <f t="shared" si="12"/>
        <v>3.0375000000000014</v>
      </c>
      <c r="Q65" s="159">
        <f t="shared" si="12"/>
        <v>3.0375000000000014</v>
      </c>
      <c r="R65" s="145"/>
      <c r="S65" s="145"/>
      <c r="T65" s="5"/>
      <c r="U65" s="5"/>
      <c r="V65" s="5"/>
      <c r="W65" s="5"/>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row>
    <row r="66" spans="1:48" s="10" customFormat="1" ht="15" x14ac:dyDescent="0.2">
      <c r="A66" s="2"/>
      <c r="B66" s="2"/>
      <c r="C66" s="2"/>
      <c r="G66" s="88"/>
      <c r="H66" s="146"/>
      <c r="I66" s="146"/>
      <c r="J66" s="146"/>
      <c r="K66" s="146"/>
      <c r="L66" s="146"/>
      <c r="M66" s="146"/>
      <c r="N66" s="146"/>
      <c r="O66" s="146"/>
      <c r="P66" s="146"/>
      <c r="Q66" s="146"/>
      <c r="R66" s="145"/>
      <c r="S66" s="145"/>
      <c r="T66" s="5"/>
      <c r="U66" s="5"/>
      <c r="V66" s="5"/>
      <c r="W66" s="5"/>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row>
    <row r="67" spans="1:48" s="10" customFormat="1" ht="15.75" x14ac:dyDescent="0.25">
      <c r="A67" s="157" t="s">
        <v>45</v>
      </c>
      <c r="B67" s="155"/>
      <c r="C67" s="155"/>
      <c r="D67" s="156"/>
      <c r="E67" s="156"/>
      <c r="F67" s="156"/>
      <c r="G67" s="152" t="s">
        <v>39</v>
      </c>
      <c r="H67" s="159">
        <f t="shared" ref="H67:Q67" si="13">tax_rate*H65</f>
        <v>1.1542500000000007</v>
      </c>
      <c r="I67" s="159">
        <f t="shared" si="13"/>
        <v>1.1542500000000007</v>
      </c>
      <c r="J67" s="159">
        <f t="shared" si="13"/>
        <v>1.1542500000000007</v>
      </c>
      <c r="K67" s="159">
        <f t="shared" si="13"/>
        <v>1.1542500000000007</v>
      </c>
      <c r="L67" s="159">
        <f t="shared" si="13"/>
        <v>1.1542500000000007</v>
      </c>
      <c r="M67" s="159">
        <f t="shared" si="13"/>
        <v>1.1542500000000007</v>
      </c>
      <c r="N67" s="159">
        <f t="shared" si="13"/>
        <v>1.1542500000000007</v>
      </c>
      <c r="O67" s="159">
        <f t="shared" si="13"/>
        <v>1.1542500000000007</v>
      </c>
      <c r="P67" s="159">
        <f t="shared" si="13"/>
        <v>1.1542500000000007</v>
      </c>
      <c r="Q67" s="159">
        <f t="shared" si="13"/>
        <v>1.1542500000000007</v>
      </c>
      <c r="R67" s="145"/>
      <c r="S67" s="145"/>
      <c r="T67" s="5"/>
      <c r="U67" s="5"/>
      <c r="V67" s="5"/>
      <c r="W67" s="5"/>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row>
    <row r="68" spans="1:48" s="10" customFormat="1" ht="15.75" x14ac:dyDescent="0.25">
      <c r="A68" s="157" t="s">
        <v>46</v>
      </c>
      <c r="B68" s="155"/>
      <c r="C68" s="155"/>
      <c r="D68" s="156"/>
      <c r="E68" s="156"/>
      <c r="F68" s="156"/>
      <c r="G68" s="152" t="s">
        <v>39</v>
      </c>
      <c r="H68" s="159">
        <f>IF(H67&lt;0,-1*H67,0)</f>
        <v>0</v>
      </c>
      <c r="I68" s="159">
        <f>IF(H68&gt;I67,H68-I67,0)</f>
        <v>0</v>
      </c>
      <c r="J68" s="159">
        <f t="shared" ref="J68:Q68" si="14">IF(I68&gt;J67,I68-J67,0)</f>
        <v>0</v>
      </c>
      <c r="K68" s="159">
        <f t="shared" si="14"/>
        <v>0</v>
      </c>
      <c r="L68" s="159">
        <f t="shared" si="14"/>
        <v>0</v>
      </c>
      <c r="M68" s="159">
        <f t="shared" si="14"/>
        <v>0</v>
      </c>
      <c r="N68" s="159">
        <f t="shared" si="14"/>
        <v>0</v>
      </c>
      <c r="O68" s="159">
        <f t="shared" si="14"/>
        <v>0</v>
      </c>
      <c r="P68" s="159">
        <f t="shared" si="14"/>
        <v>0</v>
      </c>
      <c r="Q68" s="159">
        <f t="shared" si="14"/>
        <v>0</v>
      </c>
      <c r="R68" s="145"/>
      <c r="S68" s="145"/>
      <c r="T68" s="5"/>
      <c r="U68" s="5"/>
      <c r="V68" s="5"/>
      <c r="W68" s="5"/>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row>
    <row r="69" spans="1:48" s="10" customFormat="1" ht="15.75" x14ac:dyDescent="0.25">
      <c r="A69" s="157" t="s">
        <v>47</v>
      </c>
      <c r="B69" s="155"/>
      <c r="C69" s="155"/>
      <c r="D69" s="156"/>
      <c r="E69" s="156"/>
      <c r="F69" s="156"/>
      <c r="G69" s="152" t="s">
        <v>39</v>
      </c>
      <c r="H69" s="159">
        <f>IF(H68&gt;0,0,H67)</f>
        <v>1.1542500000000007</v>
      </c>
      <c r="I69" s="159">
        <f>IF(I68&gt;0,0,I67-H68)</f>
        <v>1.1542500000000007</v>
      </c>
      <c r="J69" s="159">
        <f t="shared" ref="J69:Q69" si="15">IF(J68&gt;0,0,J67-I68)</f>
        <v>1.1542500000000007</v>
      </c>
      <c r="K69" s="159">
        <f t="shared" si="15"/>
        <v>1.1542500000000007</v>
      </c>
      <c r="L69" s="159">
        <f t="shared" si="15"/>
        <v>1.1542500000000007</v>
      </c>
      <c r="M69" s="159">
        <f t="shared" si="15"/>
        <v>1.1542500000000007</v>
      </c>
      <c r="N69" s="159">
        <f t="shared" si="15"/>
        <v>1.1542500000000007</v>
      </c>
      <c r="O69" s="159">
        <f t="shared" si="15"/>
        <v>1.1542500000000007</v>
      </c>
      <c r="P69" s="159">
        <f t="shared" si="15"/>
        <v>1.1542500000000007</v>
      </c>
      <c r="Q69" s="159">
        <f t="shared" si="15"/>
        <v>1.1542500000000007</v>
      </c>
      <c r="R69" s="145"/>
      <c r="S69" s="145"/>
      <c r="T69" s="5"/>
      <c r="U69" s="5"/>
      <c r="V69" s="5"/>
      <c r="W69" s="5"/>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row>
    <row r="70" spans="1:48" s="10" customFormat="1" ht="15" x14ac:dyDescent="0.2">
      <c r="A70" s="2"/>
      <c r="B70" s="2"/>
      <c r="C70" s="2"/>
      <c r="G70" s="88"/>
      <c r="H70" s="146"/>
      <c r="I70" s="146"/>
      <c r="J70" s="146"/>
      <c r="K70" s="146"/>
      <c r="L70" s="146"/>
      <c r="M70" s="146"/>
      <c r="N70" s="146"/>
      <c r="O70" s="146"/>
      <c r="P70" s="146"/>
      <c r="Q70" s="146"/>
      <c r="R70" s="146"/>
      <c r="S70" s="146"/>
      <c r="T70" s="6"/>
      <c r="U70" s="5"/>
      <c r="V70" s="5"/>
      <c r="W70" s="5"/>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row>
    <row r="71" spans="1:48" s="10" customFormat="1" ht="15.75" x14ac:dyDescent="0.25">
      <c r="A71" s="157" t="s">
        <v>48</v>
      </c>
      <c r="B71" s="156"/>
      <c r="C71" s="156"/>
      <c r="D71" s="156"/>
      <c r="E71" s="156"/>
      <c r="F71" s="156"/>
      <c r="G71" s="152" t="s">
        <v>49</v>
      </c>
      <c r="H71" s="158">
        <f>H65-H69</f>
        <v>1.8832500000000008</v>
      </c>
      <c r="I71" s="158">
        <f t="shared" ref="I71:Q71" si="16">I65-I69</f>
        <v>1.8832500000000008</v>
      </c>
      <c r="J71" s="158">
        <f t="shared" si="16"/>
        <v>1.8832500000000008</v>
      </c>
      <c r="K71" s="158">
        <f t="shared" si="16"/>
        <v>1.8832500000000008</v>
      </c>
      <c r="L71" s="158">
        <f t="shared" si="16"/>
        <v>1.8832500000000008</v>
      </c>
      <c r="M71" s="158">
        <f t="shared" si="16"/>
        <v>1.8832500000000008</v>
      </c>
      <c r="N71" s="158">
        <f t="shared" si="16"/>
        <v>1.8832500000000008</v>
      </c>
      <c r="O71" s="158">
        <f t="shared" si="16"/>
        <v>1.8832500000000008</v>
      </c>
      <c r="P71" s="158">
        <f t="shared" si="16"/>
        <v>1.8832500000000008</v>
      </c>
      <c r="Q71" s="158">
        <f t="shared" si="16"/>
        <v>1.8832500000000008</v>
      </c>
      <c r="R71" s="148"/>
      <c r="S71" s="148"/>
      <c r="T71" s="7"/>
      <c r="U71" s="5"/>
      <c r="V71" s="5"/>
      <c r="W71" s="5"/>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row>
    <row r="72" spans="1:48" s="10" customFormat="1" x14ac:dyDescent="0.2">
      <c r="H72" s="145"/>
      <c r="I72" s="145"/>
      <c r="J72" s="145"/>
      <c r="K72" s="145"/>
      <c r="L72" s="145"/>
      <c r="M72" s="145"/>
      <c r="N72" s="145"/>
      <c r="O72" s="145"/>
      <c r="P72" s="145"/>
      <c r="Q72" s="145"/>
      <c r="R72" s="145"/>
      <c r="S72" s="145"/>
      <c r="T72" s="5"/>
      <c r="U72" s="5"/>
      <c r="V72" s="5"/>
      <c r="W72" s="5"/>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row>
    <row r="73" spans="1:48" s="10" customFormat="1" ht="15.75" x14ac:dyDescent="0.25">
      <c r="A73" s="157" t="s">
        <v>50</v>
      </c>
      <c r="B73" s="155"/>
      <c r="C73" s="155"/>
      <c r="D73" s="156"/>
      <c r="E73" s="156"/>
      <c r="F73" s="156"/>
      <c r="G73" s="152" t="s">
        <v>52</v>
      </c>
      <c r="H73" s="158">
        <f t="shared" ref="H73:Q73" si="17">H71/((1+discount_rate)^H48)</f>
        <v>1.8832500000000008</v>
      </c>
      <c r="I73" s="158">
        <f t="shared" si="17"/>
        <v>1.7437500000000006</v>
      </c>
      <c r="J73" s="158">
        <f t="shared" si="17"/>
        <v>1.6145833333333339</v>
      </c>
      <c r="K73" s="158">
        <f t="shared" si="17"/>
        <v>1.494984567901235</v>
      </c>
      <c r="L73" s="158">
        <f t="shared" si="17"/>
        <v>1.3842449702789212</v>
      </c>
      <c r="M73" s="158">
        <f t="shared" si="17"/>
        <v>1.2817083058138159</v>
      </c>
      <c r="N73" s="158">
        <f t="shared" si="17"/>
        <v>1.1867669498276072</v>
      </c>
      <c r="O73" s="158">
        <f t="shared" si="17"/>
        <v>1.0988582868774139</v>
      </c>
      <c r="P73" s="158">
        <f t="shared" si="17"/>
        <v>1.0174613767383462</v>
      </c>
      <c r="Q73" s="158">
        <f t="shared" si="17"/>
        <v>0.94209386735032052</v>
      </c>
      <c r="R73" s="149"/>
      <c r="S73" s="149"/>
      <c r="T73" s="8"/>
      <c r="U73" s="5"/>
      <c r="V73" s="5"/>
      <c r="W73" s="5"/>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row>
    <row r="74" spans="1:48" s="10" customFormat="1" x14ac:dyDescent="0.2">
      <c r="H74" s="150"/>
      <c r="I74" s="148"/>
      <c r="J74" s="148"/>
      <c r="K74" s="148"/>
      <c r="L74" s="148"/>
      <c r="M74" s="148"/>
      <c r="N74" s="148"/>
      <c r="O74" s="148"/>
      <c r="P74" s="148"/>
      <c r="Q74" s="148"/>
      <c r="R74" s="148"/>
      <c r="S74" s="148"/>
      <c r="T74" s="7"/>
      <c r="U74" s="5"/>
      <c r="V74" s="5"/>
      <c r="W74" s="5"/>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row>
    <row r="75" spans="1:48" s="10" customFormat="1" ht="15.75" x14ac:dyDescent="0.25">
      <c r="A75" s="163" t="s">
        <v>85</v>
      </c>
      <c r="B75" s="33"/>
      <c r="C75" s="33"/>
      <c r="D75" s="33"/>
      <c r="E75" s="33"/>
      <c r="F75" s="33"/>
      <c r="G75" s="161" t="s">
        <v>52</v>
      </c>
      <c r="H75" s="162">
        <f>SUM(H73:Q73)</f>
        <v>13.647701658120996</v>
      </c>
      <c r="I75" s="148"/>
      <c r="J75" s="148"/>
      <c r="K75" s="148"/>
      <c r="L75" s="148"/>
      <c r="M75" s="148"/>
      <c r="N75" s="148"/>
      <c r="O75" s="148"/>
      <c r="P75" s="148"/>
      <c r="Q75" s="148"/>
      <c r="R75" s="148"/>
      <c r="S75" s="148"/>
      <c r="T75" s="7"/>
      <c r="U75" s="5"/>
      <c r="V75" s="5"/>
      <c r="W75" s="5"/>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row>
    <row r="76" spans="1:48" s="10" customFormat="1" ht="13.5" thickBot="1" x14ac:dyDescent="0.25">
      <c r="H76" s="9"/>
      <c r="I76" s="9"/>
      <c r="J76" s="9"/>
      <c r="K76" s="9"/>
      <c r="L76" s="9"/>
      <c r="M76" s="9"/>
      <c r="N76" s="9"/>
      <c r="O76" s="9"/>
      <c r="P76" s="9"/>
      <c r="Q76" s="9"/>
      <c r="R76" s="9"/>
      <c r="S76" s="9"/>
      <c r="T76" s="9"/>
      <c r="U76" s="5"/>
      <c r="V76" s="5"/>
      <c r="W76" s="5"/>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row>
    <row r="77" spans="1:48" s="10" customFormat="1" ht="15" x14ac:dyDescent="0.2">
      <c r="A77" s="43" t="s">
        <v>88</v>
      </c>
      <c r="B77" s="44"/>
      <c r="C77" s="44"/>
      <c r="D77" s="44"/>
      <c r="E77" s="44"/>
      <c r="F77" s="44"/>
      <c r="G77" s="45"/>
      <c r="H77" s="45"/>
      <c r="I77" s="45"/>
      <c r="J77" s="45"/>
      <c r="K77" s="45"/>
      <c r="L77" s="45"/>
      <c r="M77" s="45"/>
      <c r="N77" s="45"/>
      <c r="O77" s="45"/>
      <c r="P77" s="45"/>
      <c r="Q77" s="45"/>
      <c r="R77" s="45"/>
      <c r="S77" s="45"/>
      <c r="T77" s="45"/>
      <c r="U77" s="5"/>
      <c r="V77" s="5"/>
      <c r="W77" s="5"/>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row>
    <row r="78" spans="1:48" s="10" customFormat="1" ht="15" x14ac:dyDescent="0.2">
      <c r="A78" s="170"/>
      <c r="B78" s="21"/>
      <c r="C78" s="21"/>
      <c r="D78" s="21"/>
      <c r="E78" s="21"/>
      <c r="F78" s="21"/>
      <c r="U78" s="5"/>
      <c r="V78" s="5"/>
      <c r="W78" s="5"/>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row>
    <row r="79" spans="1:48" s="10" customFormat="1" x14ac:dyDescent="0.2">
      <c r="A79" s="156" t="s">
        <v>86</v>
      </c>
      <c r="B79" s="156"/>
      <c r="C79" s="156"/>
      <c r="D79" s="156"/>
      <c r="E79" s="156"/>
      <c r="F79" s="156"/>
      <c r="H79" s="9"/>
      <c r="I79" s="9"/>
      <c r="J79" s="9"/>
      <c r="K79" s="9"/>
      <c r="L79" s="9"/>
      <c r="M79" s="9"/>
      <c r="N79" s="9"/>
      <c r="O79" s="9"/>
      <c r="P79" s="9"/>
      <c r="Q79" s="9"/>
      <c r="R79" s="9"/>
      <c r="S79" s="9"/>
      <c r="T79" s="9"/>
      <c r="U79" s="5"/>
      <c r="V79" s="5"/>
      <c r="W79" s="5"/>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row>
    <row r="80" spans="1:48" s="10" customFormat="1" x14ac:dyDescent="0.2">
      <c r="H80" s="9"/>
      <c r="I80" s="9"/>
      <c r="J80" s="9"/>
      <c r="K80" s="9"/>
      <c r="L80" s="9"/>
      <c r="M80" s="9"/>
      <c r="N80" s="9"/>
      <c r="O80" s="9"/>
      <c r="P80" s="252"/>
      <c r="Q80" s="252"/>
      <c r="R80" s="9"/>
      <c r="S80" s="9"/>
      <c r="T80" s="9"/>
      <c r="U80" s="5"/>
      <c r="V80" s="5"/>
      <c r="W80" s="5"/>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row>
    <row r="81" spans="1:48" s="10" customFormat="1" x14ac:dyDescent="0.2">
      <c r="A81" s="33"/>
      <c r="B81" s="89" t="s">
        <v>2</v>
      </c>
      <c r="C81" s="33"/>
      <c r="D81" s="33"/>
      <c r="E81" s="90">
        <f>H75</f>
        <v>13.647701658120996</v>
      </c>
      <c r="H81" s="91"/>
      <c r="I81" s="91"/>
      <c r="J81" s="9"/>
      <c r="K81" s="9"/>
      <c r="L81" s="9"/>
      <c r="M81" s="9"/>
      <c r="N81" s="9"/>
      <c r="O81" s="9"/>
      <c r="P81" s="252"/>
      <c r="Q81" s="252"/>
      <c r="R81" s="9"/>
      <c r="S81" s="9"/>
      <c r="T81" s="9"/>
      <c r="U81" s="5"/>
      <c r="V81" s="5"/>
      <c r="W81" s="5"/>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row>
    <row r="82" spans="1:48" s="10" customFormat="1" x14ac:dyDescent="0.2">
      <c r="A82" s="38" t="str">
        <f>F9</f>
        <v>No Partnership / No Expansion</v>
      </c>
      <c r="B82" s="38">
        <v>1</v>
      </c>
      <c r="C82" s="39">
        <f t="dataTable" ref="C82:E85" dt2D="0" dtr="0" r1="K5" ca="1"/>
        <v>0</v>
      </c>
      <c r="D82" s="39">
        <v>0</v>
      </c>
      <c r="E82" s="92">
        <v>13.647701658120996</v>
      </c>
      <c r="H82" s="93"/>
      <c r="I82" s="93"/>
      <c r="J82" s="93"/>
      <c r="K82" s="93"/>
      <c r="L82" s="93"/>
      <c r="M82" s="93"/>
      <c r="N82" s="93"/>
      <c r="O82" s="93"/>
      <c r="P82" s="251"/>
      <c r="Q82" s="93"/>
      <c r="R82" s="93"/>
      <c r="S82" s="93"/>
      <c r="T82" s="93"/>
      <c r="U82" s="5"/>
      <c r="V82" s="5"/>
      <c r="W82" s="5"/>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row>
    <row r="83" spans="1:48" s="10" customFormat="1" x14ac:dyDescent="0.2">
      <c r="A83" s="38" t="str">
        <f>F10</f>
        <v>No Partnership / Expansion</v>
      </c>
      <c r="B83" s="38">
        <v>2</v>
      </c>
      <c r="C83" s="39">
        <v>0</v>
      </c>
      <c r="D83" s="39">
        <v>0</v>
      </c>
      <c r="E83" s="92">
        <v>7.4734727121771103</v>
      </c>
      <c r="H83" s="7"/>
      <c r="I83" s="7"/>
      <c r="J83" s="7"/>
      <c r="K83" s="7"/>
      <c r="L83" s="7"/>
      <c r="M83" s="7"/>
      <c r="N83" s="7"/>
      <c r="O83" s="7"/>
      <c r="P83" s="253"/>
      <c r="Q83" s="253"/>
      <c r="R83" s="7"/>
      <c r="S83" s="7"/>
      <c r="T83" s="7"/>
      <c r="U83" s="5"/>
      <c r="V83" s="5"/>
      <c r="W83" s="5"/>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row>
    <row r="84" spans="1:48" s="10" customFormat="1" x14ac:dyDescent="0.2">
      <c r="A84" s="38" t="str">
        <f>F11</f>
        <v>Joint Venture</v>
      </c>
      <c r="B84" s="38">
        <v>3</v>
      </c>
      <c r="C84" s="39">
        <v>0</v>
      </c>
      <c r="D84" s="39">
        <v>0</v>
      </c>
      <c r="E84" s="92">
        <v>11.142774849996792</v>
      </c>
      <c r="H84" s="7"/>
      <c r="I84" s="7"/>
      <c r="J84" s="7"/>
      <c r="K84" s="7"/>
      <c r="L84" s="7"/>
      <c r="M84" s="7"/>
      <c r="N84" s="7"/>
      <c r="O84" s="7"/>
      <c r="P84" s="7"/>
      <c r="Q84" s="7"/>
      <c r="R84" s="7"/>
      <c r="S84" s="7"/>
      <c r="T84" s="7"/>
      <c r="U84" s="5"/>
      <c r="V84" s="5"/>
      <c r="W84" s="5"/>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row>
    <row r="85" spans="1:48" s="10" customFormat="1" x14ac:dyDescent="0.2">
      <c r="A85" s="38" t="str">
        <f>F12</f>
        <v>Royalty</v>
      </c>
      <c r="B85" s="38">
        <v>4</v>
      </c>
      <c r="C85" s="39">
        <v>0</v>
      </c>
      <c r="D85" s="39">
        <v>0</v>
      </c>
      <c r="E85" s="92">
        <v>4.9064893372413927</v>
      </c>
      <c r="H85" s="7"/>
      <c r="I85" s="7"/>
      <c r="J85" s="7"/>
      <c r="K85" s="7"/>
      <c r="L85" s="7"/>
      <c r="M85" s="7"/>
      <c r="N85" s="7"/>
      <c r="O85" s="7"/>
      <c r="P85" s="7"/>
      <c r="Q85" s="7"/>
      <c r="R85" s="7"/>
      <c r="S85" s="7"/>
      <c r="T85" s="7"/>
      <c r="U85" s="5"/>
      <c r="V85" s="5"/>
      <c r="W85" s="5"/>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row>
    <row r="86" spans="1:48" s="10" customFormat="1" x14ac:dyDescent="0.2">
      <c r="B86" s="94"/>
      <c r="H86" s="7"/>
      <c r="I86" s="7"/>
      <c r="J86" s="191" t="s">
        <v>106</v>
      </c>
      <c r="K86" s="191"/>
      <c r="L86" s="191"/>
      <c r="M86" s="191"/>
      <c r="N86" s="7"/>
      <c r="O86" s="7"/>
      <c r="P86" s="7"/>
      <c r="Q86" s="7"/>
      <c r="R86" s="7"/>
      <c r="S86" s="7"/>
      <c r="T86" s="7"/>
      <c r="U86" s="5"/>
      <c r="V86" s="5"/>
      <c r="W86" s="5"/>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row>
    <row r="87" spans="1:48" s="10" customFormat="1" x14ac:dyDescent="0.2">
      <c r="E87" s="23"/>
      <c r="F87" s="96"/>
      <c r="H87" s="7"/>
      <c r="I87" s="97"/>
      <c r="J87" s="7"/>
      <c r="K87" s="7"/>
      <c r="L87" s="7"/>
      <c r="M87" s="7"/>
      <c r="N87" s="7"/>
      <c r="O87" s="7"/>
      <c r="P87" s="7"/>
      <c r="Q87" s="7"/>
      <c r="R87" s="7"/>
      <c r="S87" s="7"/>
      <c r="T87" s="7"/>
      <c r="U87" s="5"/>
      <c r="V87" s="5"/>
      <c r="W87" s="5"/>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row>
    <row r="88" spans="1:48" s="10" customFormat="1" x14ac:dyDescent="0.2">
      <c r="E88" s="168" t="s">
        <v>87</v>
      </c>
      <c r="F88" s="168"/>
      <c r="G88" s="156"/>
      <c r="H88" s="169"/>
      <c r="I88" s="9"/>
      <c r="J88" s="168" t="s">
        <v>101</v>
      </c>
      <c r="K88" s="168"/>
      <c r="L88" s="156"/>
      <c r="M88" s="169"/>
      <c r="N88" s="9"/>
      <c r="O88" s="9"/>
      <c r="P88" s="9"/>
      <c r="Q88" s="9"/>
      <c r="R88" s="9"/>
      <c r="S88" s="9"/>
      <c r="T88" s="9"/>
      <c r="U88" s="5"/>
      <c r="V88" s="5"/>
      <c r="W88" s="5"/>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row>
    <row r="89" spans="1:48" s="10" customFormat="1" x14ac:dyDescent="0.2">
      <c r="A89" s="98"/>
      <c r="E89" s="23"/>
      <c r="F89" s="23"/>
      <c r="H89" s="9"/>
      <c r="I89" s="9"/>
      <c r="J89" s="9"/>
      <c r="K89" s="9"/>
      <c r="L89" s="9"/>
      <c r="M89" s="9"/>
      <c r="N89" s="9"/>
      <c r="O89" s="9"/>
      <c r="P89" s="9"/>
      <c r="Q89" s="9"/>
      <c r="R89" s="9"/>
      <c r="S89" s="9"/>
      <c r="T89" s="9"/>
      <c r="U89" s="5"/>
      <c r="V89" s="5"/>
      <c r="W89" s="5"/>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row>
    <row r="90" spans="1:48" s="10" customFormat="1" x14ac:dyDescent="0.2">
      <c r="A90" s="46"/>
      <c r="E90" s="34" t="str">
        <f>B31</f>
        <v>DA Corp. markets</v>
      </c>
      <c r="F90" s="34"/>
      <c r="G90" s="35"/>
      <c r="H90" s="36"/>
      <c r="I90" s="9"/>
      <c r="J90" s="34" t="str">
        <f>'Value Model (s1)'!J90</f>
        <v xml:space="preserve">Strategy </v>
      </c>
      <c r="K90" s="184">
        <f>'Value Model (s1)'!K90</f>
        <v>1</v>
      </c>
      <c r="L90" s="34"/>
      <c r="M90" s="34"/>
      <c r="N90" s="9"/>
      <c r="O90" s="9"/>
      <c r="P90" s="9"/>
      <c r="Q90" s="9"/>
      <c r="R90" s="9"/>
      <c r="S90" s="9"/>
      <c r="T90" s="9"/>
      <c r="U90" s="5"/>
      <c r="V90" s="5"/>
      <c r="W90" s="5"/>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c r="AV90" s="42"/>
    </row>
    <row r="91" spans="1:48" s="10" customFormat="1" x14ac:dyDescent="0.2">
      <c r="B91" s="98"/>
      <c r="D91" s="21"/>
      <c r="E91" s="27">
        <f>H75</f>
        <v>13.647701658120996</v>
      </c>
      <c r="F91" s="28">
        <v>1</v>
      </c>
      <c r="G91" s="28">
        <v>2</v>
      </c>
      <c r="H91" s="29">
        <v>3</v>
      </c>
      <c r="I91" s="91"/>
      <c r="J91" s="30">
        <f>'Value Model (s1)'!J91</f>
        <v>13.647701658120996</v>
      </c>
      <c r="K91" s="28">
        <f>'Value Model (s1)'!K91</f>
        <v>1</v>
      </c>
      <c r="L91" s="28">
        <f>'Value Model (s1)'!L91</f>
        <v>2</v>
      </c>
      <c r="M91" s="28">
        <f>'Value Model (s1)'!M91</f>
        <v>3</v>
      </c>
      <c r="N91" s="9"/>
      <c r="O91" s="9"/>
      <c r="P91" s="9"/>
      <c r="Q91" s="9"/>
      <c r="R91" s="9"/>
      <c r="S91" s="9"/>
      <c r="T91" s="9"/>
      <c r="U91" s="5"/>
      <c r="V91" s="5"/>
      <c r="W91" s="5"/>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row>
    <row r="92" spans="1:48" s="10" customFormat="1" x14ac:dyDescent="0.2">
      <c r="A92" s="98"/>
      <c r="E92" s="28">
        <v>1</v>
      </c>
      <c r="F92" s="30">
        <f t="dataTable" ref="F92:H95" dt2D="1" dtr="1" r1="I31" r2="K5" ca="1"/>
        <v>5.9772084175589777</v>
      </c>
      <c r="G92" s="30">
        <v>13.647701658120996</v>
      </c>
      <c r="H92" s="30">
        <v>13.647701658120996</v>
      </c>
      <c r="I92" s="93"/>
      <c r="J92" s="28">
        <f>'Value Model (s1)'!J92</f>
        <v>1</v>
      </c>
      <c r="K92" s="199">
        <f>'Value Model (s1)'!K92</f>
        <v>2.2875735919052862</v>
      </c>
      <c r="L92" s="199">
        <f>'Value Model (s1)'!L92</f>
        <v>5.9772084175589777</v>
      </c>
      <c r="M92" s="199">
        <f>'Value Model (s1)'!M92</f>
        <v>9.3224773261516649</v>
      </c>
      <c r="N92" s="93"/>
      <c r="O92" s="93"/>
      <c r="P92" s="93"/>
      <c r="Q92" s="93"/>
      <c r="R92" s="93"/>
      <c r="S92" s="93"/>
      <c r="T92" s="93"/>
      <c r="U92" s="5"/>
      <c r="V92" s="5"/>
      <c r="W92" s="5"/>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c r="AV92" s="42"/>
    </row>
    <row r="93" spans="1:48" s="10" customFormat="1" x14ac:dyDescent="0.2">
      <c r="A93" s="98"/>
      <c r="E93" s="28">
        <v>2</v>
      </c>
      <c r="F93" s="30">
        <v>-5.159341262001651</v>
      </c>
      <c r="G93" s="30">
        <v>7.4734727121771103</v>
      </c>
      <c r="H93" s="30">
        <v>24.84974411382963</v>
      </c>
      <c r="I93" s="9"/>
      <c r="J93" s="28">
        <f>'Value Model (s1)'!J93</f>
        <v>2</v>
      </c>
      <c r="K93" s="199">
        <f>'Value Model (s1)'!K93</f>
        <v>5.2231944617500154</v>
      </c>
      <c r="L93" s="199">
        <f>'Value Model (s1)'!L93</f>
        <v>13.647701658120996</v>
      </c>
      <c r="M93" s="199">
        <f>'Value Model (s1)'!M93</f>
        <v>21.285921516164031</v>
      </c>
      <c r="N93" s="9"/>
      <c r="O93" s="9"/>
      <c r="P93" s="9"/>
      <c r="Q93" s="9"/>
      <c r="R93" s="9"/>
      <c r="S93" s="9"/>
      <c r="T93" s="9"/>
      <c r="U93" s="5"/>
      <c r="V93" s="5"/>
      <c r="W93" s="5"/>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c r="AV93" s="42"/>
    </row>
    <row r="94" spans="1:48" s="10" customFormat="1" x14ac:dyDescent="0.2">
      <c r="E94" s="28">
        <v>3</v>
      </c>
      <c r="F94" s="30">
        <v>3.8493222209079834</v>
      </c>
      <c r="G94" s="31">
        <v>11.142774849996792</v>
      </c>
      <c r="H94" s="30">
        <v>18.560874255044528</v>
      </c>
      <c r="I94" s="7"/>
      <c r="J94" s="28">
        <f>'Value Model (s1)'!J94</f>
        <v>3</v>
      </c>
      <c r="K94" s="199">
        <f>'Value Model (s1)'!K94</f>
        <v>5.2231944617500154</v>
      </c>
      <c r="L94" s="199">
        <f>'Value Model (s1)'!L94</f>
        <v>13.647701658120996</v>
      </c>
      <c r="M94" s="199">
        <f>'Value Model (s1)'!M94</f>
        <v>21.285921516164031</v>
      </c>
      <c r="N94" s="7"/>
      <c r="O94" s="7"/>
      <c r="P94" s="7"/>
      <c r="Q94" s="7"/>
      <c r="R94" s="7"/>
      <c r="S94" s="7"/>
      <c r="T94" s="7"/>
      <c r="U94" s="5"/>
      <c r="V94" s="5"/>
      <c r="W94" s="5"/>
      <c r="X94" s="42"/>
      <c r="Y94" s="42"/>
      <c r="Z94" s="42"/>
      <c r="AA94" s="42"/>
      <c r="AB94" s="42"/>
      <c r="AC94" s="42"/>
      <c r="AD94" s="42"/>
      <c r="AE94" s="42"/>
      <c r="AF94" s="42"/>
      <c r="AG94" s="42"/>
      <c r="AH94" s="42"/>
      <c r="AI94" s="42"/>
      <c r="AJ94" s="42"/>
      <c r="AK94" s="42"/>
      <c r="AL94" s="42"/>
      <c r="AM94" s="42"/>
      <c r="AN94" s="42"/>
      <c r="AO94" s="42"/>
      <c r="AP94" s="42"/>
      <c r="AQ94" s="42"/>
      <c r="AR94" s="42"/>
      <c r="AS94" s="42"/>
      <c r="AT94" s="42"/>
      <c r="AU94" s="42"/>
      <c r="AV94" s="42"/>
    </row>
    <row r="95" spans="1:48" s="10" customFormat="1" x14ac:dyDescent="0.2">
      <c r="E95" s="28">
        <v>4</v>
      </c>
      <c r="F95" s="30">
        <v>1.694969043774297</v>
      </c>
      <c r="G95" s="30">
        <v>4.9064893372413927</v>
      </c>
      <c r="H95" s="30">
        <v>9.7237697774420297</v>
      </c>
      <c r="I95" s="9"/>
      <c r="J95" s="9"/>
      <c r="K95" s="9"/>
      <c r="L95" s="9"/>
      <c r="M95" s="9"/>
      <c r="N95" s="9"/>
      <c r="O95" s="9"/>
      <c r="P95" s="9"/>
      <c r="Q95" s="9"/>
      <c r="R95" s="9"/>
      <c r="S95" s="9"/>
      <c r="T95" s="9"/>
      <c r="U95" s="5"/>
      <c r="V95" s="5"/>
      <c r="W95" s="5"/>
      <c r="X95" s="42"/>
      <c r="Y95" s="42"/>
      <c r="Z95" s="42"/>
      <c r="AA95" s="42"/>
      <c r="AB95" s="42"/>
      <c r="AC95" s="42"/>
      <c r="AD95" s="42"/>
      <c r="AE95" s="42"/>
      <c r="AF95" s="42"/>
      <c r="AG95" s="42"/>
      <c r="AH95" s="42"/>
      <c r="AI95" s="42"/>
      <c r="AJ95" s="42"/>
      <c r="AK95" s="42"/>
      <c r="AL95" s="42"/>
      <c r="AM95" s="42"/>
      <c r="AN95" s="42"/>
      <c r="AO95" s="42"/>
      <c r="AP95" s="42"/>
      <c r="AQ95" s="42"/>
      <c r="AR95" s="42"/>
      <c r="AS95" s="42"/>
      <c r="AT95" s="42"/>
      <c r="AU95" s="42"/>
      <c r="AV95" s="42"/>
    </row>
    <row r="96" spans="1:48" s="10" customFormat="1" x14ac:dyDescent="0.2">
      <c r="I96" s="9"/>
      <c r="J96" s="34" t="str">
        <f>'Value Model (s2)'!J90</f>
        <v xml:space="preserve">Strategy </v>
      </c>
      <c r="K96" s="184">
        <f>'Value Model (s2)'!K90</f>
        <v>2</v>
      </c>
      <c r="L96" s="34"/>
      <c r="M96" s="34"/>
      <c r="N96" s="9"/>
      <c r="O96" s="9"/>
      <c r="P96" s="9"/>
      <c r="Q96" s="9"/>
      <c r="R96" s="9"/>
      <c r="S96" s="9"/>
      <c r="T96" s="9"/>
      <c r="U96" s="5"/>
      <c r="V96" s="5"/>
      <c r="W96" s="5"/>
      <c r="X96" s="42"/>
      <c r="Y96" s="42"/>
      <c r="Z96" s="42"/>
      <c r="AA96" s="42"/>
      <c r="AB96" s="42"/>
      <c r="AC96" s="42"/>
      <c r="AD96" s="42"/>
      <c r="AE96" s="42"/>
      <c r="AF96" s="42"/>
      <c r="AG96" s="42"/>
      <c r="AH96" s="42"/>
      <c r="AI96" s="42"/>
      <c r="AJ96" s="42"/>
      <c r="AK96" s="42"/>
      <c r="AL96" s="42"/>
      <c r="AM96" s="42"/>
      <c r="AN96" s="42"/>
      <c r="AO96" s="42"/>
      <c r="AP96" s="42"/>
      <c r="AQ96" s="42"/>
      <c r="AR96" s="42"/>
      <c r="AS96" s="42"/>
      <c r="AT96" s="42"/>
      <c r="AU96" s="42"/>
      <c r="AV96" s="42"/>
    </row>
    <row r="97" spans="5:48" s="10" customFormat="1" x14ac:dyDescent="0.2">
      <c r="E97" s="32" t="str">
        <f>B32</f>
        <v>EnzyTech Multiple</v>
      </c>
      <c r="F97" s="32"/>
      <c r="G97" s="33"/>
      <c r="H97" s="33"/>
      <c r="I97" s="7"/>
      <c r="J97" s="30">
        <f>'Value Model (s2)'!J91</f>
        <v>7.4734727121771103</v>
      </c>
      <c r="K97" s="28">
        <f>'Value Model (s2)'!K91</f>
        <v>1</v>
      </c>
      <c r="L97" s="28">
        <f>'Value Model (s2)'!L91</f>
        <v>2</v>
      </c>
      <c r="M97" s="28">
        <f>'Value Model (s2)'!M91</f>
        <v>3</v>
      </c>
      <c r="N97" s="7"/>
      <c r="O97" s="7"/>
      <c r="P97" s="7"/>
      <c r="Q97" s="7"/>
      <c r="R97" s="7"/>
      <c r="S97" s="7"/>
      <c r="T97" s="7"/>
      <c r="U97" s="5"/>
      <c r="V97" s="5"/>
      <c r="W97" s="5"/>
      <c r="X97" s="42"/>
      <c r="Y97" s="42"/>
      <c r="Z97" s="42"/>
      <c r="AA97" s="42"/>
      <c r="AB97" s="42"/>
      <c r="AC97" s="42"/>
      <c r="AD97" s="42"/>
      <c r="AE97" s="42"/>
      <c r="AF97" s="42"/>
      <c r="AG97" s="42"/>
      <c r="AH97" s="42"/>
      <c r="AI97" s="42"/>
      <c r="AJ97" s="42"/>
      <c r="AK97" s="42"/>
      <c r="AL97" s="42"/>
      <c r="AM97" s="42"/>
      <c r="AN97" s="42"/>
      <c r="AO97" s="42"/>
      <c r="AP97" s="42"/>
      <c r="AQ97" s="42"/>
      <c r="AR97" s="42"/>
      <c r="AS97" s="42"/>
      <c r="AT97" s="42"/>
      <c r="AU97" s="42"/>
      <c r="AV97" s="42"/>
    </row>
    <row r="98" spans="5:48" s="10" customFormat="1" x14ac:dyDescent="0.2">
      <c r="E98" s="27">
        <f>$H$75</f>
        <v>13.647701658120996</v>
      </c>
      <c r="F98" s="28">
        <v>1</v>
      </c>
      <c r="G98" s="28">
        <v>2</v>
      </c>
      <c r="H98" s="28">
        <v>3</v>
      </c>
      <c r="I98" s="7"/>
      <c r="J98" s="28">
        <f>'Value Model (s2)'!J92</f>
        <v>1</v>
      </c>
      <c r="K98" s="199">
        <f>'Value Model (s2)'!K92</f>
        <v>-11.110365174346313</v>
      </c>
      <c r="L98" s="199">
        <f>'Value Model (s2)'!L92</f>
        <v>-5.159341262001651</v>
      </c>
      <c r="M98" s="199">
        <f>'Value Model (s2)'!M92</f>
        <v>-1.0691069455128148</v>
      </c>
      <c r="N98" s="7"/>
      <c r="O98" s="7"/>
      <c r="P98" s="7"/>
      <c r="Q98" s="7"/>
      <c r="R98" s="7"/>
      <c r="S98" s="7"/>
      <c r="T98" s="7"/>
      <c r="U98" s="5"/>
      <c r="V98" s="5"/>
      <c r="W98" s="5"/>
      <c r="X98" s="42"/>
      <c r="Y98" s="42"/>
      <c r="Z98" s="42"/>
      <c r="AA98" s="42"/>
      <c r="AB98" s="42"/>
      <c r="AC98" s="42"/>
      <c r="AD98" s="42"/>
      <c r="AE98" s="42"/>
      <c r="AF98" s="42"/>
      <c r="AG98" s="42"/>
      <c r="AH98" s="42"/>
      <c r="AI98" s="42"/>
      <c r="AJ98" s="42"/>
      <c r="AK98" s="42"/>
      <c r="AL98" s="42"/>
      <c r="AM98" s="42"/>
      <c r="AN98" s="42"/>
      <c r="AO98" s="42"/>
      <c r="AP98" s="42"/>
      <c r="AQ98" s="42"/>
      <c r="AR98" s="42"/>
      <c r="AS98" s="42"/>
      <c r="AT98" s="42"/>
      <c r="AU98" s="42"/>
      <c r="AV98" s="42"/>
    </row>
    <row r="99" spans="5:48" s="10" customFormat="1" x14ac:dyDescent="0.2">
      <c r="E99" s="28">
        <v>1</v>
      </c>
      <c r="F99" s="30">
        <f t="dataTable" ref="F99:H102" dt2D="1" dtr="1" r1="I32" r2="K5" ca="1"/>
        <v>13.647701658120996</v>
      </c>
      <c r="G99" s="30">
        <v>13.647701658120996</v>
      </c>
      <c r="H99" s="30">
        <v>13.647701658120996</v>
      </c>
      <c r="I99" s="7"/>
      <c r="J99" s="28">
        <f>'Value Model (s2)'!J93</f>
        <v>2</v>
      </c>
      <c r="K99" s="199">
        <f>'Value Model (s2)'!K93</f>
        <v>-4.1710000308129489</v>
      </c>
      <c r="L99" s="199">
        <f>'Value Model (s2)'!L93</f>
        <v>7.4734727121771103</v>
      </c>
      <c r="M99" s="199">
        <f>'Value Model (s2)'!M93</f>
        <v>17.431011367197392</v>
      </c>
      <c r="N99" s="7"/>
      <c r="O99" s="7"/>
      <c r="P99" s="7"/>
      <c r="Q99" s="7"/>
      <c r="R99" s="7"/>
      <c r="S99" s="7"/>
      <c r="T99" s="7"/>
      <c r="U99" s="5"/>
      <c r="V99" s="5"/>
      <c r="W99" s="5"/>
      <c r="X99" s="42"/>
      <c r="Y99" s="42"/>
      <c r="Z99" s="42"/>
      <c r="AA99" s="42"/>
      <c r="AB99" s="42"/>
      <c r="AC99" s="42"/>
      <c r="AD99" s="42"/>
      <c r="AE99" s="42"/>
      <c r="AF99" s="42"/>
      <c r="AG99" s="42"/>
      <c r="AH99" s="42"/>
      <c r="AI99" s="42"/>
      <c r="AJ99" s="42"/>
      <c r="AK99" s="42"/>
      <c r="AL99" s="42"/>
      <c r="AM99" s="42"/>
      <c r="AN99" s="42"/>
      <c r="AO99" s="42"/>
      <c r="AP99" s="42"/>
      <c r="AQ99" s="42"/>
      <c r="AR99" s="42"/>
      <c r="AS99" s="42"/>
      <c r="AT99" s="42"/>
      <c r="AU99" s="42"/>
      <c r="AV99" s="42"/>
    </row>
    <row r="100" spans="5:48" s="10" customFormat="1" x14ac:dyDescent="0.2">
      <c r="E100" s="28">
        <v>2</v>
      </c>
      <c r="F100" s="30">
        <v>7.4734727121771103</v>
      </c>
      <c r="G100" s="30">
        <v>7.4734727121771103</v>
      </c>
      <c r="H100" s="30">
        <v>7.4734727121771103</v>
      </c>
      <c r="I100" s="9"/>
      <c r="J100" s="28">
        <f>'Value Model (s2)'!J94</f>
        <v>3</v>
      </c>
      <c r="K100" s="199">
        <f>'Value Model (s2)'!K94</f>
        <v>3.0677896772468545</v>
      </c>
      <c r="L100" s="199">
        <f>'Value Model (s2)'!L94</f>
        <v>24.84974411382963</v>
      </c>
      <c r="M100" s="199">
        <f>'Value Model (s2)'!M94</f>
        <v>44.179694894472433</v>
      </c>
      <c r="N100" s="9"/>
      <c r="O100" s="9"/>
      <c r="P100" s="9"/>
      <c r="Q100" s="9"/>
      <c r="R100" s="9"/>
      <c r="S100" s="9"/>
      <c r="T100" s="9"/>
      <c r="U100" s="5"/>
      <c r="V100" s="5"/>
      <c r="W100" s="5"/>
      <c r="X100" s="42"/>
      <c r="Y100" s="42"/>
      <c r="Z100" s="42"/>
      <c r="AA100" s="42"/>
      <c r="AB100" s="42"/>
      <c r="AC100" s="42"/>
      <c r="AD100" s="42"/>
      <c r="AE100" s="42"/>
      <c r="AF100" s="42"/>
      <c r="AG100" s="42"/>
      <c r="AH100" s="42"/>
      <c r="AI100" s="42"/>
      <c r="AJ100" s="42"/>
      <c r="AK100" s="42"/>
      <c r="AL100" s="42"/>
      <c r="AM100" s="42"/>
      <c r="AN100" s="42"/>
      <c r="AO100" s="42"/>
      <c r="AP100" s="42"/>
      <c r="AQ100" s="42"/>
      <c r="AR100" s="42"/>
      <c r="AS100" s="42"/>
      <c r="AT100" s="42"/>
      <c r="AU100" s="42"/>
      <c r="AV100" s="42"/>
    </row>
    <row r="101" spans="5:48" s="10" customFormat="1" x14ac:dyDescent="0.2">
      <c r="E101" s="28">
        <v>3</v>
      </c>
      <c r="F101" s="30">
        <v>7.9591248928548533</v>
      </c>
      <c r="G101" s="37">
        <v>11.142774849996792</v>
      </c>
      <c r="H101" s="30">
        <v>14.188005243784731</v>
      </c>
      <c r="I101" s="7"/>
      <c r="J101" s="7"/>
      <c r="K101" s="7"/>
      <c r="L101" s="7"/>
      <c r="M101" s="7"/>
      <c r="N101" s="7"/>
      <c r="O101" s="7"/>
      <c r="P101" s="7"/>
      <c r="Q101" s="7"/>
      <c r="R101" s="7"/>
      <c r="S101" s="7"/>
      <c r="T101" s="7"/>
      <c r="U101" s="5"/>
      <c r="V101" s="5"/>
      <c r="W101" s="5"/>
      <c r="X101" s="42"/>
      <c r="Y101" s="42"/>
      <c r="Z101" s="42"/>
      <c r="AA101" s="42"/>
      <c r="AB101" s="42"/>
      <c r="AC101" s="42"/>
      <c r="AD101" s="42"/>
      <c r="AE101" s="42"/>
      <c r="AF101" s="42"/>
      <c r="AG101" s="42"/>
      <c r="AH101" s="42"/>
      <c r="AI101" s="42"/>
      <c r="AJ101" s="42"/>
      <c r="AK101" s="42"/>
      <c r="AL101" s="42"/>
      <c r="AM101" s="42"/>
      <c r="AN101" s="42"/>
      <c r="AO101" s="42"/>
      <c r="AP101" s="42"/>
      <c r="AQ101" s="42"/>
      <c r="AR101" s="42"/>
      <c r="AS101" s="42"/>
      <c r="AT101" s="42"/>
      <c r="AU101" s="42"/>
      <c r="AV101" s="42"/>
    </row>
    <row r="102" spans="5:48" s="10" customFormat="1" x14ac:dyDescent="0.2">
      <c r="E102" s="28">
        <v>4</v>
      </c>
      <c r="F102" s="30">
        <v>3.5046352408867074</v>
      </c>
      <c r="G102" s="30">
        <v>4.9064893372413927</v>
      </c>
      <c r="H102" s="30">
        <v>6.2473932554936873</v>
      </c>
      <c r="I102" s="9"/>
      <c r="J102" s="34" t="str">
        <f>'Value Model (s3)'!J90</f>
        <v xml:space="preserve">Strategy </v>
      </c>
      <c r="K102" s="184">
        <f>'Value Model (s3)'!K90</f>
        <v>3</v>
      </c>
      <c r="L102" s="34"/>
      <c r="M102" s="34"/>
      <c r="N102" s="9"/>
      <c r="O102" s="9"/>
      <c r="P102" s="9"/>
      <c r="Q102" s="9"/>
      <c r="R102" s="9"/>
      <c r="S102" s="9"/>
      <c r="T102" s="9"/>
      <c r="U102" s="5"/>
      <c r="V102" s="5"/>
      <c r="W102" s="5"/>
      <c r="X102" s="42"/>
      <c r="Y102" s="42"/>
      <c r="Z102" s="42"/>
      <c r="AA102" s="42"/>
      <c r="AB102" s="42"/>
      <c r="AC102" s="42"/>
      <c r="AD102" s="42"/>
      <c r="AE102" s="42"/>
      <c r="AF102" s="42"/>
      <c r="AG102" s="42"/>
      <c r="AH102" s="42"/>
      <c r="AI102" s="42"/>
      <c r="AJ102" s="42"/>
      <c r="AK102" s="42"/>
      <c r="AL102" s="42"/>
      <c r="AM102" s="42"/>
      <c r="AN102" s="42"/>
      <c r="AO102" s="42"/>
      <c r="AP102" s="42"/>
      <c r="AQ102" s="42"/>
      <c r="AR102" s="42"/>
      <c r="AS102" s="42"/>
      <c r="AT102" s="42"/>
      <c r="AU102" s="42"/>
      <c r="AV102" s="42"/>
    </row>
    <row r="103" spans="5:48" s="10" customFormat="1" x14ac:dyDescent="0.2">
      <c r="I103" s="9"/>
      <c r="J103" s="30">
        <f>'Value Model (s3)'!J91</f>
        <v>11.142774849996792</v>
      </c>
      <c r="K103" s="28">
        <f>'Value Model (s3)'!K91</f>
        <v>1</v>
      </c>
      <c r="L103" s="28">
        <f>'Value Model (s3)'!L91</f>
        <v>2</v>
      </c>
      <c r="M103" s="28">
        <f>'Value Model (s3)'!M91</f>
        <v>3</v>
      </c>
      <c r="N103" s="9"/>
      <c r="O103" s="9"/>
      <c r="P103" s="9"/>
      <c r="Q103" s="9"/>
      <c r="R103" s="9"/>
      <c r="S103" s="9"/>
      <c r="T103" s="9"/>
      <c r="U103" s="5"/>
      <c r="V103" s="5"/>
      <c r="W103" s="5"/>
      <c r="X103" s="42"/>
      <c r="Y103" s="42"/>
      <c r="Z103" s="42"/>
      <c r="AA103" s="42"/>
      <c r="AB103" s="42"/>
      <c r="AC103" s="42"/>
      <c r="AD103" s="42"/>
      <c r="AE103" s="42"/>
      <c r="AF103" s="42"/>
      <c r="AG103" s="42"/>
      <c r="AH103" s="42"/>
      <c r="AI103" s="42"/>
      <c r="AJ103" s="42"/>
      <c r="AK103" s="42"/>
      <c r="AL103" s="42"/>
      <c r="AM103" s="42"/>
      <c r="AN103" s="42"/>
      <c r="AO103" s="42"/>
      <c r="AP103" s="42"/>
      <c r="AQ103" s="42"/>
      <c r="AR103" s="42"/>
      <c r="AS103" s="42"/>
      <c r="AT103" s="42"/>
      <c r="AU103" s="42"/>
      <c r="AV103" s="42"/>
    </row>
    <row r="104" spans="5:48" s="10" customFormat="1" x14ac:dyDescent="0.2">
      <c r="E104" s="33" t="str">
        <f>B33</f>
        <v>Demand Growth Rate</v>
      </c>
      <c r="F104" s="33"/>
      <c r="G104" s="33"/>
      <c r="H104" s="33"/>
      <c r="I104" s="7"/>
      <c r="J104" s="28">
        <f>'Value Model (s3)'!J92</f>
        <v>1</v>
      </c>
      <c r="K104" s="199">
        <f>'Value Model (s3)'!K92</f>
        <v>1.4731973931870055</v>
      </c>
      <c r="L104" s="199">
        <f>'Value Model (s3)'!L92</f>
        <v>3.8493222209079834</v>
      </c>
      <c r="M104" s="199">
        <f>'Value Model (s3)'!M92</f>
        <v>6.0036753980416746</v>
      </c>
      <c r="N104" s="7"/>
      <c r="O104" s="7"/>
      <c r="P104" s="7"/>
      <c r="Q104" s="7"/>
      <c r="R104" s="7"/>
      <c r="S104" s="7"/>
      <c r="T104" s="7"/>
      <c r="U104" s="5"/>
      <c r="V104" s="5"/>
      <c r="W104" s="5"/>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row>
    <row r="105" spans="5:48" s="10" customFormat="1" x14ac:dyDescent="0.2">
      <c r="E105" s="27">
        <f>$H$75</f>
        <v>13.647701658120996</v>
      </c>
      <c r="F105" s="28">
        <v>1</v>
      </c>
      <c r="G105" s="28">
        <v>2</v>
      </c>
      <c r="H105" s="28">
        <v>3</v>
      </c>
      <c r="I105" s="7"/>
      <c r="J105" s="28">
        <f>'Value Model (s3)'!J93</f>
        <v>2</v>
      </c>
      <c r="K105" s="199">
        <f>'Value Model (s3)'!K93</f>
        <v>4.2645187697518567</v>
      </c>
      <c r="L105" s="199">
        <f>'Value Model (s3)'!L93</f>
        <v>11.142774849996792</v>
      </c>
      <c r="M105" s="199">
        <f>'Value Model (s3)'!M93</f>
        <v>17.379060362752217</v>
      </c>
      <c r="N105" s="7"/>
      <c r="O105" s="7"/>
      <c r="P105" s="7"/>
      <c r="Q105" s="7"/>
      <c r="R105" s="7"/>
      <c r="S105" s="7"/>
      <c r="T105" s="7"/>
      <c r="U105" s="5"/>
      <c r="V105" s="5"/>
      <c r="W105" s="5"/>
      <c r="X105" s="42"/>
      <c r="Y105" s="42"/>
      <c r="Z105" s="42"/>
      <c r="AA105" s="42"/>
      <c r="AB105" s="42"/>
      <c r="AC105" s="42"/>
      <c r="AD105" s="42"/>
      <c r="AE105" s="42"/>
      <c r="AF105" s="42"/>
      <c r="AG105" s="42"/>
      <c r="AH105" s="42"/>
      <c r="AI105" s="42"/>
      <c r="AJ105" s="42"/>
      <c r="AK105" s="42"/>
      <c r="AL105" s="42"/>
      <c r="AM105" s="42"/>
      <c r="AN105" s="42"/>
      <c r="AO105" s="42"/>
      <c r="AP105" s="42"/>
      <c r="AQ105" s="42"/>
      <c r="AR105" s="42"/>
      <c r="AS105" s="42"/>
      <c r="AT105" s="42"/>
      <c r="AU105" s="42"/>
      <c r="AV105" s="42"/>
    </row>
    <row r="106" spans="5:48" s="10" customFormat="1" x14ac:dyDescent="0.2">
      <c r="E106" s="28">
        <v>1</v>
      </c>
      <c r="F106" s="30">
        <f t="dataTable" ref="F106:H109" dt2D="1" dtr="1" r1="I33" r2="K5" ca="1"/>
        <v>12.941187360801344</v>
      </c>
      <c r="G106" s="30">
        <v>13.647701658120996</v>
      </c>
      <c r="H106" s="30">
        <v>13.647701658120996</v>
      </c>
      <c r="I106" s="7"/>
      <c r="J106" s="28">
        <f>'Value Model (s3)'!J94</f>
        <v>3</v>
      </c>
      <c r="K106" s="199">
        <f>'Value Model (s3)'!K94</f>
        <v>7.1035444679799875</v>
      </c>
      <c r="L106" s="199">
        <f>'Value Model (s3)'!L94</f>
        <v>18.560874255044528</v>
      </c>
      <c r="M106" s="199">
        <f>'Value Model (s3)'!M94</f>
        <v>28.948853261983061</v>
      </c>
      <c r="N106" s="7"/>
      <c r="O106" s="7"/>
      <c r="P106" s="7"/>
      <c r="Q106" s="7"/>
      <c r="R106" s="7"/>
      <c r="S106" s="7"/>
      <c r="T106" s="7"/>
      <c r="U106" s="5"/>
      <c r="V106" s="5"/>
      <c r="W106" s="5"/>
      <c r="X106" s="42"/>
      <c r="Y106" s="42"/>
      <c r="Z106" s="42"/>
      <c r="AA106" s="42"/>
      <c r="AB106" s="42"/>
      <c r="AC106" s="42"/>
      <c r="AD106" s="42"/>
      <c r="AE106" s="42"/>
      <c r="AF106" s="42"/>
      <c r="AG106" s="42"/>
      <c r="AH106" s="42"/>
      <c r="AI106" s="42"/>
      <c r="AJ106" s="42"/>
      <c r="AK106" s="42"/>
      <c r="AL106" s="42"/>
      <c r="AM106" s="42"/>
      <c r="AN106" s="42"/>
      <c r="AO106" s="42"/>
      <c r="AP106" s="42"/>
      <c r="AQ106" s="42"/>
      <c r="AR106" s="42"/>
      <c r="AS106" s="42"/>
      <c r="AT106" s="42"/>
      <c r="AU106" s="42"/>
      <c r="AV106" s="42"/>
    </row>
    <row r="107" spans="5:48" s="10" customFormat="1" x14ac:dyDescent="0.2">
      <c r="E107" s="28">
        <v>2</v>
      </c>
      <c r="F107" s="30">
        <v>3.4102039061521854</v>
      </c>
      <c r="G107" s="30">
        <v>7.4734727121771103</v>
      </c>
      <c r="H107" s="30">
        <v>13.518597296595292</v>
      </c>
      <c r="I107" s="7"/>
      <c r="J107" s="7"/>
      <c r="K107" s="7"/>
      <c r="L107" s="7"/>
      <c r="M107" s="7"/>
      <c r="N107" s="7"/>
      <c r="O107" s="7"/>
      <c r="P107" s="7"/>
      <c r="Q107" s="7"/>
      <c r="R107" s="7"/>
      <c r="S107" s="7"/>
      <c r="T107" s="7"/>
      <c r="U107" s="5"/>
      <c r="V107" s="5"/>
      <c r="W107" s="5"/>
      <c r="X107" s="42"/>
      <c r="Y107" s="42"/>
      <c r="Z107" s="42"/>
      <c r="AA107" s="42"/>
      <c r="AB107" s="42"/>
      <c r="AC107" s="42"/>
      <c r="AD107" s="42"/>
      <c r="AE107" s="42"/>
      <c r="AF107" s="42"/>
      <c r="AG107" s="42"/>
      <c r="AH107" s="42"/>
      <c r="AI107" s="42"/>
      <c r="AJ107" s="42"/>
      <c r="AK107" s="42"/>
      <c r="AL107" s="42"/>
      <c r="AM107" s="42"/>
      <c r="AN107" s="42"/>
      <c r="AO107" s="42"/>
      <c r="AP107" s="42"/>
      <c r="AQ107" s="42"/>
      <c r="AR107" s="42"/>
      <c r="AS107" s="42"/>
      <c r="AT107" s="42"/>
      <c r="AU107" s="42"/>
      <c r="AV107" s="42"/>
    </row>
    <row r="108" spans="5:48" s="10" customFormat="1" x14ac:dyDescent="0.2">
      <c r="E108" s="28">
        <v>3</v>
      </c>
      <c r="F108" s="30">
        <v>8.5601237950227258</v>
      </c>
      <c r="G108" s="37">
        <v>11.142774849996792</v>
      </c>
      <c r="H108" s="30">
        <v>14.256654257967416</v>
      </c>
      <c r="I108" s="9"/>
      <c r="J108" s="34" t="str">
        <f>'Value Model (s4)'!J90</f>
        <v xml:space="preserve">Strategy </v>
      </c>
      <c r="K108" s="184">
        <f>'Value Model (s4)'!K90</f>
        <v>4</v>
      </c>
      <c r="L108" s="34"/>
      <c r="M108" s="34"/>
      <c r="N108" s="9"/>
      <c r="O108" s="9"/>
      <c r="P108" s="9"/>
      <c r="Q108" s="9"/>
      <c r="R108" s="9"/>
      <c r="S108" s="9"/>
      <c r="T108" s="9"/>
      <c r="U108" s="5"/>
      <c r="V108" s="5"/>
      <c r="W108" s="5"/>
      <c r="X108" s="42"/>
      <c r="Y108" s="42"/>
      <c r="Z108" s="42"/>
      <c r="AA108" s="42"/>
      <c r="AB108" s="42"/>
      <c r="AC108" s="42"/>
      <c r="AD108" s="42"/>
      <c r="AE108" s="42"/>
      <c r="AF108" s="42"/>
      <c r="AG108" s="42"/>
      <c r="AH108" s="42"/>
      <c r="AI108" s="42"/>
      <c r="AJ108" s="42"/>
      <c r="AK108" s="42"/>
      <c r="AL108" s="42"/>
      <c r="AM108" s="42"/>
      <c r="AN108" s="42"/>
      <c r="AO108" s="42"/>
      <c r="AP108" s="42"/>
      <c r="AQ108" s="42"/>
      <c r="AR108" s="42"/>
      <c r="AS108" s="42"/>
      <c r="AT108" s="42"/>
      <c r="AU108" s="42"/>
      <c r="AV108" s="42"/>
    </row>
    <row r="109" spans="5:48" s="10" customFormat="1" x14ac:dyDescent="0.2">
      <c r="E109" s="28">
        <v>4</v>
      </c>
      <c r="F109" s="30">
        <v>3.7692726175614544</v>
      </c>
      <c r="G109" s="30">
        <v>4.9064893372413927</v>
      </c>
      <c r="H109" s="30">
        <v>6.6093546200467905</v>
      </c>
      <c r="I109" s="7"/>
      <c r="J109" s="30">
        <f>'Value Model (s4)'!J91</f>
        <v>4.9064893372413927</v>
      </c>
      <c r="K109" s="28">
        <f>'Value Model (s4)'!K91</f>
        <v>1</v>
      </c>
      <c r="L109" s="28">
        <f>'Value Model (s4)'!L91</f>
        <v>2</v>
      </c>
      <c r="M109" s="28">
        <f>'Value Model (s4)'!M91</f>
        <v>3</v>
      </c>
      <c r="N109" s="7"/>
      <c r="O109" s="7"/>
      <c r="P109" s="7"/>
      <c r="Q109" s="7"/>
      <c r="R109" s="7"/>
      <c r="S109" s="7"/>
      <c r="T109" s="7"/>
      <c r="U109" s="5"/>
      <c r="V109" s="5"/>
      <c r="W109" s="5"/>
      <c r="X109" s="42"/>
      <c r="Y109" s="42"/>
      <c r="Z109" s="42"/>
      <c r="AA109" s="42"/>
      <c r="AB109" s="42"/>
      <c r="AC109" s="42"/>
      <c r="AD109" s="42"/>
      <c r="AE109" s="42"/>
      <c r="AF109" s="42"/>
      <c r="AG109" s="42"/>
      <c r="AH109" s="42"/>
      <c r="AI109" s="42"/>
      <c r="AJ109" s="42"/>
      <c r="AK109" s="42"/>
      <c r="AL109" s="42"/>
      <c r="AM109" s="42"/>
      <c r="AN109" s="42"/>
      <c r="AO109" s="42"/>
      <c r="AP109" s="42"/>
      <c r="AQ109" s="42"/>
      <c r="AR109" s="42"/>
      <c r="AS109" s="42"/>
      <c r="AT109" s="42"/>
      <c r="AU109" s="42"/>
      <c r="AV109" s="42"/>
    </row>
    <row r="110" spans="5:48" s="10" customFormat="1" x14ac:dyDescent="0.2">
      <c r="E110" s="22"/>
      <c r="F110" s="22"/>
      <c r="G110" s="22"/>
      <c r="H110" s="22"/>
      <c r="I110" s="7"/>
      <c r="J110" s="28">
        <f>'Value Model (s4)'!J92</f>
        <v>1</v>
      </c>
      <c r="K110" s="199">
        <f>'Value Model (s4)'!K92</f>
        <v>1.5761628023882499</v>
      </c>
      <c r="L110" s="199">
        <f>'Value Model (s4)'!L92</f>
        <v>1.694969043774297</v>
      </c>
      <c r="M110" s="199">
        <f>'Value Model (s4)'!M92</f>
        <v>1.8026867026309834</v>
      </c>
      <c r="N110" s="7"/>
      <c r="O110" s="7"/>
      <c r="P110" s="7"/>
      <c r="Q110" s="7"/>
      <c r="R110" s="7"/>
      <c r="S110" s="7"/>
      <c r="T110" s="7"/>
      <c r="U110" s="5"/>
      <c r="V110" s="5"/>
      <c r="W110" s="5"/>
      <c r="X110" s="42"/>
      <c r="Y110" s="42"/>
      <c r="Z110" s="42"/>
      <c r="AA110" s="42"/>
      <c r="AB110" s="42"/>
      <c r="AC110" s="42"/>
      <c r="AD110" s="42"/>
      <c r="AE110" s="42"/>
      <c r="AF110" s="42"/>
      <c r="AG110" s="42"/>
      <c r="AH110" s="42"/>
      <c r="AI110" s="42"/>
      <c r="AJ110" s="42"/>
      <c r="AK110" s="42"/>
      <c r="AL110" s="42"/>
      <c r="AM110" s="42"/>
      <c r="AN110" s="42"/>
      <c r="AO110" s="42"/>
      <c r="AP110" s="42"/>
      <c r="AQ110" s="42"/>
      <c r="AR110" s="42"/>
      <c r="AS110" s="42"/>
      <c r="AT110" s="42"/>
      <c r="AU110" s="42"/>
      <c r="AV110" s="42"/>
    </row>
    <row r="111" spans="5:48" s="10" customFormat="1" x14ac:dyDescent="0.2">
      <c r="E111" s="33" t="str">
        <f>B36</f>
        <v>Unit Revenue</v>
      </c>
      <c r="F111" s="33"/>
      <c r="G111" s="33"/>
      <c r="H111" s="33"/>
      <c r="I111" s="7"/>
      <c r="J111" s="28">
        <f>'Value Model (s4)'!J93</f>
        <v>2</v>
      </c>
      <c r="K111" s="199">
        <f>'Value Model (s4)'!K93</f>
        <v>4.5625765332291452</v>
      </c>
      <c r="L111" s="199">
        <f>'Value Model (s4)'!L93</f>
        <v>4.9064893372413927</v>
      </c>
      <c r="M111" s="199">
        <f>'Value Model (s4)'!M93</f>
        <v>5.2183036128791658</v>
      </c>
      <c r="N111" s="7"/>
      <c r="O111" s="7"/>
      <c r="P111" s="7"/>
      <c r="Q111" s="7"/>
      <c r="R111" s="7"/>
      <c r="S111" s="7"/>
      <c r="T111" s="7"/>
      <c r="U111" s="5"/>
      <c r="V111" s="5"/>
      <c r="W111" s="5"/>
      <c r="X111" s="42"/>
      <c r="Y111" s="42"/>
      <c r="Z111" s="42"/>
      <c r="AA111" s="42"/>
      <c r="AB111" s="42"/>
      <c r="AC111" s="42"/>
      <c r="AD111" s="42"/>
      <c r="AE111" s="42"/>
      <c r="AF111" s="42"/>
      <c r="AG111" s="42"/>
      <c r="AH111" s="42"/>
      <c r="AI111" s="42"/>
      <c r="AJ111" s="42"/>
      <c r="AK111" s="42"/>
      <c r="AL111" s="42"/>
      <c r="AM111" s="42"/>
      <c r="AN111" s="42"/>
      <c r="AO111" s="42"/>
      <c r="AP111" s="42"/>
      <c r="AQ111" s="42"/>
      <c r="AR111" s="42"/>
      <c r="AS111" s="42"/>
      <c r="AT111" s="42"/>
      <c r="AU111" s="42"/>
      <c r="AV111" s="42"/>
    </row>
    <row r="112" spans="5:48" s="10" customFormat="1" x14ac:dyDescent="0.2">
      <c r="E112" s="27">
        <f>$H$75</f>
        <v>13.647701658120996</v>
      </c>
      <c r="F112" s="28">
        <v>1</v>
      </c>
      <c r="G112" s="28">
        <v>2</v>
      </c>
      <c r="H112" s="28">
        <v>3</v>
      </c>
      <c r="I112" s="9"/>
      <c r="J112" s="28">
        <f>'Value Model (s4)'!J94</f>
        <v>3</v>
      </c>
      <c r="K112" s="199">
        <f>'Value Model (s4)'!K94</f>
        <v>9.0421971294904804</v>
      </c>
      <c r="L112" s="199">
        <f>'Value Model (s4)'!L94</f>
        <v>9.7237697774420297</v>
      </c>
      <c r="M112" s="199">
        <f>'Value Model (s4)'!M94</f>
        <v>10.341728978251425</v>
      </c>
      <c r="N112" s="9"/>
      <c r="O112" s="9"/>
      <c r="P112" s="9"/>
      <c r="Q112" s="9"/>
      <c r="R112" s="9"/>
      <c r="S112" s="9"/>
      <c r="T112" s="9"/>
      <c r="U112" s="5"/>
      <c r="V112" s="5"/>
      <c r="W112" s="5"/>
      <c r="X112" s="42"/>
      <c r="Y112" s="42"/>
      <c r="Z112" s="42"/>
      <c r="AA112" s="42"/>
      <c r="AB112" s="42"/>
      <c r="AC112" s="42"/>
      <c r="AD112" s="42"/>
      <c r="AE112" s="42"/>
      <c r="AF112" s="42"/>
      <c r="AG112" s="42"/>
      <c r="AH112" s="42"/>
      <c r="AI112" s="42"/>
      <c r="AJ112" s="42"/>
      <c r="AK112" s="42"/>
      <c r="AL112" s="42"/>
      <c r="AM112" s="42"/>
      <c r="AN112" s="42"/>
      <c r="AO112" s="42"/>
      <c r="AP112" s="42"/>
      <c r="AQ112" s="42"/>
      <c r="AR112" s="42"/>
      <c r="AS112" s="42"/>
      <c r="AT112" s="42"/>
      <c r="AU112" s="42"/>
      <c r="AV112" s="42"/>
    </row>
    <row r="113" spans="1:48" s="10" customFormat="1" x14ac:dyDescent="0.2">
      <c r="E113" s="28">
        <v>1</v>
      </c>
      <c r="F113" s="30">
        <f t="dataTable" ref="F113:H116" dt2D="1" dtr="1" r1="I36" r2="K5" ca="1"/>
        <v>5.2231944617500154</v>
      </c>
      <c r="G113" s="30">
        <v>13.647701658120996</v>
      </c>
      <c r="H113" s="30">
        <v>21.285921516164031</v>
      </c>
      <c r="I113" s="7"/>
      <c r="J113" s="9"/>
      <c r="K113" s="9"/>
      <c r="L113" s="9"/>
      <c r="M113" s="9"/>
      <c r="N113" s="7"/>
      <c r="O113" s="7"/>
      <c r="P113" s="7"/>
      <c r="Q113" s="7"/>
      <c r="R113" s="7"/>
      <c r="S113" s="7"/>
      <c r="T113" s="7"/>
      <c r="U113" s="5"/>
      <c r="V113" s="5"/>
      <c r="W113" s="5"/>
      <c r="X113" s="42"/>
      <c r="Y113" s="42"/>
      <c r="Z113" s="42"/>
      <c r="AA113" s="42"/>
      <c r="AB113" s="42"/>
      <c r="AC113" s="42"/>
      <c r="AD113" s="42"/>
      <c r="AE113" s="42"/>
      <c r="AF113" s="42"/>
      <c r="AG113" s="42"/>
      <c r="AH113" s="42"/>
      <c r="AI113" s="42"/>
      <c r="AJ113" s="42"/>
      <c r="AK113" s="42"/>
      <c r="AL113" s="42"/>
      <c r="AM113" s="42"/>
      <c r="AN113" s="42"/>
      <c r="AO113" s="42"/>
      <c r="AP113" s="42"/>
      <c r="AQ113" s="42"/>
      <c r="AR113" s="42"/>
      <c r="AS113" s="42"/>
      <c r="AT113" s="42"/>
      <c r="AU113" s="42"/>
      <c r="AV113" s="42"/>
    </row>
    <row r="114" spans="1:48" s="10" customFormat="1" x14ac:dyDescent="0.2">
      <c r="E114" s="28">
        <v>2</v>
      </c>
      <c r="F114" s="30">
        <v>-4.1710000308129489</v>
      </c>
      <c r="G114" s="30">
        <v>7.4734727121771103</v>
      </c>
      <c r="H114" s="30">
        <v>17.431011367197392</v>
      </c>
      <c r="I114" s="9"/>
      <c r="J114" s="9"/>
      <c r="K114" s="9"/>
      <c r="L114" s="9"/>
      <c r="M114" s="9"/>
      <c r="N114" s="9"/>
      <c r="O114" s="9"/>
      <c r="P114" s="9"/>
      <c r="Q114" s="9"/>
      <c r="R114" s="9"/>
      <c r="S114" s="9"/>
      <c r="T114" s="9"/>
      <c r="U114" s="5"/>
      <c r="V114" s="5"/>
      <c r="W114" s="5"/>
      <c r="X114" s="42"/>
      <c r="Y114" s="42"/>
      <c r="Z114" s="42"/>
      <c r="AA114" s="42"/>
      <c r="AB114" s="42"/>
      <c r="AC114" s="42"/>
      <c r="AD114" s="42"/>
      <c r="AE114" s="42"/>
      <c r="AF114" s="42"/>
      <c r="AG114" s="42"/>
      <c r="AH114" s="42"/>
      <c r="AI114" s="42"/>
      <c r="AJ114" s="42"/>
      <c r="AK114" s="42"/>
      <c r="AL114" s="42"/>
      <c r="AM114" s="42"/>
      <c r="AN114" s="42"/>
      <c r="AO114" s="42"/>
      <c r="AP114" s="42"/>
      <c r="AQ114" s="42"/>
      <c r="AR114" s="42"/>
      <c r="AS114" s="42"/>
      <c r="AT114" s="42"/>
      <c r="AU114" s="42"/>
      <c r="AV114" s="42"/>
    </row>
    <row r="115" spans="1:48" s="10" customFormat="1" x14ac:dyDescent="0.2">
      <c r="E115" s="28">
        <v>3</v>
      </c>
      <c r="F115" s="30">
        <v>4.2645187697518567</v>
      </c>
      <c r="G115" s="37">
        <v>11.142774849996792</v>
      </c>
      <c r="H115" s="30">
        <v>17.379060362752217</v>
      </c>
      <c r="I115" s="9"/>
      <c r="J115" s="9"/>
      <c r="K115" s="9"/>
      <c r="L115" s="9"/>
      <c r="M115" s="9"/>
      <c r="N115" s="9"/>
      <c r="O115" s="9"/>
      <c r="P115" s="9"/>
      <c r="Q115" s="9"/>
      <c r="R115" s="9"/>
      <c r="S115" s="9"/>
      <c r="T115" s="9"/>
      <c r="U115" s="5"/>
      <c r="V115" s="5"/>
      <c r="W115" s="5"/>
      <c r="X115" s="42"/>
      <c r="Y115" s="42"/>
      <c r="Z115" s="42"/>
      <c r="AA115" s="42"/>
      <c r="AB115" s="42"/>
      <c r="AC115" s="42"/>
      <c r="AD115" s="42"/>
      <c r="AE115" s="42"/>
      <c r="AF115" s="42"/>
      <c r="AG115" s="42"/>
      <c r="AH115" s="42"/>
      <c r="AI115" s="42"/>
      <c r="AJ115" s="42"/>
      <c r="AK115" s="42"/>
      <c r="AL115" s="42"/>
      <c r="AM115" s="42"/>
      <c r="AN115" s="42"/>
      <c r="AO115" s="42"/>
      <c r="AP115" s="42"/>
      <c r="AQ115" s="42"/>
      <c r="AR115" s="42"/>
      <c r="AS115" s="42"/>
      <c r="AT115" s="42"/>
      <c r="AU115" s="42"/>
      <c r="AV115" s="42"/>
    </row>
    <row r="116" spans="1:48" s="10" customFormat="1" x14ac:dyDescent="0.2">
      <c r="B116" s="98"/>
      <c r="E116" s="28">
        <v>4</v>
      </c>
      <c r="F116" s="30">
        <v>4.5625765332291452</v>
      </c>
      <c r="G116" s="30">
        <v>4.9064893372413927</v>
      </c>
      <c r="H116" s="30">
        <v>5.2183036128791658</v>
      </c>
      <c r="I116" s="91"/>
      <c r="J116" s="9"/>
      <c r="K116" s="9"/>
      <c r="L116" s="9"/>
      <c r="M116" s="9"/>
      <c r="N116" s="9"/>
      <c r="O116" s="9"/>
      <c r="P116" s="9"/>
      <c r="Q116" s="9"/>
      <c r="R116" s="9"/>
      <c r="S116" s="9"/>
      <c r="T116" s="9"/>
      <c r="U116" s="5"/>
      <c r="V116" s="5"/>
      <c r="W116" s="5"/>
      <c r="X116" s="42"/>
      <c r="Y116" s="42"/>
      <c r="Z116" s="42"/>
      <c r="AA116" s="42"/>
      <c r="AB116" s="42"/>
      <c r="AC116" s="42"/>
      <c r="AD116" s="42"/>
      <c r="AE116" s="42"/>
      <c r="AF116" s="42"/>
      <c r="AG116" s="42"/>
      <c r="AH116" s="42"/>
      <c r="AI116" s="42"/>
      <c r="AJ116" s="42"/>
      <c r="AK116" s="42"/>
      <c r="AL116" s="42"/>
      <c r="AM116" s="42"/>
      <c r="AN116" s="42"/>
      <c r="AO116" s="42"/>
      <c r="AP116" s="42"/>
      <c r="AQ116" s="42"/>
      <c r="AR116" s="42"/>
      <c r="AS116" s="42"/>
      <c r="AT116" s="42"/>
      <c r="AU116" s="42"/>
      <c r="AV116" s="42"/>
    </row>
    <row r="117" spans="1:48" s="10" customFormat="1" x14ac:dyDescent="0.2">
      <c r="A117" s="98"/>
      <c r="H117" s="22"/>
      <c r="I117" s="93"/>
      <c r="J117" s="93"/>
      <c r="K117" s="93"/>
      <c r="L117" s="93"/>
      <c r="M117" s="93"/>
      <c r="N117" s="93"/>
      <c r="O117" s="93"/>
      <c r="P117" s="93"/>
      <c r="Q117" s="93"/>
      <c r="R117" s="93"/>
      <c r="S117" s="93"/>
      <c r="T117" s="93"/>
      <c r="U117" s="5"/>
      <c r="V117" s="5"/>
      <c r="W117" s="5"/>
      <c r="X117" s="42"/>
      <c r="Y117" s="42"/>
      <c r="Z117" s="42"/>
      <c r="AA117" s="42"/>
      <c r="AB117" s="42"/>
      <c r="AC117" s="42"/>
      <c r="AD117" s="42"/>
      <c r="AE117" s="42"/>
      <c r="AF117" s="42"/>
      <c r="AG117" s="42"/>
      <c r="AH117" s="42"/>
      <c r="AI117" s="42"/>
      <c r="AJ117" s="42"/>
      <c r="AK117" s="42"/>
      <c r="AL117" s="42"/>
      <c r="AM117" s="42"/>
      <c r="AN117" s="42"/>
      <c r="AO117" s="42"/>
      <c r="AP117" s="42"/>
      <c r="AQ117" s="42"/>
      <c r="AR117" s="42"/>
      <c r="AS117" s="42"/>
      <c r="AT117" s="42"/>
      <c r="AU117" s="42"/>
      <c r="AV117" s="42"/>
    </row>
    <row r="118" spans="1:48" s="10" customFormat="1" x14ac:dyDescent="0.2">
      <c r="E118" s="33" t="str">
        <f>B39</f>
        <v>Production cost</v>
      </c>
      <c r="F118" s="33"/>
      <c r="G118" s="33"/>
      <c r="H118" s="33"/>
      <c r="I118" s="7"/>
      <c r="J118" s="7"/>
      <c r="K118" s="7"/>
      <c r="L118" s="7"/>
      <c r="M118" s="7"/>
      <c r="N118" s="7"/>
      <c r="O118" s="7"/>
      <c r="P118" s="7"/>
      <c r="Q118" s="7"/>
      <c r="R118" s="7"/>
      <c r="S118" s="7"/>
      <c r="T118" s="7"/>
      <c r="U118" s="5"/>
      <c r="V118" s="5"/>
      <c r="W118" s="5"/>
      <c r="X118" s="42"/>
      <c r="Y118" s="42"/>
      <c r="Z118" s="42"/>
      <c r="AA118" s="42"/>
      <c r="AB118" s="42"/>
      <c r="AC118" s="42"/>
      <c r="AD118" s="42"/>
      <c r="AE118" s="42"/>
      <c r="AF118" s="42"/>
      <c r="AG118" s="42"/>
      <c r="AH118" s="42"/>
      <c r="AI118" s="42"/>
      <c r="AJ118" s="42"/>
      <c r="AK118" s="42"/>
      <c r="AL118" s="42"/>
      <c r="AM118" s="42"/>
      <c r="AN118" s="42"/>
      <c r="AO118" s="42"/>
      <c r="AP118" s="42"/>
      <c r="AQ118" s="42"/>
      <c r="AR118" s="42"/>
      <c r="AS118" s="42"/>
      <c r="AT118" s="42"/>
      <c r="AU118" s="42"/>
      <c r="AV118" s="42"/>
    </row>
    <row r="119" spans="1:48" s="10" customFormat="1" x14ac:dyDescent="0.2">
      <c r="E119" s="27">
        <f>$H$75</f>
        <v>13.647701658120996</v>
      </c>
      <c r="F119" s="28">
        <v>1</v>
      </c>
      <c r="G119" s="28">
        <v>2</v>
      </c>
      <c r="H119" s="28">
        <v>3</v>
      </c>
      <c r="I119" s="7"/>
      <c r="J119" s="7"/>
      <c r="K119" s="7"/>
      <c r="L119" s="7"/>
      <c r="M119" s="7"/>
      <c r="N119" s="7"/>
      <c r="O119" s="7"/>
      <c r="P119" s="7"/>
      <c r="Q119" s="7"/>
      <c r="R119" s="7"/>
      <c r="S119" s="7"/>
      <c r="T119" s="7"/>
      <c r="U119" s="5"/>
      <c r="V119" s="5"/>
      <c r="W119" s="5"/>
      <c r="X119" s="42"/>
      <c r="Y119" s="42"/>
      <c r="Z119" s="42"/>
      <c r="AA119" s="42"/>
      <c r="AB119" s="42"/>
      <c r="AC119" s="42"/>
      <c r="AD119" s="42"/>
      <c r="AE119" s="42"/>
      <c r="AF119" s="42"/>
      <c r="AG119" s="42"/>
      <c r="AH119" s="42"/>
      <c r="AI119" s="42"/>
      <c r="AJ119" s="42"/>
      <c r="AK119" s="42"/>
      <c r="AL119" s="42"/>
      <c r="AM119" s="42"/>
      <c r="AN119" s="42"/>
      <c r="AO119" s="42"/>
      <c r="AP119" s="42"/>
      <c r="AQ119" s="42"/>
      <c r="AR119" s="42"/>
      <c r="AS119" s="42"/>
      <c r="AT119" s="42"/>
      <c r="AU119" s="42"/>
      <c r="AV119" s="42"/>
    </row>
    <row r="120" spans="1:48" s="10" customFormat="1" x14ac:dyDescent="0.2">
      <c r="B120" s="94"/>
      <c r="E120" s="28">
        <v>1</v>
      </c>
      <c r="F120" s="30">
        <f t="dataTable" ref="F120:H123" dt2D="1" dtr="1" r1="I39" r2="K5"/>
        <v>16.343543960959718</v>
      </c>
      <c r="G120" s="30">
        <v>13.647701658120996</v>
      </c>
      <c r="H120" s="30">
        <v>10.446388923500031</v>
      </c>
      <c r="I120" s="7"/>
      <c r="J120" s="7"/>
      <c r="K120" s="7"/>
      <c r="L120" s="7"/>
      <c r="M120" s="7"/>
      <c r="N120" s="7"/>
      <c r="O120" s="7"/>
      <c r="P120" s="7"/>
      <c r="Q120" s="7"/>
      <c r="R120" s="7"/>
      <c r="S120" s="7"/>
      <c r="T120" s="7"/>
      <c r="U120" s="5"/>
      <c r="V120" s="5"/>
      <c r="W120" s="5"/>
      <c r="X120" s="42"/>
      <c r="Y120" s="42"/>
      <c r="Z120" s="42"/>
      <c r="AA120" s="42"/>
      <c r="AB120" s="42"/>
      <c r="AC120" s="42"/>
      <c r="AD120" s="42"/>
      <c r="AE120" s="42"/>
      <c r="AF120" s="42"/>
      <c r="AG120" s="42"/>
      <c r="AH120" s="42"/>
      <c r="AI120" s="42"/>
      <c r="AJ120" s="42"/>
      <c r="AK120" s="42"/>
      <c r="AL120" s="42"/>
      <c r="AM120" s="42"/>
      <c r="AN120" s="42"/>
      <c r="AO120" s="42"/>
      <c r="AP120" s="42"/>
      <c r="AQ120" s="42"/>
      <c r="AR120" s="42"/>
      <c r="AS120" s="42"/>
      <c r="AT120" s="42"/>
      <c r="AU120" s="42"/>
      <c r="AV120" s="42"/>
    </row>
    <row r="121" spans="1:48" s="10" customFormat="1" x14ac:dyDescent="0.2">
      <c r="B121" s="94"/>
      <c r="E121" s="28">
        <v>2</v>
      </c>
      <c r="F121" s="30">
        <v>11.009911073344211</v>
      </c>
      <c r="G121" s="30">
        <v>7.4734727121771103</v>
      </c>
      <c r="H121" s="30">
        <v>3.1965987577709605</v>
      </c>
      <c r="I121" s="7"/>
      <c r="J121" s="7"/>
      <c r="K121" s="7"/>
      <c r="L121" s="7"/>
      <c r="M121" s="7"/>
      <c r="N121" s="7"/>
      <c r="O121" s="7"/>
      <c r="P121" s="7"/>
      <c r="Q121" s="7"/>
      <c r="R121" s="7"/>
      <c r="S121" s="7"/>
      <c r="T121" s="7"/>
      <c r="U121" s="5"/>
      <c r="V121" s="5"/>
      <c r="W121" s="5"/>
      <c r="X121" s="42"/>
      <c r="Y121" s="42"/>
      <c r="Z121" s="42"/>
      <c r="AA121" s="42"/>
      <c r="AB121" s="42"/>
      <c r="AC121" s="42"/>
      <c r="AD121" s="42"/>
      <c r="AE121" s="42"/>
      <c r="AF121" s="42"/>
      <c r="AG121" s="42"/>
      <c r="AH121" s="42"/>
      <c r="AI121" s="42"/>
      <c r="AJ121" s="42"/>
      <c r="AK121" s="42"/>
      <c r="AL121" s="42"/>
      <c r="AM121" s="42"/>
      <c r="AN121" s="42"/>
      <c r="AO121" s="42"/>
      <c r="AP121" s="42"/>
      <c r="AQ121" s="42"/>
      <c r="AR121" s="42"/>
      <c r="AS121" s="42"/>
      <c r="AT121" s="42"/>
      <c r="AU121" s="42"/>
      <c r="AV121" s="42"/>
    </row>
    <row r="122" spans="1:48" s="10" customFormat="1" x14ac:dyDescent="0.2">
      <c r="B122" s="94"/>
      <c r="E122" s="28">
        <v>3</v>
      </c>
      <c r="F122" s="30">
        <v>13.343816795675174</v>
      </c>
      <c r="G122" s="37">
        <v>11.142774849996792</v>
      </c>
      <c r="H122" s="30">
        <v>8.5290375395037152</v>
      </c>
      <c r="I122" s="7"/>
      <c r="J122" s="7"/>
      <c r="K122" s="7"/>
      <c r="L122" s="7"/>
      <c r="M122" s="7"/>
      <c r="N122" s="7"/>
      <c r="O122" s="7"/>
      <c r="P122" s="7"/>
      <c r="Q122" s="7"/>
      <c r="R122" s="7"/>
      <c r="S122" s="7"/>
      <c r="T122" s="7"/>
      <c r="U122" s="5"/>
      <c r="V122" s="5"/>
      <c r="W122" s="5"/>
      <c r="X122" s="42"/>
      <c r="Y122" s="42"/>
      <c r="Z122" s="42"/>
      <c r="AA122" s="42"/>
      <c r="AB122" s="42"/>
      <c r="AC122" s="42"/>
      <c r="AD122" s="42"/>
      <c r="AE122" s="42"/>
      <c r="AF122" s="42"/>
      <c r="AG122" s="42"/>
      <c r="AH122" s="42"/>
      <c r="AI122" s="42"/>
      <c r="AJ122" s="42"/>
      <c r="AK122" s="42"/>
      <c r="AL122" s="42"/>
      <c r="AM122" s="42"/>
      <c r="AN122" s="42"/>
      <c r="AO122" s="42"/>
      <c r="AP122" s="42"/>
      <c r="AQ122" s="42"/>
      <c r="AR122" s="42"/>
      <c r="AS122" s="42"/>
      <c r="AT122" s="42"/>
      <c r="AU122" s="42"/>
      <c r="AV122" s="42"/>
    </row>
    <row r="123" spans="1:48" s="10" customFormat="1" x14ac:dyDescent="0.2">
      <c r="E123" s="28">
        <v>4</v>
      </c>
      <c r="F123" s="30">
        <v>4.9064893372413927</v>
      </c>
      <c r="G123" s="30">
        <v>4.9064893372413927</v>
      </c>
      <c r="H123" s="30">
        <v>4.9064893372413927</v>
      </c>
      <c r="I123" s="7"/>
      <c r="J123" s="7"/>
      <c r="K123" s="7"/>
      <c r="L123" s="7"/>
      <c r="M123" s="7"/>
      <c r="N123" s="7"/>
      <c r="O123" s="7"/>
      <c r="P123" s="7"/>
      <c r="Q123" s="7"/>
      <c r="R123" s="7"/>
      <c r="S123" s="7"/>
      <c r="T123" s="7"/>
      <c r="U123" s="5"/>
      <c r="V123" s="5"/>
      <c r="W123" s="5"/>
      <c r="X123" s="42"/>
      <c r="Y123" s="42"/>
      <c r="Z123" s="42"/>
      <c r="AA123" s="42"/>
      <c r="AB123" s="42"/>
      <c r="AC123" s="42"/>
      <c r="AD123" s="42"/>
      <c r="AE123" s="42"/>
      <c r="AF123" s="42"/>
      <c r="AG123" s="42"/>
      <c r="AH123" s="42"/>
      <c r="AI123" s="42"/>
      <c r="AJ123" s="42"/>
      <c r="AK123" s="42"/>
      <c r="AL123" s="42"/>
      <c r="AM123" s="42"/>
      <c r="AN123" s="42"/>
      <c r="AO123" s="42"/>
      <c r="AP123" s="42"/>
      <c r="AQ123" s="42"/>
      <c r="AR123" s="42"/>
      <c r="AS123" s="42"/>
      <c r="AT123" s="42"/>
      <c r="AU123" s="42"/>
      <c r="AV123" s="42"/>
    </row>
    <row r="124" spans="1:48" s="10" customFormat="1" x14ac:dyDescent="0.2">
      <c r="H124" s="24"/>
      <c r="I124" s="7"/>
      <c r="J124" s="7"/>
      <c r="K124" s="7"/>
      <c r="L124" s="7"/>
      <c r="M124" s="7"/>
      <c r="N124" s="7"/>
      <c r="O124" s="7"/>
      <c r="P124" s="7"/>
      <c r="Q124" s="7"/>
      <c r="R124" s="7"/>
      <c r="S124" s="7"/>
      <c r="T124" s="7"/>
      <c r="U124" s="5"/>
      <c r="V124" s="5"/>
      <c r="W124" s="5"/>
      <c r="X124" s="42"/>
      <c r="Y124" s="42"/>
      <c r="Z124" s="42"/>
      <c r="AA124" s="42"/>
      <c r="AB124" s="42"/>
      <c r="AC124" s="42"/>
      <c r="AD124" s="42"/>
      <c r="AE124" s="42"/>
      <c r="AF124" s="42"/>
      <c r="AG124" s="42"/>
      <c r="AH124" s="42"/>
      <c r="AI124" s="42"/>
      <c r="AJ124" s="42"/>
      <c r="AK124" s="42"/>
      <c r="AL124" s="42"/>
      <c r="AM124" s="42"/>
      <c r="AN124" s="42"/>
      <c r="AO124" s="42"/>
      <c r="AP124" s="42"/>
      <c r="AQ124" s="42"/>
      <c r="AR124" s="42"/>
      <c r="AS124" s="42"/>
      <c r="AT124" s="42"/>
      <c r="AU124" s="42"/>
      <c r="AV124" s="42"/>
    </row>
    <row r="125" spans="1:48" s="10" customFormat="1" x14ac:dyDescent="0.2">
      <c r="E125" s="33" t="str">
        <f>B40</f>
        <v>Plant construction cost</v>
      </c>
      <c r="F125" s="33"/>
      <c r="G125" s="33"/>
      <c r="H125" s="33"/>
      <c r="I125" s="7"/>
      <c r="J125" s="7"/>
      <c r="K125" s="7"/>
      <c r="L125" s="7"/>
      <c r="M125" s="7"/>
      <c r="N125" s="7"/>
      <c r="O125" s="7"/>
      <c r="P125" s="7"/>
      <c r="Q125" s="7"/>
      <c r="R125" s="7"/>
      <c r="S125" s="7"/>
      <c r="T125" s="7"/>
      <c r="U125" s="5"/>
      <c r="V125" s="5"/>
      <c r="W125" s="5"/>
      <c r="X125" s="42"/>
      <c r="Y125" s="42"/>
      <c r="Z125" s="42"/>
      <c r="AA125" s="42"/>
      <c r="AB125" s="42"/>
      <c r="AC125" s="42"/>
      <c r="AD125" s="42"/>
      <c r="AE125" s="42"/>
      <c r="AF125" s="42"/>
      <c r="AG125" s="42"/>
      <c r="AH125" s="42"/>
      <c r="AI125" s="42"/>
      <c r="AJ125" s="42"/>
      <c r="AK125" s="42"/>
      <c r="AL125" s="42"/>
      <c r="AM125" s="42"/>
      <c r="AN125" s="42"/>
      <c r="AO125" s="42"/>
      <c r="AP125" s="42"/>
      <c r="AQ125" s="42"/>
      <c r="AR125" s="42"/>
      <c r="AS125" s="42"/>
      <c r="AT125" s="42"/>
      <c r="AU125" s="42"/>
      <c r="AV125" s="42"/>
    </row>
    <row r="126" spans="1:48" s="10" customFormat="1" x14ac:dyDescent="0.2">
      <c r="E126" s="27">
        <f>$H$75</f>
        <v>13.647701658120996</v>
      </c>
      <c r="F126" s="28">
        <v>1</v>
      </c>
      <c r="G126" s="28">
        <v>2</v>
      </c>
      <c r="H126" s="28">
        <v>3</v>
      </c>
      <c r="I126" s="7"/>
      <c r="J126" s="7"/>
      <c r="K126" s="7"/>
      <c r="L126" s="7"/>
      <c r="M126" s="7"/>
      <c r="N126" s="7"/>
      <c r="O126" s="7"/>
      <c r="P126" s="7"/>
      <c r="Q126" s="7"/>
      <c r="R126" s="7"/>
      <c r="S126" s="7"/>
      <c r="T126" s="7"/>
      <c r="U126" s="5"/>
      <c r="V126" s="5"/>
      <c r="W126" s="5"/>
      <c r="X126" s="42"/>
      <c r="Y126" s="42"/>
      <c r="Z126" s="42"/>
      <c r="AA126" s="42"/>
      <c r="AB126" s="42"/>
      <c r="AC126" s="42"/>
      <c r="AD126" s="42"/>
      <c r="AE126" s="42"/>
      <c r="AF126" s="42"/>
      <c r="AG126" s="42"/>
      <c r="AH126" s="42"/>
      <c r="AI126" s="42"/>
      <c r="AJ126" s="42"/>
      <c r="AK126" s="42"/>
      <c r="AL126" s="42"/>
      <c r="AM126" s="42"/>
      <c r="AN126" s="42"/>
      <c r="AO126" s="42"/>
      <c r="AP126" s="42"/>
      <c r="AQ126" s="42"/>
      <c r="AR126" s="42"/>
      <c r="AS126" s="42"/>
      <c r="AT126" s="42"/>
      <c r="AU126" s="42"/>
      <c r="AV126" s="42"/>
    </row>
    <row r="127" spans="1:48" s="10" customFormat="1" x14ac:dyDescent="0.2">
      <c r="E127" s="28">
        <v>1</v>
      </c>
      <c r="F127" s="30">
        <f t="dataTable" ref="F127:H130" dt2D="1" dtr="1" r1="I40" r2="K5" ca="1"/>
        <v>13.647701658120996</v>
      </c>
      <c r="G127" s="30">
        <v>13.647701658120996</v>
      </c>
      <c r="H127" s="30">
        <v>13.647701658120996</v>
      </c>
      <c r="I127" s="7"/>
      <c r="J127" s="7"/>
      <c r="K127" s="7"/>
      <c r="L127" s="7"/>
      <c r="M127" s="7"/>
      <c r="N127" s="7"/>
      <c r="O127" s="7"/>
      <c r="P127" s="7"/>
      <c r="Q127" s="7"/>
      <c r="R127" s="7"/>
      <c r="S127" s="7"/>
      <c r="T127" s="7"/>
      <c r="U127" s="5"/>
      <c r="V127" s="5"/>
      <c r="W127" s="5"/>
      <c r="X127" s="42"/>
      <c r="Y127" s="42"/>
      <c r="Z127" s="42"/>
      <c r="AA127" s="42"/>
      <c r="AB127" s="42"/>
      <c r="AC127" s="42"/>
      <c r="AD127" s="42"/>
      <c r="AE127" s="42"/>
      <c r="AF127" s="42"/>
      <c r="AG127" s="42"/>
      <c r="AH127" s="42"/>
      <c r="AI127" s="42"/>
      <c r="AJ127" s="42"/>
      <c r="AK127" s="42"/>
      <c r="AL127" s="42"/>
      <c r="AM127" s="42"/>
      <c r="AN127" s="42"/>
      <c r="AO127" s="42"/>
      <c r="AP127" s="42"/>
      <c r="AQ127" s="42"/>
      <c r="AR127" s="42"/>
      <c r="AS127" s="42"/>
      <c r="AT127" s="42"/>
      <c r="AU127" s="42"/>
      <c r="AV127" s="42"/>
    </row>
    <row r="128" spans="1:48" s="10" customFormat="1" x14ac:dyDescent="0.2">
      <c r="E128" s="28">
        <v>2</v>
      </c>
      <c r="F128" s="30">
        <v>8.3270330889900599</v>
      </c>
      <c r="G128" s="30">
        <v>7.4734727121771103</v>
      </c>
      <c r="H128" s="30">
        <v>6.500543026661691</v>
      </c>
      <c r="I128" s="97"/>
      <c r="J128" s="7"/>
      <c r="K128" s="7"/>
      <c r="L128" s="7"/>
      <c r="M128" s="7"/>
      <c r="N128" s="7"/>
      <c r="O128" s="7"/>
      <c r="P128" s="7"/>
      <c r="Q128" s="7"/>
      <c r="R128" s="7"/>
      <c r="S128" s="7"/>
      <c r="T128" s="7"/>
      <c r="U128" s="5"/>
      <c r="V128" s="5"/>
      <c r="W128" s="5"/>
      <c r="X128" s="42"/>
      <c r="Y128" s="42"/>
      <c r="Z128" s="42"/>
      <c r="AA128" s="42"/>
      <c r="AB128" s="42"/>
      <c r="AC128" s="42"/>
      <c r="AD128" s="42"/>
      <c r="AE128" s="42"/>
      <c r="AF128" s="42"/>
      <c r="AG128" s="42"/>
      <c r="AH128" s="42"/>
      <c r="AI128" s="42"/>
      <c r="AJ128" s="42"/>
      <c r="AK128" s="42"/>
      <c r="AL128" s="42"/>
      <c r="AM128" s="42"/>
      <c r="AN128" s="42"/>
      <c r="AO128" s="42"/>
      <c r="AP128" s="42"/>
      <c r="AQ128" s="42"/>
      <c r="AR128" s="42"/>
      <c r="AS128" s="42"/>
      <c r="AT128" s="42"/>
      <c r="AU128" s="42"/>
      <c r="AV128" s="42"/>
    </row>
    <row r="129" spans="1:48" s="10" customFormat="1" x14ac:dyDescent="0.2">
      <c r="E129" s="28">
        <v>3</v>
      </c>
      <c r="F129" s="30">
        <v>11.142774849996792</v>
      </c>
      <c r="G129" s="37">
        <v>11.142774849996792</v>
      </c>
      <c r="H129" s="30">
        <v>11.142774849996792</v>
      </c>
      <c r="I129" s="9"/>
      <c r="J129" s="9"/>
      <c r="K129" s="9"/>
      <c r="L129" s="9"/>
      <c r="M129" s="9"/>
      <c r="N129" s="9"/>
      <c r="O129" s="9"/>
      <c r="P129" s="9"/>
      <c r="Q129" s="9"/>
      <c r="R129" s="9"/>
      <c r="S129" s="9"/>
      <c r="T129" s="9"/>
      <c r="U129" s="5"/>
      <c r="V129" s="5"/>
      <c r="W129" s="5"/>
      <c r="X129" s="42"/>
      <c r="Y129" s="42"/>
      <c r="Z129" s="42"/>
      <c r="AA129" s="42"/>
      <c r="AB129" s="42"/>
      <c r="AC129" s="42"/>
      <c r="AD129" s="42"/>
      <c r="AE129" s="42"/>
      <c r="AF129" s="42"/>
      <c r="AG129" s="42"/>
      <c r="AH129" s="42"/>
      <c r="AI129" s="42"/>
      <c r="AJ129" s="42"/>
      <c r="AK129" s="42"/>
      <c r="AL129" s="42"/>
      <c r="AM129" s="42"/>
      <c r="AN129" s="42"/>
      <c r="AO129" s="42"/>
      <c r="AP129" s="42"/>
      <c r="AQ129" s="42"/>
      <c r="AR129" s="42"/>
      <c r="AS129" s="42"/>
      <c r="AT129" s="42"/>
      <c r="AU129" s="42"/>
      <c r="AV129" s="42"/>
    </row>
    <row r="130" spans="1:48" s="10" customFormat="1" x14ac:dyDescent="0.2">
      <c r="A130" s="98"/>
      <c r="E130" s="28">
        <v>4</v>
      </c>
      <c r="F130" s="30">
        <v>4.9064893372413927</v>
      </c>
      <c r="G130" s="30">
        <v>4.9064893372413927</v>
      </c>
      <c r="H130" s="30">
        <v>4.9064893372413927</v>
      </c>
      <c r="I130" s="9"/>
      <c r="J130" s="9"/>
      <c r="K130" s="9"/>
      <c r="L130" s="9"/>
      <c r="M130" s="9"/>
      <c r="N130" s="9"/>
      <c r="O130" s="9"/>
      <c r="P130" s="9"/>
      <c r="Q130" s="9"/>
      <c r="R130" s="9"/>
      <c r="S130" s="9"/>
      <c r="T130" s="9"/>
      <c r="U130" s="5"/>
      <c r="V130" s="5"/>
      <c r="W130" s="5"/>
      <c r="X130" s="42"/>
      <c r="Y130" s="42"/>
      <c r="Z130" s="42"/>
      <c r="AA130" s="42"/>
      <c r="AB130" s="42"/>
      <c r="AC130" s="42"/>
      <c r="AD130" s="42"/>
      <c r="AE130" s="42"/>
      <c r="AF130" s="42"/>
      <c r="AG130" s="42"/>
      <c r="AH130" s="42"/>
      <c r="AI130" s="42"/>
      <c r="AJ130" s="42"/>
      <c r="AK130" s="42"/>
      <c r="AL130" s="42"/>
      <c r="AM130" s="42"/>
      <c r="AN130" s="42"/>
      <c r="AO130" s="42"/>
      <c r="AP130" s="42"/>
      <c r="AQ130" s="42"/>
      <c r="AR130" s="42"/>
      <c r="AS130" s="42"/>
      <c r="AT130" s="42"/>
      <c r="AU130" s="42"/>
      <c r="AV130" s="42"/>
    </row>
    <row r="131" spans="1:48" s="10" customFormat="1" x14ac:dyDescent="0.2">
      <c r="A131" s="46"/>
      <c r="H131" s="9"/>
      <c r="I131" s="9"/>
      <c r="J131" s="9"/>
      <c r="K131" s="9"/>
      <c r="L131" s="9"/>
      <c r="M131" s="9"/>
      <c r="N131" s="9"/>
      <c r="O131" s="9"/>
      <c r="P131" s="9"/>
      <c r="Q131" s="9"/>
      <c r="R131" s="9"/>
      <c r="S131" s="9"/>
      <c r="T131" s="9"/>
      <c r="U131" s="5"/>
      <c r="V131" s="5"/>
      <c r="W131" s="5"/>
      <c r="X131" s="42"/>
      <c r="Y131" s="42"/>
      <c r="Z131" s="42"/>
      <c r="AA131" s="42"/>
      <c r="AB131" s="42"/>
      <c r="AC131" s="42"/>
      <c r="AD131" s="42"/>
      <c r="AE131" s="42"/>
      <c r="AF131" s="42"/>
      <c r="AG131" s="42"/>
      <c r="AH131" s="42"/>
      <c r="AI131" s="42"/>
      <c r="AJ131" s="42"/>
      <c r="AK131" s="42"/>
      <c r="AL131" s="42"/>
      <c r="AM131" s="42"/>
      <c r="AN131" s="42"/>
      <c r="AO131" s="42"/>
      <c r="AP131" s="42"/>
      <c r="AQ131" s="42"/>
      <c r="AR131" s="42"/>
      <c r="AS131" s="42"/>
      <c r="AT131" s="42"/>
      <c r="AU131" s="42"/>
      <c r="AV131" s="42"/>
    </row>
    <row r="132" spans="1:48" s="10" customFormat="1" x14ac:dyDescent="0.2">
      <c r="B132" s="98"/>
      <c r="H132" s="91"/>
      <c r="I132" s="91"/>
      <c r="J132" s="91"/>
      <c r="K132" s="9"/>
      <c r="L132" s="9"/>
      <c r="M132" s="9"/>
      <c r="N132" s="9"/>
      <c r="O132" s="9"/>
      <c r="P132" s="9"/>
      <c r="Q132" s="9"/>
      <c r="R132" s="9"/>
      <c r="S132" s="9"/>
      <c r="T132" s="9"/>
      <c r="U132" s="5"/>
      <c r="V132" s="5"/>
      <c r="W132" s="5"/>
      <c r="X132" s="42"/>
      <c r="Y132" s="42"/>
      <c r="Z132" s="42"/>
      <c r="AA132" s="42"/>
      <c r="AB132" s="42"/>
      <c r="AC132" s="42"/>
      <c r="AD132" s="42"/>
      <c r="AE132" s="42"/>
      <c r="AF132" s="42"/>
      <c r="AG132" s="42"/>
      <c r="AH132" s="42"/>
      <c r="AI132" s="42"/>
      <c r="AJ132" s="42"/>
      <c r="AK132" s="42"/>
      <c r="AL132" s="42"/>
      <c r="AM132" s="42"/>
      <c r="AN132" s="42"/>
      <c r="AO132" s="42"/>
      <c r="AP132" s="42"/>
      <c r="AQ132" s="42"/>
      <c r="AR132" s="42"/>
      <c r="AS132" s="42"/>
      <c r="AT132" s="42"/>
      <c r="AU132" s="42"/>
      <c r="AV132" s="42"/>
    </row>
    <row r="133" spans="1:48" s="10" customFormat="1" x14ac:dyDescent="0.2">
      <c r="A133" s="98"/>
      <c r="H133" s="93"/>
      <c r="I133" s="93"/>
      <c r="J133" s="93"/>
      <c r="K133" s="93"/>
      <c r="L133" s="93"/>
      <c r="M133" s="93"/>
      <c r="N133" s="93"/>
      <c r="O133" s="93"/>
      <c r="P133" s="93"/>
      <c r="Q133" s="93"/>
      <c r="R133" s="93"/>
      <c r="S133" s="93"/>
      <c r="T133" s="93"/>
      <c r="U133" s="5"/>
      <c r="V133" s="5"/>
      <c r="W133" s="5"/>
      <c r="X133" s="42"/>
      <c r="Y133" s="42"/>
      <c r="Z133" s="42"/>
      <c r="AA133" s="42"/>
      <c r="AB133" s="42"/>
      <c r="AC133" s="42"/>
      <c r="AD133" s="42"/>
      <c r="AE133" s="42"/>
      <c r="AF133" s="42"/>
      <c r="AG133" s="42"/>
      <c r="AH133" s="42"/>
      <c r="AI133" s="42"/>
      <c r="AJ133" s="42"/>
      <c r="AK133" s="42"/>
      <c r="AL133" s="42"/>
      <c r="AM133" s="42"/>
      <c r="AN133" s="42"/>
      <c r="AO133" s="42"/>
      <c r="AP133" s="42"/>
      <c r="AQ133" s="42"/>
      <c r="AR133" s="42"/>
      <c r="AS133" s="42"/>
      <c r="AT133" s="42"/>
      <c r="AU133" s="42"/>
      <c r="AV133" s="42"/>
    </row>
    <row r="134" spans="1:48" s="10" customFormat="1" x14ac:dyDescent="0.2">
      <c r="A134" s="98"/>
      <c r="H134" s="9"/>
      <c r="I134" s="9"/>
      <c r="J134" s="9"/>
      <c r="K134" s="9"/>
      <c r="L134" s="9"/>
      <c r="M134" s="9"/>
      <c r="N134" s="9"/>
      <c r="O134" s="9"/>
      <c r="P134" s="9"/>
      <c r="Q134" s="9"/>
      <c r="R134" s="9"/>
      <c r="S134" s="9"/>
      <c r="T134" s="9"/>
      <c r="U134" s="5"/>
      <c r="V134" s="5"/>
      <c r="W134" s="5"/>
      <c r="X134" s="42"/>
      <c r="Y134" s="42"/>
      <c r="Z134" s="42"/>
      <c r="AA134" s="42"/>
      <c r="AB134" s="42"/>
      <c r="AC134" s="42"/>
      <c r="AD134" s="42"/>
      <c r="AE134" s="42"/>
      <c r="AF134" s="42"/>
      <c r="AG134" s="42"/>
      <c r="AH134" s="42"/>
      <c r="AI134" s="42"/>
      <c r="AJ134" s="42"/>
      <c r="AK134" s="42"/>
      <c r="AL134" s="42"/>
      <c r="AM134" s="42"/>
      <c r="AN134" s="42"/>
      <c r="AO134" s="42"/>
      <c r="AP134" s="42"/>
      <c r="AQ134" s="42"/>
      <c r="AR134" s="42"/>
      <c r="AS134" s="42"/>
      <c r="AT134" s="42"/>
      <c r="AU134" s="42"/>
      <c r="AV134" s="42"/>
    </row>
    <row r="135" spans="1:48" s="10" customFormat="1" x14ac:dyDescent="0.2">
      <c r="G135" s="99"/>
      <c r="H135" s="7"/>
      <c r="I135" s="7"/>
      <c r="J135" s="7"/>
      <c r="K135" s="7"/>
      <c r="L135" s="7"/>
      <c r="M135" s="7"/>
      <c r="N135" s="7"/>
      <c r="O135" s="7"/>
      <c r="P135" s="7"/>
      <c r="Q135" s="7"/>
      <c r="R135" s="7"/>
      <c r="S135" s="7"/>
      <c r="T135" s="7"/>
      <c r="U135" s="5"/>
      <c r="V135" s="5"/>
      <c r="W135" s="5"/>
      <c r="X135" s="42"/>
      <c r="Y135" s="42"/>
      <c r="Z135" s="42"/>
      <c r="AA135" s="42"/>
      <c r="AB135" s="42"/>
      <c r="AC135" s="42"/>
      <c r="AD135" s="42"/>
      <c r="AE135" s="42"/>
      <c r="AF135" s="42"/>
      <c r="AG135" s="42"/>
      <c r="AH135" s="42"/>
      <c r="AI135" s="42"/>
      <c r="AJ135" s="42"/>
      <c r="AK135" s="42"/>
      <c r="AL135" s="42"/>
      <c r="AM135" s="42"/>
      <c r="AN135" s="42"/>
      <c r="AO135" s="42"/>
      <c r="AP135" s="42"/>
      <c r="AQ135" s="42"/>
      <c r="AR135" s="42"/>
      <c r="AS135" s="42"/>
      <c r="AT135" s="42"/>
      <c r="AU135" s="42"/>
      <c r="AV135" s="42"/>
    </row>
    <row r="136" spans="1:48" s="10" customFormat="1" x14ac:dyDescent="0.2">
      <c r="H136" s="9"/>
      <c r="I136" s="9"/>
      <c r="J136" s="9"/>
      <c r="K136" s="9"/>
      <c r="L136" s="9"/>
      <c r="M136" s="9"/>
      <c r="N136" s="9"/>
      <c r="O136" s="9"/>
      <c r="P136" s="9"/>
      <c r="Q136" s="9"/>
      <c r="R136" s="9"/>
      <c r="S136" s="9"/>
      <c r="T136" s="9"/>
      <c r="U136" s="5"/>
      <c r="V136" s="5"/>
      <c r="W136" s="5"/>
      <c r="X136" s="42"/>
      <c r="Y136" s="42"/>
      <c r="Z136" s="42"/>
      <c r="AA136" s="42"/>
      <c r="AB136" s="42"/>
      <c r="AC136" s="42"/>
      <c r="AD136" s="42"/>
      <c r="AE136" s="42"/>
      <c r="AF136" s="42"/>
      <c r="AG136" s="42"/>
      <c r="AH136" s="42"/>
      <c r="AI136" s="42"/>
      <c r="AJ136" s="42"/>
      <c r="AK136" s="42"/>
      <c r="AL136" s="42"/>
      <c r="AM136" s="42"/>
      <c r="AN136" s="42"/>
      <c r="AO136" s="42"/>
      <c r="AP136" s="42"/>
      <c r="AQ136" s="42"/>
      <c r="AR136" s="42"/>
      <c r="AS136" s="42"/>
      <c r="AT136" s="42"/>
      <c r="AU136" s="42"/>
      <c r="AV136" s="42"/>
    </row>
    <row r="137" spans="1:48" s="10" customFormat="1" x14ac:dyDescent="0.2">
      <c r="H137" s="9"/>
      <c r="I137" s="9"/>
      <c r="J137" s="9"/>
      <c r="K137" s="9"/>
      <c r="L137" s="9"/>
      <c r="M137" s="9"/>
      <c r="N137" s="9"/>
      <c r="O137" s="9"/>
      <c r="P137" s="9"/>
      <c r="Q137" s="9"/>
      <c r="R137" s="9"/>
      <c r="S137" s="9"/>
      <c r="T137" s="9"/>
      <c r="U137" s="5"/>
      <c r="V137" s="5"/>
      <c r="W137" s="5"/>
      <c r="X137" s="42"/>
      <c r="Y137" s="42"/>
      <c r="Z137" s="42"/>
      <c r="AA137" s="42"/>
      <c r="AB137" s="42"/>
      <c r="AC137" s="42"/>
      <c r="AD137" s="42"/>
      <c r="AE137" s="42"/>
      <c r="AF137" s="42"/>
      <c r="AG137" s="42"/>
      <c r="AH137" s="42"/>
      <c r="AI137" s="42"/>
      <c r="AJ137" s="42"/>
      <c r="AK137" s="42"/>
      <c r="AL137" s="42"/>
      <c r="AM137" s="42"/>
      <c r="AN137" s="42"/>
      <c r="AO137" s="42"/>
      <c r="AP137" s="42"/>
      <c r="AQ137" s="42"/>
      <c r="AR137" s="42"/>
      <c r="AS137" s="42"/>
      <c r="AT137" s="42"/>
      <c r="AU137" s="42"/>
      <c r="AV137" s="42"/>
    </row>
    <row r="138" spans="1:48" s="10" customFormat="1" x14ac:dyDescent="0.2">
      <c r="H138" s="7"/>
      <c r="I138" s="7"/>
      <c r="J138" s="7"/>
      <c r="K138" s="7"/>
      <c r="L138" s="7"/>
      <c r="M138" s="7"/>
      <c r="N138" s="7"/>
      <c r="O138" s="7"/>
      <c r="P138" s="7"/>
      <c r="Q138" s="7"/>
      <c r="R138" s="7"/>
      <c r="S138" s="7"/>
      <c r="T138" s="7"/>
      <c r="U138" s="5"/>
      <c r="V138" s="5"/>
      <c r="W138" s="5"/>
      <c r="X138" s="42"/>
      <c r="Y138" s="42"/>
      <c r="Z138" s="42"/>
      <c r="AA138" s="42"/>
      <c r="AB138" s="42"/>
      <c r="AC138" s="42"/>
      <c r="AD138" s="42"/>
      <c r="AE138" s="42"/>
      <c r="AF138" s="42"/>
      <c r="AG138" s="42"/>
      <c r="AH138" s="42"/>
      <c r="AI138" s="42"/>
      <c r="AJ138" s="42"/>
      <c r="AK138" s="42"/>
      <c r="AL138" s="42"/>
      <c r="AM138" s="42"/>
      <c r="AN138" s="42"/>
      <c r="AO138" s="42"/>
      <c r="AP138" s="42"/>
      <c r="AQ138" s="42"/>
      <c r="AR138" s="42"/>
      <c r="AS138" s="42"/>
      <c r="AT138" s="42"/>
      <c r="AU138" s="42"/>
      <c r="AV138" s="42"/>
    </row>
    <row r="139" spans="1:48" s="10" customFormat="1" x14ac:dyDescent="0.2">
      <c r="H139" s="7"/>
      <c r="I139" s="7"/>
      <c r="J139" s="7"/>
      <c r="K139" s="7"/>
      <c r="L139" s="7"/>
      <c r="M139" s="7"/>
      <c r="N139" s="7"/>
      <c r="O139" s="7"/>
      <c r="P139" s="7"/>
      <c r="Q139" s="7"/>
      <c r="R139" s="7"/>
      <c r="S139" s="7"/>
      <c r="T139" s="7"/>
      <c r="U139" s="5"/>
      <c r="V139" s="5"/>
      <c r="W139" s="5"/>
      <c r="X139" s="42"/>
      <c r="Y139" s="42"/>
      <c r="Z139" s="42"/>
      <c r="AA139" s="42"/>
      <c r="AB139" s="42"/>
      <c r="AC139" s="42"/>
      <c r="AD139" s="42"/>
      <c r="AE139" s="42"/>
      <c r="AF139" s="42"/>
      <c r="AG139" s="42"/>
      <c r="AH139" s="42"/>
      <c r="AI139" s="42"/>
      <c r="AJ139" s="42"/>
      <c r="AK139" s="42"/>
      <c r="AL139" s="42"/>
      <c r="AM139" s="42"/>
      <c r="AN139" s="42"/>
      <c r="AO139" s="42"/>
      <c r="AP139" s="42"/>
      <c r="AQ139" s="42"/>
      <c r="AR139" s="42"/>
      <c r="AS139" s="42"/>
      <c r="AT139" s="42"/>
      <c r="AU139" s="42"/>
      <c r="AV139" s="42"/>
    </row>
    <row r="140" spans="1:48" s="10" customFormat="1" x14ac:dyDescent="0.2">
      <c r="H140" s="7"/>
      <c r="I140" s="7"/>
      <c r="J140" s="7"/>
      <c r="K140" s="7"/>
      <c r="L140" s="7"/>
      <c r="M140" s="7"/>
      <c r="N140" s="7"/>
      <c r="O140" s="7"/>
      <c r="P140" s="7"/>
      <c r="Q140" s="7"/>
      <c r="R140" s="7"/>
      <c r="S140" s="7"/>
      <c r="T140" s="7"/>
      <c r="U140" s="5"/>
      <c r="V140" s="5"/>
      <c r="W140" s="5"/>
      <c r="X140" s="42"/>
      <c r="Y140" s="42"/>
      <c r="Z140" s="42"/>
      <c r="AA140" s="42"/>
      <c r="AB140" s="42"/>
      <c r="AC140" s="42"/>
      <c r="AD140" s="42"/>
      <c r="AE140" s="42"/>
      <c r="AF140" s="42"/>
      <c r="AG140" s="42"/>
      <c r="AH140" s="42"/>
      <c r="AI140" s="42"/>
      <c r="AJ140" s="42"/>
      <c r="AK140" s="42"/>
      <c r="AL140" s="42"/>
      <c r="AM140" s="42"/>
      <c r="AN140" s="42"/>
      <c r="AO140" s="42"/>
      <c r="AP140" s="42"/>
      <c r="AQ140" s="42"/>
      <c r="AR140" s="42"/>
      <c r="AS140" s="42"/>
      <c r="AT140" s="42"/>
      <c r="AU140" s="42"/>
      <c r="AV140" s="42"/>
    </row>
    <row r="141" spans="1:48" s="10" customFormat="1" x14ac:dyDescent="0.2">
      <c r="H141" s="9"/>
      <c r="I141" s="9"/>
      <c r="J141" s="9"/>
      <c r="K141" s="9"/>
      <c r="L141" s="9"/>
      <c r="M141" s="9"/>
      <c r="N141" s="9"/>
      <c r="O141" s="9"/>
      <c r="P141" s="9"/>
      <c r="Q141" s="9"/>
      <c r="R141" s="9"/>
      <c r="S141" s="9"/>
      <c r="T141" s="9"/>
      <c r="U141" s="5"/>
      <c r="V141" s="5"/>
      <c r="W141" s="5"/>
      <c r="X141" s="42"/>
      <c r="Y141" s="42"/>
      <c r="Z141" s="42"/>
      <c r="AA141" s="42"/>
      <c r="AB141" s="42"/>
      <c r="AC141" s="42"/>
      <c r="AD141" s="42"/>
      <c r="AE141" s="42"/>
      <c r="AF141" s="42"/>
      <c r="AG141" s="42"/>
      <c r="AH141" s="42"/>
      <c r="AI141" s="42"/>
      <c r="AJ141" s="42"/>
      <c r="AK141" s="42"/>
      <c r="AL141" s="42"/>
      <c r="AM141" s="42"/>
      <c r="AN141" s="42"/>
      <c r="AO141" s="42"/>
      <c r="AP141" s="42"/>
      <c r="AQ141" s="42"/>
      <c r="AR141" s="42"/>
      <c r="AS141" s="42"/>
      <c r="AT141" s="42"/>
      <c r="AU141" s="42"/>
      <c r="AV141" s="42"/>
    </row>
    <row r="142" spans="1:48" s="10" customFormat="1" x14ac:dyDescent="0.2">
      <c r="H142" s="7"/>
      <c r="I142" s="7"/>
      <c r="J142" s="7"/>
      <c r="K142" s="7"/>
      <c r="L142" s="7"/>
      <c r="M142" s="7"/>
      <c r="N142" s="7"/>
      <c r="O142" s="7"/>
      <c r="P142" s="7"/>
      <c r="Q142" s="7"/>
      <c r="R142" s="7"/>
      <c r="S142" s="7"/>
      <c r="T142" s="7"/>
      <c r="U142" s="5"/>
      <c r="V142" s="5"/>
      <c r="W142" s="5"/>
      <c r="X142" s="42"/>
      <c r="Y142" s="42"/>
      <c r="Z142" s="42"/>
      <c r="AA142" s="42"/>
      <c r="AB142" s="42"/>
      <c r="AC142" s="42"/>
      <c r="AD142" s="42"/>
      <c r="AE142" s="42"/>
      <c r="AF142" s="42"/>
      <c r="AG142" s="42"/>
      <c r="AH142" s="42"/>
      <c r="AI142" s="42"/>
      <c r="AJ142" s="42"/>
      <c r="AK142" s="42"/>
      <c r="AL142" s="42"/>
      <c r="AM142" s="42"/>
      <c r="AN142" s="42"/>
      <c r="AO142" s="42"/>
      <c r="AP142" s="42"/>
      <c r="AQ142" s="42"/>
      <c r="AR142" s="42"/>
      <c r="AS142" s="42"/>
      <c r="AT142" s="42"/>
      <c r="AU142" s="42"/>
      <c r="AV142" s="42"/>
    </row>
    <row r="143" spans="1:48" s="10" customFormat="1" x14ac:dyDescent="0.2">
      <c r="H143" s="9"/>
      <c r="I143" s="9"/>
      <c r="J143" s="9"/>
      <c r="K143" s="9"/>
      <c r="L143" s="9"/>
      <c r="M143" s="9"/>
      <c r="N143" s="9"/>
      <c r="O143" s="9"/>
      <c r="P143" s="9"/>
      <c r="Q143" s="9"/>
      <c r="R143" s="9"/>
      <c r="S143" s="9"/>
      <c r="T143" s="9"/>
      <c r="U143" s="5"/>
      <c r="V143" s="5"/>
      <c r="W143" s="5"/>
      <c r="X143" s="42"/>
      <c r="Y143" s="42"/>
      <c r="Z143" s="42"/>
      <c r="AA143" s="42"/>
      <c r="AB143" s="42"/>
      <c r="AC143" s="42"/>
      <c r="AD143" s="42"/>
      <c r="AE143" s="42"/>
      <c r="AF143" s="42"/>
      <c r="AG143" s="42"/>
      <c r="AH143" s="42"/>
      <c r="AI143" s="42"/>
      <c r="AJ143" s="42"/>
      <c r="AK143" s="42"/>
      <c r="AL143" s="42"/>
      <c r="AM143" s="42"/>
      <c r="AN143" s="42"/>
      <c r="AO143" s="42"/>
      <c r="AP143" s="42"/>
      <c r="AQ143" s="42"/>
      <c r="AR143" s="42"/>
      <c r="AS143" s="42"/>
      <c r="AT143" s="42"/>
      <c r="AU143" s="42"/>
      <c r="AV143" s="42"/>
    </row>
    <row r="144" spans="1:48" s="10" customFormat="1" x14ac:dyDescent="0.2">
      <c r="H144" s="9"/>
      <c r="I144" s="9"/>
      <c r="J144" s="9"/>
      <c r="K144" s="9"/>
      <c r="L144" s="9"/>
      <c r="M144" s="9"/>
      <c r="N144" s="9"/>
      <c r="O144" s="9"/>
      <c r="P144" s="9"/>
      <c r="Q144" s="9"/>
      <c r="R144" s="9"/>
      <c r="S144" s="9"/>
      <c r="T144" s="9"/>
      <c r="U144" s="5"/>
      <c r="V144" s="5"/>
      <c r="W144" s="5"/>
      <c r="X144" s="42"/>
      <c r="Y144" s="42"/>
      <c r="Z144" s="42"/>
      <c r="AA144" s="42"/>
      <c r="AB144" s="42"/>
      <c r="AC144" s="42"/>
      <c r="AD144" s="42"/>
      <c r="AE144" s="42"/>
      <c r="AF144" s="42"/>
      <c r="AG144" s="42"/>
      <c r="AH144" s="42"/>
      <c r="AI144" s="42"/>
      <c r="AJ144" s="42"/>
      <c r="AK144" s="42"/>
      <c r="AL144" s="42"/>
      <c r="AM144" s="42"/>
      <c r="AN144" s="42"/>
      <c r="AO144" s="42"/>
      <c r="AP144" s="42"/>
      <c r="AQ144" s="42"/>
      <c r="AR144" s="42"/>
      <c r="AS144" s="42"/>
      <c r="AT144" s="42"/>
      <c r="AU144" s="42"/>
      <c r="AV144" s="42"/>
    </row>
    <row r="145" spans="1:48" s="10" customFormat="1" x14ac:dyDescent="0.2">
      <c r="H145" s="7"/>
      <c r="I145" s="7"/>
      <c r="J145" s="7"/>
      <c r="K145" s="7"/>
      <c r="L145" s="7"/>
      <c r="M145" s="7"/>
      <c r="N145" s="7"/>
      <c r="O145" s="7"/>
      <c r="P145" s="7"/>
      <c r="Q145" s="7"/>
      <c r="R145" s="7"/>
      <c r="S145" s="7"/>
      <c r="T145" s="7"/>
      <c r="U145" s="5"/>
      <c r="V145" s="5"/>
      <c r="W145" s="5"/>
      <c r="X145" s="42"/>
      <c r="Y145" s="42"/>
      <c r="Z145" s="42"/>
      <c r="AA145" s="42"/>
      <c r="AB145" s="42"/>
      <c r="AC145" s="42"/>
      <c r="AD145" s="42"/>
      <c r="AE145" s="42"/>
      <c r="AF145" s="42"/>
      <c r="AG145" s="42"/>
      <c r="AH145" s="42"/>
      <c r="AI145" s="42"/>
      <c r="AJ145" s="42"/>
      <c r="AK145" s="42"/>
      <c r="AL145" s="42"/>
      <c r="AM145" s="42"/>
      <c r="AN145" s="42"/>
      <c r="AO145" s="42"/>
      <c r="AP145" s="42"/>
      <c r="AQ145" s="42"/>
      <c r="AR145" s="42"/>
      <c r="AS145" s="42"/>
      <c r="AT145" s="42"/>
      <c r="AU145" s="42"/>
      <c r="AV145" s="42"/>
    </row>
    <row r="146" spans="1:48" s="10" customFormat="1" x14ac:dyDescent="0.2">
      <c r="H146" s="7"/>
      <c r="I146" s="7"/>
      <c r="J146" s="7"/>
      <c r="K146" s="7"/>
      <c r="L146" s="7"/>
      <c r="M146" s="7"/>
      <c r="N146" s="7"/>
      <c r="O146" s="7"/>
      <c r="P146" s="7"/>
      <c r="Q146" s="7"/>
      <c r="R146" s="7"/>
      <c r="S146" s="7"/>
      <c r="T146" s="7"/>
      <c r="U146" s="5"/>
      <c r="V146" s="5"/>
      <c r="W146" s="5"/>
      <c r="X146" s="42"/>
      <c r="Y146" s="42"/>
      <c r="Z146" s="42"/>
      <c r="AA146" s="42"/>
      <c r="AB146" s="42"/>
      <c r="AC146" s="42"/>
      <c r="AD146" s="42"/>
      <c r="AE146" s="42"/>
      <c r="AF146" s="42"/>
      <c r="AG146" s="42"/>
      <c r="AH146" s="42"/>
      <c r="AI146" s="42"/>
      <c r="AJ146" s="42"/>
      <c r="AK146" s="42"/>
      <c r="AL146" s="42"/>
      <c r="AM146" s="42"/>
      <c r="AN146" s="42"/>
      <c r="AO146" s="42"/>
      <c r="AP146" s="42"/>
      <c r="AQ146" s="42"/>
      <c r="AR146" s="42"/>
      <c r="AS146" s="42"/>
      <c r="AT146" s="42"/>
      <c r="AU146" s="42"/>
      <c r="AV146" s="42"/>
    </row>
    <row r="147" spans="1:48" s="10" customFormat="1" x14ac:dyDescent="0.2">
      <c r="H147" s="7"/>
      <c r="I147" s="7"/>
      <c r="J147" s="7"/>
      <c r="K147" s="7"/>
      <c r="L147" s="7"/>
      <c r="M147" s="7"/>
      <c r="N147" s="7"/>
      <c r="O147" s="7"/>
      <c r="P147" s="7"/>
      <c r="Q147" s="7"/>
      <c r="R147" s="7"/>
      <c r="S147" s="7"/>
      <c r="T147" s="7"/>
      <c r="U147" s="5"/>
      <c r="V147" s="5"/>
      <c r="W147" s="5"/>
      <c r="X147" s="42"/>
      <c r="Y147" s="42"/>
      <c r="Z147" s="42"/>
      <c r="AA147" s="42"/>
      <c r="AB147" s="42"/>
      <c r="AC147" s="42"/>
      <c r="AD147" s="42"/>
      <c r="AE147" s="42"/>
      <c r="AF147" s="42"/>
      <c r="AG147" s="42"/>
      <c r="AH147" s="42"/>
      <c r="AI147" s="42"/>
      <c r="AJ147" s="42"/>
      <c r="AK147" s="42"/>
      <c r="AL147" s="42"/>
      <c r="AM147" s="42"/>
      <c r="AN147" s="42"/>
      <c r="AO147" s="42"/>
      <c r="AP147" s="42"/>
      <c r="AQ147" s="42"/>
      <c r="AR147" s="42"/>
      <c r="AS147" s="42"/>
      <c r="AT147" s="42"/>
      <c r="AU147" s="42"/>
      <c r="AV147" s="42"/>
    </row>
    <row r="148" spans="1:48" s="10" customFormat="1" x14ac:dyDescent="0.2">
      <c r="H148" s="7"/>
      <c r="I148" s="7"/>
      <c r="J148" s="7"/>
      <c r="K148" s="7"/>
      <c r="L148" s="7"/>
      <c r="M148" s="7"/>
      <c r="N148" s="7"/>
      <c r="O148" s="7"/>
      <c r="P148" s="7"/>
      <c r="Q148" s="7"/>
      <c r="R148" s="7"/>
      <c r="S148" s="7"/>
      <c r="T148" s="7"/>
      <c r="U148" s="5"/>
      <c r="V148" s="5"/>
      <c r="W148" s="5"/>
      <c r="X148" s="42"/>
      <c r="Y148" s="42"/>
      <c r="Z148" s="42"/>
      <c r="AA148" s="42"/>
      <c r="AB148" s="42"/>
      <c r="AC148" s="42"/>
      <c r="AD148" s="42"/>
      <c r="AE148" s="42"/>
      <c r="AF148" s="42"/>
      <c r="AG148" s="42"/>
      <c r="AH148" s="42"/>
      <c r="AI148" s="42"/>
      <c r="AJ148" s="42"/>
      <c r="AK148" s="42"/>
      <c r="AL148" s="42"/>
      <c r="AM148" s="42"/>
      <c r="AN148" s="42"/>
      <c r="AO148" s="42"/>
      <c r="AP148" s="42"/>
      <c r="AQ148" s="42"/>
      <c r="AR148" s="42"/>
      <c r="AS148" s="42"/>
      <c r="AT148" s="42"/>
      <c r="AU148" s="42"/>
      <c r="AV148" s="42"/>
    </row>
    <row r="149" spans="1:48" s="10" customFormat="1" x14ac:dyDescent="0.2">
      <c r="H149" s="9"/>
      <c r="I149" s="9"/>
      <c r="J149" s="9"/>
      <c r="K149" s="9"/>
      <c r="L149" s="9"/>
      <c r="M149" s="9"/>
      <c r="N149" s="9"/>
      <c r="O149" s="9"/>
      <c r="P149" s="9"/>
      <c r="Q149" s="9"/>
      <c r="R149" s="9"/>
      <c r="S149" s="9"/>
      <c r="T149" s="9"/>
      <c r="U149" s="5"/>
      <c r="V149" s="5"/>
      <c r="W149" s="5"/>
      <c r="X149" s="42"/>
      <c r="Y149" s="42"/>
      <c r="Z149" s="42"/>
      <c r="AA149" s="42"/>
      <c r="AB149" s="42"/>
      <c r="AC149" s="42"/>
      <c r="AD149" s="42"/>
      <c r="AE149" s="42"/>
      <c r="AF149" s="42"/>
      <c r="AG149" s="42"/>
      <c r="AH149" s="42"/>
      <c r="AI149" s="42"/>
      <c r="AJ149" s="42"/>
      <c r="AK149" s="42"/>
      <c r="AL149" s="42"/>
      <c r="AM149" s="42"/>
      <c r="AN149" s="42"/>
      <c r="AO149" s="42"/>
      <c r="AP149" s="42"/>
      <c r="AQ149" s="42"/>
      <c r="AR149" s="42"/>
      <c r="AS149" s="42"/>
      <c r="AT149" s="42"/>
      <c r="AU149" s="42"/>
      <c r="AV149" s="42"/>
    </row>
    <row r="150" spans="1:48" s="10" customFormat="1" x14ac:dyDescent="0.2">
      <c r="H150" s="7"/>
      <c r="I150" s="7"/>
      <c r="J150" s="7"/>
      <c r="K150" s="7"/>
      <c r="L150" s="7"/>
      <c r="M150" s="7"/>
      <c r="N150" s="7"/>
      <c r="O150" s="7"/>
      <c r="P150" s="7"/>
      <c r="Q150" s="7"/>
      <c r="R150" s="7"/>
      <c r="S150" s="7"/>
      <c r="T150" s="7"/>
      <c r="U150" s="5"/>
      <c r="V150" s="5"/>
      <c r="W150" s="5"/>
      <c r="X150" s="42"/>
      <c r="Y150" s="42"/>
      <c r="Z150" s="42"/>
      <c r="AA150" s="42"/>
      <c r="AB150" s="42"/>
      <c r="AC150" s="42"/>
      <c r="AD150" s="42"/>
      <c r="AE150" s="42"/>
      <c r="AF150" s="42"/>
      <c r="AG150" s="42"/>
      <c r="AH150" s="42"/>
      <c r="AI150" s="42"/>
      <c r="AJ150" s="42"/>
      <c r="AK150" s="42"/>
      <c r="AL150" s="42"/>
      <c r="AM150" s="42"/>
      <c r="AN150" s="42"/>
      <c r="AO150" s="42"/>
      <c r="AP150" s="42"/>
      <c r="AQ150" s="42"/>
      <c r="AR150" s="42"/>
      <c r="AS150" s="42"/>
      <c r="AT150" s="42"/>
      <c r="AU150" s="42"/>
      <c r="AV150" s="42"/>
    </row>
    <row r="151" spans="1:48" s="10" customFormat="1" x14ac:dyDescent="0.2">
      <c r="H151" s="7"/>
      <c r="I151" s="7"/>
      <c r="J151" s="7"/>
      <c r="K151" s="7"/>
      <c r="L151" s="7"/>
      <c r="M151" s="7"/>
      <c r="N151" s="7"/>
      <c r="O151" s="7"/>
      <c r="P151" s="7"/>
      <c r="Q151" s="7"/>
      <c r="R151" s="7"/>
      <c r="S151" s="7"/>
      <c r="T151" s="7"/>
      <c r="U151" s="5"/>
      <c r="V151" s="5"/>
      <c r="W151" s="5"/>
      <c r="X151" s="42"/>
      <c r="Y151" s="42"/>
      <c r="Z151" s="42"/>
      <c r="AA151" s="42"/>
      <c r="AB151" s="42"/>
      <c r="AC151" s="42"/>
      <c r="AD151" s="42"/>
      <c r="AE151" s="42"/>
      <c r="AF151" s="42"/>
      <c r="AG151" s="42"/>
      <c r="AH151" s="42"/>
      <c r="AI151" s="42"/>
      <c r="AJ151" s="42"/>
      <c r="AK151" s="42"/>
      <c r="AL151" s="42"/>
      <c r="AM151" s="42"/>
      <c r="AN151" s="42"/>
      <c r="AO151" s="42"/>
      <c r="AP151" s="42"/>
      <c r="AQ151" s="42"/>
      <c r="AR151" s="42"/>
      <c r="AS151" s="42"/>
      <c r="AT151" s="42"/>
      <c r="AU151" s="42"/>
      <c r="AV151" s="42"/>
    </row>
    <row r="152" spans="1:48" s="10" customFormat="1" x14ac:dyDescent="0.2">
      <c r="H152" s="9"/>
      <c r="I152" s="9"/>
      <c r="J152" s="9"/>
      <c r="K152" s="9"/>
      <c r="L152" s="9"/>
      <c r="M152" s="9"/>
      <c r="N152" s="9"/>
      <c r="O152" s="9"/>
      <c r="P152" s="9"/>
      <c r="Q152" s="9"/>
      <c r="R152" s="9"/>
      <c r="S152" s="9"/>
      <c r="T152" s="9"/>
      <c r="U152" s="5"/>
      <c r="V152" s="5"/>
      <c r="W152" s="5"/>
      <c r="X152" s="42"/>
      <c r="Y152" s="42"/>
      <c r="Z152" s="42"/>
      <c r="AA152" s="42"/>
      <c r="AB152" s="42"/>
      <c r="AC152" s="42"/>
      <c r="AD152" s="42"/>
      <c r="AE152" s="42"/>
      <c r="AF152" s="42"/>
      <c r="AG152" s="42"/>
      <c r="AH152" s="42"/>
      <c r="AI152" s="42"/>
      <c r="AJ152" s="42"/>
      <c r="AK152" s="42"/>
      <c r="AL152" s="42"/>
      <c r="AM152" s="42"/>
      <c r="AN152" s="42"/>
      <c r="AO152" s="42"/>
      <c r="AP152" s="42"/>
      <c r="AQ152" s="42"/>
      <c r="AR152" s="42"/>
      <c r="AS152" s="42"/>
      <c r="AT152" s="42"/>
      <c r="AU152" s="42"/>
      <c r="AV152" s="42"/>
    </row>
    <row r="153" spans="1:48" s="10" customFormat="1" x14ac:dyDescent="0.2">
      <c r="G153" s="47"/>
      <c r="H153" s="7"/>
      <c r="I153" s="7"/>
      <c r="J153" s="7"/>
      <c r="K153" s="7"/>
      <c r="L153" s="7"/>
      <c r="M153" s="7"/>
      <c r="N153" s="7"/>
      <c r="O153" s="7"/>
      <c r="P153" s="7"/>
      <c r="Q153" s="7"/>
      <c r="R153" s="7"/>
      <c r="S153" s="7"/>
      <c r="T153" s="7"/>
      <c r="U153" s="5"/>
      <c r="V153" s="5"/>
      <c r="W153" s="5"/>
      <c r="X153" s="42"/>
      <c r="Y153" s="42"/>
      <c r="Z153" s="42"/>
      <c r="AA153" s="42"/>
      <c r="AB153" s="42"/>
      <c r="AC153" s="42"/>
      <c r="AD153" s="42"/>
      <c r="AE153" s="42"/>
      <c r="AF153" s="42"/>
      <c r="AG153" s="42"/>
      <c r="AH153" s="42"/>
      <c r="AI153" s="42"/>
      <c r="AJ153" s="42"/>
      <c r="AK153" s="42"/>
      <c r="AL153" s="42"/>
      <c r="AM153" s="42"/>
      <c r="AN153" s="42"/>
      <c r="AO153" s="42"/>
      <c r="AP153" s="42"/>
      <c r="AQ153" s="42"/>
      <c r="AR153" s="42"/>
      <c r="AS153" s="42"/>
      <c r="AT153" s="42"/>
      <c r="AU153" s="42"/>
      <c r="AV153" s="42"/>
    </row>
    <row r="154" spans="1:48" s="10" customFormat="1" x14ac:dyDescent="0.2">
      <c r="H154" s="9"/>
      <c r="I154" s="9"/>
      <c r="J154" s="9"/>
      <c r="K154" s="9"/>
      <c r="L154" s="9"/>
      <c r="M154" s="9"/>
      <c r="N154" s="9"/>
      <c r="O154" s="9"/>
      <c r="P154" s="9"/>
      <c r="Q154" s="9"/>
      <c r="R154" s="9"/>
      <c r="S154" s="9"/>
      <c r="T154" s="9"/>
      <c r="U154" s="5"/>
      <c r="V154" s="5"/>
      <c r="W154" s="5"/>
      <c r="X154" s="42"/>
      <c r="Y154" s="42"/>
      <c r="Z154" s="42"/>
      <c r="AA154" s="42"/>
      <c r="AB154" s="42"/>
      <c r="AC154" s="42"/>
      <c r="AD154" s="42"/>
      <c r="AE154" s="42"/>
      <c r="AF154" s="42"/>
      <c r="AG154" s="42"/>
      <c r="AH154" s="42"/>
      <c r="AI154" s="42"/>
      <c r="AJ154" s="42"/>
      <c r="AK154" s="42"/>
      <c r="AL154" s="42"/>
      <c r="AM154" s="42"/>
      <c r="AN154" s="42"/>
      <c r="AO154" s="42"/>
      <c r="AP154" s="42"/>
      <c r="AQ154" s="42"/>
      <c r="AR154" s="42"/>
      <c r="AS154" s="42"/>
      <c r="AT154" s="42"/>
      <c r="AU154" s="42"/>
      <c r="AV154" s="42"/>
    </row>
    <row r="155" spans="1:48" s="10" customFormat="1" x14ac:dyDescent="0.2">
      <c r="U155" s="42"/>
      <c r="V155" s="42"/>
      <c r="W155" s="42"/>
      <c r="X155" s="42"/>
      <c r="Y155" s="42"/>
      <c r="Z155" s="42"/>
      <c r="AA155" s="42"/>
      <c r="AB155" s="42"/>
      <c r="AC155" s="42"/>
      <c r="AD155" s="42"/>
      <c r="AE155" s="42"/>
      <c r="AF155" s="42"/>
      <c r="AG155" s="42"/>
      <c r="AH155" s="42"/>
      <c r="AI155" s="42"/>
      <c r="AJ155" s="42"/>
      <c r="AK155" s="42"/>
      <c r="AL155" s="42"/>
      <c r="AM155" s="42"/>
      <c r="AN155" s="42"/>
      <c r="AO155" s="42"/>
      <c r="AP155" s="42"/>
      <c r="AQ155" s="42"/>
      <c r="AR155" s="42"/>
      <c r="AS155" s="42"/>
      <c r="AT155" s="42"/>
      <c r="AU155" s="42"/>
      <c r="AV155" s="42"/>
    </row>
    <row r="156" spans="1:48" s="10" customFormat="1" x14ac:dyDescent="0.2">
      <c r="B156" s="98"/>
      <c r="H156" s="94"/>
      <c r="I156" s="94"/>
      <c r="U156" s="42"/>
      <c r="V156" s="42"/>
      <c r="W156" s="42"/>
      <c r="X156" s="42"/>
      <c r="Y156" s="42"/>
      <c r="Z156" s="42"/>
      <c r="AA156" s="42"/>
      <c r="AB156" s="42"/>
      <c r="AC156" s="42"/>
      <c r="AD156" s="42"/>
      <c r="AE156" s="42"/>
      <c r="AF156" s="42"/>
      <c r="AG156" s="42"/>
      <c r="AH156" s="42"/>
      <c r="AI156" s="42"/>
      <c r="AJ156" s="42"/>
      <c r="AK156" s="42"/>
      <c r="AL156" s="42"/>
      <c r="AM156" s="42"/>
      <c r="AN156" s="42"/>
      <c r="AO156" s="42"/>
      <c r="AP156" s="42"/>
      <c r="AQ156" s="42"/>
      <c r="AR156" s="42"/>
      <c r="AS156" s="42"/>
      <c r="AT156" s="42"/>
      <c r="AU156" s="42"/>
      <c r="AV156" s="42"/>
    </row>
    <row r="157" spans="1:48" s="10" customFormat="1" x14ac:dyDescent="0.2">
      <c r="A157" s="98"/>
      <c r="H157" s="100"/>
      <c r="I157" s="100"/>
      <c r="J157" s="100"/>
      <c r="K157" s="100"/>
      <c r="L157" s="100"/>
      <c r="M157" s="100"/>
      <c r="N157" s="100"/>
      <c r="O157" s="100"/>
      <c r="P157" s="100"/>
      <c r="Q157" s="100"/>
      <c r="R157" s="100"/>
      <c r="S157" s="100"/>
      <c r="T157" s="100"/>
      <c r="U157" s="42"/>
      <c r="V157" s="42"/>
      <c r="W157" s="42"/>
      <c r="X157" s="42"/>
      <c r="Y157" s="42"/>
      <c r="Z157" s="42"/>
      <c r="AA157" s="42"/>
      <c r="AB157" s="42"/>
      <c r="AC157" s="42"/>
      <c r="AD157" s="42"/>
      <c r="AE157" s="42"/>
      <c r="AF157" s="42"/>
      <c r="AG157" s="42"/>
      <c r="AH157" s="42"/>
      <c r="AI157" s="42"/>
      <c r="AJ157" s="42"/>
      <c r="AK157" s="42"/>
      <c r="AL157" s="42"/>
      <c r="AM157" s="42"/>
      <c r="AN157" s="42"/>
      <c r="AO157" s="42"/>
      <c r="AP157" s="42"/>
      <c r="AQ157" s="42"/>
      <c r="AR157" s="42"/>
      <c r="AS157" s="42"/>
      <c r="AT157" s="42"/>
      <c r="AU157" s="42"/>
      <c r="AV157" s="42"/>
    </row>
    <row r="158" spans="1:48" s="10" customFormat="1" x14ac:dyDescent="0.2">
      <c r="H158" s="24"/>
      <c r="I158" s="24"/>
      <c r="J158" s="24"/>
      <c r="K158" s="24"/>
      <c r="L158" s="24"/>
      <c r="M158" s="24"/>
      <c r="N158" s="24"/>
      <c r="O158" s="24"/>
      <c r="P158" s="24"/>
      <c r="Q158" s="24"/>
      <c r="R158" s="24"/>
      <c r="S158" s="24"/>
      <c r="T158" s="24"/>
      <c r="U158" s="42"/>
      <c r="V158" s="42"/>
      <c r="W158" s="42"/>
      <c r="X158" s="42"/>
      <c r="Y158" s="42"/>
      <c r="Z158" s="42"/>
      <c r="AA158" s="42"/>
      <c r="AB158" s="42"/>
      <c r="AC158" s="42"/>
      <c r="AD158" s="42"/>
      <c r="AE158" s="42"/>
      <c r="AF158" s="42"/>
      <c r="AG158" s="42"/>
      <c r="AH158" s="42"/>
      <c r="AI158" s="42"/>
      <c r="AJ158" s="42"/>
      <c r="AK158" s="42"/>
      <c r="AL158" s="42"/>
      <c r="AM158" s="42"/>
      <c r="AN158" s="42"/>
      <c r="AO158" s="42"/>
      <c r="AP158" s="42"/>
      <c r="AQ158" s="42"/>
      <c r="AR158" s="42"/>
      <c r="AS158" s="42"/>
      <c r="AT158" s="42"/>
      <c r="AU158" s="42"/>
      <c r="AV158" s="42"/>
    </row>
    <row r="159" spans="1:48" s="10" customFormat="1" x14ac:dyDescent="0.2">
      <c r="H159" s="24"/>
      <c r="I159" s="24"/>
      <c r="J159" s="24"/>
      <c r="K159" s="24"/>
      <c r="L159" s="24"/>
      <c r="M159" s="24"/>
      <c r="N159" s="24"/>
      <c r="O159" s="24"/>
      <c r="P159" s="24"/>
      <c r="Q159" s="24"/>
      <c r="R159" s="24"/>
      <c r="S159" s="24"/>
      <c r="T159" s="24"/>
      <c r="U159" s="42"/>
      <c r="V159" s="42"/>
      <c r="W159" s="42"/>
      <c r="X159" s="42"/>
      <c r="Y159" s="42"/>
      <c r="Z159" s="42"/>
      <c r="AA159" s="42"/>
      <c r="AB159" s="42"/>
      <c r="AC159" s="42"/>
      <c r="AD159" s="42"/>
      <c r="AE159" s="42"/>
      <c r="AF159" s="42"/>
      <c r="AG159" s="42"/>
      <c r="AH159" s="42"/>
      <c r="AI159" s="42"/>
      <c r="AJ159" s="42"/>
      <c r="AK159" s="42"/>
      <c r="AL159" s="42"/>
      <c r="AM159" s="42"/>
      <c r="AN159" s="42"/>
      <c r="AO159" s="42"/>
      <c r="AP159" s="42"/>
      <c r="AQ159" s="42"/>
      <c r="AR159" s="42"/>
      <c r="AS159" s="42"/>
      <c r="AT159" s="42"/>
      <c r="AU159" s="42"/>
      <c r="AV159" s="42"/>
    </row>
    <row r="160" spans="1:48" s="10" customFormat="1" x14ac:dyDescent="0.2">
      <c r="B160" s="94"/>
      <c r="H160" s="24"/>
      <c r="I160" s="24"/>
      <c r="J160" s="24"/>
      <c r="K160" s="24"/>
      <c r="L160" s="24"/>
      <c r="M160" s="24"/>
      <c r="N160" s="24"/>
      <c r="O160" s="24"/>
      <c r="P160" s="24"/>
      <c r="Q160" s="24"/>
      <c r="R160" s="24"/>
      <c r="S160" s="24"/>
      <c r="T160" s="24"/>
      <c r="U160" s="42"/>
      <c r="V160" s="42"/>
      <c r="W160" s="42"/>
      <c r="X160" s="42"/>
      <c r="Y160" s="42"/>
      <c r="Z160" s="42"/>
      <c r="AA160" s="42"/>
      <c r="AB160" s="42"/>
      <c r="AC160" s="42"/>
      <c r="AD160" s="42"/>
      <c r="AE160" s="42"/>
      <c r="AF160" s="42"/>
      <c r="AG160" s="42"/>
      <c r="AH160" s="42"/>
      <c r="AI160" s="42"/>
      <c r="AJ160" s="42"/>
      <c r="AK160" s="42"/>
      <c r="AL160" s="42"/>
      <c r="AM160" s="42"/>
      <c r="AN160" s="42"/>
      <c r="AO160" s="42"/>
      <c r="AP160" s="42"/>
      <c r="AQ160" s="42"/>
      <c r="AR160" s="42"/>
      <c r="AS160" s="42"/>
      <c r="AT160" s="42"/>
      <c r="AU160" s="42"/>
      <c r="AV160" s="42"/>
    </row>
    <row r="161" spans="1:48" s="10" customFormat="1" x14ac:dyDescent="0.2">
      <c r="B161" s="94"/>
      <c r="H161" s="24"/>
      <c r="I161" s="24"/>
      <c r="J161" s="24"/>
      <c r="K161" s="24"/>
      <c r="L161" s="24"/>
      <c r="M161" s="24"/>
      <c r="N161" s="24"/>
      <c r="O161" s="24"/>
      <c r="P161" s="24"/>
      <c r="Q161" s="24"/>
      <c r="R161" s="24"/>
      <c r="S161" s="24"/>
      <c r="T161" s="24"/>
      <c r="U161" s="42"/>
      <c r="V161" s="42"/>
      <c r="W161" s="42"/>
      <c r="X161" s="42"/>
      <c r="Y161" s="42"/>
      <c r="Z161" s="42"/>
      <c r="AA161" s="42"/>
      <c r="AB161" s="42"/>
      <c r="AC161" s="42"/>
      <c r="AD161" s="42"/>
      <c r="AE161" s="42"/>
      <c r="AF161" s="42"/>
      <c r="AG161" s="42"/>
      <c r="AH161" s="42"/>
      <c r="AI161" s="42"/>
      <c r="AJ161" s="42"/>
      <c r="AK161" s="42"/>
      <c r="AL161" s="42"/>
      <c r="AM161" s="42"/>
      <c r="AN161" s="42"/>
      <c r="AO161" s="42"/>
      <c r="AP161" s="42"/>
      <c r="AQ161" s="42"/>
      <c r="AR161" s="42"/>
      <c r="AS161" s="42"/>
      <c r="AT161" s="42"/>
      <c r="AU161" s="42"/>
      <c r="AV161" s="42"/>
    </row>
    <row r="162" spans="1:48" s="10" customFormat="1" x14ac:dyDescent="0.2">
      <c r="B162" s="94"/>
      <c r="H162" s="24"/>
      <c r="I162" s="24"/>
      <c r="J162" s="24"/>
      <c r="K162" s="24"/>
      <c r="L162" s="24"/>
      <c r="M162" s="24"/>
      <c r="N162" s="24"/>
      <c r="O162" s="24"/>
      <c r="P162" s="24"/>
      <c r="Q162" s="24"/>
      <c r="R162" s="24"/>
      <c r="S162" s="24"/>
      <c r="T162" s="24"/>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c r="AR162" s="42"/>
      <c r="AS162" s="42"/>
      <c r="AT162" s="42"/>
      <c r="AU162" s="42"/>
      <c r="AV162" s="42"/>
    </row>
    <row r="163" spans="1:48" s="10" customFormat="1" x14ac:dyDescent="0.2">
      <c r="H163" s="24"/>
      <c r="I163" s="24"/>
      <c r="J163" s="24"/>
      <c r="K163" s="24"/>
      <c r="L163" s="24"/>
      <c r="M163" s="24"/>
      <c r="N163" s="24"/>
      <c r="O163" s="24"/>
      <c r="P163" s="24"/>
      <c r="Q163" s="24"/>
      <c r="R163" s="24"/>
      <c r="S163" s="24"/>
      <c r="T163" s="24"/>
      <c r="U163" s="42"/>
      <c r="V163" s="42"/>
      <c r="W163" s="42"/>
      <c r="X163" s="42"/>
      <c r="Y163" s="42"/>
      <c r="Z163" s="42"/>
      <c r="AA163" s="42"/>
      <c r="AB163" s="42"/>
      <c r="AC163" s="42"/>
      <c r="AD163" s="42"/>
      <c r="AE163" s="42"/>
      <c r="AF163" s="42"/>
      <c r="AG163" s="42"/>
      <c r="AH163" s="42"/>
      <c r="AI163" s="42"/>
      <c r="AJ163" s="42"/>
      <c r="AK163" s="42"/>
      <c r="AL163" s="42"/>
      <c r="AM163" s="42"/>
      <c r="AN163" s="42"/>
      <c r="AO163" s="42"/>
      <c r="AP163" s="42"/>
      <c r="AQ163" s="42"/>
      <c r="AR163" s="42"/>
      <c r="AS163" s="42"/>
      <c r="AT163" s="42"/>
      <c r="AU163" s="42"/>
      <c r="AV163" s="42"/>
    </row>
    <row r="164" spans="1:48" s="10" customFormat="1" x14ac:dyDescent="0.2">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row>
    <row r="165" spans="1:48" s="10" customFormat="1" x14ac:dyDescent="0.2">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row>
    <row r="166" spans="1:48" s="10" customFormat="1" x14ac:dyDescent="0.2">
      <c r="G166" s="95"/>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row>
    <row r="167" spans="1:48" s="10" customFormat="1" x14ac:dyDescent="0.2">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row>
    <row r="168" spans="1:48" s="10" customFormat="1" x14ac:dyDescent="0.2">
      <c r="H168" s="24"/>
      <c r="I168" s="101"/>
      <c r="J168" s="24"/>
      <c r="K168" s="24"/>
      <c r="L168" s="24"/>
      <c r="M168" s="24"/>
      <c r="N168" s="24"/>
      <c r="O168" s="24"/>
      <c r="P168" s="24"/>
      <c r="Q168" s="24"/>
      <c r="R168" s="24"/>
      <c r="S168" s="24"/>
      <c r="T168" s="24"/>
      <c r="U168" s="24"/>
      <c r="V168" s="24"/>
      <c r="W168" s="24"/>
      <c r="X168" s="24"/>
      <c r="Y168" s="24"/>
      <c r="Z168" s="24"/>
      <c r="AA168" s="24"/>
      <c r="AB168" s="24"/>
      <c r="AC168" s="24"/>
      <c r="AD168" s="24"/>
    </row>
    <row r="169" spans="1:48" s="10" customFormat="1" x14ac:dyDescent="0.2">
      <c r="H169" s="24"/>
      <c r="I169" s="101"/>
      <c r="J169" s="24"/>
      <c r="K169" s="24"/>
      <c r="L169" s="24"/>
      <c r="M169" s="24"/>
      <c r="N169" s="24"/>
      <c r="O169" s="24"/>
      <c r="P169" s="24"/>
      <c r="Q169" s="24"/>
      <c r="R169" s="24"/>
      <c r="S169" s="24"/>
      <c r="T169" s="24"/>
      <c r="U169" s="24"/>
      <c r="V169" s="24"/>
      <c r="W169" s="24"/>
      <c r="X169" s="24"/>
      <c r="Y169" s="24"/>
      <c r="Z169" s="24"/>
      <c r="AA169" s="24"/>
      <c r="AB169" s="24"/>
      <c r="AC169" s="24"/>
      <c r="AD169" s="24"/>
    </row>
    <row r="170" spans="1:48" s="10" customFormat="1" x14ac:dyDescent="0.2">
      <c r="A170" s="98"/>
    </row>
    <row r="171" spans="1:48" s="10" customFormat="1" x14ac:dyDescent="0.2">
      <c r="A171" s="46"/>
    </row>
    <row r="172" spans="1:48" s="10" customFormat="1" x14ac:dyDescent="0.2">
      <c r="B172" s="98"/>
      <c r="H172" s="94"/>
      <c r="I172" s="94"/>
      <c r="J172" s="94"/>
    </row>
    <row r="173" spans="1:48" s="10" customFormat="1" x14ac:dyDescent="0.2">
      <c r="A173" s="98"/>
      <c r="H173" s="100"/>
      <c r="I173" s="100"/>
      <c r="J173" s="100"/>
      <c r="K173" s="100"/>
      <c r="L173" s="100"/>
      <c r="M173" s="100"/>
      <c r="N173" s="100"/>
      <c r="O173" s="100"/>
      <c r="P173" s="100"/>
      <c r="Q173" s="100"/>
      <c r="R173" s="100"/>
      <c r="S173" s="100"/>
      <c r="T173" s="100"/>
      <c r="U173" s="100"/>
      <c r="V173" s="100"/>
      <c r="W173" s="100"/>
      <c r="X173" s="100"/>
      <c r="Y173" s="100"/>
      <c r="Z173" s="100"/>
      <c r="AA173" s="100"/>
      <c r="AB173" s="100"/>
      <c r="AC173" s="100"/>
      <c r="AD173" s="100"/>
    </row>
    <row r="174" spans="1:48" s="10" customFormat="1" x14ac:dyDescent="0.2">
      <c r="A174" s="98"/>
    </row>
    <row r="175" spans="1:48" s="10" customFormat="1" x14ac:dyDescent="0.2">
      <c r="G175" s="99"/>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row>
    <row r="176" spans="1:48" s="10" customFormat="1" x14ac:dyDescent="0.2"/>
    <row r="177" spans="8:30" s="10" customFormat="1" x14ac:dyDescent="0.2"/>
    <row r="178" spans="8:30" s="10" customFormat="1" x14ac:dyDescent="0.2">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row>
    <row r="179" spans="8:30" s="10" customFormat="1" x14ac:dyDescent="0.2">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row>
    <row r="180" spans="8:30" s="10" customFormat="1" x14ac:dyDescent="0.2">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row>
    <row r="181" spans="8:30" s="10" customFormat="1" x14ac:dyDescent="0.2"/>
    <row r="182" spans="8:30" s="10" customFormat="1" x14ac:dyDescent="0.2">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row>
    <row r="183" spans="8:30" s="10" customFormat="1" x14ac:dyDescent="0.2"/>
    <row r="184" spans="8:30" s="10" customFormat="1" x14ac:dyDescent="0.2"/>
    <row r="185" spans="8:30" s="10" customFormat="1" x14ac:dyDescent="0.2">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row>
    <row r="186" spans="8:30" s="10" customFormat="1" x14ac:dyDescent="0.2">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row>
    <row r="187" spans="8:30" s="10" customFormat="1" x14ac:dyDescent="0.2">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row>
    <row r="188" spans="8:30" s="10" customFormat="1" x14ac:dyDescent="0.2">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row>
    <row r="189" spans="8:30" s="10" customFormat="1" x14ac:dyDescent="0.2"/>
    <row r="190" spans="8:30" s="10" customFormat="1" x14ac:dyDescent="0.2">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row>
    <row r="191" spans="8:30" s="10" customFormat="1" x14ac:dyDescent="0.2">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row>
    <row r="192" spans="8:30" s="10" customFormat="1" x14ac:dyDescent="0.2"/>
    <row r="193" spans="1:30" s="10" customFormat="1" x14ac:dyDescent="0.2">
      <c r="G193" s="47"/>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row>
    <row r="194" spans="1:30" s="10" customFormat="1" x14ac:dyDescent="0.2"/>
    <row r="195" spans="1:30" s="10" customFormat="1" x14ac:dyDescent="0.2"/>
    <row r="196" spans="1:30" s="10" customFormat="1" x14ac:dyDescent="0.2">
      <c r="B196" s="98"/>
      <c r="H196" s="94"/>
      <c r="I196" s="94"/>
    </row>
    <row r="197" spans="1:30" s="10" customFormat="1" x14ac:dyDescent="0.2">
      <c r="A197" s="98"/>
      <c r="H197" s="100"/>
      <c r="I197" s="100"/>
      <c r="J197" s="100"/>
      <c r="K197" s="100"/>
      <c r="L197" s="100"/>
      <c r="M197" s="100"/>
      <c r="N197" s="100"/>
      <c r="O197" s="100"/>
      <c r="P197" s="100"/>
      <c r="Q197" s="100"/>
      <c r="R197" s="100"/>
      <c r="S197" s="100"/>
      <c r="T197" s="100"/>
      <c r="U197" s="100"/>
      <c r="V197" s="100"/>
      <c r="W197" s="100"/>
      <c r="X197" s="100"/>
      <c r="Y197" s="100"/>
      <c r="Z197" s="100"/>
      <c r="AA197" s="100"/>
      <c r="AB197" s="100"/>
      <c r="AC197" s="100"/>
      <c r="AD197" s="100"/>
    </row>
    <row r="198" spans="1:30" s="10" customFormat="1" x14ac:dyDescent="0.2">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row>
    <row r="199" spans="1:30" s="10" customFormat="1" x14ac:dyDescent="0.2">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row>
    <row r="200" spans="1:30" s="10" customFormat="1" x14ac:dyDescent="0.2">
      <c r="B200" s="9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row>
    <row r="201" spans="1:30" s="10" customFormat="1" x14ac:dyDescent="0.2">
      <c r="B201" s="9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row>
    <row r="202" spans="1:30" s="10" customFormat="1" x14ac:dyDescent="0.2">
      <c r="B202" s="94"/>
      <c r="H202" s="24"/>
      <c r="I202" s="24"/>
      <c r="J202" s="24"/>
      <c r="K202" s="24"/>
      <c r="L202" s="24"/>
      <c r="M202" s="24"/>
      <c r="N202" s="24"/>
      <c r="O202" s="24"/>
      <c r="P202" s="24"/>
      <c r="Q202" s="24"/>
      <c r="R202" s="24"/>
      <c r="S202" s="24"/>
      <c r="T202" s="24"/>
      <c r="U202" s="24"/>
      <c r="V202" s="24"/>
      <c r="W202" s="24"/>
      <c r="X202" s="24"/>
      <c r="Y202" s="24"/>
      <c r="Z202" s="24"/>
      <c r="AA202" s="24"/>
      <c r="AB202" s="24"/>
      <c r="AC202" s="24"/>
      <c r="AD202" s="24"/>
    </row>
    <row r="203" spans="1:30" s="10" customFormat="1" x14ac:dyDescent="0.2">
      <c r="H203" s="24"/>
      <c r="I203" s="24"/>
      <c r="J203" s="24"/>
      <c r="K203" s="24"/>
      <c r="L203" s="24"/>
      <c r="M203" s="24"/>
      <c r="N203" s="24"/>
      <c r="O203" s="24"/>
      <c r="P203" s="24"/>
      <c r="Q203" s="24"/>
      <c r="R203" s="24"/>
      <c r="S203" s="24"/>
      <c r="T203" s="24"/>
      <c r="U203" s="24"/>
      <c r="V203" s="24"/>
      <c r="W203" s="24"/>
      <c r="X203" s="24"/>
      <c r="Y203" s="24"/>
      <c r="Z203" s="24"/>
      <c r="AA203" s="24"/>
      <c r="AB203" s="24"/>
      <c r="AC203" s="24"/>
      <c r="AD203" s="24"/>
    </row>
    <row r="204" spans="1:30" s="10" customFormat="1" x14ac:dyDescent="0.2">
      <c r="H204" s="24"/>
      <c r="I204" s="24"/>
      <c r="J204" s="24"/>
      <c r="K204" s="24"/>
      <c r="L204" s="24"/>
      <c r="M204" s="24"/>
      <c r="N204" s="24"/>
      <c r="O204" s="24"/>
      <c r="P204" s="24"/>
      <c r="Q204" s="24"/>
      <c r="R204" s="24"/>
      <c r="S204" s="24"/>
      <c r="T204" s="24"/>
      <c r="U204" s="24"/>
      <c r="V204" s="24"/>
      <c r="W204" s="24"/>
      <c r="X204" s="24"/>
      <c r="Y204" s="24"/>
      <c r="Z204" s="24"/>
      <c r="AA204" s="24"/>
      <c r="AB204" s="24"/>
      <c r="AC204" s="24"/>
      <c r="AD204" s="24"/>
    </row>
    <row r="205" spans="1:30" s="10" customFormat="1" x14ac:dyDescent="0.2">
      <c r="H205" s="24"/>
      <c r="I205" s="24"/>
      <c r="J205" s="24"/>
      <c r="K205" s="24"/>
      <c r="L205" s="24"/>
      <c r="M205" s="24"/>
      <c r="N205" s="24"/>
      <c r="O205" s="24"/>
      <c r="P205" s="24"/>
      <c r="Q205" s="24"/>
      <c r="R205" s="24"/>
      <c r="S205" s="24"/>
      <c r="T205" s="24"/>
      <c r="U205" s="24"/>
      <c r="V205" s="24"/>
      <c r="W205" s="24"/>
      <c r="X205" s="24"/>
      <c r="Y205" s="24"/>
      <c r="Z205" s="24"/>
      <c r="AA205" s="24"/>
      <c r="AB205" s="24"/>
      <c r="AC205" s="24"/>
      <c r="AD205" s="24"/>
    </row>
    <row r="206" spans="1:30" s="10" customFormat="1" x14ac:dyDescent="0.2">
      <c r="G206" s="95"/>
      <c r="H206" s="24"/>
      <c r="I206" s="24"/>
      <c r="J206" s="24"/>
      <c r="K206" s="24"/>
      <c r="L206" s="24"/>
      <c r="M206" s="24"/>
      <c r="N206" s="24"/>
      <c r="O206" s="24"/>
      <c r="P206" s="24"/>
      <c r="Q206" s="24"/>
      <c r="R206" s="24"/>
      <c r="S206" s="24"/>
      <c r="T206" s="24"/>
      <c r="U206" s="24"/>
      <c r="V206" s="24"/>
      <c r="W206" s="24"/>
      <c r="X206" s="24"/>
      <c r="Y206" s="24"/>
      <c r="Z206" s="24"/>
      <c r="AA206" s="24"/>
      <c r="AB206" s="24"/>
      <c r="AC206" s="24"/>
      <c r="AD206" s="24"/>
    </row>
    <row r="207" spans="1:30" s="10" customFormat="1" x14ac:dyDescent="0.2">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row>
    <row r="208" spans="1:30" s="10" customFormat="1" x14ac:dyDescent="0.2">
      <c r="H208" s="24"/>
      <c r="I208" s="101"/>
      <c r="J208" s="24"/>
      <c r="K208" s="24"/>
      <c r="L208" s="24"/>
      <c r="M208" s="24"/>
      <c r="N208" s="24"/>
      <c r="O208" s="24"/>
      <c r="P208" s="24"/>
      <c r="Q208" s="24"/>
      <c r="R208" s="24"/>
      <c r="S208" s="24"/>
      <c r="T208" s="24"/>
      <c r="U208" s="24"/>
      <c r="V208" s="24"/>
      <c r="W208" s="24"/>
      <c r="X208" s="24"/>
      <c r="Y208" s="24"/>
      <c r="Z208" s="24"/>
      <c r="AA208" s="24"/>
      <c r="AB208" s="24"/>
      <c r="AC208" s="24"/>
      <c r="AD208" s="24"/>
    </row>
    <row r="209" spans="1:30" s="10" customFormat="1" x14ac:dyDescent="0.2">
      <c r="H209" s="24"/>
      <c r="I209" s="101"/>
      <c r="J209" s="24"/>
      <c r="K209" s="24"/>
      <c r="L209" s="24"/>
      <c r="M209" s="24"/>
      <c r="N209" s="24"/>
      <c r="O209" s="24"/>
      <c r="P209" s="24"/>
      <c r="Q209" s="24"/>
      <c r="R209" s="24"/>
      <c r="S209" s="24"/>
      <c r="T209" s="24"/>
      <c r="U209" s="24"/>
      <c r="V209" s="24"/>
      <c r="W209" s="24"/>
      <c r="X209" s="24"/>
      <c r="Y209" s="24"/>
      <c r="Z209" s="24"/>
      <c r="AA209" s="24"/>
      <c r="AB209" s="24"/>
      <c r="AC209" s="24"/>
      <c r="AD209" s="24"/>
    </row>
    <row r="210" spans="1:30" s="10" customFormat="1" x14ac:dyDescent="0.2">
      <c r="A210" s="98"/>
    </row>
    <row r="211" spans="1:30" s="10" customFormat="1" x14ac:dyDescent="0.2">
      <c r="A211" s="46"/>
    </row>
    <row r="212" spans="1:30" s="10" customFormat="1" x14ac:dyDescent="0.2">
      <c r="B212" s="98"/>
      <c r="H212" s="94"/>
      <c r="I212" s="94"/>
      <c r="J212" s="94"/>
    </row>
    <row r="213" spans="1:30" s="10" customFormat="1" x14ac:dyDescent="0.2">
      <c r="A213" s="98"/>
      <c r="H213" s="100"/>
      <c r="I213" s="100"/>
      <c r="J213" s="100"/>
      <c r="K213" s="100"/>
      <c r="L213" s="100"/>
      <c r="M213" s="100"/>
      <c r="N213" s="100"/>
      <c r="O213" s="100"/>
      <c r="P213" s="100"/>
      <c r="Q213" s="100"/>
      <c r="R213" s="100"/>
      <c r="S213" s="100"/>
      <c r="T213" s="100"/>
      <c r="U213" s="100"/>
      <c r="V213" s="100"/>
      <c r="W213" s="100"/>
      <c r="X213" s="100"/>
      <c r="Y213" s="100"/>
      <c r="Z213" s="100"/>
      <c r="AA213" s="100"/>
      <c r="AB213" s="100"/>
      <c r="AC213" s="100"/>
      <c r="AD213" s="100"/>
    </row>
    <row r="214" spans="1:30" s="10" customFormat="1" x14ac:dyDescent="0.2">
      <c r="A214" s="98"/>
    </row>
    <row r="215" spans="1:30" s="10" customFormat="1" x14ac:dyDescent="0.2">
      <c r="G215" s="99"/>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row>
    <row r="216" spans="1:30" s="10" customFormat="1" x14ac:dyDescent="0.2"/>
    <row r="217" spans="1:30" s="10" customFormat="1" x14ac:dyDescent="0.2"/>
    <row r="218" spans="1:30" s="10" customFormat="1" x14ac:dyDescent="0.2">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row>
    <row r="219" spans="1:30" s="10" customFormat="1" x14ac:dyDescent="0.2">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row>
    <row r="220" spans="1:30" s="10" customFormat="1" x14ac:dyDescent="0.2">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row>
    <row r="221" spans="1:30" s="10" customFormat="1" x14ac:dyDescent="0.2"/>
    <row r="222" spans="1:30" s="10" customFormat="1" x14ac:dyDescent="0.2">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row>
    <row r="223" spans="1:30" s="10" customFormat="1" x14ac:dyDescent="0.2"/>
    <row r="224" spans="1:30" s="10" customFormat="1" x14ac:dyDescent="0.2"/>
    <row r="225" spans="1:30" s="10" customFormat="1" x14ac:dyDescent="0.2">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row>
    <row r="226" spans="1:30" s="10" customFormat="1" x14ac:dyDescent="0.2">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row>
    <row r="227" spans="1:30" s="10" customFormat="1" x14ac:dyDescent="0.2">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row>
    <row r="228" spans="1:30" s="10" customFormat="1" x14ac:dyDescent="0.2">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row>
    <row r="229" spans="1:30" s="10" customFormat="1" x14ac:dyDescent="0.2"/>
    <row r="230" spans="1:30" s="10" customFormat="1" x14ac:dyDescent="0.2">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row>
    <row r="231" spans="1:30" s="10" customFormat="1" x14ac:dyDescent="0.2">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row>
    <row r="232" spans="1:30" s="10" customFormat="1" x14ac:dyDescent="0.2"/>
    <row r="233" spans="1:30" s="10" customFormat="1" x14ac:dyDescent="0.2">
      <c r="G233" s="47"/>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row>
    <row r="234" spans="1:30" s="10" customFormat="1" x14ac:dyDescent="0.2"/>
    <row r="235" spans="1:30" s="10" customFormat="1" x14ac:dyDescent="0.2"/>
    <row r="236" spans="1:30" s="10" customFormat="1" x14ac:dyDescent="0.2">
      <c r="B236" s="98"/>
      <c r="H236" s="94"/>
      <c r="I236" s="94"/>
    </row>
    <row r="237" spans="1:30" s="10" customFormat="1" x14ac:dyDescent="0.2">
      <c r="A237" s="98"/>
      <c r="H237" s="100"/>
      <c r="I237" s="100"/>
      <c r="J237" s="100"/>
      <c r="K237" s="100"/>
      <c r="L237" s="100"/>
      <c r="M237" s="100"/>
      <c r="N237" s="100"/>
      <c r="O237" s="100"/>
      <c r="P237" s="100"/>
      <c r="Q237" s="100"/>
      <c r="R237" s="100"/>
      <c r="S237" s="100"/>
      <c r="T237" s="100"/>
      <c r="U237" s="100"/>
      <c r="V237" s="100"/>
      <c r="W237" s="100"/>
      <c r="X237" s="100"/>
      <c r="Y237" s="100"/>
      <c r="Z237" s="100"/>
      <c r="AA237" s="100"/>
      <c r="AB237" s="100"/>
      <c r="AC237" s="100"/>
      <c r="AD237" s="100"/>
    </row>
    <row r="238" spans="1:30" s="10" customFormat="1" x14ac:dyDescent="0.2">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row>
    <row r="239" spans="1:30" s="10" customFormat="1" x14ac:dyDescent="0.2">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row>
    <row r="240" spans="1:30" s="10" customFormat="1" x14ac:dyDescent="0.2">
      <c r="B240" s="9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row>
    <row r="241" spans="1:30" s="10" customFormat="1" x14ac:dyDescent="0.2">
      <c r="B241" s="9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row>
    <row r="242" spans="1:30" s="10" customFormat="1" x14ac:dyDescent="0.2">
      <c r="B242" s="9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row>
    <row r="243" spans="1:30" s="10" customFormat="1" x14ac:dyDescent="0.2">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row>
    <row r="244" spans="1:30" s="10" customFormat="1" x14ac:dyDescent="0.2">
      <c r="H244" s="24"/>
      <c r="I244" s="24"/>
      <c r="J244" s="24"/>
      <c r="K244" s="24"/>
      <c r="L244" s="24"/>
      <c r="M244" s="24"/>
      <c r="N244" s="24"/>
      <c r="O244" s="24"/>
      <c r="P244" s="24"/>
      <c r="Q244" s="24"/>
      <c r="R244" s="24"/>
      <c r="S244" s="24"/>
      <c r="T244" s="24"/>
      <c r="U244" s="24"/>
      <c r="V244" s="24"/>
      <c r="W244" s="24"/>
      <c r="X244" s="24"/>
      <c r="Y244" s="24"/>
      <c r="Z244" s="24"/>
      <c r="AA244" s="24"/>
      <c r="AB244" s="24"/>
      <c r="AC244" s="24"/>
      <c r="AD244" s="24"/>
    </row>
    <row r="245" spans="1:30" s="10" customFormat="1" x14ac:dyDescent="0.2">
      <c r="H245" s="24"/>
      <c r="I245" s="24"/>
      <c r="J245" s="24"/>
      <c r="K245" s="24"/>
      <c r="L245" s="24"/>
      <c r="M245" s="24"/>
      <c r="N245" s="24"/>
      <c r="O245" s="24"/>
      <c r="P245" s="24"/>
      <c r="Q245" s="24"/>
      <c r="R245" s="24"/>
      <c r="S245" s="24"/>
      <c r="T245" s="24"/>
      <c r="U245" s="24"/>
      <c r="V245" s="24"/>
      <c r="W245" s="24"/>
      <c r="X245" s="24"/>
      <c r="Y245" s="24"/>
      <c r="Z245" s="24"/>
      <c r="AA245" s="24"/>
      <c r="AB245" s="24"/>
      <c r="AC245" s="24"/>
      <c r="AD245" s="24"/>
    </row>
    <row r="246" spans="1:30" s="10" customFormat="1" x14ac:dyDescent="0.2">
      <c r="G246" s="95"/>
      <c r="H246" s="24"/>
      <c r="I246" s="24"/>
      <c r="J246" s="24"/>
      <c r="K246" s="24"/>
      <c r="L246" s="24"/>
      <c r="M246" s="24"/>
      <c r="N246" s="24"/>
      <c r="O246" s="24"/>
      <c r="P246" s="24"/>
      <c r="Q246" s="24"/>
      <c r="R246" s="24"/>
      <c r="S246" s="24"/>
      <c r="T246" s="24"/>
      <c r="U246" s="24"/>
      <c r="V246" s="24"/>
      <c r="W246" s="24"/>
      <c r="X246" s="24"/>
      <c r="Y246" s="24"/>
      <c r="Z246" s="24"/>
      <c r="AA246" s="24"/>
      <c r="AB246" s="24"/>
      <c r="AC246" s="24"/>
      <c r="AD246" s="24"/>
    </row>
    <row r="247" spans="1:30" s="10" customFormat="1" x14ac:dyDescent="0.2">
      <c r="H247" s="24"/>
      <c r="I247" s="24"/>
      <c r="J247" s="24"/>
      <c r="K247" s="24"/>
      <c r="L247" s="24"/>
      <c r="M247" s="24"/>
      <c r="N247" s="24"/>
      <c r="O247" s="24"/>
      <c r="P247" s="24"/>
      <c r="Q247" s="24"/>
      <c r="R247" s="24"/>
      <c r="S247" s="24"/>
      <c r="T247" s="24"/>
      <c r="U247" s="24"/>
      <c r="V247" s="24"/>
      <c r="W247" s="24"/>
      <c r="X247" s="24"/>
      <c r="Y247" s="24"/>
      <c r="Z247" s="24"/>
      <c r="AA247" s="24"/>
      <c r="AB247" s="24"/>
      <c r="AC247" s="24"/>
      <c r="AD247" s="24"/>
    </row>
    <row r="248" spans="1:30" s="10" customFormat="1" x14ac:dyDescent="0.2">
      <c r="H248" s="24"/>
      <c r="I248" s="101"/>
      <c r="J248" s="24"/>
      <c r="K248" s="24"/>
      <c r="L248" s="24"/>
      <c r="M248" s="24"/>
      <c r="N248" s="24"/>
      <c r="O248" s="24"/>
      <c r="P248" s="24"/>
      <c r="Q248" s="24"/>
      <c r="R248" s="24"/>
      <c r="S248" s="24"/>
      <c r="T248" s="24"/>
      <c r="U248" s="24"/>
      <c r="V248" s="24"/>
      <c r="W248" s="24"/>
      <c r="X248" s="24"/>
      <c r="Y248" s="24"/>
      <c r="Z248" s="24"/>
      <c r="AA248" s="24"/>
      <c r="AB248" s="24"/>
      <c r="AC248" s="24"/>
      <c r="AD248" s="24"/>
    </row>
    <row r="249" spans="1:30" s="10" customFormat="1" x14ac:dyDescent="0.2">
      <c r="H249" s="24"/>
      <c r="I249" s="101"/>
      <c r="J249" s="24"/>
      <c r="K249" s="24"/>
      <c r="L249" s="24"/>
      <c r="M249" s="24"/>
      <c r="N249" s="24"/>
      <c r="O249" s="24"/>
      <c r="P249" s="24"/>
      <c r="Q249" s="24"/>
      <c r="R249" s="24"/>
      <c r="S249" s="24"/>
      <c r="T249" s="24"/>
      <c r="U249" s="24"/>
      <c r="V249" s="24"/>
      <c r="W249" s="24"/>
      <c r="X249" s="24"/>
      <c r="Y249" s="24"/>
      <c r="Z249" s="24"/>
      <c r="AA249" s="24"/>
      <c r="AB249" s="24"/>
      <c r="AC249" s="24"/>
      <c r="AD249" s="24"/>
    </row>
    <row r="250" spans="1:30" s="10" customFormat="1" x14ac:dyDescent="0.2">
      <c r="A250" s="98"/>
    </row>
    <row r="251" spans="1:30" s="10" customFormat="1" x14ac:dyDescent="0.2">
      <c r="A251" s="46"/>
    </row>
    <row r="252" spans="1:30" s="10" customFormat="1" x14ac:dyDescent="0.2">
      <c r="B252" s="98"/>
      <c r="H252" s="94"/>
      <c r="I252" s="94"/>
      <c r="J252" s="94"/>
    </row>
    <row r="253" spans="1:30" s="10" customFormat="1" x14ac:dyDescent="0.2">
      <c r="A253" s="98"/>
      <c r="H253" s="100"/>
      <c r="I253" s="100"/>
      <c r="J253" s="100"/>
      <c r="K253" s="100"/>
      <c r="L253" s="100"/>
      <c r="M253" s="100"/>
      <c r="N253" s="100"/>
      <c r="O253" s="100"/>
      <c r="P253" s="100"/>
      <c r="Q253" s="100"/>
      <c r="R253" s="100"/>
      <c r="S253" s="100"/>
      <c r="T253" s="100"/>
      <c r="U253" s="100"/>
      <c r="V253" s="100"/>
      <c r="W253" s="100"/>
      <c r="X253" s="100"/>
      <c r="Y253" s="100"/>
      <c r="Z253" s="100"/>
      <c r="AA253" s="100"/>
      <c r="AB253" s="100"/>
      <c r="AC253" s="100"/>
      <c r="AD253" s="100"/>
    </row>
    <row r="254" spans="1:30" s="10" customFormat="1" x14ac:dyDescent="0.2">
      <c r="A254" s="98"/>
    </row>
    <row r="255" spans="1:30" s="10" customFormat="1" x14ac:dyDescent="0.2">
      <c r="G255" s="99"/>
      <c r="H255" s="24"/>
      <c r="I255" s="24"/>
      <c r="J255" s="24"/>
      <c r="K255" s="24"/>
      <c r="L255" s="24"/>
      <c r="M255" s="24"/>
      <c r="N255" s="24"/>
      <c r="O255" s="24"/>
      <c r="P255" s="24"/>
      <c r="Q255" s="24"/>
      <c r="R255" s="24"/>
      <c r="S255" s="24"/>
      <c r="T255" s="24"/>
      <c r="U255" s="24"/>
      <c r="V255" s="24"/>
      <c r="W255" s="24"/>
      <c r="X255" s="24"/>
      <c r="Y255" s="24"/>
      <c r="Z255" s="24"/>
      <c r="AA255" s="24"/>
      <c r="AB255" s="24"/>
      <c r="AC255" s="24"/>
      <c r="AD255" s="24"/>
    </row>
    <row r="256" spans="1:30" s="10" customFormat="1" x14ac:dyDescent="0.2"/>
    <row r="257" spans="8:30" s="10" customFormat="1" x14ac:dyDescent="0.2"/>
    <row r="258" spans="8:30" s="10" customFormat="1" x14ac:dyDescent="0.2">
      <c r="H258" s="24"/>
      <c r="I258" s="24"/>
      <c r="J258" s="24"/>
      <c r="K258" s="24"/>
      <c r="L258" s="24"/>
      <c r="M258" s="24"/>
      <c r="N258" s="24"/>
      <c r="O258" s="24"/>
      <c r="P258" s="24"/>
      <c r="Q258" s="24"/>
      <c r="R258" s="24"/>
      <c r="S258" s="24"/>
      <c r="T258" s="24"/>
      <c r="U258" s="24"/>
      <c r="V258" s="24"/>
      <c r="W258" s="24"/>
      <c r="X258" s="24"/>
      <c r="Y258" s="24"/>
      <c r="Z258" s="24"/>
      <c r="AA258" s="24"/>
      <c r="AB258" s="24"/>
      <c r="AC258" s="24"/>
      <c r="AD258" s="24"/>
    </row>
    <row r="259" spans="8:30" s="10" customFormat="1" x14ac:dyDescent="0.2">
      <c r="H259" s="24"/>
      <c r="I259" s="24"/>
      <c r="J259" s="24"/>
      <c r="K259" s="24"/>
      <c r="L259" s="24"/>
      <c r="M259" s="24"/>
      <c r="N259" s="24"/>
      <c r="O259" s="24"/>
      <c r="P259" s="24"/>
      <c r="Q259" s="24"/>
      <c r="R259" s="24"/>
      <c r="S259" s="24"/>
      <c r="T259" s="24"/>
      <c r="U259" s="24"/>
      <c r="V259" s="24"/>
      <c r="W259" s="24"/>
      <c r="X259" s="24"/>
      <c r="Y259" s="24"/>
      <c r="Z259" s="24"/>
      <c r="AA259" s="24"/>
      <c r="AB259" s="24"/>
      <c r="AC259" s="24"/>
      <c r="AD259" s="24"/>
    </row>
    <row r="260" spans="8:30" s="10" customFormat="1" x14ac:dyDescent="0.2">
      <c r="H260" s="24"/>
      <c r="I260" s="24"/>
      <c r="J260" s="24"/>
      <c r="K260" s="24"/>
      <c r="L260" s="24"/>
      <c r="M260" s="24"/>
      <c r="N260" s="24"/>
      <c r="O260" s="24"/>
      <c r="P260" s="24"/>
      <c r="Q260" s="24"/>
      <c r="R260" s="24"/>
      <c r="S260" s="24"/>
      <c r="T260" s="24"/>
      <c r="U260" s="24"/>
      <c r="V260" s="24"/>
      <c r="W260" s="24"/>
      <c r="X260" s="24"/>
      <c r="Y260" s="24"/>
      <c r="Z260" s="24"/>
      <c r="AA260" s="24"/>
      <c r="AB260" s="24"/>
      <c r="AC260" s="24"/>
      <c r="AD260" s="24"/>
    </row>
    <row r="261" spans="8:30" s="10" customFormat="1" x14ac:dyDescent="0.2"/>
    <row r="262" spans="8:30" s="10" customFormat="1" x14ac:dyDescent="0.2">
      <c r="H262" s="24"/>
      <c r="I262" s="24"/>
      <c r="J262" s="24"/>
      <c r="K262" s="24"/>
      <c r="L262" s="24"/>
      <c r="M262" s="24"/>
      <c r="N262" s="24"/>
      <c r="O262" s="24"/>
      <c r="P262" s="24"/>
      <c r="Q262" s="24"/>
      <c r="R262" s="24"/>
      <c r="S262" s="24"/>
      <c r="T262" s="24"/>
      <c r="U262" s="24"/>
      <c r="V262" s="24"/>
      <c r="W262" s="24"/>
      <c r="X262" s="24"/>
      <c r="Y262" s="24"/>
      <c r="Z262" s="24"/>
      <c r="AA262" s="24"/>
      <c r="AB262" s="24"/>
      <c r="AC262" s="24"/>
      <c r="AD262" s="24"/>
    </row>
    <row r="263" spans="8:30" s="10" customFormat="1" x14ac:dyDescent="0.2"/>
    <row r="264" spans="8:30" s="10" customFormat="1" x14ac:dyDescent="0.2"/>
    <row r="265" spans="8:30" s="10" customFormat="1" x14ac:dyDescent="0.2">
      <c r="H265" s="24"/>
      <c r="I265" s="24"/>
      <c r="J265" s="24"/>
      <c r="K265" s="24"/>
      <c r="L265" s="24"/>
      <c r="M265" s="24"/>
      <c r="N265" s="24"/>
      <c r="O265" s="24"/>
      <c r="P265" s="24"/>
      <c r="Q265" s="24"/>
      <c r="R265" s="24"/>
      <c r="S265" s="24"/>
      <c r="T265" s="24"/>
      <c r="U265" s="24"/>
      <c r="V265" s="24"/>
      <c r="W265" s="24"/>
      <c r="X265" s="24"/>
      <c r="Y265" s="24"/>
      <c r="Z265" s="24"/>
      <c r="AA265" s="24"/>
      <c r="AB265" s="24"/>
      <c r="AC265" s="24"/>
      <c r="AD265" s="24"/>
    </row>
    <row r="266" spans="8:30" s="10" customFormat="1" x14ac:dyDescent="0.2">
      <c r="H266" s="24"/>
      <c r="I266" s="24"/>
      <c r="J266" s="24"/>
      <c r="K266" s="24"/>
      <c r="L266" s="24"/>
      <c r="M266" s="24"/>
      <c r="N266" s="24"/>
      <c r="O266" s="24"/>
      <c r="P266" s="24"/>
      <c r="Q266" s="24"/>
      <c r="R266" s="24"/>
      <c r="S266" s="24"/>
      <c r="T266" s="24"/>
      <c r="U266" s="24"/>
      <c r="V266" s="24"/>
      <c r="W266" s="24"/>
      <c r="X266" s="24"/>
      <c r="Y266" s="24"/>
      <c r="Z266" s="24"/>
      <c r="AA266" s="24"/>
      <c r="AB266" s="24"/>
      <c r="AC266" s="24"/>
      <c r="AD266" s="24"/>
    </row>
    <row r="267" spans="8:30" s="10" customFormat="1" x14ac:dyDescent="0.2">
      <c r="H267" s="24"/>
      <c r="I267" s="24"/>
      <c r="J267" s="24"/>
      <c r="K267" s="24"/>
      <c r="L267" s="24"/>
      <c r="M267" s="24"/>
      <c r="N267" s="24"/>
      <c r="O267" s="24"/>
      <c r="P267" s="24"/>
      <c r="Q267" s="24"/>
      <c r="R267" s="24"/>
      <c r="S267" s="24"/>
      <c r="T267" s="24"/>
      <c r="U267" s="24"/>
      <c r="V267" s="24"/>
      <c r="W267" s="24"/>
      <c r="X267" s="24"/>
      <c r="Y267" s="24"/>
      <c r="Z267" s="24"/>
      <c r="AA267" s="24"/>
      <c r="AB267" s="24"/>
      <c r="AC267" s="24"/>
      <c r="AD267" s="24"/>
    </row>
    <row r="268" spans="8:30" s="10" customFormat="1" x14ac:dyDescent="0.2">
      <c r="H268" s="24"/>
      <c r="I268" s="24"/>
      <c r="J268" s="24"/>
      <c r="K268" s="24"/>
      <c r="L268" s="24"/>
      <c r="M268" s="24"/>
      <c r="N268" s="24"/>
      <c r="O268" s="24"/>
      <c r="P268" s="24"/>
      <c r="Q268" s="24"/>
      <c r="R268" s="24"/>
      <c r="S268" s="24"/>
      <c r="T268" s="24"/>
      <c r="U268" s="24"/>
      <c r="V268" s="24"/>
      <c r="W268" s="24"/>
      <c r="X268" s="24"/>
      <c r="Y268" s="24"/>
      <c r="Z268" s="24"/>
      <c r="AA268" s="24"/>
      <c r="AB268" s="24"/>
      <c r="AC268" s="24"/>
      <c r="AD268" s="24"/>
    </row>
    <row r="269" spans="8:30" s="10" customFormat="1" x14ac:dyDescent="0.2"/>
    <row r="270" spans="8:30" s="10" customFormat="1" x14ac:dyDescent="0.2">
      <c r="H270" s="24"/>
      <c r="I270" s="24"/>
      <c r="J270" s="24"/>
      <c r="K270" s="24"/>
      <c r="L270" s="24"/>
      <c r="M270" s="24"/>
      <c r="N270" s="24"/>
      <c r="O270" s="24"/>
      <c r="P270" s="24"/>
      <c r="Q270" s="24"/>
      <c r="R270" s="24"/>
      <c r="S270" s="24"/>
      <c r="T270" s="24"/>
      <c r="U270" s="24"/>
      <c r="V270" s="24"/>
      <c r="W270" s="24"/>
      <c r="X270" s="24"/>
      <c r="Y270" s="24"/>
      <c r="Z270" s="24"/>
      <c r="AA270" s="24"/>
      <c r="AB270" s="24"/>
      <c r="AC270" s="24"/>
      <c r="AD270" s="24"/>
    </row>
    <row r="271" spans="8:30" s="10" customFormat="1" x14ac:dyDescent="0.2">
      <c r="H271" s="24"/>
      <c r="I271" s="24"/>
      <c r="J271" s="24"/>
      <c r="K271" s="24"/>
      <c r="L271" s="24"/>
      <c r="M271" s="24"/>
      <c r="N271" s="24"/>
      <c r="O271" s="24"/>
      <c r="P271" s="24"/>
      <c r="Q271" s="24"/>
      <c r="R271" s="24"/>
      <c r="S271" s="24"/>
      <c r="T271" s="24"/>
      <c r="U271" s="24"/>
      <c r="V271" s="24"/>
      <c r="W271" s="24"/>
      <c r="X271" s="24"/>
      <c r="Y271" s="24"/>
      <c r="Z271" s="24"/>
      <c r="AA271" s="24"/>
      <c r="AB271" s="24"/>
      <c r="AC271" s="24"/>
      <c r="AD271" s="24"/>
    </row>
    <row r="272" spans="8:30" s="10" customFormat="1" x14ac:dyDescent="0.2"/>
    <row r="273" spans="1:30" s="10" customFormat="1" x14ac:dyDescent="0.2">
      <c r="G273" s="47"/>
      <c r="H273" s="24"/>
      <c r="I273" s="24"/>
      <c r="J273" s="24"/>
      <c r="K273" s="24"/>
      <c r="L273" s="24"/>
      <c r="M273" s="24"/>
      <c r="N273" s="24"/>
      <c r="O273" s="24"/>
      <c r="P273" s="24"/>
      <c r="Q273" s="24"/>
      <c r="R273" s="24"/>
      <c r="S273" s="24"/>
      <c r="T273" s="24"/>
      <c r="U273" s="24"/>
      <c r="V273" s="24"/>
      <c r="W273" s="24"/>
      <c r="X273" s="24"/>
      <c r="Y273" s="24"/>
      <c r="Z273" s="24"/>
      <c r="AA273" s="24"/>
      <c r="AB273" s="24"/>
      <c r="AC273" s="24"/>
      <c r="AD273" s="24"/>
    </row>
    <row r="274" spans="1:30" s="10" customFormat="1" x14ac:dyDescent="0.2"/>
    <row r="275" spans="1:30" s="10" customFormat="1" x14ac:dyDescent="0.2"/>
    <row r="276" spans="1:30" s="10" customFormat="1" x14ac:dyDescent="0.2">
      <c r="B276" s="98"/>
      <c r="H276" s="94"/>
      <c r="I276" s="94"/>
    </row>
    <row r="277" spans="1:30" s="10" customFormat="1" x14ac:dyDescent="0.2">
      <c r="A277" s="98"/>
      <c r="H277" s="100"/>
      <c r="I277" s="100"/>
      <c r="J277" s="100"/>
      <c r="K277" s="100"/>
      <c r="L277" s="100"/>
      <c r="M277" s="100"/>
      <c r="N277" s="100"/>
      <c r="O277" s="100"/>
      <c r="P277" s="100"/>
      <c r="Q277" s="100"/>
      <c r="R277" s="100"/>
      <c r="S277" s="100"/>
      <c r="T277" s="100"/>
      <c r="U277" s="100"/>
      <c r="V277" s="100"/>
      <c r="W277" s="100"/>
      <c r="X277" s="100"/>
      <c r="Y277" s="100"/>
      <c r="Z277" s="100"/>
      <c r="AA277" s="100"/>
      <c r="AB277" s="100"/>
      <c r="AC277" s="100"/>
      <c r="AD277" s="100"/>
    </row>
    <row r="278" spans="1:30" s="10" customFormat="1" x14ac:dyDescent="0.2">
      <c r="H278" s="24"/>
      <c r="I278" s="24"/>
      <c r="J278" s="24"/>
      <c r="K278" s="24"/>
      <c r="L278" s="24"/>
      <c r="M278" s="24"/>
      <c r="N278" s="24"/>
      <c r="O278" s="24"/>
      <c r="P278" s="24"/>
      <c r="Q278" s="24"/>
      <c r="R278" s="24"/>
      <c r="S278" s="24"/>
      <c r="T278" s="24"/>
      <c r="U278" s="24"/>
      <c r="V278" s="24"/>
      <c r="W278" s="24"/>
      <c r="X278" s="24"/>
      <c r="Y278" s="24"/>
      <c r="Z278" s="24"/>
      <c r="AA278" s="24"/>
      <c r="AB278" s="24"/>
      <c r="AC278" s="24"/>
      <c r="AD278" s="24"/>
    </row>
    <row r="279" spans="1:30" s="10" customFormat="1" x14ac:dyDescent="0.2">
      <c r="H279" s="24"/>
      <c r="I279" s="24"/>
      <c r="J279" s="24"/>
      <c r="K279" s="24"/>
      <c r="L279" s="24"/>
      <c r="M279" s="24"/>
      <c r="N279" s="24"/>
      <c r="O279" s="24"/>
      <c r="P279" s="24"/>
      <c r="Q279" s="24"/>
      <c r="R279" s="24"/>
      <c r="S279" s="24"/>
      <c r="T279" s="24"/>
      <c r="U279" s="24"/>
      <c r="V279" s="24"/>
      <c r="W279" s="24"/>
      <c r="X279" s="24"/>
      <c r="Y279" s="24"/>
      <c r="Z279" s="24"/>
      <c r="AA279" s="24"/>
      <c r="AB279" s="24"/>
      <c r="AC279" s="24"/>
      <c r="AD279" s="24"/>
    </row>
    <row r="280" spans="1:30" s="10" customFormat="1" x14ac:dyDescent="0.2">
      <c r="B280" s="94"/>
      <c r="H280" s="24"/>
      <c r="I280" s="24"/>
      <c r="J280" s="24"/>
      <c r="K280" s="24"/>
      <c r="L280" s="24"/>
      <c r="M280" s="24"/>
      <c r="N280" s="24"/>
      <c r="O280" s="24"/>
      <c r="P280" s="24"/>
      <c r="Q280" s="24"/>
      <c r="R280" s="24"/>
      <c r="S280" s="24"/>
      <c r="T280" s="24"/>
      <c r="U280" s="24"/>
      <c r="V280" s="24"/>
      <c r="W280" s="24"/>
      <c r="X280" s="24"/>
      <c r="Y280" s="24"/>
      <c r="Z280" s="24"/>
      <c r="AA280" s="24"/>
      <c r="AB280" s="24"/>
      <c r="AC280" s="24"/>
      <c r="AD280" s="24"/>
    </row>
    <row r="281" spans="1:30" s="10" customFormat="1" x14ac:dyDescent="0.2">
      <c r="B281" s="94"/>
      <c r="H281" s="24"/>
      <c r="I281" s="24"/>
      <c r="J281" s="24"/>
      <c r="K281" s="24"/>
      <c r="L281" s="24"/>
      <c r="M281" s="24"/>
      <c r="N281" s="24"/>
      <c r="O281" s="24"/>
      <c r="P281" s="24"/>
      <c r="Q281" s="24"/>
      <c r="R281" s="24"/>
      <c r="S281" s="24"/>
      <c r="T281" s="24"/>
      <c r="U281" s="24"/>
      <c r="V281" s="24"/>
      <c r="W281" s="24"/>
      <c r="X281" s="24"/>
      <c r="Y281" s="24"/>
      <c r="Z281" s="24"/>
      <c r="AA281" s="24"/>
      <c r="AB281" s="24"/>
      <c r="AC281" s="24"/>
      <c r="AD281" s="24"/>
    </row>
    <row r="282" spans="1:30" s="10" customFormat="1" x14ac:dyDescent="0.2">
      <c r="B282" s="94"/>
      <c r="H282" s="24"/>
      <c r="I282" s="24"/>
      <c r="J282" s="24"/>
      <c r="K282" s="24"/>
      <c r="L282" s="24"/>
      <c r="M282" s="24"/>
      <c r="N282" s="24"/>
      <c r="O282" s="24"/>
      <c r="P282" s="24"/>
      <c r="Q282" s="24"/>
      <c r="R282" s="24"/>
      <c r="S282" s="24"/>
      <c r="T282" s="24"/>
      <c r="U282" s="24"/>
      <c r="V282" s="24"/>
      <c r="W282" s="24"/>
      <c r="X282" s="24"/>
      <c r="Y282" s="24"/>
      <c r="Z282" s="24"/>
      <c r="AA282" s="24"/>
      <c r="AB282" s="24"/>
      <c r="AC282" s="24"/>
      <c r="AD282" s="24"/>
    </row>
    <row r="283" spans="1:30" s="10" customFormat="1" x14ac:dyDescent="0.2">
      <c r="H283" s="24"/>
      <c r="I283" s="24"/>
      <c r="J283" s="24"/>
      <c r="K283" s="24"/>
      <c r="L283" s="24"/>
      <c r="M283" s="24"/>
      <c r="N283" s="24"/>
      <c r="O283" s="24"/>
      <c r="P283" s="24"/>
      <c r="Q283" s="24"/>
      <c r="R283" s="24"/>
      <c r="S283" s="24"/>
      <c r="T283" s="24"/>
      <c r="U283" s="24"/>
      <c r="V283" s="24"/>
      <c r="W283" s="24"/>
      <c r="X283" s="24"/>
      <c r="Y283" s="24"/>
      <c r="Z283" s="24"/>
      <c r="AA283" s="24"/>
      <c r="AB283" s="24"/>
      <c r="AC283" s="24"/>
      <c r="AD283" s="24"/>
    </row>
    <row r="284" spans="1:30" s="10" customFormat="1" x14ac:dyDescent="0.2">
      <c r="H284" s="24"/>
      <c r="I284" s="24"/>
      <c r="J284" s="24"/>
      <c r="K284" s="24"/>
      <c r="L284" s="24"/>
      <c r="M284" s="24"/>
      <c r="N284" s="24"/>
      <c r="O284" s="24"/>
      <c r="P284" s="24"/>
      <c r="Q284" s="24"/>
      <c r="R284" s="24"/>
      <c r="S284" s="24"/>
      <c r="T284" s="24"/>
      <c r="U284" s="24"/>
      <c r="V284" s="24"/>
      <c r="W284" s="24"/>
      <c r="X284" s="24"/>
      <c r="Y284" s="24"/>
      <c r="Z284" s="24"/>
      <c r="AA284" s="24"/>
      <c r="AB284" s="24"/>
      <c r="AC284" s="24"/>
      <c r="AD284" s="24"/>
    </row>
    <row r="285" spans="1:30" s="10" customFormat="1" x14ac:dyDescent="0.2">
      <c r="H285" s="24"/>
      <c r="I285" s="24"/>
      <c r="J285" s="24"/>
      <c r="K285" s="24"/>
      <c r="L285" s="24"/>
      <c r="M285" s="24"/>
      <c r="N285" s="24"/>
      <c r="O285" s="24"/>
      <c r="P285" s="24"/>
      <c r="Q285" s="24"/>
      <c r="R285" s="24"/>
      <c r="S285" s="24"/>
      <c r="T285" s="24"/>
      <c r="U285" s="24"/>
      <c r="V285" s="24"/>
      <c r="W285" s="24"/>
      <c r="X285" s="24"/>
      <c r="Y285" s="24"/>
      <c r="Z285" s="24"/>
      <c r="AA285" s="24"/>
      <c r="AB285" s="24"/>
      <c r="AC285" s="24"/>
      <c r="AD285" s="24"/>
    </row>
    <row r="286" spans="1:30" s="10" customFormat="1" x14ac:dyDescent="0.2">
      <c r="G286" s="95"/>
      <c r="H286" s="24"/>
      <c r="I286" s="24"/>
      <c r="J286" s="24"/>
      <c r="K286" s="24"/>
      <c r="L286" s="24"/>
      <c r="M286" s="24"/>
      <c r="N286" s="24"/>
      <c r="O286" s="24"/>
      <c r="P286" s="24"/>
      <c r="Q286" s="24"/>
      <c r="R286" s="24"/>
      <c r="S286" s="24"/>
      <c r="T286" s="24"/>
      <c r="U286" s="24"/>
      <c r="V286" s="24"/>
      <c r="W286" s="24"/>
      <c r="X286" s="24"/>
      <c r="Y286" s="24"/>
      <c r="Z286" s="24"/>
      <c r="AA286" s="24"/>
      <c r="AB286" s="24"/>
      <c r="AC286" s="24"/>
      <c r="AD286" s="24"/>
    </row>
    <row r="287" spans="1:30" s="10" customFormat="1" x14ac:dyDescent="0.2">
      <c r="H287" s="24"/>
      <c r="I287" s="24"/>
      <c r="J287" s="24"/>
      <c r="K287" s="24"/>
      <c r="L287" s="24"/>
      <c r="M287" s="24"/>
      <c r="N287" s="24"/>
      <c r="O287" s="24"/>
      <c r="P287" s="24"/>
      <c r="Q287" s="24"/>
      <c r="R287" s="24"/>
      <c r="S287" s="24"/>
      <c r="T287" s="24"/>
      <c r="U287" s="24"/>
      <c r="V287" s="24"/>
      <c r="W287" s="24"/>
      <c r="X287" s="24"/>
      <c r="Y287" s="24"/>
      <c r="Z287" s="24"/>
      <c r="AA287" s="24"/>
      <c r="AB287" s="24"/>
      <c r="AC287" s="24"/>
      <c r="AD287" s="24"/>
    </row>
    <row r="288" spans="1:30" s="10" customFormat="1" x14ac:dyDescent="0.2">
      <c r="H288" s="24"/>
      <c r="I288" s="101"/>
      <c r="J288" s="24"/>
      <c r="K288" s="24"/>
      <c r="L288" s="24"/>
      <c r="M288" s="24"/>
      <c r="N288" s="24"/>
      <c r="O288" s="24"/>
      <c r="P288" s="24"/>
      <c r="Q288" s="24"/>
      <c r="R288" s="24"/>
      <c r="S288" s="24"/>
      <c r="T288" s="24"/>
      <c r="U288" s="24"/>
      <c r="V288" s="24"/>
      <c r="W288" s="24"/>
      <c r="X288" s="24"/>
      <c r="Y288" s="24"/>
      <c r="Z288" s="24"/>
      <c r="AA288" s="24"/>
      <c r="AB288" s="24"/>
      <c r="AC288" s="24"/>
      <c r="AD288" s="24"/>
    </row>
    <row r="289" spans="1:30" s="10" customFormat="1" x14ac:dyDescent="0.2"/>
    <row r="290" spans="1:30" s="10" customFormat="1" x14ac:dyDescent="0.2"/>
    <row r="291" spans="1:30" s="10" customFormat="1" x14ac:dyDescent="0.2">
      <c r="A291" s="98"/>
    </row>
    <row r="292" spans="1:30" s="10" customFormat="1" x14ac:dyDescent="0.2">
      <c r="A292" s="46"/>
    </row>
    <row r="293" spans="1:30" s="10" customFormat="1" x14ac:dyDescent="0.2">
      <c r="B293" s="98"/>
      <c r="H293" s="94"/>
      <c r="I293" s="94"/>
      <c r="J293" s="94"/>
    </row>
    <row r="294" spans="1:30" s="10" customFormat="1" x14ac:dyDescent="0.2">
      <c r="A294" s="98"/>
      <c r="H294" s="100"/>
      <c r="I294" s="100"/>
      <c r="J294" s="100"/>
      <c r="K294" s="100"/>
      <c r="L294" s="100"/>
      <c r="M294" s="100"/>
      <c r="N294" s="100"/>
      <c r="O294" s="100"/>
      <c r="P294" s="100"/>
      <c r="Q294" s="100"/>
      <c r="R294" s="100"/>
      <c r="S294" s="100"/>
      <c r="T294" s="100"/>
      <c r="U294" s="100"/>
      <c r="V294" s="100"/>
      <c r="W294" s="100"/>
      <c r="X294" s="100"/>
      <c r="Y294" s="100"/>
      <c r="Z294" s="100"/>
      <c r="AA294" s="100"/>
      <c r="AB294" s="100"/>
      <c r="AC294" s="100"/>
      <c r="AD294" s="100"/>
    </row>
    <row r="295" spans="1:30" s="10" customFormat="1" x14ac:dyDescent="0.2">
      <c r="A295" s="98"/>
    </row>
    <row r="296" spans="1:30" s="10" customFormat="1" x14ac:dyDescent="0.2">
      <c r="G296" s="99"/>
      <c r="H296" s="24"/>
      <c r="I296" s="24"/>
      <c r="J296" s="24"/>
      <c r="K296" s="24"/>
      <c r="L296" s="24"/>
      <c r="M296" s="24"/>
      <c r="N296" s="24"/>
      <c r="O296" s="24"/>
      <c r="P296" s="24"/>
      <c r="Q296" s="24"/>
      <c r="R296" s="24"/>
      <c r="S296" s="24"/>
      <c r="T296" s="24"/>
      <c r="U296" s="24"/>
      <c r="V296" s="24"/>
      <c r="W296" s="24"/>
      <c r="X296" s="24"/>
      <c r="Y296" s="24"/>
      <c r="Z296" s="24"/>
      <c r="AA296" s="24"/>
      <c r="AB296" s="24"/>
      <c r="AC296" s="24"/>
      <c r="AD296" s="24"/>
    </row>
    <row r="297" spans="1:30" s="10" customFormat="1" x14ac:dyDescent="0.2"/>
    <row r="298" spans="1:30" s="10" customFormat="1" x14ac:dyDescent="0.2"/>
    <row r="299" spans="1:30" s="10" customFormat="1" x14ac:dyDescent="0.2">
      <c r="H299" s="24"/>
      <c r="I299" s="24"/>
      <c r="J299" s="24"/>
      <c r="K299" s="24"/>
      <c r="L299" s="24"/>
      <c r="M299" s="24"/>
      <c r="N299" s="24"/>
      <c r="O299" s="24"/>
      <c r="P299" s="24"/>
      <c r="Q299" s="24"/>
      <c r="R299" s="24"/>
      <c r="S299" s="24"/>
      <c r="T299" s="24"/>
      <c r="U299" s="24"/>
      <c r="V299" s="24"/>
      <c r="W299" s="24"/>
      <c r="X299" s="24"/>
      <c r="Y299" s="24"/>
      <c r="Z299" s="24"/>
      <c r="AA299" s="24"/>
      <c r="AB299" s="24"/>
      <c r="AC299" s="24"/>
      <c r="AD299" s="24"/>
    </row>
    <row r="300" spans="1:30" s="10" customFormat="1" x14ac:dyDescent="0.2">
      <c r="H300" s="24"/>
      <c r="I300" s="24"/>
      <c r="J300" s="24"/>
      <c r="K300" s="24"/>
      <c r="L300" s="24"/>
      <c r="M300" s="24"/>
      <c r="N300" s="24"/>
      <c r="O300" s="24"/>
      <c r="P300" s="24"/>
      <c r="Q300" s="24"/>
      <c r="R300" s="24"/>
      <c r="S300" s="24"/>
      <c r="T300" s="24"/>
      <c r="U300" s="24"/>
      <c r="V300" s="24"/>
      <c r="W300" s="24"/>
      <c r="X300" s="24"/>
      <c r="Y300" s="24"/>
      <c r="Z300" s="24"/>
      <c r="AA300" s="24"/>
      <c r="AB300" s="24"/>
      <c r="AC300" s="24"/>
      <c r="AD300" s="24"/>
    </row>
    <row r="301" spans="1:30" s="10" customFormat="1" x14ac:dyDescent="0.2">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row>
    <row r="302" spans="1:30" s="10" customFormat="1" x14ac:dyDescent="0.2"/>
    <row r="303" spans="1:30" s="10" customFormat="1" x14ac:dyDescent="0.2">
      <c r="H303" s="24"/>
      <c r="I303" s="24"/>
      <c r="J303" s="24"/>
      <c r="K303" s="24"/>
      <c r="L303" s="24"/>
      <c r="M303" s="24"/>
      <c r="N303" s="24"/>
      <c r="O303" s="24"/>
      <c r="P303" s="24"/>
      <c r="Q303" s="24"/>
      <c r="R303" s="24"/>
      <c r="S303" s="24"/>
      <c r="T303" s="24"/>
      <c r="U303" s="24"/>
      <c r="V303" s="24"/>
      <c r="W303" s="24"/>
      <c r="X303" s="24"/>
      <c r="Y303" s="24"/>
      <c r="Z303" s="24"/>
      <c r="AA303" s="24"/>
      <c r="AB303" s="24"/>
      <c r="AC303" s="24"/>
      <c r="AD303" s="24"/>
    </row>
    <row r="304" spans="1:30" s="10" customFormat="1" x14ac:dyDescent="0.2"/>
    <row r="305" spans="1:30" s="10" customFormat="1" x14ac:dyDescent="0.2"/>
    <row r="306" spans="1:30" s="10" customFormat="1" x14ac:dyDescent="0.2">
      <c r="H306" s="24"/>
      <c r="I306" s="24"/>
      <c r="J306" s="24"/>
      <c r="K306" s="24"/>
      <c r="L306" s="24"/>
      <c r="M306" s="24"/>
      <c r="N306" s="24"/>
      <c r="O306" s="24"/>
      <c r="P306" s="24"/>
      <c r="Q306" s="24"/>
      <c r="R306" s="24"/>
      <c r="S306" s="24"/>
      <c r="T306" s="24"/>
      <c r="U306" s="24"/>
      <c r="V306" s="24"/>
      <c r="W306" s="24"/>
      <c r="X306" s="24"/>
      <c r="Y306" s="24"/>
      <c r="Z306" s="24"/>
      <c r="AA306" s="24"/>
      <c r="AB306" s="24"/>
      <c r="AC306" s="24"/>
      <c r="AD306" s="24"/>
    </row>
    <row r="307" spans="1:30" s="10" customFormat="1" x14ac:dyDescent="0.2">
      <c r="H307" s="24"/>
      <c r="I307" s="24"/>
      <c r="J307" s="24"/>
      <c r="K307" s="24"/>
      <c r="L307" s="24"/>
      <c r="M307" s="24"/>
      <c r="N307" s="24"/>
      <c r="O307" s="24"/>
      <c r="P307" s="24"/>
      <c r="Q307" s="24"/>
      <c r="R307" s="24"/>
      <c r="S307" s="24"/>
      <c r="T307" s="24"/>
      <c r="U307" s="24"/>
      <c r="V307" s="24"/>
      <c r="W307" s="24"/>
      <c r="X307" s="24"/>
      <c r="Y307" s="24"/>
      <c r="Z307" s="24"/>
      <c r="AA307" s="24"/>
      <c r="AB307" s="24"/>
      <c r="AC307" s="24"/>
      <c r="AD307" s="24"/>
    </row>
    <row r="308" spans="1:30" s="10" customFormat="1" x14ac:dyDescent="0.2">
      <c r="H308" s="24"/>
      <c r="I308" s="24"/>
      <c r="J308" s="24"/>
      <c r="K308" s="24"/>
      <c r="L308" s="24"/>
      <c r="M308" s="24"/>
      <c r="N308" s="24"/>
      <c r="O308" s="24"/>
      <c r="P308" s="24"/>
      <c r="Q308" s="24"/>
      <c r="R308" s="24"/>
      <c r="S308" s="24"/>
      <c r="T308" s="24"/>
      <c r="U308" s="24"/>
      <c r="V308" s="24"/>
      <c r="W308" s="24"/>
      <c r="X308" s="24"/>
      <c r="Y308" s="24"/>
      <c r="Z308" s="24"/>
      <c r="AA308" s="24"/>
      <c r="AB308" s="24"/>
      <c r="AC308" s="24"/>
      <c r="AD308" s="24"/>
    </row>
    <row r="309" spans="1:30" s="10" customFormat="1" x14ac:dyDescent="0.2">
      <c r="H309" s="24"/>
      <c r="I309" s="24"/>
      <c r="J309" s="24"/>
      <c r="K309" s="24"/>
      <c r="L309" s="24"/>
      <c r="M309" s="24"/>
      <c r="N309" s="24"/>
      <c r="O309" s="24"/>
      <c r="P309" s="24"/>
      <c r="Q309" s="24"/>
      <c r="R309" s="24"/>
      <c r="S309" s="24"/>
      <c r="T309" s="24"/>
      <c r="U309" s="24"/>
      <c r="V309" s="24"/>
      <c r="W309" s="24"/>
      <c r="X309" s="24"/>
      <c r="Y309" s="24"/>
      <c r="Z309" s="24"/>
      <c r="AA309" s="24"/>
      <c r="AB309" s="24"/>
      <c r="AC309" s="24"/>
      <c r="AD309" s="24"/>
    </row>
    <row r="310" spans="1:30" s="10" customFormat="1" x14ac:dyDescent="0.2"/>
    <row r="311" spans="1:30" s="10" customFormat="1" x14ac:dyDescent="0.2">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row>
    <row r="312" spans="1:30" s="10" customFormat="1" x14ac:dyDescent="0.2">
      <c r="H312" s="24"/>
      <c r="I312" s="24"/>
      <c r="J312" s="24"/>
      <c r="K312" s="24"/>
      <c r="L312" s="24"/>
      <c r="M312" s="24"/>
      <c r="N312" s="24"/>
      <c r="O312" s="24"/>
      <c r="P312" s="24"/>
      <c r="Q312" s="24"/>
      <c r="R312" s="24"/>
      <c r="S312" s="24"/>
      <c r="T312" s="24"/>
      <c r="U312" s="24"/>
      <c r="V312" s="24"/>
      <c r="W312" s="24"/>
      <c r="X312" s="24"/>
      <c r="Y312" s="24"/>
      <c r="Z312" s="24"/>
      <c r="AA312" s="24"/>
      <c r="AB312" s="24"/>
      <c r="AC312" s="24"/>
      <c r="AD312" s="24"/>
    </row>
    <row r="313" spans="1:30" s="10" customFormat="1" x14ac:dyDescent="0.2"/>
    <row r="314" spans="1:30" s="10" customFormat="1" x14ac:dyDescent="0.2">
      <c r="G314" s="47"/>
      <c r="H314" s="24"/>
      <c r="I314" s="24"/>
      <c r="J314" s="24"/>
      <c r="K314" s="24"/>
      <c r="L314" s="24"/>
      <c r="M314" s="24"/>
      <c r="N314" s="24"/>
      <c r="O314" s="24"/>
      <c r="P314" s="24"/>
      <c r="Q314" s="24"/>
      <c r="R314" s="24"/>
      <c r="S314" s="24"/>
      <c r="T314" s="24"/>
      <c r="U314" s="24"/>
      <c r="V314" s="24"/>
      <c r="W314" s="24"/>
      <c r="X314" s="24"/>
      <c r="Y314" s="24"/>
      <c r="Z314" s="24"/>
      <c r="AA314" s="24"/>
      <c r="AB314" s="24"/>
      <c r="AC314" s="24"/>
      <c r="AD314" s="24"/>
    </row>
    <row r="315" spans="1:30" s="10" customFormat="1" x14ac:dyDescent="0.2"/>
    <row r="316" spans="1:30" s="10" customFormat="1" x14ac:dyDescent="0.2"/>
    <row r="317" spans="1:30" s="10" customFormat="1" x14ac:dyDescent="0.2">
      <c r="B317" s="98"/>
      <c r="H317" s="94"/>
      <c r="I317" s="94"/>
    </row>
    <row r="318" spans="1:30" s="10" customFormat="1" x14ac:dyDescent="0.2">
      <c r="A318" s="98"/>
      <c r="H318" s="100"/>
      <c r="I318" s="100"/>
      <c r="J318" s="100"/>
      <c r="K318" s="100"/>
      <c r="L318" s="100"/>
      <c r="M318" s="100"/>
      <c r="N318" s="100"/>
      <c r="O318" s="100"/>
      <c r="P318" s="100"/>
      <c r="Q318" s="100"/>
      <c r="R318" s="100"/>
      <c r="S318" s="100"/>
      <c r="T318" s="100"/>
      <c r="U318" s="100"/>
      <c r="V318" s="100"/>
      <c r="W318" s="100"/>
      <c r="X318" s="100"/>
      <c r="Y318" s="100"/>
      <c r="Z318" s="100"/>
      <c r="AA318" s="100"/>
      <c r="AB318" s="100"/>
      <c r="AC318" s="100"/>
      <c r="AD318" s="100"/>
    </row>
    <row r="319" spans="1:30" s="10" customFormat="1" x14ac:dyDescent="0.2">
      <c r="H319" s="24"/>
      <c r="I319" s="24"/>
      <c r="J319" s="24"/>
      <c r="K319" s="24"/>
      <c r="L319" s="24"/>
      <c r="M319" s="24"/>
      <c r="N319" s="24"/>
      <c r="O319" s="24"/>
      <c r="P319" s="24"/>
      <c r="Q319" s="24"/>
      <c r="R319" s="24"/>
      <c r="S319" s="24"/>
      <c r="T319" s="24"/>
      <c r="U319" s="24"/>
      <c r="V319" s="24"/>
      <c r="W319" s="24"/>
      <c r="X319" s="24"/>
      <c r="Y319" s="24"/>
      <c r="Z319" s="24"/>
      <c r="AA319" s="24"/>
      <c r="AB319" s="24"/>
      <c r="AC319" s="24"/>
      <c r="AD319" s="24"/>
    </row>
    <row r="320" spans="1:30" s="10" customFormat="1" x14ac:dyDescent="0.2">
      <c r="H320" s="24"/>
      <c r="I320" s="24"/>
      <c r="J320" s="24"/>
      <c r="K320" s="24"/>
      <c r="L320" s="24"/>
      <c r="M320" s="24"/>
      <c r="N320" s="24"/>
      <c r="O320" s="24"/>
      <c r="P320" s="24"/>
      <c r="Q320" s="24"/>
      <c r="R320" s="24"/>
      <c r="S320" s="24"/>
      <c r="T320" s="24"/>
      <c r="U320" s="24"/>
      <c r="V320" s="24"/>
      <c r="W320" s="24"/>
      <c r="X320" s="24"/>
      <c r="Y320" s="24"/>
      <c r="Z320" s="24"/>
      <c r="AA320" s="24"/>
      <c r="AB320" s="24"/>
      <c r="AC320" s="24"/>
      <c r="AD320" s="24"/>
    </row>
    <row r="321" spans="2:30" s="10" customFormat="1" x14ac:dyDescent="0.2">
      <c r="B321" s="94"/>
      <c r="H321" s="24"/>
      <c r="I321" s="24"/>
      <c r="J321" s="24"/>
      <c r="K321" s="24"/>
      <c r="L321" s="24"/>
      <c r="M321" s="24"/>
      <c r="N321" s="24"/>
      <c r="O321" s="24"/>
      <c r="P321" s="24"/>
      <c r="Q321" s="24"/>
      <c r="R321" s="24"/>
      <c r="S321" s="24"/>
      <c r="T321" s="24"/>
      <c r="U321" s="24"/>
      <c r="V321" s="24"/>
      <c r="W321" s="24"/>
      <c r="X321" s="24"/>
      <c r="Y321" s="24"/>
      <c r="Z321" s="24"/>
      <c r="AA321" s="24"/>
      <c r="AB321" s="24"/>
      <c r="AC321" s="24"/>
      <c r="AD321" s="24"/>
    </row>
    <row r="322" spans="2:30" s="10" customFormat="1" x14ac:dyDescent="0.2">
      <c r="B322" s="94"/>
      <c r="H322" s="24"/>
      <c r="I322" s="24"/>
      <c r="J322" s="24"/>
      <c r="K322" s="24"/>
      <c r="L322" s="24"/>
      <c r="M322" s="24"/>
      <c r="N322" s="24"/>
      <c r="O322" s="24"/>
      <c r="P322" s="24"/>
      <c r="Q322" s="24"/>
      <c r="R322" s="24"/>
      <c r="S322" s="24"/>
      <c r="T322" s="24"/>
      <c r="U322" s="24"/>
      <c r="V322" s="24"/>
      <c r="W322" s="24"/>
      <c r="X322" s="24"/>
      <c r="Y322" s="24"/>
      <c r="Z322" s="24"/>
      <c r="AA322" s="24"/>
      <c r="AB322" s="24"/>
      <c r="AC322" s="24"/>
      <c r="AD322" s="24"/>
    </row>
    <row r="323" spans="2:30" s="10" customFormat="1" x14ac:dyDescent="0.2">
      <c r="B323" s="94"/>
      <c r="H323" s="24"/>
      <c r="I323" s="24"/>
      <c r="J323" s="24"/>
      <c r="K323" s="24"/>
      <c r="L323" s="24"/>
      <c r="M323" s="24"/>
      <c r="N323" s="24"/>
      <c r="O323" s="24"/>
      <c r="P323" s="24"/>
      <c r="Q323" s="24"/>
      <c r="R323" s="24"/>
      <c r="S323" s="24"/>
      <c r="T323" s="24"/>
      <c r="U323" s="24"/>
      <c r="V323" s="24"/>
      <c r="W323" s="24"/>
      <c r="X323" s="24"/>
      <c r="Y323" s="24"/>
      <c r="Z323" s="24"/>
      <c r="AA323" s="24"/>
      <c r="AB323" s="24"/>
      <c r="AC323" s="24"/>
      <c r="AD323" s="24"/>
    </row>
    <row r="324" spans="2:30" s="10" customFormat="1" x14ac:dyDescent="0.2">
      <c r="H324" s="24"/>
      <c r="I324" s="24"/>
      <c r="J324" s="24"/>
      <c r="K324" s="24"/>
      <c r="L324" s="24"/>
      <c r="M324" s="24"/>
      <c r="N324" s="24"/>
      <c r="O324" s="24"/>
      <c r="P324" s="24"/>
      <c r="Q324" s="24"/>
      <c r="R324" s="24"/>
      <c r="S324" s="24"/>
      <c r="T324" s="24"/>
      <c r="U324" s="24"/>
      <c r="V324" s="24"/>
      <c r="W324" s="24"/>
      <c r="X324" s="24"/>
      <c r="Y324" s="24"/>
      <c r="Z324" s="24"/>
      <c r="AA324" s="24"/>
      <c r="AB324" s="24"/>
      <c r="AC324" s="24"/>
      <c r="AD324" s="24"/>
    </row>
    <row r="325" spans="2:30" s="10" customFormat="1" x14ac:dyDescent="0.2">
      <c r="H325" s="24"/>
      <c r="I325" s="24"/>
      <c r="J325" s="24"/>
      <c r="K325" s="24"/>
      <c r="L325" s="24"/>
      <c r="M325" s="24"/>
      <c r="N325" s="24"/>
      <c r="O325" s="24"/>
      <c r="P325" s="24"/>
      <c r="Q325" s="24"/>
      <c r="R325" s="24"/>
      <c r="S325" s="24"/>
      <c r="T325" s="24"/>
      <c r="U325" s="24"/>
      <c r="V325" s="24"/>
      <c r="W325" s="24"/>
      <c r="X325" s="24"/>
      <c r="Y325" s="24"/>
      <c r="Z325" s="24"/>
      <c r="AA325" s="24"/>
      <c r="AB325" s="24"/>
      <c r="AC325" s="24"/>
      <c r="AD325" s="24"/>
    </row>
    <row r="326" spans="2:30" s="10" customFormat="1" x14ac:dyDescent="0.2">
      <c r="H326" s="24"/>
      <c r="I326" s="24"/>
      <c r="J326" s="24"/>
      <c r="K326" s="24"/>
      <c r="L326" s="24"/>
      <c r="M326" s="24"/>
      <c r="N326" s="24"/>
      <c r="O326" s="24"/>
      <c r="P326" s="24"/>
      <c r="Q326" s="24"/>
      <c r="R326" s="24"/>
      <c r="S326" s="24"/>
      <c r="T326" s="24"/>
      <c r="U326" s="24"/>
      <c r="V326" s="24"/>
      <c r="W326" s="24"/>
      <c r="X326" s="24"/>
      <c r="Y326" s="24"/>
      <c r="Z326" s="24"/>
      <c r="AA326" s="24"/>
      <c r="AB326" s="24"/>
      <c r="AC326" s="24"/>
      <c r="AD326" s="24"/>
    </row>
    <row r="327" spans="2:30" s="10" customFormat="1" x14ac:dyDescent="0.2">
      <c r="G327" s="95"/>
      <c r="H327" s="24"/>
      <c r="I327" s="24"/>
      <c r="J327" s="24"/>
      <c r="K327" s="24"/>
      <c r="L327" s="24"/>
      <c r="M327" s="24"/>
      <c r="N327" s="24"/>
      <c r="O327" s="24"/>
      <c r="P327" s="24"/>
      <c r="Q327" s="24"/>
      <c r="R327" s="24"/>
      <c r="S327" s="24"/>
      <c r="T327" s="24"/>
      <c r="U327" s="24"/>
      <c r="V327" s="24"/>
      <c r="W327" s="24"/>
      <c r="X327" s="24"/>
      <c r="Y327" s="24"/>
      <c r="Z327" s="24"/>
      <c r="AA327" s="24"/>
      <c r="AB327" s="24"/>
      <c r="AC327" s="24"/>
      <c r="AD327" s="24"/>
    </row>
    <row r="328" spans="2:30" s="10" customFormat="1" x14ac:dyDescent="0.2">
      <c r="H328" s="24"/>
      <c r="I328" s="24"/>
      <c r="J328" s="24"/>
      <c r="K328" s="24"/>
      <c r="L328" s="24"/>
      <c r="M328" s="24"/>
      <c r="N328" s="24"/>
      <c r="O328" s="24"/>
      <c r="P328" s="24"/>
      <c r="Q328" s="24"/>
      <c r="R328" s="24"/>
      <c r="S328" s="24"/>
      <c r="T328" s="24"/>
      <c r="U328" s="24"/>
      <c r="V328" s="24"/>
      <c r="W328" s="24"/>
      <c r="X328" s="24"/>
      <c r="Y328" s="24"/>
      <c r="Z328" s="24"/>
      <c r="AA328" s="24"/>
      <c r="AB328" s="24"/>
      <c r="AC328" s="24"/>
      <c r="AD328" s="24"/>
    </row>
    <row r="329" spans="2:30" s="10" customFormat="1" x14ac:dyDescent="0.2">
      <c r="H329" s="24"/>
      <c r="I329" s="101"/>
      <c r="J329" s="24"/>
      <c r="K329" s="24"/>
      <c r="L329" s="24"/>
      <c r="M329" s="24"/>
      <c r="N329" s="24"/>
      <c r="O329" s="24"/>
      <c r="P329" s="24"/>
      <c r="Q329" s="24"/>
      <c r="R329" s="24"/>
      <c r="S329" s="24"/>
      <c r="T329" s="24"/>
      <c r="U329" s="24"/>
      <c r="V329" s="24"/>
      <c r="W329" s="24"/>
      <c r="X329" s="24"/>
      <c r="Y329" s="24"/>
      <c r="Z329" s="24"/>
      <c r="AA329" s="24"/>
      <c r="AB329" s="24"/>
      <c r="AC329" s="24"/>
      <c r="AD329" s="24"/>
    </row>
    <row r="330" spans="2:30" s="10" customFormat="1" x14ac:dyDescent="0.2"/>
    <row r="331" spans="2:30" s="10" customFormat="1" x14ac:dyDescent="0.2">
      <c r="H331" s="102"/>
    </row>
    <row r="332" spans="2:30" s="10" customFormat="1" x14ac:dyDescent="0.2"/>
    <row r="333" spans="2:30" s="10" customFormat="1" x14ac:dyDescent="0.2"/>
    <row r="334" spans="2:30" s="10" customFormat="1" x14ac:dyDescent="0.2"/>
    <row r="335" spans="2:30" s="10" customFormat="1" x14ac:dyDescent="0.2"/>
    <row r="336" spans="2:30"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row r="348" s="10" customFormat="1" x14ac:dyDescent="0.2"/>
    <row r="349" s="10" customFormat="1" x14ac:dyDescent="0.2"/>
    <row r="350" s="10" customFormat="1" x14ac:dyDescent="0.2"/>
    <row r="351" s="10" customFormat="1" x14ac:dyDescent="0.2"/>
    <row r="352" s="10" customFormat="1" x14ac:dyDescent="0.2"/>
    <row r="353" s="10" customFormat="1" x14ac:dyDescent="0.2"/>
    <row r="354" s="10" customFormat="1" x14ac:dyDescent="0.2"/>
    <row r="355" s="10" customFormat="1" x14ac:dyDescent="0.2"/>
    <row r="356" s="10" customFormat="1" x14ac:dyDescent="0.2"/>
    <row r="357" s="10" customFormat="1" x14ac:dyDescent="0.2"/>
    <row r="358" s="10" customFormat="1" x14ac:dyDescent="0.2"/>
    <row r="359" s="10" customFormat="1" x14ac:dyDescent="0.2"/>
    <row r="360" s="10" customFormat="1" x14ac:dyDescent="0.2"/>
    <row r="361" s="10" customFormat="1" x14ac:dyDescent="0.2"/>
    <row r="362" s="10" customFormat="1" x14ac:dyDescent="0.2"/>
    <row r="363" s="10" customFormat="1" x14ac:dyDescent="0.2"/>
    <row r="364" s="10" customFormat="1" x14ac:dyDescent="0.2"/>
    <row r="365" s="10" customFormat="1" x14ac:dyDescent="0.2"/>
    <row r="366" s="10" customFormat="1" x14ac:dyDescent="0.2"/>
    <row r="367" s="10" customFormat="1" x14ac:dyDescent="0.2"/>
    <row r="368" s="10" customFormat="1" x14ac:dyDescent="0.2"/>
    <row r="369" s="10" customFormat="1" x14ac:dyDescent="0.2"/>
    <row r="370" s="10" customFormat="1" x14ac:dyDescent="0.2"/>
    <row r="371" s="10" customFormat="1" x14ac:dyDescent="0.2"/>
    <row r="372" s="10" customFormat="1" x14ac:dyDescent="0.2"/>
    <row r="373" s="10" customFormat="1" x14ac:dyDescent="0.2"/>
    <row r="374" s="10" customFormat="1" x14ac:dyDescent="0.2"/>
    <row r="375" s="10" customFormat="1" x14ac:dyDescent="0.2"/>
    <row r="376" s="10" customFormat="1" x14ac:dyDescent="0.2"/>
    <row r="377" s="10" customFormat="1" x14ac:dyDescent="0.2"/>
    <row r="378" s="10" customFormat="1" x14ac:dyDescent="0.2"/>
    <row r="379" s="10" customFormat="1" x14ac:dyDescent="0.2"/>
    <row r="380" s="10" customFormat="1" x14ac:dyDescent="0.2"/>
    <row r="381" s="10" customFormat="1" x14ac:dyDescent="0.2"/>
    <row r="382" s="10" customFormat="1" x14ac:dyDescent="0.2"/>
  </sheetData>
  <scenarios current="0">
    <scenario name="Strategy 1" locked="1" count="1" user="Steven" comment="Created by Steven on 11/27/2012">
      <inputCells r="K5" val="1"/>
    </scenario>
  </scenarios>
  <pageMargins left="0.75" right="0.75" top="1" bottom="1" header="0.5" footer="0.5"/>
  <pageSetup scale="80" orientation="landscape" horizontalDpi="300" verticalDpi="300" r:id="rId1"/>
  <headerFooter alignWithMargins="0">
    <oddFooter>Page &amp;P</oddFooter>
  </headerFooter>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7" tint="0.39997558519241921"/>
  </sheetPr>
  <dimension ref="A1:U269"/>
  <sheetViews>
    <sheetView zoomScale="70" zoomScaleNormal="70" workbookViewId="0"/>
  </sheetViews>
  <sheetFormatPr defaultRowHeight="12.75" x14ac:dyDescent="0.2"/>
  <cols>
    <col min="1" max="1" width="23.85546875" style="200" customWidth="1"/>
    <col min="2" max="2" width="13" style="200" customWidth="1"/>
    <col min="3" max="3" width="12.28515625" style="200" customWidth="1"/>
    <col min="4" max="4" width="12.140625" style="200" customWidth="1"/>
    <col min="5" max="5" width="13.85546875" style="200" customWidth="1"/>
    <col min="6" max="6" width="11.28515625" style="200" customWidth="1"/>
    <col min="7" max="10" width="8.28515625" style="200" customWidth="1"/>
    <col min="11" max="11" width="9.85546875" style="200" customWidth="1"/>
    <col min="12" max="12" width="9.42578125" style="200" customWidth="1"/>
    <col min="13" max="13" width="11.5703125" style="200" customWidth="1"/>
    <col min="14" max="14" width="8.42578125" style="202" customWidth="1"/>
    <col min="15" max="15" width="10.5703125" style="200" customWidth="1"/>
    <col min="16" max="16" width="12" style="200" customWidth="1"/>
    <col min="17" max="17" width="9.140625" style="200"/>
    <col min="18" max="18" width="9.42578125" style="200" customWidth="1"/>
    <col min="19" max="19" width="10.7109375" style="200" customWidth="1"/>
    <col min="20" max="20" width="15.5703125" style="200" customWidth="1"/>
    <col min="21" max="21" width="10.28515625" style="200" customWidth="1"/>
    <col min="22" max="16384" width="9.140625" style="200"/>
  </cols>
  <sheetData>
    <row r="1" spans="1:21" ht="15" x14ac:dyDescent="0.2">
      <c r="A1" s="280" t="s">
        <v>160</v>
      </c>
      <c r="B1" s="281"/>
      <c r="C1" s="281"/>
      <c r="D1" s="319"/>
      <c r="E1" s="176"/>
      <c r="F1" s="176"/>
      <c r="G1" s="176"/>
      <c r="H1" s="176"/>
      <c r="I1" s="176"/>
      <c r="J1" s="176"/>
      <c r="K1" s="391" t="s">
        <v>98</v>
      </c>
      <c r="L1" s="391"/>
      <c r="M1" s="391"/>
      <c r="N1" s="391" t="s">
        <v>97</v>
      </c>
      <c r="O1" s="392"/>
      <c r="P1" s="392"/>
      <c r="Q1" s="391" t="s">
        <v>58</v>
      </c>
      <c r="R1" s="392"/>
      <c r="S1" s="337" t="s">
        <v>99</v>
      </c>
      <c r="T1" s="337" t="s">
        <v>103</v>
      </c>
      <c r="U1" s="337" t="s">
        <v>100</v>
      </c>
    </row>
    <row r="2" spans="1:21" x14ac:dyDescent="0.2">
      <c r="G2" s="288"/>
      <c r="H2" s="288"/>
      <c r="I2" s="288"/>
      <c r="J2" s="288"/>
      <c r="K2" s="201"/>
    </row>
    <row r="3" spans="1:21" x14ac:dyDescent="0.2">
      <c r="F3" s="288"/>
      <c r="G3" s="288"/>
      <c r="H3" s="288"/>
      <c r="I3" s="288"/>
      <c r="J3" s="288"/>
      <c r="K3" s="201"/>
    </row>
    <row r="4" spans="1:21" x14ac:dyDescent="0.2">
      <c r="A4" s="336" t="s">
        <v>92</v>
      </c>
      <c r="B4" s="336" t="s">
        <v>181</v>
      </c>
      <c r="C4" s="336" t="s">
        <v>58</v>
      </c>
      <c r="F4" s="289"/>
      <c r="G4" s="289"/>
      <c r="H4" s="289"/>
      <c r="I4" s="289"/>
      <c r="J4" s="289"/>
      <c r="K4" s="201"/>
      <c r="P4" s="182">
        <f>$C$5</f>
        <v>0.25</v>
      </c>
      <c r="Q4" s="204" t="s">
        <v>25</v>
      </c>
      <c r="R4" s="340">
        <f>U4</f>
        <v>7.3417741499579359E-2</v>
      </c>
      <c r="S4" s="291">
        <f>M6*P4</f>
        <v>6.25E-2</v>
      </c>
      <c r="T4" s="239">
        <f>'Value Model (Prob)'!K92</f>
        <v>2.2875735919052862</v>
      </c>
      <c r="U4" s="290">
        <f>1-EXP(-T4*$B$11)</f>
        <v>7.3417741499579359E-2</v>
      </c>
    </row>
    <row r="5" spans="1:21" x14ac:dyDescent="0.2">
      <c r="A5" s="282" t="s">
        <v>25</v>
      </c>
      <c r="B5" s="330">
        <v>0.25</v>
      </c>
      <c r="C5" s="330">
        <v>0.25</v>
      </c>
      <c r="D5" s="288"/>
      <c r="F5" s="289"/>
      <c r="G5" s="289"/>
      <c r="H5" s="289"/>
      <c r="I5" s="289"/>
      <c r="J5" s="289"/>
      <c r="K5" s="201"/>
      <c r="Q5" s="183"/>
      <c r="R5" s="292"/>
      <c r="S5" s="291"/>
      <c r="T5" s="239"/>
      <c r="U5" s="290"/>
    </row>
    <row r="6" spans="1:21" x14ac:dyDescent="0.2">
      <c r="A6" s="282" t="s">
        <v>26</v>
      </c>
      <c r="B6" s="330">
        <v>0.5</v>
      </c>
      <c r="C6" s="330">
        <v>0.5</v>
      </c>
      <c r="D6" s="288"/>
      <c r="E6" s="288"/>
      <c r="F6" s="289"/>
      <c r="G6" s="289"/>
      <c r="H6" s="289"/>
      <c r="I6" s="289"/>
      <c r="J6" s="289"/>
      <c r="K6" s="201"/>
      <c r="M6" s="182">
        <f>$B$5</f>
        <v>0.25</v>
      </c>
      <c r="N6" s="270" t="s">
        <v>25</v>
      </c>
      <c r="O6" s="338">
        <f>P4*R4+P6*R6+P8*R8</f>
        <v>0.17545353005486841</v>
      </c>
      <c r="P6" s="347">
        <f>$C$6</f>
        <v>0.5</v>
      </c>
      <c r="Q6" s="273" t="s">
        <v>26</v>
      </c>
      <c r="R6" s="341">
        <f>U6</f>
        <v>0.18064700493876307</v>
      </c>
      <c r="S6" s="291">
        <f>M6*P6</f>
        <v>0.125</v>
      </c>
      <c r="T6" s="239">
        <f>'Value Model (Prob)'!L92</f>
        <v>5.9772084175589777</v>
      </c>
      <c r="U6" s="290">
        <f>1-EXP(-T6*$B$11)</f>
        <v>0.18064700493876307</v>
      </c>
    </row>
    <row r="7" spans="1:21" x14ac:dyDescent="0.2">
      <c r="A7" s="282" t="s">
        <v>27</v>
      </c>
      <c r="B7" s="330">
        <v>0.25</v>
      </c>
      <c r="C7" s="330">
        <v>0.25</v>
      </c>
      <c r="D7" s="288"/>
      <c r="E7" s="288"/>
      <c r="N7" s="276"/>
      <c r="P7" s="293"/>
      <c r="Q7" s="276"/>
      <c r="R7" s="278"/>
      <c r="S7" s="291"/>
      <c r="T7" s="239"/>
      <c r="U7" s="290"/>
    </row>
    <row r="8" spans="1:21" x14ac:dyDescent="0.2">
      <c r="A8" s="227" t="str">
        <f>'Value Model (Prob)'!B18</f>
        <v>Real discount rate</v>
      </c>
      <c r="B8" s="331">
        <v>0.08</v>
      </c>
      <c r="C8" s="332" t="str">
        <f>'Value Model (Prob)'!H18</f>
        <v>%</v>
      </c>
      <c r="D8" s="295"/>
      <c r="E8" s="295"/>
      <c r="F8" s="289"/>
      <c r="G8" s="289"/>
      <c r="H8" s="289"/>
      <c r="I8" s="289"/>
      <c r="J8" s="289"/>
      <c r="K8" s="278"/>
      <c r="N8" s="276"/>
      <c r="P8" s="348">
        <f>$C$7</f>
        <v>0.25</v>
      </c>
      <c r="Q8" s="273" t="s">
        <v>27</v>
      </c>
      <c r="R8" s="341">
        <f>U8</f>
        <v>0.26710236884236815</v>
      </c>
      <c r="S8" s="291">
        <f>M6*P8</f>
        <v>6.25E-2</v>
      </c>
      <c r="T8" s="239">
        <f>'Value Model (Prob)'!M92</f>
        <v>9.3224773261516649</v>
      </c>
      <c r="U8" s="290">
        <f>1-EXP(-T8*$B$11)</f>
        <v>0.26710236884236815</v>
      </c>
    </row>
    <row r="9" spans="1:21" x14ac:dyDescent="0.2">
      <c r="A9" s="227" t="str">
        <f>'Value Model (Prob)'!B19</f>
        <v>Tax Rate</v>
      </c>
      <c r="B9" s="331">
        <v>0.38</v>
      </c>
      <c r="C9" s="332" t="str">
        <f>'Value Model (Prob)'!H19</f>
        <v>%</v>
      </c>
      <c r="D9" s="295"/>
      <c r="E9" s="295"/>
      <c r="F9" s="289"/>
      <c r="G9" s="289"/>
      <c r="H9" s="289"/>
      <c r="I9" s="289"/>
      <c r="J9" s="289"/>
      <c r="K9" s="278"/>
      <c r="N9" s="276"/>
      <c r="P9" s="293"/>
      <c r="Q9" s="296"/>
      <c r="R9" s="278"/>
      <c r="S9" s="297"/>
      <c r="T9" s="275" t="s">
        <v>161</v>
      </c>
      <c r="U9" s="290"/>
    </row>
    <row r="10" spans="1:21" x14ac:dyDescent="0.2">
      <c r="A10" s="227" t="s">
        <v>156</v>
      </c>
      <c r="B10" s="333">
        <f>1/B11</f>
        <v>30</v>
      </c>
      <c r="C10" s="332" t="str">
        <f>'Value Model (Prob)'!H20</f>
        <v>$ million</v>
      </c>
      <c r="D10" s="295"/>
      <c r="E10" s="295"/>
      <c r="F10" s="293"/>
      <c r="G10" s="293"/>
      <c r="H10" s="293"/>
      <c r="I10" s="293"/>
      <c r="J10" s="293"/>
      <c r="K10" s="278"/>
      <c r="N10" s="276"/>
      <c r="P10" s="182">
        <f>$C$5</f>
        <v>0.25</v>
      </c>
      <c r="Q10" s="204" t="s">
        <v>25</v>
      </c>
      <c r="R10" s="342">
        <f>U10</f>
        <v>0.15979257412118864</v>
      </c>
      <c r="S10" s="291">
        <f>M12*P10</f>
        <v>0.125</v>
      </c>
      <c r="T10" s="239">
        <f>'Value Model (Prob)'!K93</f>
        <v>5.2231944617500154</v>
      </c>
      <c r="U10" s="290">
        <f>1-EXP(-T10*$B$11)</f>
        <v>0.15979257412118864</v>
      </c>
    </row>
    <row r="11" spans="1:21" x14ac:dyDescent="0.2">
      <c r="A11" s="227" t="s">
        <v>151</v>
      </c>
      <c r="B11" s="334">
        <f>1/30</f>
        <v>3.3333333333333333E-2</v>
      </c>
      <c r="C11" s="335" t="s">
        <v>157</v>
      </c>
      <c r="D11" s="298"/>
      <c r="E11" s="298"/>
      <c r="F11" s="293"/>
      <c r="G11" s="293"/>
      <c r="H11" s="293"/>
      <c r="I11" s="293"/>
      <c r="J11" s="293"/>
      <c r="K11" s="278"/>
      <c r="N11" s="276"/>
      <c r="Q11" s="183"/>
      <c r="R11" s="292"/>
      <c r="S11" s="291"/>
      <c r="T11" s="239"/>
      <c r="U11" s="290"/>
    </row>
    <row r="12" spans="1:21" x14ac:dyDescent="0.2">
      <c r="A12" s="227" t="str">
        <f>'Value Model (Prob)'!B21</f>
        <v>Joint Venture Share</v>
      </c>
      <c r="B12" s="331">
        <v>0.6</v>
      </c>
      <c r="C12" s="332" t="str">
        <f>'Value Model (Prob)'!H21</f>
        <v>%</v>
      </c>
      <c r="D12" s="295"/>
      <c r="E12" s="295"/>
      <c r="F12" s="277"/>
      <c r="G12" s="277"/>
      <c r="H12" s="277"/>
      <c r="I12" s="277"/>
      <c r="J12" s="277"/>
      <c r="K12" s="272" t="s">
        <v>93</v>
      </c>
      <c r="L12" s="343">
        <f>M6*O6+M12*O12+M18*O18</f>
        <v>0.3061617170467883</v>
      </c>
      <c r="M12" s="347">
        <f>$B$6</f>
        <v>0.5</v>
      </c>
      <c r="N12" s="273" t="s">
        <v>26</v>
      </c>
      <c r="O12" s="338">
        <f>P10*R10+P12*R12+P14*R14</f>
        <v>0.34973111271076163</v>
      </c>
      <c r="P12" s="347">
        <f>$C$6</f>
        <v>0.5</v>
      </c>
      <c r="Q12" s="273" t="s">
        <v>26</v>
      </c>
      <c r="R12" s="341">
        <f>U12</f>
        <v>0.36550342424534688</v>
      </c>
      <c r="S12" s="291">
        <f>M12*P12</f>
        <v>0.25</v>
      </c>
      <c r="T12" s="239">
        <f>'Value Model (Prob)'!L93</f>
        <v>13.647701658120996</v>
      </c>
      <c r="U12" s="290">
        <f>1-EXP(-T12*$B$11)</f>
        <v>0.36550342424534688</v>
      </c>
    </row>
    <row r="13" spans="1:21" x14ac:dyDescent="0.2">
      <c r="A13" s="227" t="str">
        <f>'Value Model (Prob)'!B22</f>
        <v>Royalty Payment</v>
      </c>
      <c r="B13" s="331">
        <v>0.02</v>
      </c>
      <c r="C13" s="332" t="str">
        <f>'Value Model (Prob)'!H22</f>
        <v>%</v>
      </c>
      <c r="D13" s="295"/>
      <c r="E13" s="295"/>
      <c r="F13" s="201"/>
      <c r="G13" s="201"/>
      <c r="H13" s="201"/>
      <c r="I13" s="201"/>
      <c r="J13" s="201"/>
      <c r="K13" s="300"/>
      <c r="L13" s="284">
        <f>-1/$B$11*LN(1-L12)</f>
        <v>10.965491019310621</v>
      </c>
      <c r="N13" s="276"/>
      <c r="P13" s="293"/>
      <c r="Q13" s="276"/>
      <c r="R13" s="278"/>
      <c r="S13" s="291"/>
      <c r="T13" s="239"/>
      <c r="U13" s="290"/>
    </row>
    <row r="14" spans="1:21" x14ac:dyDescent="0.2">
      <c r="A14" s="227" t="str">
        <f>'Value Model (Prob)'!B23</f>
        <v>Current capacity</v>
      </c>
      <c r="B14" s="231">
        <v>2.5</v>
      </c>
      <c r="C14" s="332" t="str">
        <f>'Value Model (Prob)'!H23</f>
        <v>MM units /yr</v>
      </c>
      <c r="D14" s="295"/>
      <c r="E14" s="295"/>
      <c r="F14" s="201"/>
      <c r="G14" s="201"/>
      <c r="H14" s="201"/>
      <c r="I14" s="201"/>
      <c r="J14" s="201"/>
      <c r="K14" s="300"/>
      <c r="N14" s="276"/>
      <c r="P14" s="348">
        <f>$C$7</f>
        <v>0.25</v>
      </c>
      <c r="Q14" s="273" t="s">
        <v>27</v>
      </c>
      <c r="R14" s="341">
        <f>U14</f>
        <v>0.50812502823116401</v>
      </c>
      <c r="S14" s="291">
        <f>M12*P14</f>
        <v>0.125</v>
      </c>
      <c r="T14" s="239">
        <f>'Value Model (Prob)'!M93</f>
        <v>21.285921516164031</v>
      </c>
      <c r="U14" s="290">
        <f>1-EXP(-T14*$B$11)</f>
        <v>0.50812502823116401</v>
      </c>
    </row>
    <row r="15" spans="1:21" x14ac:dyDescent="0.2">
      <c r="A15" s="227" t="str">
        <f>'Value Model (Prob)'!B24</f>
        <v>Expansion</v>
      </c>
      <c r="B15" s="231">
        <v>6</v>
      </c>
      <c r="C15" s="332" t="str">
        <f>'Value Model (Prob)'!H24</f>
        <v>MM units /yr</v>
      </c>
      <c r="D15" s="295"/>
      <c r="E15" s="295"/>
      <c r="F15" s="277"/>
      <c r="G15" s="277"/>
      <c r="H15" s="277"/>
      <c r="I15" s="277"/>
      <c r="J15" s="277"/>
      <c r="K15" s="300"/>
      <c r="N15" s="276"/>
      <c r="Q15" s="202"/>
      <c r="S15" s="291"/>
      <c r="T15" s="239"/>
      <c r="U15" s="290"/>
    </row>
    <row r="16" spans="1:21" x14ac:dyDescent="0.2">
      <c r="B16" s="201"/>
      <c r="C16" s="201"/>
      <c r="D16" s="201"/>
      <c r="E16" s="201"/>
      <c r="F16" s="277"/>
      <c r="G16" s="277"/>
      <c r="H16" s="277"/>
      <c r="I16" s="277"/>
      <c r="J16" s="277"/>
      <c r="K16" s="300"/>
      <c r="N16" s="276"/>
      <c r="P16" s="182">
        <f>$C$5</f>
        <v>0.25</v>
      </c>
      <c r="Q16" s="204" t="s">
        <v>25</v>
      </c>
      <c r="R16" s="342">
        <f>U16</f>
        <v>0.15979257412118864</v>
      </c>
      <c r="S16" s="291">
        <f>M18*P16</f>
        <v>6.25E-2</v>
      </c>
      <c r="T16" s="239">
        <f>'Value Model (Prob)'!K94</f>
        <v>5.2231944617500154</v>
      </c>
      <c r="U16" s="290">
        <f>1-EXP(-T16*$B$11)</f>
        <v>0.15979257412118864</v>
      </c>
    </row>
    <row r="17" spans="1:21" x14ac:dyDescent="0.2">
      <c r="A17" s="301" t="s">
        <v>158</v>
      </c>
      <c r="B17" s="201"/>
      <c r="C17" s="201"/>
      <c r="D17" s="201"/>
      <c r="E17" s="201"/>
      <c r="F17" s="278"/>
      <c r="G17" s="278"/>
      <c r="H17" s="278"/>
      <c r="I17" s="278"/>
      <c r="J17" s="278"/>
      <c r="K17" s="300"/>
      <c r="N17" s="276"/>
      <c r="Q17" s="183"/>
      <c r="R17" s="292"/>
      <c r="S17" s="291"/>
      <c r="T17" s="239"/>
      <c r="U17" s="290"/>
    </row>
    <row r="18" spans="1:21" x14ac:dyDescent="0.2">
      <c r="A18" s="277"/>
      <c r="B18" s="277"/>
      <c r="C18" s="277"/>
      <c r="D18" s="277"/>
      <c r="E18" s="277"/>
      <c r="F18" s="278"/>
      <c r="G18" s="278"/>
      <c r="H18" s="278"/>
      <c r="I18" s="278"/>
      <c r="J18" s="278"/>
      <c r="K18" s="300"/>
      <c r="M18" s="182">
        <f>$B$7</f>
        <v>0.25</v>
      </c>
      <c r="N18" s="273" t="s">
        <v>27</v>
      </c>
      <c r="O18" s="338">
        <f>P16*R16+P18*R18+P20*R20</f>
        <v>0.34973111271076163</v>
      </c>
      <c r="P18" s="347">
        <f>$C$6</f>
        <v>0.5</v>
      </c>
      <c r="Q18" s="273" t="s">
        <v>26</v>
      </c>
      <c r="R18" s="341">
        <f>U18</f>
        <v>0.36550342424534688</v>
      </c>
      <c r="S18" s="291">
        <f>M18*P18</f>
        <v>0.125</v>
      </c>
      <c r="T18" s="239">
        <f>'Value Model (Prob)'!L94</f>
        <v>13.647701658120996</v>
      </c>
      <c r="U18" s="290">
        <f>1-EXP(-T18*$B$11)</f>
        <v>0.36550342424534688</v>
      </c>
    </row>
    <row r="19" spans="1:21" ht="16.5" thickBot="1" x14ac:dyDescent="0.3">
      <c r="A19" s="322" t="s">
        <v>12</v>
      </c>
      <c r="B19" s="323" t="s">
        <v>13</v>
      </c>
      <c r="C19" s="323" t="s">
        <v>25</v>
      </c>
      <c r="D19" s="323" t="s">
        <v>26</v>
      </c>
      <c r="E19" s="323" t="s">
        <v>27</v>
      </c>
      <c r="F19" s="278"/>
      <c r="G19" s="278"/>
      <c r="H19" s="278"/>
      <c r="I19" s="278"/>
      <c r="J19" s="278"/>
      <c r="K19" s="300"/>
      <c r="L19" s="278"/>
      <c r="M19" s="278"/>
      <c r="N19" s="296"/>
      <c r="O19" s="278"/>
      <c r="P19" s="293"/>
      <c r="Q19" s="276"/>
      <c r="R19" s="278"/>
      <c r="S19" s="291"/>
      <c r="T19" s="239"/>
      <c r="U19" s="290"/>
    </row>
    <row r="20" spans="1:21" x14ac:dyDescent="0.2">
      <c r="A20" s="120" t="s">
        <v>28</v>
      </c>
      <c r="B20" s="321"/>
      <c r="C20" s="321"/>
      <c r="D20" s="321"/>
      <c r="E20" s="321"/>
      <c r="F20" s="278"/>
      <c r="G20" s="278"/>
      <c r="H20" s="278"/>
      <c r="I20" s="278"/>
      <c r="J20" s="278"/>
      <c r="K20" s="300"/>
      <c r="L20" s="278"/>
      <c r="M20" s="278"/>
      <c r="N20" s="296"/>
      <c r="O20" s="278"/>
      <c r="P20" s="348">
        <f>$C$7</f>
        <v>0.25</v>
      </c>
      <c r="Q20" s="273" t="s">
        <v>27</v>
      </c>
      <c r="R20" s="341">
        <f>U20</f>
        <v>0.50812502823116401</v>
      </c>
      <c r="S20" s="291">
        <f>M18*P20</f>
        <v>6.25E-2</v>
      </c>
      <c r="T20" s="239">
        <f>'Value Model (Prob)'!M94</f>
        <v>21.285921516164031</v>
      </c>
      <c r="U20" s="290">
        <f>1-EXP(-T20*$B$11)</f>
        <v>0.50812502823116401</v>
      </c>
    </row>
    <row r="21" spans="1:21" x14ac:dyDescent="0.2">
      <c r="A21" s="106" t="s">
        <v>29</v>
      </c>
      <c r="B21" s="63" t="s">
        <v>51</v>
      </c>
      <c r="C21" s="370">
        <v>0.95</v>
      </c>
      <c r="D21" s="371">
        <v>2.75</v>
      </c>
      <c r="E21" s="372">
        <v>5.45</v>
      </c>
      <c r="F21" s="278"/>
      <c r="G21" s="278"/>
      <c r="H21" s="278"/>
      <c r="I21" s="278"/>
      <c r="J21" s="278"/>
      <c r="K21" s="300"/>
      <c r="L21" s="278"/>
      <c r="M21" s="278"/>
      <c r="N21" s="296"/>
      <c r="O21" s="278"/>
      <c r="P21" s="278"/>
      <c r="Q21" s="296"/>
      <c r="R21" s="278"/>
      <c r="S21" s="297"/>
      <c r="T21" s="239"/>
      <c r="U21" s="290"/>
    </row>
    <row r="22" spans="1:21" x14ac:dyDescent="0.2">
      <c r="A22" s="106" t="s">
        <v>53</v>
      </c>
      <c r="B22" s="63" t="s">
        <v>55</v>
      </c>
      <c r="C22" s="367">
        <v>1.1499999999999999</v>
      </c>
      <c r="D22" s="368">
        <v>1.61</v>
      </c>
      <c r="E22" s="369">
        <v>2.0499999999999998</v>
      </c>
      <c r="K22" s="300"/>
      <c r="P22" s="182">
        <f>$C$5</f>
        <v>0.25</v>
      </c>
      <c r="Q22" s="204" t="s">
        <v>25</v>
      </c>
      <c r="R22" s="342">
        <f>U22</f>
        <v>-0.44823490180734482</v>
      </c>
      <c r="S22" s="291">
        <f>M24*P22</f>
        <v>6.25E-2</v>
      </c>
      <c r="T22" s="239">
        <f>'Value Model (Prob)'!K98</f>
        <v>-11.110365174346313</v>
      </c>
      <c r="U22" s="290">
        <f>1-EXP(-T22*$B$11)</f>
        <v>-0.44823490180734482</v>
      </c>
    </row>
    <row r="23" spans="1:21" x14ac:dyDescent="0.2">
      <c r="A23" s="61" t="s">
        <v>56</v>
      </c>
      <c r="B23" s="63" t="s">
        <v>57</v>
      </c>
      <c r="C23" s="364">
        <v>-3.2000000000000001E-2</v>
      </c>
      <c r="D23" s="365">
        <v>3.5999999999999997E-2</v>
      </c>
      <c r="E23" s="366">
        <v>0.108</v>
      </c>
      <c r="K23" s="300"/>
      <c r="Q23" s="183"/>
      <c r="R23" s="292"/>
      <c r="S23" s="291"/>
      <c r="T23" s="239"/>
      <c r="U23" s="290"/>
    </row>
    <row r="24" spans="1:21" x14ac:dyDescent="0.2">
      <c r="A24" s="61"/>
      <c r="B24" s="63"/>
      <c r="C24" s="62"/>
      <c r="D24" s="62"/>
      <c r="E24" s="62"/>
      <c r="K24" s="300"/>
      <c r="M24" s="182">
        <f>$B$5</f>
        <v>0.25</v>
      </c>
      <c r="N24" s="270" t="s">
        <v>25</v>
      </c>
      <c r="O24" s="338">
        <f>P22*R22+P24*R24+P26*R26</f>
        <v>-0.21495447852660132</v>
      </c>
      <c r="P24" s="347">
        <f>$C$6</f>
        <v>0.5</v>
      </c>
      <c r="Q24" s="273" t="s">
        <v>26</v>
      </c>
      <c r="R24" s="341">
        <f>U24</f>
        <v>-0.18765175454960592</v>
      </c>
      <c r="S24" s="291">
        <f>M24*P24</f>
        <v>0.125</v>
      </c>
      <c r="T24" s="239">
        <f>'Value Model (Prob)'!L98</f>
        <v>-5.159341262001651</v>
      </c>
      <c r="U24" s="290">
        <f>1-EXP(-T24*$B$11)</f>
        <v>-0.18765175454960592</v>
      </c>
    </row>
    <row r="25" spans="1:21" x14ac:dyDescent="0.2">
      <c r="A25" s="120" t="s">
        <v>83</v>
      </c>
      <c r="B25" s="63"/>
      <c r="C25" s="62"/>
      <c r="D25" s="62"/>
      <c r="E25" s="62"/>
      <c r="K25" s="300"/>
      <c r="N25" s="276"/>
      <c r="P25" s="293"/>
      <c r="Q25" s="276"/>
      <c r="R25" s="278"/>
      <c r="S25" s="291"/>
      <c r="T25" s="239"/>
      <c r="U25" s="290"/>
    </row>
    <row r="26" spans="1:21" x14ac:dyDescent="0.2">
      <c r="A26" s="61" t="s">
        <v>58</v>
      </c>
      <c r="B26" s="63" t="s">
        <v>59</v>
      </c>
      <c r="C26" s="324">
        <v>9.9499999999999993</v>
      </c>
      <c r="D26" s="325">
        <v>10.7</v>
      </c>
      <c r="E26" s="326">
        <v>11.38</v>
      </c>
      <c r="K26" s="300"/>
      <c r="N26" s="276"/>
      <c r="P26" s="348">
        <f>$C$7</f>
        <v>0.25</v>
      </c>
      <c r="Q26" s="273" t="s">
        <v>27</v>
      </c>
      <c r="R26" s="341">
        <f>U26</f>
        <v>-3.6279503199848628E-2</v>
      </c>
      <c r="S26" s="291">
        <f>M24*P26</f>
        <v>6.25E-2</v>
      </c>
      <c r="T26" s="239">
        <f>'Value Model (Prob)'!M98</f>
        <v>-1.0691069455128148</v>
      </c>
      <c r="U26" s="290">
        <f>1-EXP(-T26*$B$11)</f>
        <v>-3.6279503199848628E-2</v>
      </c>
    </row>
    <row r="27" spans="1:21" x14ac:dyDescent="0.2">
      <c r="A27" s="61"/>
      <c r="B27" s="63"/>
      <c r="C27" s="127"/>
      <c r="D27" s="127"/>
      <c r="E27" s="127"/>
      <c r="K27" s="300"/>
      <c r="N27" s="276"/>
      <c r="P27" s="293"/>
      <c r="Q27" s="296"/>
      <c r="R27" s="278"/>
      <c r="S27" s="297"/>
      <c r="T27" s="239"/>
      <c r="U27" s="290"/>
    </row>
    <row r="28" spans="1:21" x14ac:dyDescent="0.2">
      <c r="A28" s="120" t="s">
        <v>84</v>
      </c>
      <c r="B28" s="63"/>
      <c r="C28" s="62"/>
      <c r="D28" s="62"/>
      <c r="E28" s="62"/>
      <c r="K28" s="300"/>
      <c r="N28" s="276"/>
      <c r="P28" s="182">
        <f>$C$5</f>
        <v>0.25</v>
      </c>
      <c r="Q28" s="204" t="s">
        <v>25</v>
      </c>
      <c r="R28" s="342">
        <f>U28</f>
        <v>-0.149162405958984</v>
      </c>
      <c r="S28" s="291">
        <f>M30*P28</f>
        <v>0.125</v>
      </c>
      <c r="T28" s="239">
        <f>'Value Model (Prob)'!K99</f>
        <v>-4.1710000308129489</v>
      </c>
      <c r="U28" s="290">
        <f>1-EXP(-T28*$B$11)</f>
        <v>-0.149162405958984</v>
      </c>
    </row>
    <row r="29" spans="1:21" x14ac:dyDescent="0.2">
      <c r="A29" s="61" t="s">
        <v>60</v>
      </c>
      <c r="B29" s="63" t="s">
        <v>59</v>
      </c>
      <c r="C29" s="327">
        <v>9.2449999999999992</v>
      </c>
      <c r="D29" s="328">
        <v>9.4849999999999994</v>
      </c>
      <c r="E29" s="329">
        <v>9.77</v>
      </c>
      <c r="K29" s="300"/>
      <c r="N29" s="276"/>
      <c r="Q29" s="183"/>
      <c r="R29" s="292"/>
      <c r="S29" s="291"/>
      <c r="T29" s="239"/>
      <c r="U29" s="290"/>
    </row>
    <row r="30" spans="1:21" x14ac:dyDescent="0.2">
      <c r="A30" s="61" t="s">
        <v>61</v>
      </c>
      <c r="B30" s="63" t="s">
        <v>62</v>
      </c>
      <c r="C30" s="373">
        <v>13.6</v>
      </c>
      <c r="D30" s="374">
        <v>14.8</v>
      </c>
      <c r="E30" s="375">
        <v>16.149999999999999</v>
      </c>
      <c r="K30" s="303" t="s">
        <v>94</v>
      </c>
      <c r="L30" s="343">
        <f>M24*O24+M30*O30+M36*O36</f>
        <v>0.16247420035111829</v>
      </c>
      <c r="M30" s="347">
        <f>$B$6</f>
        <v>0.5</v>
      </c>
      <c r="N30" s="273" t="s">
        <v>26</v>
      </c>
      <c r="O30" s="338">
        <f>P28*R28+P30*R30+P32*R32</f>
        <v>0.1831345572016207</v>
      </c>
      <c r="P30" s="347">
        <f>$C$6</f>
        <v>0.5</v>
      </c>
      <c r="Q30" s="273" t="s">
        <v>26</v>
      </c>
      <c r="R30" s="341">
        <f>U30</f>
        <v>0.22051026328798573</v>
      </c>
      <c r="S30" s="291">
        <f>M30*P30</f>
        <v>0.25</v>
      </c>
      <c r="T30" s="239">
        <f>'Value Model (Prob)'!L99</f>
        <v>7.4734727121771103</v>
      </c>
      <c r="U30" s="290">
        <f>1-EXP(-T30*$B$11)</f>
        <v>0.22051026328798573</v>
      </c>
    </row>
    <row r="31" spans="1:21" x14ac:dyDescent="0.2">
      <c r="K31" s="304"/>
      <c r="L31" s="284">
        <f>-1/$B$11*LN(1-L30)</f>
        <v>5.3190963061947967</v>
      </c>
      <c r="N31" s="276"/>
      <c r="P31" s="293"/>
      <c r="Q31" s="276"/>
      <c r="R31" s="278"/>
      <c r="S31" s="291"/>
      <c r="T31" s="239"/>
      <c r="U31" s="290"/>
    </row>
    <row r="32" spans="1:21" x14ac:dyDescent="0.2">
      <c r="K32" s="300"/>
      <c r="N32" s="276"/>
      <c r="P32" s="348">
        <f>$C$7</f>
        <v>0.25</v>
      </c>
      <c r="Q32" s="273" t="s">
        <v>27</v>
      </c>
      <c r="R32" s="341">
        <f>U32</f>
        <v>0.44068010818949532</v>
      </c>
      <c r="S32" s="291">
        <f>M30*P32</f>
        <v>0.125</v>
      </c>
      <c r="T32" s="239">
        <f>'Value Model (Prob)'!M99</f>
        <v>17.431011367197392</v>
      </c>
      <c r="U32" s="290">
        <f>1-EXP(-T32*$B$11)</f>
        <v>0.44068010818949532</v>
      </c>
    </row>
    <row r="33" spans="1:21" x14ac:dyDescent="0.2">
      <c r="K33" s="300"/>
      <c r="N33" s="276"/>
      <c r="Q33" s="202"/>
      <c r="S33" s="291"/>
      <c r="T33" s="239"/>
      <c r="U33" s="290"/>
    </row>
    <row r="34" spans="1:21" x14ac:dyDescent="0.2">
      <c r="K34" s="300"/>
      <c r="N34" s="276"/>
      <c r="P34" s="182">
        <f>$C$5</f>
        <v>0.25</v>
      </c>
      <c r="Q34" s="204" t="s">
        <v>25</v>
      </c>
      <c r="R34" s="342">
        <f>U34</f>
        <v>9.7204894850489776E-2</v>
      </c>
      <c r="S34" s="291">
        <f>M36*P34</f>
        <v>6.25E-2</v>
      </c>
      <c r="T34" s="239">
        <f>'Value Model (Prob)'!K100</f>
        <v>3.0677896772468545</v>
      </c>
      <c r="U34" s="290">
        <f>1-EXP(-T34*$B$11)</f>
        <v>9.7204894850489776E-2</v>
      </c>
    </row>
    <row r="35" spans="1:21" x14ac:dyDescent="0.2">
      <c r="K35" s="300"/>
      <c r="N35" s="276"/>
      <c r="Q35" s="183"/>
      <c r="R35" s="292"/>
      <c r="S35" s="291"/>
      <c r="T35" s="239"/>
      <c r="U35" s="290"/>
    </row>
    <row r="36" spans="1:21" x14ac:dyDescent="0.2">
      <c r="K36" s="300"/>
      <c r="M36" s="182">
        <f>$B$7</f>
        <v>0.25</v>
      </c>
      <c r="N36" s="273" t="s">
        <v>27</v>
      </c>
      <c r="O36" s="338">
        <f>P34*R34+P36*R36+P38*R38</f>
        <v>0.49858216552783308</v>
      </c>
      <c r="P36" s="347">
        <f>$C$6</f>
        <v>0.5</v>
      </c>
      <c r="Q36" s="273" t="s">
        <v>26</v>
      </c>
      <c r="R36" s="341">
        <f>U36</f>
        <v>0.56321963338803338</v>
      </c>
      <c r="S36" s="291">
        <f>M36*P36</f>
        <v>0.125</v>
      </c>
      <c r="T36" s="239">
        <f>'Value Model (Prob)'!L100</f>
        <v>24.84974411382963</v>
      </c>
      <c r="U36" s="290">
        <f>1-EXP(-T36*$B$11)</f>
        <v>0.56321963338803338</v>
      </c>
    </row>
    <row r="37" spans="1:21" x14ac:dyDescent="0.2">
      <c r="K37" s="300"/>
      <c r="P37" s="293"/>
      <c r="Q37" s="276"/>
      <c r="R37" s="278"/>
      <c r="S37" s="291"/>
      <c r="T37" s="239"/>
      <c r="U37" s="290"/>
    </row>
    <row r="38" spans="1:21" ht="13.5" thickBot="1" x14ac:dyDescent="0.25">
      <c r="A38" s="278"/>
      <c r="B38" s="278"/>
      <c r="K38" s="300"/>
      <c r="P38" s="348">
        <f>$C$7</f>
        <v>0.25</v>
      </c>
      <c r="Q38" s="273" t="s">
        <v>27</v>
      </c>
      <c r="R38" s="341">
        <f>U38</f>
        <v>0.77068450048477577</v>
      </c>
      <c r="S38" s="291">
        <f>M36*P38</f>
        <v>6.25E-2</v>
      </c>
      <c r="T38" s="239">
        <f>'Value Model (Prob)'!M100</f>
        <v>44.179694894472433</v>
      </c>
      <c r="U38" s="290">
        <f>1-EXP(-T38*$B$11)</f>
        <v>0.77068450048477577</v>
      </c>
    </row>
    <row r="39" spans="1:21" x14ac:dyDescent="0.2">
      <c r="A39" s="278"/>
      <c r="B39" s="278"/>
      <c r="E39" s="345" t="s">
        <v>159</v>
      </c>
      <c r="F39" s="268"/>
      <c r="G39" s="272" t="s">
        <v>100</v>
      </c>
      <c r="H39" s="343">
        <f>MAX(L12,L30,L48,L60)</f>
        <v>0.3061617170467883</v>
      </c>
      <c r="I39" s="299"/>
      <c r="J39" s="305"/>
      <c r="K39" s="300"/>
      <c r="P39" s="293"/>
      <c r="Q39" s="296"/>
      <c r="R39" s="278"/>
      <c r="S39" s="297"/>
      <c r="T39" s="239"/>
      <c r="U39" s="290"/>
    </row>
    <row r="40" spans="1:21" ht="13.5" thickBot="1" x14ac:dyDescent="0.25">
      <c r="A40" s="278"/>
      <c r="B40" s="278"/>
      <c r="E40" s="346" t="str">
        <f>IF(L13=H40,K12,IF(L31=H40,K30,IF(L49=H40,K48,K60)))</f>
        <v>Strategy 1</v>
      </c>
      <c r="G40" s="201" t="s">
        <v>104</v>
      </c>
      <c r="H40" s="284">
        <f>-1/$B$11*LN(1-H39)</f>
        <v>10.965491019310621</v>
      </c>
      <c r="I40" s="275" t="s">
        <v>52</v>
      </c>
      <c r="K40" s="300"/>
      <c r="P40" s="182">
        <f>$C$5</f>
        <v>0.25</v>
      </c>
      <c r="Q40" s="204" t="s">
        <v>25</v>
      </c>
      <c r="R40" s="340">
        <f>U40</f>
        <v>4.7920348142219571E-2</v>
      </c>
      <c r="S40" s="291">
        <f>M42*P40</f>
        <v>6.25E-2</v>
      </c>
      <c r="T40" s="239">
        <f>'Value Model (Prob)'!K104</f>
        <v>1.4731973931870055</v>
      </c>
      <c r="U40" s="290">
        <f>1-EXP(-T40*$B$11)</f>
        <v>4.7920348142219571E-2</v>
      </c>
    </row>
    <row r="41" spans="1:21" x14ac:dyDescent="0.2">
      <c r="K41" s="300"/>
      <c r="Q41" s="183"/>
      <c r="R41" s="292"/>
      <c r="S41" s="291"/>
      <c r="T41" s="239"/>
      <c r="U41" s="290"/>
    </row>
    <row r="42" spans="1:21" x14ac:dyDescent="0.2">
      <c r="K42" s="300"/>
      <c r="M42" s="182">
        <f>$B$5</f>
        <v>0.25</v>
      </c>
      <c r="N42" s="270" t="s">
        <v>25</v>
      </c>
      <c r="O42" s="338">
        <f>P40*R40+P42*R42+P44*R44</f>
        <v>0.11753246589146665</v>
      </c>
      <c r="P42" s="347">
        <f>$C$6</f>
        <v>0.5</v>
      </c>
      <c r="Q42" s="273" t="s">
        <v>26</v>
      </c>
      <c r="R42" s="341">
        <f>U42</f>
        <v>0.12041998463276526</v>
      </c>
      <c r="S42" s="291">
        <f>M42*P42</f>
        <v>0.125</v>
      </c>
      <c r="T42" s="239">
        <f>'Value Model (Prob)'!L104</f>
        <v>3.8493222209079834</v>
      </c>
      <c r="U42" s="290">
        <f>1-EXP(-T42*$B$11)</f>
        <v>0.12041998463276526</v>
      </c>
    </row>
    <row r="43" spans="1:21" x14ac:dyDescent="0.2">
      <c r="G43" s="344" t="s">
        <v>2</v>
      </c>
      <c r="H43" s="265" t="s">
        <v>104</v>
      </c>
      <c r="I43" s="225"/>
      <c r="K43" s="300"/>
      <c r="N43" s="276"/>
      <c r="P43" s="293"/>
      <c r="Q43" s="276"/>
      <c r="R43" s="278"/>
      <c r="S43" s="291"/>
      <c r="T43" s="239"/>
      <c r="U43" s="290"/>
    </row>
    <row r="44" spans="1:21" x14ac:dyDescent="0.2">
      <c r="G44" s="218">
        <v>1</v>
      </c>
      <c r="H44" s="286">
        <f>L13</f>
        <v>10.965491019310621</v>
      </c>
      <c r="I44" s="218" t="s">
        <v>52</v>
      </c>
      <c r="K44" s="300"/>
      <c r="N44" s="276"/>
      <c r="P44" s="348">
        <f>$C$7</f>
        <v>0.25</v>
      </c>
      <c r="Q44" s="273" t="s">
        <v>27</v>
      </c>
      <c r="R44" s="341">
        <f>U44</f>
        <v>0.18136954615811651</v>
      </c>
      <c r="S44" s="291">
        <f>M42*P44</f>
        <v>6.25E-2</v>
      </c>
      <c r="T44" s="239">
        <f>'Value Model (Prob)'!M104</f>
        <v>6.0036753980416746</v>
      </c>
      <c r="U44" s="290">
        <f>1-EXP(-T44*$B$11)</f>
        <v>0.18136954615811651</v>
      </c>
    </row>
    <row r="45" spans="1:21" x14ac:dyDescent="0.2">
      <c r="G45" s="218">
        <v>2</v>
      </c>
      <c r="H45" s="286">
        <f>L31</f>
        <v>5.3190963061947967</v>
      </c>
      <c r="I45" s="218" t="s">
        <v>52</v>
      </c>
      <c r="K45" s="300"/>
      <c r="N45" s="276"/>
      <c r="P45" s="293"/>
      <c r="Q45" s="296"/>
      <c r="R45" s="278"/>
      <c r="S45" s="297"/>
      <c r="T45" s="239"/>
      <c r="U45" s="290"/>
    </row>
    <row r="46" spans="1:21" x14ac:dyDescent="0.2">
      <c r="G46" s="218">
        <v>3</v>
      </c>
      <c r="H46" s="286">
        <f>L49</f>
        <v>10.190630807781206</v>
      </c>
      <c r="I46" s="218" t="s">
        <v>52</v>
      </c>
      <c r="K46" s="300"/>
      <c r="N46" s="276"/>
      <c r="P46" s="182">
        <f>$C$5</f>
        <v>0.25</v>
      </c>
      <c r="Q46" s="306" t="s">
        <v>25</v>
      </c>
      <c r="R46" s="342">
        <f>U46</f>
        <v>0.13250941969524188</v>
      </c>
      <c r="S46" s="291">
        <f>M48*P46</f>
        <v>0.125</v>
      </c>
      <c r="T46" s="239">
        <f>'Value Model (Prob)'!K105</f>
        <v>4.2645187697518567</v>
      </c>
      <c r="U46" s="290">
        <f>1-EXP(-T46*$B$11)</f>
        <v>0.13250941969524188</v>
      </c>
    </row>
    <row r="47" spans="1:21" x14ac:dyDescent="0.2">
      <c r="G47" s="218">
        <v>4</v>
      </c>
      <c r="H47" s="286">
        <f>L61</f>
        <v>5.1728401870475</v>
      </c>
      <c r="I47" s="218" t="s">
        <v>52</v>
      </c>
      <c r="K47" s="300"/>
      <c r="N47" s="276"/>
      <c r="Q47" s="180"/>
      <c r="R47" s="292"/>
      <c r="S47" s="291"/>
      <c r="T47" s="239"/>
      <c r="U47" s="290"/>
    </row>
    <row r="48" spans="1:21" x14ac:dyDescent="0.2">
      <c r="K48" s="303" t="s">
        <v>95</v>
      </c>
      <c r="L48" s="343">
        <f>M42*O42+M48*O48+M54*O54</f>
        <v>0.28800735209009343</v>
      </c>
      <c r="M48" s="347">
        <f>$B$6</f>
        <v>0.5</v>
      </c>
      <c r="N48" s="273" t="s">
        <v>26</v>
      </c>
      <c r="O48" s="338">
        <f>P46*R46+P48*R48+P50*R50</f>
        <v>0.29817994667959868</v>
      </c>
      <c r="P48" s="347">
        <f>$C$6</f>
        <v>0.5</v>
      </c>
      <c r="Q48" s="307" t="s">
        <v>26</v>
      </c>
      <c r="R48" s="341">
        <f>U48</f>
        <v>0.31024983614882296</v>
      </c>
      <c r="S48" s="291">
        <f>M48*P48</f>
        <v>0.25</v>
      </c>
      <c r="T48" s="239">
        <f>'Value Model (Prob)'!L105</f>
        <v>11.142774849996792</v>
      </c>
      <c r="U48" s="290">
        <f>1-EXP(-T48*$B$11)</f>
        <v>0.31024983614882296</v>
      </c>
    </row>
    <row r="49" spans="1:21" x14ac:dyDescent="0.2">
      <c r="K49" s="300"/>
      <c r="L49" s="284">
        <f>-1/$B$11*LN(1-L48)</f>
        <v>10.190630807781206</v>
      </c>
      <c r="N49" s="276"/>
      <c r="P49" s="293"/>
      <c r="Q49" s="308"/>
      <c r="R49" s="278"/>
      <c r="S49" s="291"/>
      <c r="T49" s="239"/>
      <c r="U49" s="290"/>
    </row>
    <row r="50" spans="1:21" x14ac:dyDescent="0.2">
      <c r="K50" s="300"/>
      <c r="N50" s="276"/>
      <c r="P50" s="348">
        <f>$C$7</f>
        <v>0.25</v>
      </c>
      <c r="Q50" s="307" t="s">
        <v>27</v>
      </c>
      <c r="R50" s="341">
        <f>U50</f>
        <v>0.43971069472550695</v>
      </c>
      <c r="S50" s="291">
        <f>M48*P50</f>
        <v>0.125</v>
      </c>
      <c r="T50" s="239">
        <f>'Value Model (Prob)'!M105</f>
        <v>17.379060362752217</v>
      </c>
      <c r="U50" s="290">
        <f>1-EXP(-T50*$B$11)</f>
        <v>0.43971069472550695</v>
      </c>
    </row>
    <row r="51" spans="1:21" x14ac:dyDescent="0.2">
      <c r="K51" s="300"/>
      <c r="N51" s="276"/>
      <c r="S51" s="291"/>
      <c r="T51" s="239"/>
      <c r="U51" s="290"/>
    </row>
    <row r="52" spans="1:21" x14ac:dyDescent="0.2">
      <c r="K52" s="300"/>
      <c r="N52" s="276"/>
      <c r="P52" s="182">
        <f>$C$5</f>
        <v>0.25</v>
      </c>
      <c r="Q52" s="306" t="s">
        <v>25</v>
      </c>
      <c r="R52" s="342">
        <f>U52</f>
        <v>0.21083891509678132</v>
      </c>
      <c r="S52" s="291">
        <f>M54*P52</f>
        <v>6.25E-2</v>
      </c>
      <c r="T52" s="239">
        <f>'Value Model (Prob)'!K106</f>
        <v>7.1035444679799875</v>
      </c>
      <c r="U52" s="290">
        <f>1-EXP(-T52*$B$11)</f>
        <v>0.21083891509678132</v>
      </c>
    </row>
    <row r="53" spans="1:21" x14ac:dyDescent="0.2">
      <c r="K53" s="300"/>
      <c r="N53" s="276"/>
      <c r="Q53" s="180"/>
      <c r="R53" s="292"/>
      <c r="S53" s="291"/>
      <c r="T53" s="239"/>
      <c r="U53" s="290"/>
    </row>
    <row r="54" spans="1:21" x14ac:dyDescent="0.2">
      <c r="K54" s="300"/>
      <c r="M54" s="182">
        <f>$B$7</f>
        <v>0.25</v>
      </c>
      <c r="N54" s="273" t="s">
        <v>27</v>
      </c>
      <c r="O54" s="338">
        <f>P52*R52+P54*R54+P56*R56</f>
        <v>0.43813704910970963</v>
      </c>
      <c r="P54" s="347">
        <f>$C$6</f>
        <v>0.5</v>
      </c>
      <c r="Q54" s="307" t="s">
        <v>26</v>
      </c>
      <c r="R54" s="341">
        <f>U54</f>
        <v>0.46135352214518044</v>
      </c>
      <c r="S54" s="291">
        <f>M54*P54</f>
        <v>0.125</v>
      </c>
      <c r="T54" s="239">
        <f>'Value Model (Prob)'!L106</f>
        <v>18.560874255044528</v>
      </c>
      <c r="U54" s="290">
        <f>1-EXP(-T54*$B$11)</f>
        <v>0.46135352214518044</v>
      </c>
    </row>
    <row r="55" spans="1:21" x14ac:dyDescent="0.2">
      <c r="K55" s="300"/>
      <c r="P55" s="293"/>
      <c r="Q55" s="308"/>
      <c r="R55" s="278"/>
      <c r="S55" s="291"/>
      <c r="T55" s="239"/>
      <c r="U55" s="290"/>
    </row>
    <row r="56" spans="1:21" x14ac:dyDescent="0.2">
      <c r="K56" s="300"/>
      <c r="P56" s="348">
        <f>$C$7</f>
        <v>0.25</v>
      </c>
      <c r="Q56" s="307" t="s">
        <v>27</v>
      </c>
      <c r="R56" s="341">
        <f>U56</f>
        <v>0.61900223705169632</v>
      </c>
      <c r="S56" s="291">
        <f>M54*P56</f>
        <v>6.25E-2</v>
      </c>
      <c r="T56" s="239">
        <f>'Value Model (Prob)'!M106</f>
        <v>28.948853261983061</v>
      </c>
      <c r="U56" s="290">
        <f>1-EXP(-T56*$B$11)</f>
        <v>0.61900223705169632</v>
      </c>
    </row>
    <row r="57" spans="1:21" x14ac:dyDescent="0.2">
      <c r="K57" s="300"/>
      <c r="O57" s="278"/>
      <c r="P57" s="278"/>
      <c r="Q57" s="278"/>
      <c r="R57" s="278"/>
      <c r="S57" s="297"/>
      <c r="T57" s="239"/>
      <c r="U57" s="290"/>
    </row>
    <row r="58" spans="1:21" x14ac:dyDescent="0.2">
      <c r="K58" s="300"/>
      <c r="M58" s="182">
        <f>$B$5</f>
        <v>0.25</v>
      </c>
      <c r="N58" s="204" t="s">
        <v>25</v>
      </c>
      <c r="O58" s="339">
        <f>U58</f>
        <v>5.4932540314636791E-2</v>
      </c>
      <c r="P58" s="268"/>
      <c r="Q58" s="268"/>
      <c r="R58" s="309"/>
      <c r="S58" s="297">
        <f>M58</f>
        <v>0.25</v>
      </c>
      <c r="T58" s="239">
        <f>'Value Model (Prob)'!L110</f>
        <v>1.694969043774297</v>
      </c>
      <c r="U58" s="290">
        <f>1-EXP(-T58*$B$11)</f>
        <v>5.4932540314636791E-2</v>
      </c>
    </row>
    <row r="59" spans="1:21" x14ac:dyDescent="0.2">
      <c r="K59" s="300"/>
      <c r="L59" s="278"/>
      <c r="N59" s="183"/>
      <c r="O59" s="278"/>
      <c r="P59" s="278"/>
      <c r="Q59" s="278"/>
      <c r="R59" s="296"/>
      <c r="S59" s="297"/>
      <c r="T59" s="239"/>
      <c r="U59" s="290"/>
    </row>
    <row r="60" spans="1:21" x14ac:dyDescent="0.2">
      <c r="K60" s="303" t="s">
        <v>96</v>
      </c>
      <c r="L60" s="343">
        <f>M58*O58+M60*O60+M62*O62</f>
        <v>0.15838112205748445</v>
      </c>
      <c r="M60" s="347">
        <f>$B$6</f>
        <v>0.5</v>
      </c>
      <c r="N60" s="273" t="s">
        <v>26</v>
      </c>
      <c r="O60" s="339">
        <f>U60</f>
        <v>0.15087565646171597</v>
      </c>
      <c r="P60" s="268"/>
      <c r="Q60" s="268"/>
      <c r="R60" s="272"/>
      <c r="S60" s="297">
        <f t="shared" ref="S60:S62" si="0">M60</f>
        <v>0.5</v>
      </c>
      <c r="T60" s="239">
        <f>'Value Model (Prob)'!L111</f>
        <v>4.9064893372413927</v>
      </c>
      <c r="U60" s="290">
        <f>1-EXP(-T60*$B$11)</f>
        <v>0.15087565646171597</v>
      </c>
    </row>
    <row r="61" spans="1:21" x14ac:dyDescent="0.2">
      <c r="L61" s="284">
        <f>-1/$B$11*LN(1-L60)</f>
        <v>5.1728401870475</v>
      </c>
      <c r="M61" s="293"/>
      <c r="N61" s="276"/>
      <c r="O61" s="278"/>
      <c r="P61" s="278"/>
      <c r="Q61" s="278"/>
      <c r="R61" s="278"/>
      <c r="S61" s="297"/>
      <c r="T61" s="239"/>
      <c r="U61" s="290"/>
    </row>
    <row r="62" spans="1:21" x14ac:dyDescent="0.2">
      <c r="M62" s="348">
        <f>$B$7</f>
        <v>0.25</v>
      </c>
      <c r="N62" s="273" t="s">
        <v>27</v>
      </c>
      <c r="O62" s="339">
        <f>U62</f>
        <v>0.27684063499186906</v>
      </c>
      <c r="P62" s="268"/>
      <c r="Q62" s="268"/>
      <c r="R62" s="272"/>
      <c r="S62" s="297">
        <f t="shared" si="0"/>
        <v>0.25</v>
      </c>
      <c r="T62" s="239">
        <f>'Value Model (Prob)'!L112</f>
        <v>9.7237697774420297</v>
      </c>
      <c r="U62" s="290">
        <f>1-EXP(-T62*$B$11)</f>
        <v>0.27684063499186906</v>
      </c>
    </row>
    <row r="63" spans="1:21" x14ac:dyDescent="0.2">
      <c r="A63" s="278"/>
      <c r="B63" s="278"/>
      <c r="C63" s="278"/>
      <c r="D63" s="278"/>
      <c r="E63" s="278"/>
      <c r="F63" s="278"/>
      <c r="G63" s="278"/>
      <c r="H63" s="278"/>
      <c r="I63" s="278"/>
      <c r="J63" s="278"/>
      <c r="K63" s="278"/>
      <c r="L63" s="278"/>
      <c r="M63" s="278"/>
      <c r="N63" s="296"/>
      <c r="O63" s="278"/>
      <c r="P63" s="278"/>
      <c r="Q63" s="278"/>
      <c r="R63" s="278"/>
      <c r="S63" s="278"/>
      <c r="T63" s="278"/>
      <c r="U63" s="278"/>
    </row>
    <row r="64" spans="1:21" x14ac:dyDescent="0.2">
      <c r="A64" s="278"/>
      <c r="B64" s="278"/>
      <c r="C64" s="278"/>
      <c r="D64" s="278"/>
      <c r="E64" s="278"/>
      <c r="F64" s="278"/>
      <c r="G64" s="278"/>
      <c r="H64" s="278"/>
      <c r="I64" s="278"/>
      <c r="J64" s="278"/>
      <c r="K64" s="278"/>
      <c r="L64" s="278"/>
      <c r="M64" s="278"/>
      <c r="N64" s="296"/>
      <c r="O64" s="278"/>
      <c r="P64" s="278"/>
      <c r="Q64" s="278"/>
      <c r="R64" s="278"/>
      <c r="S64" s="278"/>
      <c r="T64" s="278"/>
      <c r="U64" s="278"/>
    </row>
    <row r="65" spans="1:21" ht="13.5" thickBot="1" x14ac:dyDescent="0.25">
      <c r="A65" s="279"/>
      <c r="B65" s="279"/>
      <c r="C65" s="279"/>
      <c r="D65" s="279"/>
      <c r="E65" s="279"/>
      <c r="F65" s="279"/>
      <c r="G65" s="279"/>
      <c r="H65" s="279"/>
      <c r="I65" s="279"/>
      <c r="J65" s="279"/>
      <c r="K65" s="279"/>
      <c r="L65" s="279"/>
      <c r="M65" s="279"/>
      <c r="N65" s="310"/>
      <c r="O65" s="279"/>
      <c r="P65" s="279"/>
      <c r="Q65" s="279"/>
      <c r="R65" s="279"/>
      <c r="S65" s="279"/>
      <c r="T65" s="279"/>
      <c r="U65" s="279"/>
    </row>
    <row r="66" spans="1:21" ht="15" x14ac:dyDescent="0.2">
      <c r="A66" s="280" t="s">
        <v>150</v>
      </c>
      <c r="B66" s="320"/>
      <c r="C66" s="320"/>
      <c r="D66" s="319"/>
      <c r="E66" s="319"/>
      <c r="F66" s="319"/>
      <c r="G66" s="319"/>
      <c r="H66" s="319"/>
      <c r="I66" s="319"/>
      <c r="J66" s="319"/>
      <c r="K66" s="319"/>
    </row>
    <row r="67" spans="1:21" ht="13.5" thickBot="1" x14ac:dyDescent="0.25">
      <c r="A67" s="279"/>
      <c r="B67" s="279"/>
      <c r="C67" s="279"/>
      <c r="D67" s="279"/>
      <c r="E67" s="279"/>
      <c r="F67" s="279"/>
      <c r="G67" s="279"/>
      <c r="H67" s="279"/>
      <c r="I67" s="279"/>
      <c r="J67" s="279"/>
      <c r="K67" s="279"/>
    </row>
    <row r="68" spans="1:21" x14ac:dyDescent="0.2">
      <c r="A68" s="254" t="str">
        <f>A11</f>
        <v>Risk Aversion (ɣ)</v>
      </c>
      <c r="B68" s="255">
        <f t="shared" ref="B68:C68" si="1">B11</f>
        <v>3.3333333333333333E-2</v>
      </c>
      <c r="C68" s="254" t="str">
        <f t="shared" si="1"/>
        <v>1/ $ million</v>
      </c>
      <c r="D68" s="278"/>
      <c r="E68" s="278"/>
      <c r="F68" s="278"/>
      <c r="G68" s="278"/>
      <c r="H68" s="278"/>
      <c r="I68" s="278"/>
      <c r="J68" s="278"/>
      <c r="K68" s="278"/>
    </row>
    <row r="69" spans="1:21" x14ac:dyDescent="0.2">
      <c r="A69" s="278"/>
      <c r="B69" s="278"/>
      <c r="C69" s="278"/>
      <c r="D69" s="278"/>
      <c r="E69" s="278"/>
      <c r="F69" s="278"/>
      <c r="G69" s="278"/>
      <c r="H69" s="278"/>
      <c r="I69" s="278"/>
      <c r="J69" s="278"/>
      <c r="K69" s="278"/>
    </row>
    <row r="70" spans="1:21" x14ac:dyDescent="0.2">
      <c r="A70" s="278"/>
      <c r="B70" s="278"/>
      <c r="C70" s="277" t="s">
        <v>162</v>
      </c>
      <c r="D70" s="277" t="s">
        <v>163</v>
      </c>
      <c r="E70" s="277" t="s">
        <v>164</v>
      </c>
      <c r="F70" s="277" t="s">
        <v>165</v>
      </c>
      <c r="G70" s="278"/>
      <c r="H70" s="277" t="s">
        <v>166</v>
      </c>
      <c r="I70" s="278"/>
      <c r="J70" s="277" t="s">
        <v>167</v>
      </c>
      <c r="K70" s="278"/>
    </row>
    <row r="71" spans="1:21" x14ac:dyDescent="0.2">
      <c r="A71" s="302" t="s">
        <v>179</v>
      </c>
      <c r="B71" s="302" t="s">
        <v>178</v>
      </c>
      <c r="C71" s="311">
        <f>L13</f>
        <v>10.965491019310621</v>
      </c>
      <c r="D71" s="311">
        <f>L31</f>
        <v>5.3190963061947967</v>
      </c>
      <c r="E71" s="311">
        <f>L49</f>
        <v>10.190630807781206</v>
      </c>
      <c r="F71" s="311">
        <f>L61</f>
        <v>5.1728401870475</v>
      </c>
      <c r="G71" s="278"/>
      <c r="H71" s="278" t="str">
        <f>IF(MAX(C71:F71)=C71,$C$70,IF(MAX(C71:F71)=D71,$D$70,IF(MAX(C71:F71)=E71,$E$70,$F$70)))</f>
        <v>Strategy1</v>
      </c>
      <c r="I71" s="278"/>
      <c r="J71" s="312">
        <f>B11</f>
        <v>3.3333333333333333E-2</v>
      </c>
      <c r="K71" s="278">
        <v>-20</v>
      </c>
    </row>
    <row r="72" spans="1:21" x14ac:dyDescent="0.2">
      <c r="A72" s="311">
        <f t="shared" ref="A72:A80" si="2">1/B72</f>
        <v>-0.1</v>
      </c>
      <c r="B72" s="278">
        <v>-10</v>
      </c>
      <c r="C72" s="311">
        <f t="dataTable" ref="C72:F130" dt2D="0" dtr="0" r1="B11" ca="1"/>
        <v>21.118523872806861</v>
      </c>
      <c r="D72" s="311">
        <v>43.902436022248459</v>
      </c>
      <c r="E72" s="311">
        <v>28.671594389759083</v>
      </c>
      <c r="F72" s="311">
        <v>9.5851403413300407</v>
      </c>
      <c r="G72" s="278"/>
      <c r="H72" s="278" t="str">
        <f t="shared" ref="H72:H130" si="3">IF(MAX(C72:F72)=C72,$C$70,IF(MAX(C72:F72)=D72,$D$70,IF(MAX(C72:F72)=E72,$E$70,$F$70)))</f>
        <v>Strategy2</v>
      </c>
      <c r="I72" s="278"/>
      <c r="J72" s="312">
        <f>J71</f>
        <v>3.3333333333333333E-2</v>
      </c>
      <c r="K72" s="278">
        <v>60</v>
      </c>
    </row>
    <row r="73" spans="1:21" x14ac:dyDescent="0.2">
      <c r="A73" s="311">
        <f t="shared" si="2"/>
        <v>-0.1111111111111111</v>
      </c>
      <c r="B73" s="278">
        <f>B72+1</f>
        <v>-9</v>
      </c>
      <c r="C73" s="311">
        <v>21.099924134656064</v>
      </c>
      <c r="D73" s="311">
        <v>43.871629480890235</v>
      </c>
      <c r="E73" s="311">
        <v>28.640787848400862</v>
      </c>
      <c r="F73" s="311">
        <v>9.5697370706509304</v>
      </c>
      <c r="G73" s="278"/>
      <c r="H73" s="278" t="str">
        <f t="shared" si="3"/>
        <v>Strategy2</v>
      </c>
      <c r="I73" s="278"/>
      <c r="J73" s="278">
        <v>-1</v>
      </c>
      <c r="K73" s="278">
        <v>0</v>
      </c>
    </row>
    <row r="74" spans="1:21" x14ac:dyDescent="0.2">
      <c r="A74" s="311">
        <f t="shared" si="2"/>
        <v>-0.125</v>
      </c>
      <c r="B74" s="278">
        <f t="shared" ref="B74:B80" si="4">B73+1</f>
        <v>-8</v>
      </c>
      <c r="C74" s="311">
        <v>21.076674461967571</v>
      </c>
      <c r="D74" s="311">
        <v>43.83312130419246</v>
      </c>
      <c r="E74" s="311">
        <v>28.602279671703087</v>
      </c>
      <c r="F74" s="311">
        <v>9.550482982302043</v>
      </c>
      <c r="G74" s="278"/>
      <c r="H74" s="278" t="str">
        <f t="shared" si="3"/>
        <v>Strategy2</v>
      </c>
      <c r="I74" s="278"/>
      <c r="J74" s="278">
        <v>1</v>
      </c>
      <c r="K74" s="278">
        <v>0</v>
      </c>
    </row>
    <row r="75" spans="1:21" x14ac:dyDescent="0.2">
      <c r="A75" s="311">
        <f t="shared" si="2"/>
        <v>-0.14285714285714285</v>
      </c>
      <c r="B75" s="278">
        <f t="shared" si="4"/>
        <v>-7</v>
      </c>
      <c r="C75" s="311">
        <v>21.046782025653791</v>
      </c>
      <c r="D75" s="311">
        <v>43.783610791295317</v>
      </c>
      <c r="E75" s="311">
        <v>28.552769158805948</v>
      </c>
      <c r="F75" s="311">
        <v>9.5257277258534749</v>
      </c>
      <c r="G75" s="278"/>
      <c r="H75" s="278" t="str">
        <f t="shared" si="3"/>
        <v>Strategy2</v>
      </c>
      <c r="I75" s="278"/>
      <c r="J75" s="278">
        <v>0</v>
      </c>
      <c r="K75" s="278">
        <v>-20</v>
      </c>
    </row>
    <row r="76" spans="1:21" x14ac:dyDescent="0.2">
      <c r="A76" s="311">
        <f t="shared" si="2"/>
        <v>-0.16666666666666666</v>
      </c>
      <c r="B76" s="278">
        <f t="shared" si="4"/>
        <v>-6</v>
      </c>
      <c r="C76" s="311">
        <v>21.006925443902084</v>
      </c>
      <c r="D76" s="311">
        <v>43.717596774099128</v>
      </c>
      <c r="E76" s="311">
        <v>28.486755141609763</v>
      </c>
      <c r="F76" s="311">
        <v>9.4927207172554731</v>
      </c>
      <c r="G76" s="278"/>
      <c r="H76" s="278" t="str">
        <f t="shared" si="3"/>
        <v>Strategy2</v>
      </c>
      <c r="I76" s="278"/>
      <c r="J76" s="278">
        <v>0</v>
      </c>
      <c r="K76" s="278">
        <v>60</v>
      </c>
    </row>
    <row r="77" spans="1:21" x14ac:dyDescent="0.2">
      <c r="A77" s="311">
        <f t="shared" si="2"/>
        <v>-0.2</v>
      </c>
      <c r="B77" s="278">
        <f t="shared" si="4"/>
        <v>-5</v>
      </c>
      <c r="C77" s="311">
        <v>20.951126229449699</v>
      </c>
      <c r="D77" s="311">
        <v>43.625177150024484</v>
      </c>
      <c r="E77" s="311">
        <v>28.394335517535104</v>
      </c>
      <c r="F77" s="311">
        <v>9.4465109052319018</v>
      </c>
      <c r="G77" s="278"/>
      <c r="H77" s="278" t="str">
        <f t="shared" si="3"/>
        <v>Strategy2</v>
      </c>
      <c r="I77" s="278"/>
      <c r="J77" s="278"/>
      <c r="K77" s="278"/>
    </row>
    <row r="78" spans="1:21" x14ac:dyDescent="0.2">
      <c r="A78" s="311">
        <f t="shared" si="2"/>
        <v>-0.25</v>
      </c>
      <c r="B78" s="278">
        <f t="shared" si="4"/>
        <v>-4</v>
      </c>
      <c r="C78" s="311">
        <v>20.867427407771139</v>
      </c>
      <c r="D78" s="311">
        <v>43.486547713912486</v>
      </c>
      <c r="E78" s="311">
        <v>28.255706081423117</v>
      </c>
      <c r="F78" s="311">
        <v>9.3771961893024685</v>
      </c>
      <c r="G78" s="278"/>
      <c r="H78" s="278" t="str">
        <f t="shared" si="3"/>
        <v>Strategy2</v>
      </c>
      <c r="I78" s="278"/>
      <c r="J78" s="278"/>
      <c r="K78" s="278"/>
    </row>
    <row r="79" spans="1:21" x14ac:dyDescent="0.2">
      <c r="A79" s="311">
        <f t="shared" si="2"/>
        <v>-0.33333333333333331</v>
      </c>
      <c r="B79" s="278">
        <f t="shared" si="4"/>
        <v>-3</v>
      </c>
      <c r="C79" s="311">
        <v>20.727929371714644</v>
      </c>
      <c r="D79" s="311">
        <v>43.25549865372583</v>
      </c>
      <c r="E79" s="311">
        <v>28.024657021236486</v>
      </c>
      <c r="F79" s="311">
        <v>9.2616720099005807</v>
      </c>
      <c r="G79" s="278"/>
      <c r="H79" s="278" t="str">
        <f t="shared" si="3"/>
        <v>Strategy2</v>
      </c>
      <c r="I79" s="278"/>
      <c r="J79" s="278"/>
      <c r="K79" s="278"/>
    </row>
    <row r="80" spans="1:21" x14ac:dyDescent="0.2">
      <c r="A80" s="311">
        <f t="shared" si="2"/>
        <v>-0.5</v>
      </c>
      <c r="B80" s="278">
        <f t="shared" si="4"/>
        <v>-2</v>
      </c>
      <c r="C80" s="311">
        <v>20.448933531405523</v>
      </c>
      <c r="D80" s="311">
        <v>42.793400533352546</v>
      </c>
      <c r="E80" s="311">
        <v>27.562558901901092</v>
      </c>
      <c r="F80" s="311">
        <v>9.0306880736719428</v>
      </c>
      <c r="G80" s="278"/>
      <c r="H80" s="278" t="str">
        <f t="shared" si="3"/>
        <v>Strategy2</v>
      </c>
      <c r="I80" s="278"/>
      <c r="J80" s="278"/>
      <c r="K80" s="278"/>
    </row>
    <row r="81" spans="1:11" x14ac:dyDescent="0.2">
      <c r="A81" s="311">
        <f>1/B81</f>
        <v>-1</v>
      </c>
      <c r="B81" s="278">
        <v>-1</v>
      </c>
      <c r="C81" s="311">
        <v>19.612910368525149</v>
      </c>
      <c r="D81" s="311">
        <v>41.407106180293852</v>
      </c>
      <c r="E81" s="311">
        <v>26.176345106377582</v>
      </c>
      <c r="F81" s="311">
        <v>8.3538441634931324</v>
      </c>
      <c r="G81" s="278"/>
      <c r="H81" s="278" t="str">
        <f t="shared" si="3"/>
        <v>Strategy2</v>
      </c>
      <c r="I81" s="278"/>
      <c r="J81" s="278"/>
      <c r="K81" s="278"/>
    </row>
    <row r="82" spans="1:11" x14ac:dyDescent="0.2">
      <c r="A82" s="311">
        <f t="shared" ref="A82:A118" si="5">1/B82</f>
        <v>-1.1111111111111112</v>
      </c>
      <c r="B82" s="313">
        <f>B81+0.1</f>
        <v>-0.9</v>
      </c>
      <c r="C82" s="314">
        <v>19.428252086330055</v>
      </c>
      <c r="D82" s="314">
        <v>41.099040820584932</v>
      </c>
      <c r="E82" s="314">
        <v>25.868459769960186</v>
      </c>
      <c r="F82" s="314">
        <v>8.2129547937760279</v>
      </c>
      <c r="G82" s="278"/>
      <c r="H82" s="278" t="str">
        <f t="shared" si="3"/>
        <v>Strategy2</v>
      </c>
      <c r="I82" s="278"/>
      <c r="J82" s="278"/>
      <c r="K82" s="278"/>
    </row>
    <row r="83" spans="1:11" x14ac:dyDescent="0.2">
      <c r="A83" s="311">
        <f t="shared" si="5"/>
        <v>-1.25</v>
      </c>
      <c r="B83" s="313">
        <f t="shared" ref="B83:B90" si="6">B82+0.1</f>
        <v>-0.8</v>
      </c>
      <c r="C83" s="311">
        <v>19.199023161046789</v>
      </c>
      <c r="D83" s="311">
        <v>40.713959473815045</v>
      </c>
      <c r="E83" s="311">
        <v>25.483974133153815</v>
      </c>
      <c r="F83" s="311">
        <v>8.0447510115958814</v>
      </c>
      <c r="G83" s="278"/>
      <c r="H83" s="278" t="str">
        <f t="shared" si="3"/>
        <v>Strategy2</v>
      </c>
      <c r="I83" s="278"/>
      <c r="J83" s="278"/>
      <c r="K83" s="278"/>
    </row>
    <row r="84" spans="1:11" x14ac:dyDescent="0.2">
      <c r="A84" s="311">
        <f t="shared" si="5"/>
        <v>-1.4285714285714284</v>
      </c>
      <c r="B84" s="313">
        <f t="shared" si="6"/>
        <v>-0.70000000000000007</v>
      </c>
      <c r="C84" s="311">
        <v>18.908221489977716</v>
      </c>
      <c r="D84" s="311">
        <v>40.218857681422598</v>
      </c>
      <c r="E84" s="311">
        <v>24.99088603729879</v>
      </c>
      <c r="F84" s="311">
        <v>7.8430177187906791</v>
      </c>
      <c r="G84" s="278"/>
      <c r="H84" s="278" t="str">
        <f t="shared" si="3"/>
        <v>Strategy2</v>
      </c>
      <c r="I84" s="278"/>
      <c r="J84" s="278"/>
      <c r="K84" s="278"/>
    </row>
    <row r="85" spans="1:11" x14ac:dyDescent="0.2">
      <c r="A85" s="311">
        <f t="shared" si="5"/>
        <v>-1.6666666666666665</v>
      </c>
      <c r="B85" s="313">
        <f t="shared" si="6"/>
        <v>-0.60000000000000009</v>
      </c>
      <c r="C85" s="311">
        <v>18.530339528691723</v>
      </c>
      <c r="D85" s="311">
        <v>39.558744665106801</v>
      </c>
      <c r="E85" s="311">
        <v>24.337770906575724</v>
      </c>
      <c r="F85" s="311">
        <v>7.6009697950569901</v>
      </c>
      <c r="G85" s="278"/>
      <c r="H85" s="278" t="str">
        <f t="shared" si="3"/>
        <v>Strategy2</v>
      </c>
      <c r="I85" s="278"/>
      <c r="J85" s="278"/>
      <c r="K85" s="278"/>
    </row>
    <row r="86" spans="1:11" x14ac:dyDescent="0.2">
      <c r="A86" s="311">
        <f t="shared" si="5"/>
        <v>-1.9999999999999996</v>
      </c>
      <c r="B86" s="313">
        <f t="shared" si="6"/>
        <v>-0.50000000000000011</v>
      </c>
      <c r="C86" s="311">
        <v>18.026772041103051</v>
      </c>
      <c r="D86" s="311">
        <v>38.6347776114537</v>
      </c>
      <c r="E86" s="311">
        <v>23.43903373548682</v>
      </c>
      <c r="F86" s="311">
        <v>7.3123691700905233</v>
      </c>
      <c r="G86" s="278"/>
      <c r="H86" s="278" t="str">
        <f t="shared" si="3"/>
        <v>Strategy2</v>
      </c>
      <c r="I86" s="278"/>
      <c r="J86" s="278"/>
      <c r="K86" s="278"/>
    </row>
    <row r="87" spans="1:11" x14ac:dyDescent="0.2">
      <c r="A87" s="311">
        <f t="shared" si="5"/>
        <v>-2.4999999999999991</v>
      </c>
      <c r="B87" s="313">
        <f t="shared" si="6"/>
        <v>-0.40000000000000013</v>
      </c>
      <c r="C87" s="311">
        <v>17.339823581228273</v>
      </c>
      <c r="D87" s="311">
        <v>37.250532130955321</v>
      </c>
      <c r="E87" s="311">
        <v>22.150317930838799</v>
      </c>
      <c r="F87" s="311">
        <v>6.9737794239656266</v>
      </c>
      <c r="G87" s="278"/>
      <c r="H87" s="278" t="str">
        <f t="shared" si="3"/>
        <v>Strategy2</v>
      </c>
      <c r="I87" s="278"/>
      <c r="J87" s="278"/>
      <c r="K87" s="278"/>
    </row>
    <row r="88" spans="1:11" x14ac:dyDescent="0.2">
      <c r="A88" s="311">
        <f t="shared" si="5"/>
        <v>-3.3333333333333317</v>
      </c>
      <c r="B88" s="313">
        <f t="shared" si="6"/>
        <v>-0.30000000000000016</v>
      </c>
      <c r="C88" s="311">
        <v>16.388960321588822</v>
      </c>
      <c r="D88" s="311">
        <v>34.960287274216668</v>
      </c>
      <c r="E88" s="311">
        <v>20.244337818951401</v>
      </c>
      <c r="F88" s="311">
        <v>6.5879427499783603</v>
      </c>
      <c r="G88" s="278"/>
      <c r="H88" s="278" t="str">
        <f t="shared" si="3"/>
        <v>Strategy2</v>
      </c>
      <c r="I88" s="278"/>
      <c r="J88" s="278"/>
      <c r="K88" s="278"/>
    </row>
    <row r="89" spans="1:11" x14ac:dyDescent="0.2">
      <c r="A89" s="311">
        <f t="shared" si="5"/>
        <v>-4.9999999999999964</v>
      </c>
      <c r="B89" s="313">
        <f t="shared" si="6"/>
        <v>-0.20000000000000015</v>
      </c>
      <c r="C89" s="311">
        <v>15.08620993271046</v>
      </c>
      <c r="D89" s="311">
        <v>30.582595991222949</v>
      </c>
      <c r="E89" s="311">
        <v>17.486650963534576</v>
      </c>
      <c r="F89" s="311">
        <v>6.1669101031922757</v>
      </c>
      <c r="G89" s="278"/>
      <c r="H89" s="278" t="str">
        <f t="shared" si="3"/>
        <v>Strategy2</v>
      </c>
      <c r="I89" s="278"/>
      <c r="J89" s="278"/>
      <c r="K89" s="278"/>
    </row>
    <row r="90" spans="1:11" x14ac:dyDescent="0.2">
      <c r="A90" s="311">
        <f t="shared" si="5"/>
        <v>-9.9999999999999858</v>
      </c>
      <c r="B90" s="313">
        <f t="shared" si="6"/>
        <v>-0.10000000000000014</v>
      </c>
      <c r="C90" s="311">
        <v>13.413789641378825</v>
      </c>
      <c r="D90" s="311">
        <v>21.094830791005961</v>
      </c>
      <c r="E90" s="311">
        <v>14.088188861325797</v>
      </c>
      <c r="F90" s="311">
        <v>5.7319215204029481</v>
      </c>
      <c r="G90" s="278"/>
      <c r="H90" s="278" t="str">
        <f t="shared" si="3"/>
        <v>Strategy2</v>
      </c>
      <c r="I90" s="278"/>
      <c r="J90" s="278"/>
      <c r="K90" s="278"/>
    </row>
    <row r="91" spans="1:11" x14ac:dyDescent="0.2">
      <c r="A91" s="311">
        <f t="shared" si="5"/>
        <v>-11.111111111111111</v>
      </c>
      <c r="B91" s="313">
        <v>-0.09</v>
      </c>
      <c r="C91" s="311">
        <v>13.231284312261621</v>
      </c>
      <c r="D91" s="311">
        <v>19.75666063285523</v>
      </c>
      <c r="E91" s="311">
        <v>13.748512555520559</v>
      </c>
      <c r="F91" s="311">
        <v>5.6886289984252203</v>
      </c>
      <c r="G91" s="278"/>
      <c r="H91" s="278" t="str">
        <f t="shared" si="3"/>
        <v>Strategy2</v>
      </c>
      <c r="I91" s="278"/>
      <c r="J91" s="278"/>
      <c r="K91" s="278"/>
    </row>
    <row r="92" spans="1:11" x14ac:dyDescent="0.2">
      <c r="A92" s="311">
        <f t="shared" si="5"/>
        <v>-12.5</v>
      </c>
      <c r="B92" s="313">
        <f>B91+0.01</f>
        <v>-0.08</v>
      </c>
      <c r="C92" s="311">
        <v>13.047136773200741</v>
      </c>
      <c r="D92" s="311">
        <v>18.373152707602131</v>
      </c>
      <c r="E92" s="311">
        <v>13.413743549665957</v>
      </c>
      <c r="F92" s="311">
        <v>5.6454749792350869</v>
      </c>
      <c r="G92" s="278"/>
      <c r="H92" s="278" t="str">
        <f t="shared" si="3"/>
        <v>Strategy2</v>
      </c>
      <c r="I92" s="278"/>
      <c r="J92" s="278"/>
      <c r="K92" s="278"/>
    </row>
    <row r="93" spans="1:11" x14ac:dyDescent="0.2">
      <c r="A93" s="311">
        <f t="shared" si="5"/>
        <v>-14.285714285714285</v>
      </c>
      <c r="B93" s="313">
        <f t="shared" ref="B93:B108" si="7">B92+0.01</f>
        <v>-7.0000000000000007E-2</v>
      </c>
      <c r="C93" s="311">
        <v>12.861712605082317</v>
      </c>
      <c r="D93" s="311">
        <v>16.964195274356683</v>
      </c>
      <c r="E93" s="311">
        <v>13.08494065932998</v>
      </c>
      <c r="F93" s="311">
        <v>5.6024832885852138</v>
      </c>
      <c r="G93" s="278"/>
      <c r="H93" s="278" t="str">
        <f t="shared" si="3"/>
        <v>Strategy2</v>
      </c>
      <c r="I93" s="278"/>
      <c r="J93" s="278"/>
      <c r="K93" s="278"/>
    </row>
    <row r="94" spans="1:11" x14ac:dyDescent="0.2">
      <c r="A94" s="311">
        <f t="shared" si="5"/>
        <v>-16.666666666666664</v>
      </c>
      <c r="B94" s="313">
        <f t="shared" si="7"/>
        <v>-6.0000000000000005E-2</v>
      </c>
      <c r="C94" s="311">
        <v>12.675394609650903</v>
      </c>
      <c r="D94" s="311">
        <v>15.552933668729711</v>
      </c>
      <c r="E94" s="311">
        <v>12.763047228817305</v>
      </c>
      <c r="F94" s="311">
        <v>5.5596770774289004</v>
      </c>
      <c r="G94" s="278"/>
      <c r="H94" s="278" t="str">
        <f t="shared" si="3"/>
        <v>Strategy2</v>
      </c>
      <c r="I94" s="278"/>
      <c r="J94" s="278"/>
      <c r="K94" s="278"/>
    </row>
    <row r="95" spans="1:11" x14ac:dyDescent="0.2">
      <c r="A95" s="311">
        <f t="shared" si="5"/>
        <v>-20</v>
      </c>
      <c r="B95" s="313">
        <f t="shared" si="7"/>
        <v>-0.05</v>
      </c>
      <c r="C95" s="311">
        <v>12.488578351374569</v>
      </c>
      <c r="D95" s="311">
        <v>14.163578662790409</v>
      </c>
      <c r="E95" s="311">
        <v>12.448878236497611</v>
      </c>
      <c r="F95" s="311">
        <v>5.5170787492855391</v>
      </c>
      <c r="G95" s="278"/>
      <c r="H95" s="278" t="str">
        <f t="shared" si="3"/>
        <v>Strategy2</v>
      </c>
      <c r="I95" s="278"/>
      <c r="J95" s="278"/>
      <c r="K95" s="278"/>
    </row>
    <row r="96" spans="1:11" x14ac:dyDescent="0.2">
      <c r="A96" s="311">
        <f t="shared" si="5"/>
        <v>-25</v>
      </c>
      <c r="B96" s="313">
        <f t="shared" si="7"/>
        <v>-0.04</v>
      </c>
      <c r="C96" s="311">
        <v>12.301667265737795</v>
      </c>
      <c r="D96" s="311">
        <v>12.818805347172319</v>
      </c>
      <c r="E96" s="311">
        <v>12.143113261329892</v>
      </c>
      <c r="F96" s="311">
        <v>5.4747098938991021</v>
      </c>
      <c r="G96" s="278"/>
      <c r="H96" s="278" t="str">
        <f t="shared" si="3"/>
        <v>Strategy2</v>
      </c>
      <c r="I96" s="278"/>
      <c r="J96" s="278"/>
      <c r="K96" s="278"/>
    </row>
    <row r="97" spans="1:11" x14ac:dyDescent="0.2">
      <c r="A97" s="311">
        <f t="shared" si="5"/>
        <v>-33.333333333333336</v>
      </c>
      <c r="B97" s="313">
        <f t="shared" si="7"/>
        <v>-0.03</v>
      </c>
      <c r="C97" s="311">
        <v>12.115067478864798</v>
      </c>
      <c r="D97" s="311">
        <v>11.537403089461444</v>
      </c>
      <c r="E97" s="311">
        <v>11.846295029410644</v>
      </c>
      <c r="F97" s="311">
        <v>5.4325912276245107</v>
      </c>
      <c r="G97" s="278"/>
      <c r="H97" s="278" t="str">
        <f t="shared" si="3"/>
        <v>Strategy1</v>
      </c>
      <c r="I97" s="278"/>
      <c r="J97" s="278"/>
      <c r="K97" s="278"/>
    </row>
    <row r="98" spans="1:11" x14ac:dyDescent="0.2">
      <c r="A98" s="311">
        <f t="shared" si="5"/>
        <v>-50.000000000000007</v>
      </c>
      <c r="B98" s="313">
        <f>B97+0.01</f>
        <v>-1.9999999999999997E-2</v>
      </c>
      <c r="C98" s="311">
        <v>11.929182501587801</v>
      </c>
      <c r="D98" s="311">
        <v>10.332766865041572</v>
      </c>
      <c r="E98" s="311">
        <v>11.558832880620953</v>
      </c>
      <c r="F98" s="311">
        <v>5.3907425408791152</v>
      </c>
      <c r="G98" s="278"/>
      <c r="H98" s="278" t="str">
        <f t="shared" si="3"/>
        <v>Strategy1</v>
      </c>
      <c r="I98" s="278"/>
      <c r="J98" s="278"/>
      <c r="K98" s="278"/>
    </row>
    <row r="99" spans="1:11" x14ac:dyDescent="0.2">
      <c r="A99" s="311">
        <f t="shared" si="5"/>
        <v>-100.00000000000003</v>
      </c>
      <c r="B99" s="313">
        <f t="shared" si="7"/>
        <v>-9.9999999999999967E-3</v>
      </c>
      <c r="C99" s="311">
        <v>11.744407969897249</v>
      </c>
      <c r="D99" s="311">
        <v>9.2124893197721907</v>
      </c>
      <c r="E99" s="311">
        <v>11.28101024173605</v>
      </c>
      <c r="F99" s="311">
        <v>5.3491826528970163</v>
      </c>
      <c r="G99" s="278"/>
      <c r="H99" s="278" t="str">
        <f t="shared" si="3"/>
        <v>Strategy1</v>
      </c>
      <c r="I99" s="278"/>
      <c r="J99" s="278"/>
      <c r="K99" s="278"/>
    </row>
    <row r="100" spans="1:11" x14ac:dyDescent="0.2">
      <c r="A100" s="311">
        <f t="shared" si="5"/>
        <v>10000</v>
      </c>
      <c r="B100" s="313">
        <v>1E-4</v>
      </c>
      <c r="C100" s="311">
        <v>11.559302581376711</v>
      </c>
      <c r="D100" s="311">
        <v>8.1690197788768888</v>
      </c>
      <c r="E100" s="311">
        <v>11.010364746296752</v>
      </c>
      <c r="F100" s="311">
        <v>5.3075184471376966</v>
      </c>
      <c r="G100" s="278"/>
      <c r="H100" s="278" t="str">
        <f t="shared" si="3"/>
        <v>Strategy1</v>
      </c>
      <c r="I100" s="278"/>
      <c r="J100" s="278"/>
      <c r="K100" s="278"/>
    </row>
    <row r="101" spans="1:11" x14ac:dyDescent="0.2">
      <c r="A101" s="311">
        <f t="shared" si="5"/>
        <v>100</v>
      </c>
      <c r="B101" s="313">
        <v>0.01</v>
      </c>
      <c r="C101" s="311">
        <v>11.37970353230914</v>
      </c>
      <c r="D101" s="311">
        <v>7.2303163514877182</v>
      </c>
      <c r="E101" s="311">
        <v>10.754852238022181</v>
      </c>
      <c r="F101" s="311">
        <v>5.2669994748999764</v>
      </c>
      <c r="G101" s="278"/>
      <c r="H101" s="278" t="str">
        <f t="shared" si="3"/>
        <v>Strategy1</v>
      </c>
      <c r="I101" s="278"/>
      <c r="J101" s="278"/>
      <c r="K101" s="278"/>
    </row>
    <row r="102" spans="1:11" x14ac:dyDescent="0.2">
      <c r="A102" s="311">
        <f t="shared" si="5"/>
        <v>50</v>
      </c>
      <c r="B102" s="313">
        <f t="shared" si="7"/>
        <v>0.02</v>
      </c>
      <c r="C102" s="311">
        <v>11.200482155391391</v>
      </c>
      <c r="D102" s="311">
        <v>6.3621569443539974</v>
      </c>
      <c r="E102" s="311">
        <v>10.506556888987969</v>
      </c>
      <c r="F102" s="311">
        <v>5.2264086645609584</v>
      </c>
      <c r="G102" s="278"/>
      <c r="H102" s="278" t="str">
        <f t="shared" si="3"/>
        <v>Strategy1</v>
      </c>
      <c r="I102" s="278"/>
      <c r="J102" s="278"/>
      <c r="K102" s="278"/>
    </row>
    <row r="103" spans="1:11" x14ac:dyDescent="0.2">
      <c r="A103" s="311">
        <f t="shared" si="5"/>
        <v>33.333333333333336</v>
      </c>
      <c r="B103" s="313">
        <f t="shared" si="7"/>
        <v>0.03</v>
      </c>
      <c r="C103" s="311">
        <v>11.023780597411044</v>
      </c>
      <c r="D103" s="311">
        <v>5.5683426208143922</v>
      </c>
      <c r="E103" s="311">
        <v>10.268008003659986</v>
      </c>
      <c r="F103" s="311">
        <v>5.1861715738492089</v>
      </c>
      <c r="G103" s="278"/>
      <c r="H103" s="278" t="str">
        <f t="shared" si="3"/>
        <v>Strategy1</v>
      </c>
      <c r="I103" s="278"/>
      <c r="J103" s="278"/>
      <c r="K103" s="278"/>
    </row>
    <row r="104" spans="1:11" x14ac:dyDescent="0.2">
      <c r="A104" s="311">
        <f t="shared" si="5"/>
        <v>25</v>
      </c>
      <c r="B104" s="313">
        <f t="shared" si="7"/>
        <v>0.04</v>
      </c>
      <c r="C104" s="311">
        <v>10.849888883596822</v>
      </c>
      <c r="D104" s="311">
        <v>4.8421149191772397</v>
      </c>
      <c r="E104" s="311">
        <v>10.039041518583582</v>
      </c>
      <c r="F104" s="311">
        <v>5.1463017473854302</v>
      </c>
      <c r="G104" s="278"/>
      <c r="H104" s="278" t="str">
        <f t="shared" si="3"/>
        <v>Strategy1</v>
      </c>
      <c r="I104" s="278"/>
      <c r="J104" s="278"/>
      <c r="K104" s="278"/>
    </row>
    <row r="105" spans="1:11" x14ac:dyDescent="0.2">
      <c r="A105" s="311">
        <f t="shared" si="5"/>
        <v>20</v>
      </c>
      <c r="B105" s="313">
        <f t="shared" si="7"/>
        <v>0.05</v>
      </c>
      <c r="C105" s="311">
        <v>10.67906684785552</v>
      </c>
      <c r="D105" s="311">
        <v>4.1766839489976597</v>
      </c>
      <c r="E105" s="311">
        <v>9.8194425774518628</v>
      </c>
      <c r="F105" s="311">
        <v>5.106811641728668</v>
      </c>
      <c r="G105" s="278"/>
      <c r="H105" s="278" t="str">
        <f t="shared" si="3"/>
        <v>Strategy1</v>
      </c>
      <c r="I105" s="278"/>
      <c r="J105" s="278"/>
      <c r="K105" s="278"/>
    </row>
    <row r="106" spans="1:11" x14ac:dyDescent="0.2">
      <c r="A106" s="311">
        <f t="shared" si="5"/>
        <v>16.666666666666664</v>
      </c>
      <c r="B106" s="313">
        <f>B105+0.01</f>
        <v>6.0000000000000005E-2</v>
      </c>
      <c r="C106" s="311">
        <v>10.511542789762128</v>
      </c>
      <c r="D106" s="311">
        <v>3.565604702165508</v>
      </c>
      <c r="E106" s="311">
        <v>9.608956629119433</v>
      </c>
      <c r="F106" s="311">
        <v>5.0677126300651985</v>
      </c>
      <c r="G106" s="278"/>
      <c r="H106" s="278" t="str">
        <f t="shared" si="3"/>
        <v>Strategy1</v>
      </c>
      <c r="I106" s="278"/>
      <c r="J106" s="278"/>
      <c r="K106" s="278"/>
    </row>
    <row r="107" spans="1:11" x14ac:dyDescent="0.2">
      <c r="A107" s="311">
        <f t="shared" si="5"/>
        <v>14.285714285714285</v>
      </c>
      <c r="B107" s="313">
        <f t="shared" si="7"/>
        <v>7.0000000000000007E-2</v>
      </c>
      <c r="C107" s="311">
        <v>10.347512854471974</v>
      </c>
      <c r="D107" s="311">
        <v>3.0029690536335552</v>
      </c>
      <c r="E107" s="311">
        <v>9.4072992314832735</v>
      </c>
      <c r="F107" s="311">
        <v>5.0290150129206088</v>
      </c>
      <c r="G107" s="278"/>
      <c r="H107" s="278" t="str">
        <f t="shared" si="3"/>
        <v>Strategy1</v>
      </c>
      <c r="I107" s="278"/>
      <c r="J107" s="278"/>
      <c r="K107" s="278"/>
    </row>
    <row r="108" spans="1:11" x14ac:dyDescent="0.2">
      <c r="A108" s="311">
        <f t="shared" si="5"/>
        <v>12.5</v>
      </c>
      <c r="B108" s="313">
        <f t="shared" si="7"/>
        <v>0.08</v>
      </c>
      <c r="C108" s="311">
        <v>10.187141084213794</v>
      </c>
      <c r="D108" s="311">
        <v>2.4834764968704772</v>
      </c>
      <c r="E108" s="311">
        <v>9.2141645254521087</v>
      </c>
      <c r="F108" s="311">
        <v>4.9907280344455529</v>
      </c>
      <c r="G108" s="278"/>
      <c r="H108" s="278" t="str">
        <f t="shared" si="3"/>
        <v>Strategy1</v>
      </c>
      <c r="I108" s="278"/>
      <c r="J108" s="278"/>
      <c r="K108" s="278"/>
    </row>
    <row r="109" spans="1:11" x14ac:dyDescent="0.2">
      <c r="A109" s="311">
        <f t="shared" si="5"/>
        <v>11.111111111111111</v>
      </c>
      <c r="B109" s="313">
        <f>B108+0.01</f>
        <v>0.09</v>
      </c>
      <c r="C109" s="311">
        <v>10.030560069385213</v>
      </c>
      <c r="D109" s="311">
        <v>2.0024327958750443</v>
      </c>
      <c r="E109" s="311">
        <v>9.0292324194508193</v>
      </c>
      <c r="F109" s="311">
        <v>4.9528599037923779</v>
      </c>
      <c r="G109" s="278"/>
      <c r="H109" s="278" t="str">
        <f t="shared" si="3"/>
        <v>Strategy1</v>
      </c>
      <c r="I109" s="278"/>
      <c r="J109" s="278"/>
      <c r="K109" s="278"/>
    </row>
    <row r="110" spans="1:11" x14ac:dyDescent="0.2">
      <c r="A110" s="311">
        <f t="shared" si="5"/>
        <v>10</v>
      </c>
      <c r="B110" s="313">
        <f>B109+0.01</f>
        <v>9.9999999999999992E-2</v>
      </c>
      <c r="C110" s="311">
        <v>9.877872113154833</v>
      </c>
      <c r="D110" s="311">
        <v>1.5557105662610189</v>
      </c>
      <c r="E110" s="311">
        <v>8.8521745747526097</v>
      </c>
      <c r="F110" s="311">
        <v>4.9154178210763133</v>
      </c>
      <c r="G110" s="278"/>
      <c r="H110" s="278" t="str">
        <f t="shared" si="3"/>
        <v>Strategy1</v>
      </c>
      <c r="I110" s="278"/>
      <c r="J110" s="278"/>
      <c r="K110" s="278"/>
    </row>
    <row r="111" spans="1:11" x14ac:dyDescent="0.2">
      <c r="A111" s="311">
        <f t="shared" si="5"/>
        <v>5</v>
      </c>
      <c r="B111" s="313">
        <f t="shared" ref="B111:B119" si="8">B110+0.1</f>
        <v>0.2</v>
      </c>
      <c r="C111" s="311">
        <v>8.5698133169172941</v>
      </c>
      <c r="D111" s="311">
        <v>-1.6369197327563945</v>
      </c>
      <c r="E111" s="311">
        <v>7.4439406829295418</v>
      </c>
      <c r="F111" s="311">
        <v>4.5653611756856476</v>
      </c>
      <c r="G111" s="278"/>
      <c r="H111" s="278" t="str">
        <f t="shared" si="3"/>
        <v>Strategy1</v>
      </c>
      <c r="I111" s="278"/>
      <c r="J111" s="278"/>
      <c r="K111" s="278"/>
    </row>
    <row r="112" spans="1:11" x14ac:dyDescent="0.2">
      <c r="A112" s="311">
        <f t="shared" si="5"/>
        <v>3.333333333333333</v>
      </c>
      <c r="B112" s="313">
        <f t="shared" si="8"/>
        <v>0.30000000000000004</v>
      </c>
      <c r="C112" s="311">
        <v>7.6165947345830096</v>
      </c>
      <c r="D112" s="311">
        <v>-3.5655704631989109</v>
      </c>
      <c r="E112" s="311">
        <v>6.5045017483391572</v>
      </c>
      <c r="F112" s="311">
        <v>4.2597843141225233</v>
      </c>
      <c r="G112" s="278"/>
      <c r="H112" s="278" t="str">
        <f t="shared" si="3"/>
        <v>Strategy1</v>
      </c>
      <c r="I112" s="278"/>
      <c r="J112" s="278"/>
      <c r="K112" s="278"/>
    </row>
    <row r="113" spans="1:11" x14ac:dyDescent="0.2">
      <c r="A113" s="311">
        <f t="shared" si="5"/>
        <v>2.5</v>
      </c>
      <c r="B113" s="313">
        <f t="shared" si="8"/>
        <v>0.4</v>
      </c>
      <c r="C113" s="311">
        <v>6.9187655392666745</v>
      </c>
      <c r="D113" s="311">
        <v>-4.8983701909347133</v>
      </c>
      <c r="E113" s="311">
        <v>5.8434518745453214</v>
      </c>
      <c r="F113" s="311">
        <v>3.9953812592611717</v>
      </c>
      <c r="G113" s="278"/>
      <c r="H113" s="278" t="str">
        <f t="shared" si="3"/>
        <v>Strategy1</v>
      </c>
      <c r="I113" s="278"/>
      <c r="J113" s="278"/>
      <c r="K113" s="278"/>
    </row>
    <row r="114" spans="1:11" x14ac:dyDescent="0.2">
      <c r="A114" s="311">
        <f t="shared" si="5"/>
        <v>2</v>
      </c>
      <c r="B114" s="313">
        <f t="shared" si="8"/>
        <v>0.5</v>
      </c>
      <c r="C114" s="311">
        <v>6.3894989653648766</v>
      </c>
      <c r="D114" s="311">
        <v>-5.8827833505948481</v>
      </c>
      <c r="E114" s="311">
        <v>5.3512108537667507</v>
      </c>
      <c r="F114" s="311">
        <v>3.7669094972347876</v>
      </c>
      <c r="G114" s="278"/>
      <c r="H114" s="278" t="str">
        <f t="shared" si="3"/>
        <v>Strategy1</v>
      </c>
      <c r="I114" s="278"/>
      <c r="J114" s="278"/>
      <c r="K114" s="278"/>
    </row>
    <row r="115" spans="1:11" x14ac:dyDescent="0.2">
      <c r="A115" s="311">
        <f t="shared" si="5"/>
        <v>1.6666666666666667</v>
      </c>
      <c r="B115" s="313">
        <f t="shared" si="8"/>
        <v>0.6</v>
      </c>
      <c r="C115" s="311">
        <v>5.9708270505673573</v>
      </c>
      <c r="D115" s="311">
        <v>-6.6331009931378802</v>
      </c>
      <c r="E115" s="311">
        <v>4.9659971683569539</v>
      </c>
      <c r="F115" s="311">
        <v>3.5691054564590297</v>
      </c>
      <c r="G115" s="278"/>
      <c r="H115" s="278" t="str">
        <f t="shared" si="3"/>
        <v>Strategy1</v>
      </c>
      <c r="I115" s="278"/>
      <c r="J115" s="278"/>
      <c r="K115" s="278"/>
    </row>
    <row r="116" spans="1:11" x14ac:dyDescent="0.2">
      <c r="A116" s="311">
        <f t="shared" si="5"/>
        <v>1.4285714285714286</v>
      </c>
      <c r="B116" s="313">
        <f t="shared" si="8"/>
        <v>0.7</v>
      </c>
      <c r="C116" s="311">
        <v>5.6271185777981465</v>
      </c>
      <c r="D116" s="311">
        <v>-7.2158461290468807</v>
      </c>
      <c r="E116" s="311">
        <v>4.6522687290603413</v>
      </c>
      <c r="F116" s="311">
        <v>3.3973824958970131</v>
      </c>
      <c r="G116" s="278"/>
      <c r="H116" s="278" t="str">
        <f t="shared" si="3"/>
        <v>Strategy1</v>
      </c>
      <c r="I116" s="278"/>
      <c r="J116" s="278"/>
      <c r="K116" s="278"/>
    </row>
    <row r="117" spans="1:11" x14ac:dyDescent="0.2">
      <c r="A117" s="311">
        <f t="shared" si="5"/>
        <v>1.25</v>
      </c>
      <c r="B117" s="313">
        <f t="shared" si="8"/>
        <v>0.79999999999999993</v>
      </c>
      <c r="C117" s="311">
        <v>5.3369105878247751</v>
      </c>
      <c r="D117" s="311">
        <v>-7.675761277750043</v>
      </c>
      <c r="E117" s="311">
        <v>4.3888973677947263</v>
      </c>
      <c r="F117" s="311">
        <v>3.2479119910599978</v>
      </c>
      <c r="G117" s="278"/>
      <c r="H117" s="278" t="str">
        <f t="shared" si="3"/>
        <v>Strategy1</v>
      </c>
      <c r="I117" s="278"/>
      <c r="J117" s="278"/>
      <c r="K117" s="278"/>
    </row>
    <row r="118" spans="1:11" x14ac:dyDescent="0.2">
      <c r="A118" s="311">
        <f t="shared" si="5"/>
        <v>1.1111111111111112</v>
      </c>
      <c r="B118" s="313">
        <f t="shared" si="8"/>
        <v>0.89999999999999991</v>
      </c>
      <c r="C118" s="311">
        <v>5.0871039270516913</v>
      </c>
      <c r="D118" s="311">
        <v>-8.0445458262431888</v>
      </c>
      <c r="E118" s="311">
        <v>4.1628583806027235</v>
      </c>
      <c r="F118" s="311">
        <v>3.1175012397050383</v>
      </c>
      <c r="G118" s="278"/>
      <c r="H118" s="278" t="str">
        <f t="shared" si="3"/>
        <v>Strategy1</v>
      </c>
      <c r="I118" s="278"/>
      <c r="J118" s="278"/>
      <c r="K118" s="278"/>
    </row>
    <row r="119" spans="1:11" x14ac:dyDescent="0.2">
      <c r="A119" s="311">
        <f>1/B119</f>
        <v>1</v>
      </c>
      <c r="B119" s="313">
        <f t="shared" si="8"/>
        <v>0.99999999999999989</v>
      </c>
      <c r="C119" s="311">
        <v>4.8693717230455533</v>
      </c>
      <c r="D119" s="311">
        <v>-8.3449391498404673</v>
      </c>
      <c r="E119" s="311">
        <v>3.965796597796158</v>
      </c>
      <c r="F119" s="311">
        <v>3.0034540654760646</v>
      </c>
      <c r="G119" s="278"/>
      <c r="H119" s="278" t="str">
        <f t="shared" si="3"/>
        <v>Strategy1</v>
      </c>
      <c r="I119" s="278"/>
      <c r="J119" s="278"/>
      <c r="K119" s="278"/>
    </row>
    <row r="120" spans="1:11" x14ac:dyDescent="0.2">
      <c r="A120" s="311">
        <f t="shared" ref="A120:A130" si="9">1/B120</f>
        <v>0.5</v>
      </c>
      <c r="B120" s="313">
        <v>2</v>
      </c>
      <c r="C120" s="311">
        <v>3.6690378581570822</v>
      </c>
      <c r="D120" s="311">
        <v>-9.7240785293667376</v>
      </c>
      <c r="E120" s="311">
        <v>2.8471850975066593</v>
      </c>
      <c r="F120" s="311">
        <v>2.3864950904489572</v>
      </c>
      <c r="G120" s="278"/>
      <c r="H120" s="278" t="str">
        <f t="shared" si="3"/>
        <v>Strategy1</v>
      </c>
      <c r="I120" s="278"/>
      <c r="J120" s="278"/>
      <c r="K120" s="278"/>
    </row>
    <row r="121" spans="1:11" x14ac:dyDescent="0.2">
      <c r="A121" s="311">
        <f t="shared" si="9"/>
        <v>0.33333333333333331</v>
      </c>
      <c r="B121" s="313">
        <v>3</v>
      </c>
      <c r="C121" s="311">
        <v>3.2116097755758108</v>
      </c>
      <c r="D121" s="311">
        <v>-10.186168945966394</v>
      </c>
      <c r="E121" s="311">
        <v>2.3967053653156474</v>
      </c>
      <c r="F121" s="311">
        <v>2.1570235483502422</v>
      </c>
      <c r="G121" s="278"/>
      <c r="H121" s="278" t="str">
        <f t="shared" si="3"/>
        <v>Strategy1</v>
      </c>
      <c r="I121" s="278"/>
      <c r="J121" s="278"/>
      <c r="K121" s="278"/>
    </row>
    <row r="122" spans="1:11" x14ac:dyDescent="0.2">
      <c r="A122" s="311">
        <f t="shared" si="9"/>
        <v>0.25</v>
      </c>
      <c r="B122" s="313">
        <v>4</v>
      </c>
      <c r="C122" s="311">
        <v>2.9807146161784135</v>
      </c>
      <c r="D122" s="311">
        <v>-10.41721799380977</v>
      </c>
      <c r="E122" s="311">
        <v>2.1663002377520546</v>
      </c>
      <c r="F122" s="311">
        <v>2.041541315837935</v>
      </c>
      <c r="G122" s="278"/>
      <c r="H122" s="278" t="str">
        <f t="shared" si="3"/>
        <v>Strategy1</v>
      </c>
      <c r="I122" s="278"/>
      <c r="J122" s="278"/>
      <c r="K122" s="278"/>
    </row>
    <row r="123" spans="1:11" x14ac:dyDescent="0.2">
      <c r="A123" s="311">
        <f t="shared" si="9"/>
        <v>0.2</v>
      </c>
      <c r="B123" s="313">
        <v>5</v>
      </c>
      <c r="C123" s="311">
        <v>2.8420910792280778</v>
      </c>
      <c r="D123" s="311">
        <v>-10.555847429898407</v>
      </c>
      <c r="E123" s="311">
        <v>2.0277120209650592</v>
      </c>
      <c r="F123" s="311">
        <v>1.9722278735035819</v>
      </c>
      <c r="G123" s="278"/>
      <c r="H123" s="278" t="str">
        <f t="shared" si="3"/>
        <v>Strategy1</v>
      </c>
      <c r="I123" s="278"/>
      <c r="J123" s="278"/>
      <c r="K123" s="278"/>
    </row>
    <row r="124" spans="1:11" x14ac:dyDescent="0.2">
      <c r="A124" s="311">
        <f t="shared" si="9"/>
        <v>0.16666666666666666</v>
      </c>
      <c r="B124" s="313">
        <v>6</v>
      </c>
      <c r="C124" s="311">
        <v>2.7496717009548837</v>
      </c>
      <c r="D124" s="311">
        <v>-10.648267053973015</v>
      </c>
      <c r="E124" s="311">
        <v>1.9352952813908537</v>
      </c>
      <c r="F124" s="311">
        <v>1.9260181025343219</v>
      </c>
      <c r="G124" s="278"/>
      <c r="H124" s="278" t="str">
        <f t="shared" si="3"/>
        <v>Strategy1</v>
      </c>
      <c r="I124" s="278"/>
      <c r="J124" s="278"/>
      <c r="K124" s="278"/>
    </row>
    <row r="125" spans="1:11" x14ac:dyDescent="0.2">
      <c r="A125" s="311">
        <f t="shared" si="9"/>
        <v>0.14285714285714285</v>
      </c>
      <c r="B125" s="313">
        <v>7</v>
      </c>
      <c r="C125" s="311">
        <v>2.6836576945688986</v>
      </c>
      <c r="D125" s="311">
        <v>-10.714281071169202</v>
      </c>
      <c r="E125" s="311">
        <v>1.8692814783612104</v>
      </c>
      <c r="F125" s="311">
        <v>1.8930110953144808</v>
      </c>
      <c r="G125" s="278"/>
      <c r="H125" s="278" t="str">
        <f t="shared" si="3"/>
        <v>Strategy1</v>
      </c>
      <c r="I125" s="278"/>
      <c r="J125" s="278"/>
      <c r="K125" s="278"/>
    </row>
    <row r="126" spans="1:11" x14ac:dyDescent="0.2">
      <c r="A126" s="311">
        <f t="shared" si="9"/>
        <v>0.125</v>
      </c>
      <c r="B126" s="313">
        <v>8</v>
      </c>
      <c r="C126" s="311">
        <v>2.6341471827622542</v>
      </c>
      <c r="D126" s="311">
        <v>-10.763791584066341</v>
      </c>
      <c r="E126" s="311">
        <v>1.8197709820369377</v>
      </c>
      <c r="F126" s="311">
        <v>1.8682558388922967</v>
      </c>
      <c r="G126" s="278"/>
      <c r="H126" s="278" t="str">
        <f t="shared" si="3"/>
        <v>Strategy1</v>
      </c>
      <c r="I126" s="278"/>
      <c r="J126" s="278"/>
      <c r="K126" s="278"/>
    </row>
    <row r="127" spans="1:11" x14ac:dyDescent="0.2">
      <c r="A127" s="311">
        <f t="shared" si="9"/>
        <v>0.1111111111111111</v>
      </c>
      <c r="B127" s="313">
        <v>9</v>
      </c>
      <c r="C127" s="311">
        <v>2.5956389409998852</v>
      </c>
      <c r="D127" s="311">
        <v>-10.802299760764116</v>
      </c>
      <c r="E127" s="311">
        <v>1.7812628066639016</v>
      </c>
      <c r="F127" s="311">
        <v>1.8490017505610918</v>
      </c>
      <c r="G127" s="278"/>
      <c r="H127" s="278" t="str">
        <f t="shared" si="3"/>
        <v>Strategy1</v>
      </c>
      <c r="I127" s="278"/>
      <c r="J127" s="278"/>
      <c r="K127" s="278"/>
    </row>
    <row r="128" spans="1:11" x14ac:dyDescent="0.2">
      <c r="A128" s="311">
        <f t="shared" si="9"/>
        <v>0.1</v>
      </c>
      <c r="B128" s="313">
        <v>10</v>
      </c>
      <c r="C128" s="311">
        <v>2.5648324275226884</v>
      </c>
      <c r="D128" s="311">
        <v>-10.833106302122337</v>
      </c>
      <c r="E128" s="311">
        <v>1.7504562654974369</v>
      </c>
      <c r="F128" s="311">
        <v>1.8335984794164084</v>
      </c>
      <c r="G128" s="278"/>
      <c r="H128" s="278" t="str">
        <f t="shared" si="3"/>
        <v>Strategy1</v>
      </c>
      <c r="I128" s="278"/>
      <c r="J128" s="278"/>
      <c r="K128" s="278"/>
    </row>
    <row r="129" spans="1:11" x14ac:dyDescent="0.2">
      <c r="A129" s="311">
        <f t="shared" si="9"/>
        <v>9.0909090909090912E-2</v>
      </c>
      <c r="B129" s="313">
        <v>11</v>
      </c>
      <c r="C129" s="311">
        <v>2.5396303024733293</v>
      </c>
      <c r="D129" s="311">
        <v>-10.858311654142698</v>
      </c>
      <c r="E129" s="311">
        <v>1.7252509131532789</v>
      </c>
      <c r="F129" s="311">
        <v>1.8209958009094847</v>
      </c>
      <c r="G129" s="278"/>
      <c r="H129" s="278" t="str">
        <f t="shared" si="3"/>
        <v>Strategy1</v>
      </c>
      <c r="I129" s="278"/>
      <c r="J129" s="278"/>
      <c r="K129" s="278"/>
    </row>
    <row r="130" spans="1:11" x14ac:dyDescent="0.2">
      <c r="A130" s="311">
        <f t="shared" si="9"/>
        <v>8.3333333333333329E-2</v>
      </c>
      <c r="B130" s="313">
        <v>12</v>
      </c>
      <c r="C130" s="311">
        <v>2.5186308715637327</v>
      </c>
      <c r="D130" s="311">
        <v>-10.879316114159664</v>
      </c>
      <c r="E130" s="311">
        <v>1.704246455566496</v>
      </c>
      <c r="F130" s="311">
        <v>1.810493569147158</v>
      </c>
      <c r="G130" s="278"/>
      <c r="H130" s="278" t="str">
        <f t="shared" si="3"/>
        <v>Strategy1</v>
      </c>
      <c r="I130" s="278"/>
      <c r="J130" s="278"/>
      <c r="K130" s="278"/>
    </row>
    <row r="131" spans="1:11" x14ac:dyDescent="0.2">
      <c r="A131" s="278"/>
      <c r="B131" s="278"/>
      <c r="C131" s="278"/>
      <c r="D131" s="278"/>
      <c r="E131" s="278"/>
      <c r="F131" s="278"/>
      <c r="G131" s="278"/>
      <c r="H131" s="278"/>
      <c r="I131" s="278"/>
      <c r="J131" s="278"/>
      <c r="K131" s="278"/>
    </row>
    <row r="132" spans="1:11" x14ac:dyDescent="0.2">
      <c r="A132" s="277" t="s">
        <v>177</v>
      </c>
      <c r="B132" s="201" t="s">
        <v>178</v>
      </c>
      <c r="C132" s="277" t="s">
        <v>169</v>
      </c>
      <c r="D132" s="277" t="s">
        <v>180</v>
      </c>
      <c r="E132" s="278"/>
      <c r="F132" s="278"/>
      <c r="G132" s="278"/>
      <c r="H132" s="278"/>
      <c r="I132" s="278"/>
      <c r="J132" s="278"/>
      <c r="K132" s="278"/>
    </row>
    <row r="133" spans="1:11" x14ac:dyDescent="0.2">
      <c r="A133" s="200">
        <v>-28.3</v>
      </c>
      <c r="B133" s="312">
        <f>1/A133</f>
        <v>-3.5335689045936397E-2</v>
      </c>
      <c r="C133" s="278" t="str">
        <f>H96</f>
        <v>Strategy2</v>
      </c>
      <c r="D133" s="278" t="str">
        <f>H99</f>
        <v>Strategy1</v>
      </c>
      <c r="E133" s="278"/>
      <c r="F133" s="278"/>
      <c r="G133" s="278"/>
      <c r="H133" s="278"/>
      <c r="I133" s="278"/>
      <c r="J133" s="278"/>
      <c r="K133" s="278"/>
    </row>
    <row r="134" spans="1:11" x14ac:dyDescent="0.2">
      <c r="A134" s="315"/>
      <c r="B134" s="312"/>
      <c r="C134" s="278"/>
      <c r="D134" s="278"/>
      <c r="E134" s="278"/>
      <c r="F134" s="278"/>
      <c r="G134" s="278"/>
      <c r="H134" s="278"/>
      <c r="I134" s="278"/>
      <c r="J134" s="278"/>
      <c r="K134" s="278"/>
    </row>
    <row r="135" spans="1:11" x14ac:dyDescent="0.2">
      <c r="A135" s="278"/>
      <c r="C135" s="278"/>
      <c r="D135" s="278"/>
      <c r="E135" s="278"/>
      <c r="F135" s="278"/>
      <c r="G135" s="278"/>
      <c r="H135" s="278"/>
      <c r="I135" s="278"/>
      <c r="J135" s="278"/>
      <c r="K135" s="278"/>
    </row>
    <row r="136" spans="1:11" x14ac:dyDescent="0.2">
      <c r="A136" s="278"/>
      <c r="C136" s="278"/>
      <c r="D136" s="278"/>
      <c r="E136" s="278"/>
      <c r="F136" s="278"/>
      <c r="G136" s="278"/>
      <c r="H136" s="278"/>
      <c r="I136" s="278"/>
      <c r="J136" s="278"/>
      <c r="K136" s="278"/>
    </row>
    <row r="137" spans="1:11" ht="13.5" thickBot="1" x14ac:dyDescent="0.25">
      <c r="A137" s="279"/>
      <c r="B137" s="279"/>
      <c r="C137" s="279"/>
      <c r="D137" s="279"/>
      <c r="E137" s="279"/>
      <c r="F137" s="279"/>
      <c r="G137" s="279"/>
      <c r="H137" s="279"/>
      <c r="I137" s="279"/>
      <c r="J137" s="279"/>
      <c r="K137" s="279"/>
    </row>
    <row r="138" spans="1:11" x14ac:dyDescent="0.2">
      <c r="A138" s="256" t="str">
        <f>A8</f>
        <v>Real discount rate</v>
      </c>
      <c r="B138" s="257">
        <f>B8</f>
        <v>0.08</v>
      </c>
      <c r="C138" s="256" t="str">
        <f>C8</f>
        <v>%</v>
      </c>
      <c r="D138" s="278"/>
      <c r="E138" s="278"/>
      <c r="F138" s="278"/>
      <c r="G138" s="278"/>
      <c r="H138" s="278"/>
      <c r="I138" s="278"/>
      <c r="J138" s="278"/>
      <c r="K138" s="278"/>
    </row>
    <row r="139" spans="1:11" x14ac:dyDescent="0.2">
      <c r="A139" s="278"/>
      <c r="B139" s="278"/>
      <c r="C139" s="278"/>
      <c r="D139" s="278"/>
      <c r="E139" s="278"/>
      <c r="F139" s="278"/>
      <c r="G139" s="278"/>
      <c r="H139" s="278"/>
      <c r="I139" s="278"/>
      <c r="J139" s="278"/>
      <c r="K139" s="278"/>
    </row>
    <row r="140" spans="1:11" x14ac:dyDescent="0.2">
      <c r="A140" s="278"/>
      <c r="B140" s="278"/>
      <c r="C140" s="302" t="s">
        <v>162</v>
      </c>
      <c r="D140" s="302" t="s">
        <v>163</v>
      </c>
      <c r="E140" s="302" t="s">
        <v>164</v>
      </c>
      <c r="F140" s="302" t="s">
        <v>165</v>
      </c>
      <c r="G140" s="278"/>
      <c r="H140" s="277" t="s">
        <v>166</v>
      </c>
      <c r="I140" s="278"/>
      <c r="J140" s="277" t="s">
        <v>167</v>
      </c>
      <c r="K140" s="278"/>
    </row>
    <row r="141" spans="1:11" x14ac:dyDescent="0.2">
      <c r="A141" s="278"/>
      <c r="B141" s="278"/>
      <c r="C141" s="316">
        <f>L13</f>
        <v>10.965491019310621</v>
      </c>
      <c r="D141" s="316">
        <f>L31</f>
        <v>5.3190963061947967</v>
      </c>
      <c r="E141" s="316">
        <f>L49</f>
        <v>10.190630807781206</v>
      </c>
      <c r="F141" s="316">
        <f>L61</f>
        <v>5.1728401870475</v>
      </c>
      <c r="G141" s="278"/>
      <c r="H141" s="278" t="str">
        <f>IF(MAX(C141:F141)=C141,$C$70,IF(MAX(C141:F141)=D141,$D$70,IF(MAX(C141:F141)=E141,$E$70,$F$70)))</f>
        <v>Strategy1</v>
      </c>
      <c r="I141" s="278"/>
      <c r="J141" s="312">
        <f>B8</f>
        <v>0.08</v>
      </c>
      <c r="K141" s="278">
        <v>0</v>
      </c>
    </row>
    <row r="142" spans="1:11" x14ac:dyDescent="0.2">
      <c r="A142" s="278"/>
      <c r="B142" s="294">
        <v>0</v>
      </c>
      <c r="C142" s="316">
        <v>14.884741870361328</v>
      </c>
      <c r="D142" s="316">
        <v>11.580227487587431</v>
      </c>
      <c r="E142" s="316">
        <v>13.858860370851243</v>
      </c>
      <c r="F142" s="316">
        <v>7.2225619277467716</v>
      </c>
      <c r="G142" s="278"/>
      <c r="H142" s="278" t="str">
        <f t="shared" ref="H142:H158" si="10">IF(MAX(C142:F142)=C142,$C$70,IF(MAX(C142:F142)=D142,$D$70,IF(MAX(C142:F142)=E142,$E$70,$F$70)))</f>
        <v>Strategy1</v>
      </c>
      <c r="I142" s="278"/>
      <c r="J142" s="312">
        <f>J141</f>
        <v>0.08</v>
      </c>
      <c r="K142" s="278">
        <v>16</v>
      </c>
    </row>
    <row r="143" spans="1:11" x14ac:dyDescent="0.2">
      <c r="A143" s="278"/>
      <c r="B143" s="294">
        <v>0.01</v>
      </c>
      <c r="C143" s="316">
        <v>14.276632421248614</v>
      </c>
      <c r="D143" s="316">
        <v>10.623930670154074</v>
      </c>
      <c r="E143" s="316">
        <v>13.292137985211109</v>
      </c>
      <c r="F143" s="316">
        <v>6.9006442570778841</v>
      </c>
      <c r="G143" s="278"/>
      <c r="H143" s="278" t="str">
        <f t="shared" si="10"/>
        <v>Strategy1</v>
      </c>
      <c r="I143" s="278"/>
      <c r="J143" s="278">
        <v>-1</v>
      </c>
      <c r="K143" s="278">
        <v>0</v>
      </c>
    </row>
    <row r="144" spans="1:11" x14ac:dyDescent="0.2">
      <c r="A144" s="278"/>
      <c r="B144" s="294">
        <v>0.02</v>
      </c>
      <c r="C144" s="316">
        <v>13.707594904530421</v>
      </c>
      <c r="D144" s="316">
        <v>9.7243412485050431</v>
      </c>
      <c r="E144" s="316">
        <v>12.760967689539239</v>
      </c>
      <c r="F144" s="316">
        <v>6.6006575493685586</v>
      </c>
      <c r="G144" s="278"/>
      <c r="H144" s="278" t="str">
        <f t="shared" si="10"/>
        <v>Strategy1</v>
      </c>
      <c r="I144" s="278"/>
      <c r="J144" s="278">
        <v>1</v>
      </c>
      <c r="K144" s="278">
        <v>0</v>
      </c>
    </row>
    <row r="145" spans="1:11" x14ac:dyDescent="0.2">
      <c r="A145" s="278"/>
      <c r="B145" s="294">
        <v>0.03</v>
      </c>
      <c r="C145" s="316">
        <v>13.174704353045211</v>
      </c>
      <c r="D145" s="316">
        <v>8.8775806754879483</v>
      </c>
      <c r="E145" s="316">
        <v>12.262807474198615</v>
      </c>
      <c r="F145" s="316">
        <v>6.3208412754739092</v>
      </c>
      <c r="G145" s="278"/>
      <c r="H145" s="278" t="str">
        <f t="shared" si="10"/>
        <v>Strategy1</v>
      </c>
      <c r="I145" s="278"/>
      <c r="J145" s="278">
        <v>0</v>
      </c>
      <c r="K145" s="278">
        <v>-20</v>
      </c>
    </row>
    <row r="146" spans="1:11" x14ac:dyDescent="0.2">
      <c r="A146" s="278"/>
      <c r="B146" s="294">
        <v>0.04</v>
      </c>
      <c r="C146" s="316">
        <v>12.675270273273277</v>
      </c>
      <c r="D146" s="316">
        <v>8.080052737294503</v>
      </c>
      <c r="E146" s="316">
        <v>11.795302908814243</v>
      </c>
      <c r="F146" s="316">
        <v>6.0595909416480094</v>
      </c>
      <c r="G146" s="278"/>
      <c r="H146" s="278" t="str">
        <f t="shared" si="10"/>
        <v>Strategy1</v>
      </c>
      <c r="I146" s="278"/>
      <c r="J146" s="278">
        <v>0</v>
      </c>
      <c r="K146" s="278">
        <v>60</v>
      </c>
    </row>
    <row r="147" spans="1:11" x14ac:dyDescent="0.2">
      <c r="A147" s="278"/>
      <c r="B147" s="294">
        <v>0.05</v>
      </c>
      <c r="C147" s="316">
        <v>12.206818103444451</v>
      </c>
      <c r="D147" s="316">
        <v>7.3284226401952433</v>
      </c>
      <c r="E147" s="316">
        <v>11.356274642264307</v>
      </c>
      <c r="F147" s="316">
        <v>5.8154434882082491</v>
      </c>
      <c r="G147" s="278"/>
      <c r="H147" s="278" t="str">
        <f t="shared" si="10"/>
        <v>Strategy1</v>
      </c>
      <c r="I147" s="278"/>
      <c r="J147" s="278"/>
      <c r="K147" s="278"/>
    </row>
    <row r="148" spans="1:11" x14ac:dyDescent="0.2">
      <c r="A148" s="278"/>
      <c r="B148" s="294">
        <v>0.06</v>
      </c>
      <c r="C148" s="316">
        <v>11.767071890116652</v>
      </c>
      <c r="D148" s="316">
        <v>6.6195976589887229</v>
      </c>
      <c r="E148" s="316">
        <v>10.943706345577651</v>
      </c>
      <c r="F148" s="316">
        <v>5.5870640607200119</v>
      </c>
      <c r="G148" s="278"/>
      <c r="H148" s="278" t="str">
        <f t="shared" si="10"/>
        <v>Strategy1</v>
      </c>
      <c r="I148" s="278"/>
      <c r="J148" s="278"/>
      <c r="K148" s="278"/>
    </row>
    <row r="149" spans="1:11" x14ac:dyDescent="0.2">
      <c r="A149" s="278"/>
      <c r="B149" s="294">
        <v>7.0000000000000007E-2</v>
      </c>
      <c r="C149" s="316">
        <v>11.353938169226513</v>
      </c>
      <c r="D149" s="316">
        <v>5.9507092202149954</v>
      </c>
      <c r="E149" s="316">
        <v>10.555733175164129</v>
      </c>
      <c r="F149" s="316">
        <v>5.3732340353825467</v>
      </c>
      <c r="G149" s="278"/>
      <c r="H149" s="278" t="str">
        <f t="shared" si="10"/>
        <v>Strategy1</v>
      </c>
      <c r="I149" s="278"/>
      <c r="J149" s="278"/>
      <c r="K149" s="278"/>
    </row>
    <row r="150" spans="1:11" x14ac:dyDescent="0.2">
      <c r="A150" s="278"/>
      <c r="B150" s="294">
        <v>0.08</v>
      </c>
      <c r="C150" s="316">
        <v>10.965491019310621</v>
      </c>
      <c r="D150" s="316">
        <v>5.3190963061947967</v>
      </c>
      <c r="E150" s="316">
        <v>10.190630807781206</v>
      </c>
      <c r="F150" s="316">
        <v>5.1728401870475</v>
      </c>
      <c r="G150" s="278"/>
      <c r="H150" s="278" t="str">
        <f t="shared" si="10"/>
        <v>Strategy1</v>
      </c>
      <c r="I150" s="278"/>
      <c r="J150" s="278"/>
      <c r="K150" s="278"/>
    </row>
    <row r="151" spans="1:11" x14ac:dyDescent="0.2">
      <c r="A151" s="278"/>
      <c r="B151" s="294">
        <v>0.09</v>
      </c>
      <c r="C151" s="316">
        <v>10.599958241589135</v>
      </c>
      <c r="D151" s="316">
        <v>4.7222900776487151</v>
      </c>
      <c r="E151" s="316">
        <v>9.846805077505481</v>
      </c>
      <c r="F151" s="316">
        <v>4.9848648956557371</v>
      </c>
      <c r="G151" s="278"/>
      <c r="H151" s="278" t="str">
        <f t="shared" si="10"/>
        <v>Strategy1</v>
      </c>
      <c r="I151" s="278"/>
      <c r="J151" s="278"/>
      <c r="K151" s="278"/>
    </row>
    <row r="152" spans="1:11" x14ac:dyDescent="0.2">
      <c r="A152" s="278"/>
      <c r="B152" s="294">
        <v>0.1</v>
      </c>
      <c r="C152" s="316">
        <v>10.255708612831221</v>
      </c>
      <c r="D152" s="316">
        <v>4.157999622884561</v>
      </c>
      <c r="E152" s="316">
        <v>9.5227822281431997</v>
      </c>
      <c r="F152" s="316">
        <v>4.8083772944770349</v>
      </c>
      <c r="G152" s="278"/>
      <c r="H152" s="278" t="str">
        <f t="shared" si="10"/>
        <v>Strategy1</v>
      </c>
      <c r="I152" s="278"/>
      <c r="J152" s="278"/>
      <c r="K152" s="278"/>
    </row>
    <row r="153" spans="1:11" x14ac:dyDescent="0.2">
      <c r="A153" s="278"/>
      <c r="B153" s="294">
        <v>0.11</v>
      </c>
      <c r="C153" s="316">
        <v>9.9312401514833972</v>
      </c>
      <c r="D153" s="316">
        <v>3.6240987503626463</v>
      </c>
      <c r="E153" s="316">
        <v>9.2171997813737985</v>
      </c>
      <c r="F153" s="316">
        <v>4.6425252711237501</v>
      </c>
      <c r="G153" s="278"/>
      <c r="H153" s="278" t="str">
        <f t="shared" si="10"/>
        <v>Strategy1</v>
      </c>
      <c r="I153" s="278"/>
      <c r="J153" s="278"/>
      <c r="K153" s="278"/>
    </row>
    <row r="154" spans="1:11" x14ac:dyDescent="0.2">
      <c r="A154" s="278"/>
      <c r="B154" s="294">
        <v>0.12</v>
      </c>
      <c r="C154" s="316">
        <v>9.6251693346829885</v>
      </c>
      <c r="D154" s="316">
        <v>3.1186137489980448</v>
      </c>
      <c r="E154" s="316">
        <v>8.9287980108938179</v>
      </c>
      <c r="F154" s="316">
        <v>4.4865282397037189</v>
      </c>
      <c r="G154" s="278"/>
      <c r="H154" s="278" t="str">
        <f t="shared" si="10"/>
        <v>Strategy1</v>
      </c>
      <c r="I154" s="278"/>
      <c r="J154" s="278"/>
      <c r="K154" s="278"/>
    </row>
    <row r="155" spans="1:11" x14ac:dyDescent="0.2">
      <c r="A155" s="278"/>
      <c r="B155" s="294">
        <v>0.13</v>
      </c>
      <c r="C155" s="316">
        <v>9.336221202880397</v>
      </c>
      <c r="D155" s="316">
        <v>2.6397120470167783</v>
      </c>
      <c r="E155" s="316">
        <v>8.6564120053823981</v>
      </c>
      <c r="F155" s="316">
        <v>4.3396706095586222</v>
      </c>
      <c r="G155" s="278"/>
      <c r="H155" s="278" t="str">
        <f t="shared" si="10"/>
        <v>Strategy1</v>
      </c>
      <c r="I155" s="278"/>
      <c r="J155" s="278"/>
      <c r="K155" s="278"/>
    </row>
    <row r="156" spans="1:11" x14ac:dyDescent="0.2">
      <c r="A156" s="278"/>
      <c r="B156" s="294">
        <v>0.14000000000000001</v>
      </c>
      <c r="C156" s="316">
        <v>9.0632202893549216</v>
      </c>
      <c r="D156" s="316">
        <v>2.1856917057339551</v>
      </c>
      <c r="E156" s="316">
        <v>8.3989642977723289</v>
      </c>
      <c r="F156" s="316">
        <v>4.2012958827254536</v>
      </c>
      <c r="G156" s="278"/>
      <c r="H156" s="278" t="str">
        <f t="shared" si="10"/>
        <v>Strategy1</v>
      </c>
      <c r="I156" s="278"/>
      <c r="J156" s="278"/>
      <c r="K156" s="278"/>
    </row>
    <row r="157" spans="1:11" x14ac:dyDescent="0.2">
      <c r="A157" s="278"/>
      <c r="B157" s="294">
        <v>0.15</v>
      </c>
      <c r="C157" s="316">
        <v>8.8050823135270768</v>
      </c>
      <c r="D157" s="316">
        <v>1.7549716894372014</v>
      </c>
      <c r="E157" s="316">
        <v>8.1554580346727494</v>
      </c>
      <c r="F157" s="316">
        <v>4.070801318516688</v>
      </c>
      <c r="G157" s="278"/>
      <c r="H157" s="278" t="str">
        <f t="shared" si="10"/>
        <v>Strategy1</v>
      </c>
      <c r="I157" s="278"/>
      <c r="J157" s="278"/>
      <c r="K157" s="278"/>
    </row>
    <row r="158" spans="1:11" x14ac:dyDescent="0.2">
      <c r="A158" s="278"/>
      <c r="B158" s="294">
        <v>0.16</v>
      </c>
      <c r="C158" s="316">
        <v>8.5608065793290233</v>
      </c>
      <c r="D158" s="316">
        <v>1.3460828567853831</v>
      </c>
      <c r="E158" s="316">
        <v>7.9249706575018468</v>
      </c>
      <c r="F158" s="316">
        <v>3.9476331094200185</v>
      </c>
      <c r="G158" s="278"/>
      <c r="H158" s="278" t="str">
        <f t="shared" si="10"/>
        <v>Strategy1</v>
      </c>
      <c r="I158" s="278"/>
      <c r="J158" s="278"/>
      <c r="K158" s="278"/>
    </row>
    <row r="159" spans="1:11" ht="13.5" thickBot="1" x14ac:dyDescent="0.25">
      <c r="A159" s="279"/>
      <c r="B159" s="279"/>
      <c r="C159" s="279"/>
      <c r="D159" s="279"/>
      <c r="E159" s="279"/>
      <c r="F159" s="279"/>
      <c r="G159" s="279"/>
      <c r="H159" s="279"/>
      <c r="I159" s="279"/>
      <c r="J159" s="279"/>
      <c r="K159" s="279"/>
    </row>
    <row r="160" spans="1:11" x14ac:dyDescent="0.2">
      <c r="A160" s="256" t="str">
        <f>A9</f>
        <v>Tax Rate</v>
      </c>
      <c r="B160" s="257">
        <f>B9</f>
        <v>0.38</v>
      </c>
      <c r="C160" s="256" t="str">
        <f>C9</f>
        <v>%</v>
      </c>
      <c r="D160" s="278"/>
      <c r="E160" s="278"/>
      <c r="F160" s="278"/>
      <c r="G160" s="278"/>
      <c r="H160" s="278"/>
      <c r="I160" s="278"/>
      <c r="J160" s="278"/>
      <c r="K160" s="278"/>
    </row>
    <row r="161" spans="1:21" x14ac:dyDescent="0.2">
      <c r="A161" s="278"/>
      <c r="B161" s="278"/>
      <c r="C161" s="278"/>
      <c r="D161" s="278"/>
      <c r="E161" s="278"/>
      <c r="F161" s="278"/>
      <c r="G161" s="278"/>
      <c r="H161" s="278"/>
      <c r="I161" s="278"/>
      <c r="J161" s="278"/>
      <c r="K161" s="278"/>
    </row>
    <row r="162" spans="1:21" x14ac:dyDescent="0.2">
      <c r="A162" s="278"/>
      <c r="B162" s="278"/>
      <c r="C162" s="302" t="s">
        <v>162</v>
      </c>
      <c r="D162" s="302" t="s">
        <v>163</v>
      </c>
      <c r="E162" s="302" t="s">
        <v>164</v>
      </c>
      <c r="F162" s="302" t="s">
        <v>165</v>
      </c>
      <c r="G162" s="278"/>
      <c r="H162" s="277" t="s">
        <v>166</v>
      </c>
      <c r="I162" s="278"/>
      <c r="J162" s="277" t="s">
        <v>167</v>
      </c>
      <c r="K162" s="278"/>
    </row>
    <row r="163" spans="1:21" x14ac:dyDescent="0.2">
      <c r="A163" s="278"/>
      <c r="B163" s="278"/>
      <c r="C163" s="316">
        <f>L13</f>
        <v>10.965491019310621</v>
      </c>
      <c r="D163" s="316">
        <f>L31</f>
        <v>5.3190963061947967</v>
      </c>
      <c r="E163" s="316">
        <f>L49</f>
        <v>10.190630807781206</v>
      </c>
      <c r="F163" s="316">
        <f>L61</f>
        <v>5.1728401870475</v>
      </c>
      <c r="G163" s="278"/>
      <c r="H163" s="278" t="str">
        <f>IF(MAX(C163:F163)=C163,$C$70,IF(MAX(C163:F163)=D163,$D$70,IF(MAX(C163:F163)=E163,$E$70,$F$70)))</f>
        <v>Strategy1</v>
      </c>
      <c r="I163" s="278"/>
      <c r="J163" s="312">
        <f>B9</f>
        <v>0.38</v>
      </c>
      <c r="K163" s="278">
        <v>0</v>
      </c>
    </row>
    <row r="164" spans="1:21" x14ac:dyDescent="0.2">
      <c r="A164" s="278"/>
      <c r="B164" s="294">
        <v>0</v>
      </c>
      <c r="C164" s="316">
        <v>17.121970743363001</v>
      </c>
      <c r="D164" s="316">
        <v>8.9284719054831996</v>
      </c>
      <c r="E164" s="316">
        <v>15.708343127559131</v>
      </c>
      <c r="F164" s="316">
        <v>8.2129846538045665</v>
      </c>
      <c r="G164" s="278"/>
      <c r="H164" s="278" t="str">
        <f t="shared" ref="H164:H176" si="11">IF(MAX(C164:F164)=C164,$C$70,IF(MAX(C164:F164)=D164,$D$70,IF(MAX(C164:F164)=E164,$E$70,$F$70)))</f>
        <v>Strategy1</v>
      </c>
      <c r="I164" s="278"/>
      <c r="J164" s="312">
        <f>J163</f>
        <v>0.38</v>
      </c>
      <c r="K164" s="278">
        <v>18</v>
      </c>
    </row>
    <row r="165" spans="1:21" x14ac:dyDescent="0.2">
      <c r="A165" s="278"/>
      <c r="B165" s="294">
        <v>0.05</v>
      </c>
      <c r="C165" s="316">
        <v>16.33523700401663</v>
      </c>
      <c r="D165" s="316">
        <v>8.5017092032174109</v>
      </c>
      <c r="E165" s="316">
        <v>15.010578023753567</v>
      </c>
      <c r="F165" s="316">
        <v>7.8184823635310146</v>
      </c>
      <c r="G165" s="278"/>
      <c r="H165" s="278" t="str">
        <f t="shared" si="11"/>
        <v>Strategy1</v>
      </c>
      <c r="I165" s="278"/>
      <c r="J165" s="278">
        <v>-1</v>
      </c>
      <c r="K165" s="278">
        <v>0</v>
      </c>
    </row>
    <row r="166" spans="1:21" x14ac:dyDescent="0.2">
      <c r="A166" s="278"/>
      <c r="B166" s="294">
        <v>0.1</v>
      </c>
      <c r="C166" s="316">
        <v>15.54155029283039</v>
      </c>
      <c r="D166" s="316">
        <v>8.0615139372721423</v>
      </c>
      <c r="E166" s="316">
        <v>14.304539476135757</v>
      </c>
      <c r="F166" s="316">
        <v>7.4223215501207225</v>
      </c>
      <c r="G166" s="278"/>
      <c r="H166" s="278" t="str">
        <f t="shared" si="11"/>
        <v>Strategy1</v>
      </c>
      <c r="I166" s="278"/>
      <c r="J166" s="278">
        <v>1</v>
      </c>
      <c r="K166" s="278">
        <v>0</v>
      </c>
    </row>
    <row r="167" spans="1:21" x14ac:dyDescent="0.2">
      <c r="A167" s="278"/>
      <c r="B167" s="294">
        <v>0.15</v>
      </c>
      <c r="C167" s="316">
        <v>14.740846835506023</v>
      </c>
      <c r="D167" s="316">
        <v>7.6073017165320671</v>
      </c>
      <c r="E167" s="316">
        <v>13.590075851143878</v>
      </c>
      <c r="F167" s="316">
        <v>7.0244950651200151</v>
      </c>
      <c r="G167" s="278"/>
      <c r="H167" s="278" t="str">
        <f t="shared" si="11"/>
        <v>Strategy1</v>
      </c>
      <c r="I167" s="278"/>
      <c r="J167" s="278">
        <v>0</v>
      </c>
      <c r="K167" s="278">
        <v>-20</v>
      </c>
    </row>
    <row r="168" spans="1:21" x14ac:dyDescent="0.2">
      <c r="B168" s="294">
        <v>0.2</v>
      </c>
      <c r="C168" s="316">
        <v>13.933063976418968</v>
      </c>
      <c r="D168" s="316">
        <v>7.1384571427305428</v>
      </c>
      <c r="E168" s="316">
        <v>12.86703360764894</v>
      </c>
      <c r="F168" s="316">
        <v>6.6249958208945934</v>
      </c>
      <c r="H168" s="278" t="str">
        <f t="shared" si="11"/>
        <v>Strategy1</v>
      </c>
      <c r="J168" s="278">
        <v>0</v>
      </c>
      <c r="K168" s="278">
        <v>60</v>
      </c>
      <c r="M168" s="278"/>
      <c r="N168" s="296"/>
      <c r="O168" s="278"/>
      <c r="P168" s="278"/>
      <c r="Q168" s="278"/>
      <c r="R168" s="278"/>
      <c r="S168" s="278"/>
      <c r="T168" s="278"/>
      <c r="U168" s="278"/>
    </row>
    <row r="169" spans="1:21" x14ac:dyDescent="0.2">
      <c r="B169" s="294">
        <v>0.25</v>
      </c>
      <c r="C169" s="316">
        <v>13.118140247227139</v>
      </c>
      <c r="D169" s="316">
        <v>6.654332217273824</v>
      </c>
      <c r="E169" s="316">
        <v>12.135257346405348</v>
      </c>
      <c r="F169" s="316">
        <v>6.2238167928740884</v>
      </c>
      <c r="H169" s="278" t="str">
        <f t="shared" si="11"/>
        <v>Strategy1</v>
      </c>
      <c r="M169" s="278"/>
      <c r="N169" s="296"/>
      <c r="O169" s="278"/>
      <c r="P169" s="278"/>
      <c r="Q169" s="278"/>
      <c r="R169" s="278"/>
      <c r="S169" s="278"/>
      <c r="T169" s="278"/>
      <c r="U169" s="278"/>
    </row>
    <row r="170" spans="1:21" x14ac:dyDescent="0.2">
      <c r="B170" s="294">
        <v>0.3</v>
      </c>
      <c r="C170" s="316">
        <v>12.296015435461657</v>
      </c>
      <c r="D170" s="316">
        <v>6.1542447225870243</v>
      </c>
      <c r="E170" s="316">
        <v>11.394589865404186</v>
      </c>
      <c r="F170" s="316">
        <v>5.8209510218072298</v>
      </c>
      <c r="H170" s="278" t="str">
        <f t="shared" si="11"/>
        <v>Strategy1</v>
      </c>
    </row>
    <row r="171" spans="1:21" x14ac:dyDescent="0.2">
      <c r="B171" s="294">
        <v>0.35</v>
      </c>
      <c r="C171" s="316">
        <v>11.466630652955519</v>
      </c>
      <c r="D171" s="316">
        <v>5.6374765908312972</v>
      </c>
      <c r="E171" s="316">
        <v>10.644872221419408</v>
      </c>
      <c r="F171" s="316">
        <v>5.4163916160264112</v>
      </c>
      <c r="H171" s="278" t="str">
        <f t="shared" si="11"/>
        <v>Strategy1</v>
      </c>
    </row>
    <row r="172" spans="1:21" x14ac:dyDescent="0.2">
      <c r="B172" s="294">
        <v>0.39999999999999997</v>
      </c>
      <c r="C172" s="316">
        <v>10.629928403962008</v>
      </c>
      <c r="D172" s="316">
        <v>5.1032722757292577</v>
      </c>
      <c r="E172" s="316">
        <v>9.8859437980376423</v>
      </c>
      <c r="F172" s="316">
        <v>5.0101317537204544</v>
      </c>
      <c r="H172" s="278" t="str">
        <f t="shared" si="11"/>
        <v>Strategy1</v>
      </c>
    </row>
    <row r="173" spans="1:21" x14ac:dyDescent="0.2">
      <c r="B173" s="294">
        <v>0.44999999999999996</v>
      </c>
      <c r="C173" s="316">
        <v>9.785852652811263</v>
      </c>
      <c r="D173" s="316">
        <v>4.550837146473893</v>
      </c>
      <c r="E173" s="316">
        <v>9.1176423804608149</v>
      </c>
      <c r="F173" s="316">
        <v>4.602164685214345</v>
      </c>
      <c r="H173" s="278" t="str">
        <f t="shared" si="11"/>
        <v>Strategy1</v>
      </c>
    </row>
    <row r="174" spans="1:21" x14ac:dyDescent="0.2">
      <c r="B174" s="294">
        <v>0.49999999999999994</v>
      </c>
      <c r="C174" s="316">
        <v>8.934348890950206</v>
      </c>
      <c r="D174" s="316">
        <v>3.9793359262888597</v>
      </c>
      <c r="E174" s="316">
        <v>8.3398042373676979</v>
      </c>
      <c r="F174" s="316">
        <v>4.1924837352546502</v>
      </c>
      <c r="H174" s="278" t="str">
        <f t="shared" si="11"/>
        <v>Strategy1</v>
      </c>
    </row>
    <row r="175" spans="1:21" x14ac:dyDescent="0.2">
      <c r="B175" s="294">
        <v>0.54999999999999993</v>
      </c>
      <c r="C175" s="316">
        <v>8.0753642032085491</v>
      </c>
      <c r="D175" s="316">
        <v>3.3878912021495102</v>
      </c>
      <c r="E175" s="316">
        <v>7.552264210115144</v>
      </c>
      <c r="F175" s="316">
        <v>3.7810823052992859</v>
      </c>
      <c r="H175" s="278" t="str">
        <f t="shared" si="11"/>
        <v>Strategy1</v>
      </c>
    </row>
    <row r="176" spans="1:21" x14ac:dyDescent="0.2">
      <c r="B176" s="294">
        <v>0.6</v>
      </c>
      <c r="C176" s="316">
        <v>7.2088473331316321</v>
      </c>
      <c r="D176" s="316">
        <v>2.7755820364423607</v>
      </c>
      <c r="E176" s="316">
        <v>6.7548558095522147</v>
      </c>
      <c r="F176" s="316">
        <v>3.3679538758103975</v>
      </c>
      <c r="H176" s="278" t="str">
        <f t="shared" si="11"/>
        <v>Strategy1</v>
      </c>
    </row>
    <row r="177" spans="1:11" x14ac:dyDescent="0.2">
      <c r="B177" s="294"/>
    </row>
    <row r="178" spans="1:11" x14ac:dyDescent="0.2">
      <c r="B178" s="294"/>
    </row>
    <row r="179" spans="1:11" ht="13.5" thickBot="1" x14ac:dyDescent="0.25">
      <c r="A179" s="279"/>
      <c r="B179" s="279"/>
      <c r="C179" s="279"/>
      <c r="D179" s="279"/>
      <c r="E179" s="279"/>
      <c r="F179" s="279"/>
      <c r="G179" s="279"/>
      <c r="H179" s="279"/>
      <c r="I179" s="279"/>
      <c r="J179" s="279"/>
      <c r="K179" s="279"/>
    </row>
    <row r="180" spans="1:11" x14ac:dyDescent="0.2">
      <c r="A180" s="256" t="str">
        <f>A12</f>
        <v>Joint Venture Share</v>
      </c>
      <c r="B180" s="257">
        <f>B12</f>
        <v>0.6</v>
      </c>
      <c r="C180" s="256" t="str">
        <f>C12</f>
        <v>%</v>
      </c>
      <c r="D180" s="278"/>
      <c r="E180" s="278"/>
      <c r="F180" s="278"/>
      <c r="G180" s="278"/>
      <c r="H180" s="278"/>
      <c r="I180" s="278"/>
      <c r="J180" s="278"/>
      <c r="K180" s="278"/>
    </row>
    <row r="181" spans="1:11" x14ac:dyDescent="0.2">
      <c r="B181" s="294"/>
    </row>
    <row r="182" spans="1:11" x14ac:dyDescent="0.2">
      <c r="C182" s="302" t="s">
        <v>162</v>
      </c>
      <c r="D182" s="302" t="s">
        <v>163</v>
      </c>
      <c r="E182" s="302" t="s">
        <v>164</v>
      </c>
      <c r="F182" s="302" t="s">
        <v>165</v>
      </c>
      <c r="H182" s="277" t="s">
        <v>166</v>
      </c>
      <c r="J182" s="277" t="s">
        <v>167</v>
      </c>
      <c r="K182" s="278"/>
    </row>
    <row r="183" spans="1:11" x14ac:dyDescent="0.2">
      <c r="C183" s="274">
        <f>L13</f>
        <v>10.965491019310621</v>
      </c>
      <c r="D183" s="274">
        <f>L31</f>
        <v>5.3190963061947967</v>
      </c>
      <c r="E183" s="274">
        <f>L49</f>
        <v>10.190630807781206</v>
      </c>
      <c r="F183" s="274">
        <f>L61</f>
        <v>5.1728401870475</v>
      </c>
      <c r="H183" s="278" t="str">
        <f>IF(MAX(C183:F183)=C183,$C$70,IF(MAX(C183:F183)=D183,$D$70,IF(MAX(C183:F183)=E183,$E$70,$F$70)))</f>
        <v>Strategy1</v>
      </c>
      <c r="J183" s="312">
        <f>B12</f>
        <v>0.6</v>
      </c>
      <c r="K183" s="278">
        <v>0</v>
      </c>
    </row>
    <row r="184" spans="1:11" x14ac:dyDescent="0.2">
      <c r="B184" s="294">
        <v>0</v>
      </c>
      <c r="C184" s="274">
        <v>10.965491019310621</v>
      </c>
      <c r="D184" s="274">
        <v>5.3190963061947967</v>
      </c>
      <c r="E184" s="274">
        <v>22.879062965316052</v>
      </c>
      <c r="F184" s="274">
        <v>5.1728401870475</v>
      </c>
      <c r="H184" s="278" t="str">
        <f t="shared" ref="H184:H198" si="12">IF(MAX(C184:F184)=C184,$C$70,IF(MAX(C184:F184)=D184,$D$70,IF(MAX(C184:F184)=E184,$E$70,$F$70)))</f>
        <v>Strategy3</v>
      </c>
      <c r="J184" s="312">
        <f>J183</f>
        <v>0.6</v>
      </c>
      <c r="K184" s="278">
        <v>25</v>
      </c>
    </row>
    <row r="185" spans="1:11" x14ac:dyDescent="0.2">
      <c r="B185" s="294">
        <v>0.05</v>
      </c>
      <c r="C185" s="274">
        <v>10.965491019310621</v>
      </c>
      <c r="D185" s="274">
        <v>5.3190963061947967</v>
      </c>
      <c r="E185" s="274">
        <v>21.921110602293943</v>
      </c>
      <c r="F185" s="274">
        <v>5.1728401870475</v>
      </c>
      <c r="H185" s="278" t="str">
        <f t="shared" si="12"/>
        <v>Strategy3</v>
      </c>
      <c r="J185" s="278">
        <v>-1</v>
      </c>
      <c r="K185" s="278">
        <v>0</v>
      </c>
    </row>
    <row r="186" spans="1:11" x14ac:dyDescent="0.2">
      <c r="B186" s="294">
        <v>0.1</v>
      </c>
      <c r="C186" s="274">
        <v>10.965491019310621</v>
      </c>
      <c r="D186" s="274">
        <v>5.3190963061947967</v>
      </c>
      <c r="E186" s="274">
        <v>20.946794152259887</v>
      </c>
      <c r="F186" s="274">
        <v>5.1728401870475</v>
      </c>
      <c r="H186" s="278" t="str">
        <f t="shared" si="12"/>
        <v>Strategy3</v>
      </c>
      <c r="J186" s="278">
        <v>1</v>
      </c>
      <c r="K186" s="278">
        <v>0</v>
      </c>
    </row>
    <row r="187" spans="1:11" x14ac:dyDescent="0.2">
      <c r="B187" s="294">
        <v>0.15</v>
      </c>
      <c r="C187" s="274">
        <v>10.965491019310621</v>
      </c>
      <c r="D187" s="274">
        <v>5.3190963061947967</v>
      </c>
      <c r="E187" s="274">
        <v>19.95562742046102</v>
      </c>
      <c r="F187" s="274">
        <v>5.1728401870475</v>
      </c>
      <c r="H187" s="278" t="str">
        <f t="shared" si="12"/>
        <v>Strategy3</v>
      </c>
      <c r="J187" s="278">
        <v>0</v>
      </c>
      <c r="K187" s="278">
        <v>-20</v>
      </c>
    </row>
    <row r="188" spans="1:11" x14ac:dyDescent="0.2">
      <c r="B188" s="294">
        <v>0.2</v>
      </c>
      <c r="C188" s="274">
        <v>10.965491019310621</v>
      </c>
      <c r="D188" s="274">
        <v>5.3190963061947967</v>
      </c>
      <c r="E188" s="274">
        <v>18.947111875283465</v>
      </c>
      <c r="F188" s="274">
        <v>5.1728401870475</v>
      </c>
      <c r="H188" s="278" t="str">
        <f t="shared" si="12"/>
        <v>Strategy3</v>
      </c>
      <c r="J188" s="278">
        <v>0</v>
      </c>
      <c r="K188" s="278">
        <v>60</v>
      </c>
    </row>
    <row r="189" spans="1:11" x14ac:dyDescent="0.2">
      <c r="B189" s="294">
        <v>0.25</v>
      </c>
      <c r="C189" s="274">
        <v>10.965491019310621</v>
      </c>
      <c r="D189" s="274">
        <v>5.3190963061947967</v>
      </c>
      <c r="E189" s="274">
        <v>17.920736708192234</v>
      </c>
      <c r="F189" s="274">
        <v>5.1728401870475</v>
      </c>
      <c r="H189" s="278" t="str">
        <f t="shared" si="12"/>
        <v>Strategy3</v>
      </c>
    </row>
    <row r="190" spans="1:11" x14ac:dyDescent="0.2">
      <c r="B190" s="294">
        <v>0.3</v>
      </c>
      <c r="C190" s="274">
        <v>10.965491019310621</v>
      </c>
      <c r="D190" s="274">
        <v>5.3190963061947967</v>
      </c>
      <c r="E190" s="274">
        <v>16.875978941176697</v>
      </c>
      <c r="F190" s="274">
        <v>5.1728401870475</v>
      </c>
      <c r="H190" s="278" t="str">
        <f t="shared" si="12"/>
        <v>Strategy3</v>
      </c>
    </row>
    <row r="191" spans="1:11" x14ac:dyDescent="0.2">
      <c r="B191" s="294">
        <v>0.35</v>
      </c>
      <c r="C191" s="274">
        <v>10.965491019310621</v>
      </c>
      <c r="D191" s="274">
        <v>5.3190963061947967</v>
      </c>
      <c r="E191" s="274">
        <v>15.812303586793382</v>
      </c>
      <c r="F191" s="274">
        <v>5.1728401870475</v>
      </c>
      <c r="H191" s="278" t="str">
        <f t="shared" si="12"/>
        <v>Strategy3</v>
      </c>
    </row>
    <row r="192" spans="1:11" x14ac:dyDescent="0.2">
      <c r="B192" s="294">
        <v>0.39999999999999997</v>
      </c>
      <c r="C192" s="274">
        <v>10.965491019310621</v>
      </c>
      <c r="D192" s="274">
        <v>5.3190963061947967</v>
      </c>
      <c r="E192" s="274">
        <v>14.729163866177796</v>
      </c>
      <c r="F192" s="274">
        <v>5.1728401870475</v>
      </c>
      <c r="H192" s="278" t="str">
        <f t="shared" si="12"/>
        <v>Strategy3</v>
      </c>
    </row>
    <row r="193" spans="1:11" x14ac:dyDescent="0.2">
      <c r="B193" s="294">
        <v>0.44999999999999996</v>
      </c>
      <c r="C193" s="274">
        <v>10.965491019310621</v>
      </c>
      <c r="D193" s="274">
        <v>5.3190963061947967</v>
      </c>
      <c r="E193" s="274">
        <v>13.626001490655678</v>
      </c>
      <c r="F193" s="274">
        <v>5.1728401870475</v>
      </c>
      <c r="H193" s="278" t="str">
        <f t="shared" si="12"/>
        <v>Strategy3</v>
      </c>
    </row>
    <row r="194" spans="1:11" x14ac:dyDescent="0.2">
      <c r="B194" s="294">
        <v>0.49999999999999994</v>
      </c>
      <c r="C194" s="274">
        <v>10.965491019310621</v>
      </c>
      <c r="D194" s="274">
        <v>5.3190963061947967</v>
      </c>
      <c r="E194" s="274">
        <v>12.502247012809313</v>
      </c>
      <c r="F194" s="274">
        <v>5.1728401870475</v>
      </c>
      <c r="H194" s="278" t="str">
        <f t="shared" si="12"/>
        <v>Strategy3</v>
      </c>
    </row>
    <row r="195" spans="1:11" x14ac:dyDescent="0.2">
      <c r="B195" s="294">
        <v>0.54999999999999993</v>
      </c>
      <c r="C195" s="274">
        <v>10.965491019310621</v>
      </c>
      <c r="D195" s="274">
        <v>5.3190963061947967</v>
      </c>
      <c r="E195" s="274">
        <v>11.357320253038058</v>
      </c>
      <c r="F195" s="274">
        <v>5.1728401870475</v>
      </c>
      <c r="H195" s="278" t="str">
        <f t="shared" si="12"/>
        <v>Strategy3</v>
      </c>
    </row>
    <row r="196" spans="1:11" x14ac:dyDescent="0.2">
      <c r="B196" s="294">
        <v>0.6</v>
      </c>
      <c r="C196" s="274">
        <v>10.965491019310621</v>
      </c>
      <c r="D196" s="274">
        <v>5.3190963061947967</v>
      </c>
      <c r="E196" s="274">
        <v>10.190630807781206</v>
      </c>
      <c r="F196" s="274">
        <v>5.1728401870475</v>
      </c>
      <c r="H196" s="278" t="str">
        <f t="shared" si="12"/>
        <v>Strategy1</v>
      </c>
    </row>
    <row r="197" spans="1:11" x14ac:dyDescent="0.2">
      <c r="B197" s="294">
        <v>0.65</v>
      </c>
      <c r="C197" s="274">
        <v>10.965491019310621</v>
      </c>
      <c r="D197" s="274">
        <v>5.3190963061947967</v>
      </c>
      <c r="E197" s="274">
        <v>9.001578645633435</v>
      </c>
      <c r="F197" s="274">
        <v>5.1728401870475</v>
      </c>
      <c r="H197" s="278" t="str">
        <f t="shared" si="12"/>
        <v>Strategy1</v>
      </c>
    </row>
    <row r="198" spans="1:11" x14ac:dyDescent="0.2">
      <c r="B198" s="294">
        <v>0.7</v>
      </c>
      <c r="C198" s="274">
        <v>10.965491019310621</v>
      </c>
      <c r="D198" s="274">
        <v>5.3190963061947967</v>
      </c>
      <c r="E198" s="274">
        <v>7.7895547975645689</v>
      </c>
      <c r="F198" s="274">
        <v>5.1728401870475</v>
      </c>
      <c r="H198" s="278" t="str">
        <f t="shared" si="12"/>
        <v>Strategy1</v>
      </c>
    </row>
    <row r="200" spans="1:11" x14ac:dyDescent="0.2">
      <c r="A200" s="277" t="s">
        <v>168</v>
      </c>
      <c r="B200" s="277" t="s">
        <v>169</v>
      </c>
      <c r="C200" s="277" t="s">
        <v>171</v>
      </c>
      <c r="D200" s="278"/>
    </row>
    <row r="201" spans="1:11" x14ac:dyDescent="0.2">
      <c r="A201" s="376">
        <v>0.5665</v>
      </c>
      <c r="B201" s="317" t="str">
        <f>H195</f>
        <v>Strategy3</v>
      </c>
      <c r="C201" s="318" t="str">
        <f>H196</f>
        <v>Strategy1</v>
      </c>
    </row>
    <row r="203" spans="1:11" ht="13.5" thickBot="1" x14ac:dyDescent="0.25">
      <c r="A203" s="279"/>
      <c r="B203" s="279"/>
      <c r="C203" s="279"/>
      <c r="D203" s="279"/>
      <c r="E203" s="279"/>
      <c r="F203" s="279"/>
      <c r="G203" s="279"/>
      <c r="H203" s="279"/>
      <c r="I203" s="279"/>
      <c r="J203" s="279"/>
      <c r="K203" s="279"/>
    </row>
    <row r="204" spans="1:11" x14ac:dyDescent="0.2">
      <c r="A204" s="256" t="str">
        <f>A13</f>
        <v>Royalty Payment</v>
      </c>
      <c r="B204" s="258">
        <f t="shared" ref="B204:C204" si="13">B13</f>
        <v>0.02</v>
      </c>
      <c r="C204" s="256" t="str">
        <f t="shared" si="13"/>
        <v>%</v>
      </c>
      <c r="D204" s="278"/>
      <c r="E204" s="278"/>
      <c r="F204" s="278"/>
      <c r="G204" s="278"/>
      <c r="H204" s="278"/>
      <c r="I204" s="278"/>
      <c r="J204" s="278"/>
      <c r="K204" s="278"/>
    </row>
    <row r="206" spans="1:11" x14ac:dyDescent="0.2">
      <c r="C206" s="302" t="s">
        <v>162</v>
      </c>
      <c r="D206" s="302" t="s">
        <v>163</v>
      </c>
      <c r="E206" s="302" t="s">
        <v>164</v>
      </c>
      <c r="F206" s="302" t="s">
        <v>165</v>
      </c>
      <c r="H206" s="277" t="s">
        <v>166</v>
      </c>
      <c r="J206" s="277" t="s">
        <v>167</v>
      </c>
      <c r="K206" s="278"/>
    </row>
    <row r="207" spans="1:11" x14ac:dyDescent="0.2">
      <c r="C207" s="274">
        <f>L13</f>
        <v>10.965491019310621</v>
      </c>
      <c r="D207" s="274">
        <f>L31</f>
        <v>5.3190963061947967</v>
      </c>
      <c r="E207" s="274">
        <f>L49</f>
        <v>10.190630807781206</v>
      </c>
      <c r="F207" s="274">
        <f>L61</f>
        <v>5.1728401870475</v>
      </c>
      <c r="H207" s="278" t="str">
        <f>IF(MAX(C207:F207)=C207,$C$70,IF(MAX(C207:F207)=D207,$D$70,IF(MAX(C207:F207)=E207,$E$70,$F$70)))</f>
        <v>Strategy1</v>
      </c>
      <c r="J207" s="312">
        <f>B13</f>
        <v>0.02</v>
      </c>
      <c r="K207" s="278">
        <v>0</v>
      </c>
    </row>
    <row r="208" spans="1:11" x14ac:dyDescent="0.2">
      <c r="B208" s="294">
        <v>0</v>
      </c>
      <c r="C208" s="274">
        <v>10.965491019310621</v>
      </c>
      <c r="D208" s="274">
        <v>5.3190963061947967</v>
      </c>
      <c r="E208" s="274">
        <v>10.190630807781206</v>
      </c>
      <c r="F208" s="274">
        <v>0</v>
      </c>
      <c r="H208" s="278" t="str">
        <f t="shared" ref="H208:H218" si="14">IF(MAX(C208:F208)=C208,$C$70,IF(MAX(C208:F208)=D208,$D$70,IF(MAX(C208:F208)=E208,$E$70,$F$70)))</f>
        <v>Strategy1</v>
      </c>
      <c r="J208" s="312">
        <f>J207</f>
        <v>0.02</v>
      </c>
      <c r="K208" s="278">
        <v>25</v>
      </c>
    </row>
    <row r="209" spans="1:11" x14ac:dyDescent="0.2">
      <c r="B209" s="294">
        <v>0.01</v>
      </c>
      <c r="C209" s="274">
        <v>10.965491019310621</v>
      </c>
      <c r="D209" s="274">
        <v>5.3190963061947967</v>
      </c>
      <c r="E209" s="274">
        <v>10.190630807781206</v>
      </c>
      <c r="F209" s="274">
        <v>2.6199501663543745</v>
      </c>
      <c r="H209" s="278" t="str">
        <f t="shared" si="14"/>
        <v>Strategy1</v>
      </c>
      <c r="J209" s="278">
        <v>-1</v>
      </c>
      <c r="K209" s="278">
        <v>0</v>
      </c>
    </row>
    <row r="210" spans="1:11" x14ac:dyDescent="0.2">
      <c r="B210" s="294">
        <v>0.02</v>
      </c>
      <c r="C210" s="274">
        <v>10.965491019310621</v>
      </c>
      <c r="D210" s="274">
        <v>5.3190963061947967</v>
      </c>
      <c r="E210" s="274">
        <v>10.190630807781206</v>
      </c>
      <c r="F210" s="274">
        <v>5.1728401870475</v>
      </c>
      <c r="H210" s="278" t="str">
        <f t="shared" si="14"/>
        <v>Strategy1</v>
      </c>
      <c r="J210" s="278">
        <v>1</v>
      </c>
      <c r="K210" s="278">
        <v>0</v>
      </c>
    </row>
    <row r="211" spans="1:11" x14ac:dyDescent="0.2">
      <c r="B211" s="294">
        <v>0.03</v>
      </c>
      <c r="C211" s="274">
        <v>10.965491019310621</v>
      </c>
      <c r="D211" s="274">
        <v>5.3190963061947967</v>
      </c>
      <c r="E211" s="274">
        <v>10.190630807781206</v>
      </c>
      <c r="F211" s="274">
        <v>7.6602174625930015</v>
      </c>
      <c r="H211" s="278" t="str">
        <f t="shared" si="14"/>
        <v>Strategy1</v>
      </c>
      <c r="J211" s="278">
        <v>0</v>
      </c>
      <c r="K211" s="278">
        <v>-20</v>
      </c>
    </row>
    <row r="212" spans="1:11" x14ac:dyDescent="0.2">
      <c r="B212" s="294">
        <v>0.04</v>
      </c>
      <c r="C212" s="274">
        <v>10.965491019310621</v>
      </c>
      <c r="D212" s="274">
        <v>5.3190963061947967</v>
      </c>
      <c r="E212" s="274">
        <v>10.190630807781206</v>
      </c>
      <c r="F212" s="274">
        <v>10.083738054191532</v>
      </c>
      <c r="H212" s="278" t="str">
        <f t="shared" si="14"/>
        <v>Strategy1</v>
      </c>
      <c r="J212" s="278">
        <v>0</v>
      </c>
      <c r="K212" s="278">
        <v>60</v>
      </c>
    </row>
    <row r="213" spans="1:11" x14ac:dyDescent="0.2">
      <c r="B213" s="294">
        <v>0.05</v>
      </c>
      <c r="C213" s="274">
        <v>10.965491019310621</v>
      </c>
      <c r="D213" s="274">
        <v>5.3190963061947967</v>
      </c>
      <c r="E213" s="274">
        <v>10.190630807781206</v>
      </c>
      <c r="F213" s="274">
        <v>12.445146023824144</v>
      </c>
      <c r="H213" s="278" t="str">
        <f t="shared" si="14"/>
        <v>Strategy4</v>
      </c>
    </row>
    <row r="214" spans="1:11" x14ac:dyDescent="0.2">
      <c r="B214" s="294">
        <v>0.06</v>
      </c>
      <c r="C214" s="274">
        <v>10.965491019310621</v>
      </c>
      <c r="D214" s="274">
        <v>5.3190963061947967</v>
      </c>
      <c r="E214" s="274">
        <v>10.190630807781206</v>
      </c>
      <c r="F214" s="274">
        <v>14.746253463228944</v>
      </c>
      <c r="H214" s="278" t="str">
        <f t="shared" si="14"/>
        <v>Strategy4</v>
      </c>
    </row>
    <row r="215" spans="1:11" x14ac:dyDescent="0.2">
      <c r="B215" s="294">
        <v>7.0000000000000007E-2</v>
      </c>
      <c r="C215" s="274">
        <v>10.965491019310621</v>
      </c>
      <c r="D215" s="274">
        <v>5.3190963061947967</v>
      </c>
      <c r="E215" s="274">
        <v>10.190630807781206</v>
      </c>
      <c r="F215" s="274">
        <v>16.98892156791975</v>
      </c>
      <c r="H215" s="278" t="str">
        <f t="shared" si="14"/>
        <v>Strategy4</v>
      </c>
    </row>
    <row r="216" spans="1:11" x14ac:dyDescent="0.2">
      <c r="B216" s="294">
        <v>0.08</v>
      </c>
      <c r="C216" s="274">
        <v>10.965491019310621</v>
      </c>
      <c r="D216" s="274">
        <v>5.3190963061947967</v>
      </c>
      <c r="E216" s="274">
        <v>10.190630807781206</v>
      </c>
      <c r="F216" s="274">
        <v>19.175043038688329</v>
      </c>
      <c r="H216" s="278" t="str">
        <f t="shared" si="14"/>
        <v>Strategy4</v>
      </c>
    </row>
    <row r="217" spans="1:11" x14ac:dyDescent="0.2">
      <c r="B217" s="294">
        <v>0.09</v>
      </c>
      <c r="C217" s="274">
        <v>10.965491019310621</v>
      </c>
      <c r="D217" s="274">
        <v>5.3190963061947967</v>
      </c>
      <c r="E217" s="274">
        <v>10.190630807781206</v>
      </c>
      <c r="F217" s="274">
        <v>21.306526018476781</v>
      </c>
      <c r="H217" s="278" t="str">
        <f t="shared" si="14"/>
        <v>Strategy4</v>
      </c>
    </row>
    <row r="218" spans="1:11" x14ac:dyDescent="0.2">
      <c r="B218" s="294">
        <v>0.1</v>
      </c>
      <c r="C218" s="274">
        <v>10.965491019310621</v>
      </c>
      <c r="D218" s="274">
        <v>5.3190963061947967</v>
      </c>
      <c r="E218" s="274">
        <v>10.190630807781206</v>
      </c>
      <c r="F218" s="274">
        <v>23.385279700787748</v>
      </c>
      <c r="H218" s="278" t="str">
        <f t="shared" si="14"/>
        <v>Strategy4</v>
      </c>
    </row>
    <row r="220" spans="1:11" x14ac:dyDescent="0.2">
      <c r="A220" s="277" t="s">
        <v>168</v>
      </c>
      <c r="B220" s="277" t="s">
        <v>169</v>
      </c>
      <c r="C220" s="277" t="s">
        <v>171</v>
      </c>
      <c r="D220" s="278"/>
    </row>
    <row r="221" spans="1:11" x14ac:dyDescent="0.2">
      <c r="A221" s="377">
        <v>4.3740000000000001E-2</v>
      </c>
      <c r="B221" s="317" t="str">
        <f>H212</f>
        <v>Strategy1</v>
      </c>
      <c r="C221" s="318" t="str">
        <f>H213</f>
        <v>Strategy4</v>
      </c>
    </row>
    <row r="224" spans="1:11" ht="13.5" thickBot="1" x14ac:dyDescent="0.25">
      <c r="A224" s="279"/>
      <c r="B224" s="279"/>
      <c r="C224" s="279"/>
      <c r="D224" s="279"/>
      <c r="E224" s="279"/>
      <c r="F224" s="279"/>
      <c r="G224" s="279"/>
      <c r="H224" s="279"/>
      <c r="I224" s="279"/>
      <c r="J224" s="279"/>
      <c r="K224" s="279"/>
    </row>
    <row r="225" spans="1:11" x14ac:dyDescent="0.2">
      <c r="A225" s="256" t="str">
        <f>A14</f>
        <v>Current capacity</v>
      </c>
      <c r="B225" s="259">
        <f>B14</f>
        <v>2.5</v>
      </c>
      <c r="C225" s="256" t="str">
        <f>C14</f>
        <v>MM units /yr</v>
      </c>
      <c r="D225" s="278"/>
      <c r="E225" s="278"/>
      <c r="F225" s="278"/>
      <c r="G225" s="278"/>
      <c r="H225" s="278"/>
      <c r="I225" s="278"/>
      <c r="J225" s="278"/>
      <c r="K225" s="278"/>
    </row>
    <row r="227" spans="1:11" x14ac:dyDescent="0.2">
      <c r="C227" s="302" t="s">
        <v>162</v>
      </c>
      <c r="D227" s="302" t="s">
        <v>163</v>
      </c>
      <c r="E227" s="302" t="s">
        <v>164</v>
      </c>
      <c r="F227" s="302" t="s">
        <v>165</v>
      </c>
      <c r="H227" s="277" t="s">
        <v>166</v>
      </c>
      <c r="J227" s="277" t="s">
        <v>167</v>
      </c>
      <c r="K227" s="278"/>
    </row>
    <row r="228" spans="1:11" x14ac:dyDescent="0.2">
      <c r="C228" s="274">
        <f>L13</f>
        <v>10.965491019310621</v>
      </c>
      <c r="D228" s="274">
        <f>L31</f>
        <v>5.3190963061947967</v>
      </c>
      <c r="E228" s="274">
        <f>L49</f>
        <v>10.190630807781206</v>
      </c>
      <c r="F228" s="274">
        <f>L61</f>
        <v>5.1728401870475</v>
      </c>
      <c r="H228" s="278" t="str">
        <f>IF(MAX(C228:F228)=C228,$C$70,IF(MAX(C228:F228)=D228,$D$70,IF(MAX(C228:F228)=E228,$E$70,$F$70)))</f>
        <v>Strategy1</v>
      </c>
      <c r="J228" s="312">
        <f>B14</f>
        <v>2.5</v>
      </c>
      <c r="K228" s="278">
        <v>0</v>
      </c>
    </row>
    <row r="229" spans="1:11" x14ac:dyDescent="0.2">
      <c r="B229" s="200">
        <v>0</v>
      </c>
      <c r="C229" s="274">
        <v>0</v>
      </c>
      <c r="D229" s="274">
        <v>5.0396569027849285</v>
      </c>
      <c r="E229" s="274">
        <v>9.1573127919025925</v>
      </c>
      <c r="F229" s="274">
        <v>5.1728401870475</v>
      </c>
      <c r="H229" s="278" t="str">
        <f t="shared" ref="H229:H241" si="15">IF(MAX(C229:F229)=C229,$C$70,IF(MAX(C229:F229)=D229,$D$70,IF(MAX(C229:F229)=E229,$E$70,$F$70)))</f>
        <v>Strategy3</v>
      </c>
      <c r="J229" s="312">
        <f>J228</f>
        <v>2.5</v>
      </c>
      <c r="K229" s="278">
        <v>20</v>
      </c>
    </row>
    <row r="230" spans="1:11" x14ac:dyDescent="0.2">
      <c r="B230" s="200">
        <v>0.5</v>
      </c>
      <c r="C230" s="274">
        <v>2.6686736757772702</v>
      </c>
      <c r="D230" s="274">
        <v>5.1998464189831868</v>
      </c>
      <c r="E230" s="274">
        <v>9.3822325795603536</v>
      </c>
      <c r="F230" s="274">
        <v>5.1728401870475</v>
      </c>
      <c r="H230" s="278" t="str">
        <f t="shared" si="15"/>
        <v>Strategy3</v>
      </c>
      <c r="J230" s="278">
        <v>-1</v>
      </c>
      <c r="K230" s="278">
        <v>0</v>
      </c>
    </row>
    <row r="231" spans="1:11" x14ac:dyDescent="0.2">
      <c r="B231" s="200">
        <v>1</v>
      </c>
      <c r="C231" s="274">
        <v>5.2825418011016563</v>
      </c>
      <c r="D231" s="274">
        <v>5.2859956021905612</v>
      </c>
      <c r="E231" s="274">
        <v>9.5943604800735063</v>
      </c>
      <c r="F231" s="274">
        <v>5.1728401870475</v>
      </c>
      <c r="H231" s="278" t="str">
        <f t="shared" si="15"/>
        <v>Strategy3</v>
      </c>
      <c r="J231" s="278">
        <v>1</v>
      </c>
      <c r="K231" s="278">
        <v>0</v>
      </c>
    </row>
    <row r="232" spans="1:11" x14ac:dyDescent="0.2">
      <c r="B232" s="200">
        <v>1.5</v>
      </c>
      <c r="C232" s="274">
        <v>7.3404129450006348</v>
      </c>
      <c r="D232" s="274">
        <v>5.3190963061947967</v>
      </c>
      <c r="E232" s="274">
        <v>9.7996612918508372</v>
      </c>
      <c r="F232" s="274">
        <v>5.1728401870475</v>
      </c>
      <c r="H232" s="278" t="str">
        <f t="shared" si="15"/>
        <v>Strategy3</v>
      </c>
      <c r="J232" s="278">
        <v>0</v>
      </c>
      <c r="K232" s="278">
        <v>-20</v>
      </c>
    </row>
    <row r="233" spans="1:11" x14ac:dyDescent="0.2">
      <c r="B233" s="200">
        <v>2</v>
      </c>
      <c r="C233" s="274">
        <v>9.1897955185345364</v>
      </c>
      <c r="D233" s="274">
        <v>5.3190963061947967</v>
      </c>
      <c r="E233" s="274">
        <v>9.9983485446434894</v>
      </c>
      <c r="F233" s="274">
        <v>5.1728401870475</v>
      </c>
      <c r="H233" s="278" t="str">
        <f t="shared" si="15"/>
        <v>Strategy3</v>
      </c>
      <c r="J233" s="278">
        <v>0</v>
      </c>
      <c r="K233" s="278">
        <v>60</v>
      </c>
    </row>
    <row r="234" spans="1:11" x14ac:dyDescent="0.2">
      <c r="B234" s="200">
        <v>2.5</v>
      </c>
      <c r="C234" s="274">
        <v>10.965491019310621</v>
      </c>
      <c r="D234" s="274">
        <v>5.3190963061947967</v>
      </c>
      <c r="E234" s="274">
        <v>10.190630807781206</v>
      </c>
      <c r="F234" s="274">
        <v>5.1728401870475</v>
      </c>
      <c r="H234" s="278" t="str">
        <f t="shared" si="15"/>
        <v>Strategy1</v>
      </c>
    </row>
    <row r="235" spans="1:11" x14ac:dyDescent="0.2">
      <c r="B235" s="200">
        <v>3</v>
      </c>
      <c r="C235" s="274">
        <v>12.535539349050637</v>
      </c>
      <c r="D235" s="274">
        <v>5.3190963061947967</v>
      </c>
      <c r="E235" s="274">
        <v>10.36530835876885</v>
      </c>
      <c r="F235" s="274">
        <v>5.1728401870475</v>
      </c>
      <c r="H235" s="278" t="str">
        <f t="shared" si="15"/>
        <v>Strategy1</v>
      </c>
    </row>
    <row r="236" spans="1:11" x14ac:dyDescent="0.2">
      <c r="B236" s="200">
        <v>3.5</v>
      </c>
      <c r="C236" s="274">
        <v>13.50983822105488</v>
      </c>
      <c r="D236" s="274">
        <v>5.3190963061947967</v>
      </c>
      <c r="E236" s="274">
        <v>10.499020913215375</v>
      </c>
      <c r="F236" s="274">
        <v>5.1728401870475</v>
      </c>
      <c r="H236" s="278" t="str">
        <f t="shared" si="15"/>
        <v>Strategy1</v>
      </c>
    </row>
    <row r="237" spans="1:11" x14ac:dyDescent="0.2">
      <c r="B237" s="200">
        <v>4</v>
      </c>
      <c r="C237" s="274">
        <v>14.080532215012919</v>
      </c>
      <c r="D237" s="274">
        <v>5.3190963061947967</v>
      </c>
      <c r="E237" s="274">
        <v>10.598827831728105</v>
      </c>
      <c r="F237" s="274">
        <v>5.1728401870475</v>
      </c>
      <c r="H237" s="278" t="str">
        <f t="shared" si="15"/>
        <v>Strategy1</v>
      </c>
    </row>
    <row r="238" spans="1:11" x14ac:dyDescent="0.2">
      <c r="B238" s="200">
        <v>4.5</v>
      </c>
      <c r="C238" s="274">
        <v>14.540991179436439</v>
      </c>
      <c r="D238" s="274">
        <v>5.3190963061947967</v>
      </c>
      <c r="E238" s="274">
        <v>10.672412851543383</v>
      </c>
      <c r="F238" s="274">
        <v>5.1728401870475</v>
      </c>
      <c r="H238" s="278" t="str">
        <f t="shared" si="15"/>
        <v>Strategy1</v>
      </c>
    </row>
    <row r="239" spans="1:11" x14ac:dyDescent="0.2">
      <c r="B239" s="200">
        <v>5</v>
      </c>
      <c r="C239" s="274">
        <v>14.965935771204256</v>
      </c>
      <c r="D239" s="274">
        <v>5.3190963061947967</v>
      </c>
      <c r="E239" s="274">
        <v>10.721545455634454</v>
      </c>
      <c r="F239" s="274">
        <v>5.1728401870475</v>
      </c>
      <c r="H239" s="278" t="str">
        <f t="shared" si="15"/>
        <v>Strategy1</v>
      </c>
    </row>
    <row r="240" spans="1:11" x14ac:dyDescent="0.2">
      <c r="B240" s="200">
        <v>5.5</v>
      </c>
      <c r="C240" s="274">
        <v>15.352946964573258</v>
      </c>
      <c r="D240" s="274">
        <v>5.3190963061947967</v>
      </c>
      <c r="E240" s="274">
        <v>10.75272974015019</v>
      </c>
      <c r="F240" s="274">
        <v>5.1728401870475</v>
      </c>
      <c r="H240" s="278" t="str">
        <f t="shared" si="15"/>
        <v>Strategy1</v>
      </c>
    </row>
    <row r="241" spans="1:11" x14ac:dyDescent="0.2">
      <c r="B241" s="200">
        <v>6</v>
      </c>
      <c r="C241" s="274">
        <v>15.622515148237676</v>
      </c>
      <c r="D241" s="274">
        <v>5.3190963061947967</v>
      </c>
      <c r="E241" s="274">
        <v>10.768155560842374</v>
      </c>
      <c r="F241" s="274">
        <v>5.1728401870475</v>
      </c>
      <c r="H241" s="278" t="str">
        <f t="shared" si="15"/>
        <v>Strategy1</v>
      </c>
    </row>
    <row r="243" spans="1:11" x14ac:dyDescent="0.2">
      <c r="A243" s="228"/>
    </row>
    <row r="244" spans="1:11" x14ac:dyDescent="0.2">
      <c r="A244" s="277" t="s">
        <v>168</v>
      </c>
      <c r="B244" s="277" t="s">
        <v>169</v>
      </c>
      <c r="C244" s="277" t="s">
        <v>171</v>
      </c>
    </row>
    <row r="245" spans="1:11" x14ac:dyDescent="0.2">
      <c r="A245" s="200">
        <v>2.2549999999999999</v>
      </c>
      <c r="B245" s="317" t="str">
        <f>H233</f>
        <v>Strategy3</v>
      </c>
      <c r="C245" s="318" t="str">
        <f>H234</f>
        <v>Strategy1</v>
      </c>
    </row>
    <row r="248" spans="1:11" ht="13.5" thickBot="1" x14ac:dyDescent="0.25">
      <c r="A248" s="279"/>
      <c r="B248" s="279"/>
      <c r="C248" s="279"/>
      <c r="D248" s="279"/>
      <c r="E248" s="279"/>
      <c r="F248" s="279"/>
      <c r="G248" s="279"/>
      <c r="H248" s="279"/>
      <c r="I248" s="279"/>
      <c r="J248" s="279"/>
      <c r="K248" s="279"/>
    </row>
    <row r="249" spans="1:11" x14ac:dyDescent="0.2">
      <c r="A249" s="256" t="str">
        <f>A15</f>
        <v>Expansion</v>
      </c>
      <c r="B249" s="256">
        <f t="shared" ref="B249:C249" si="16">B15</f>
        <v>6</v>
      </c>
      <c r="C249" s="256" t="str">
        <f t="shared" si="16"/>
        <v>MM units /yr</v>
      </c>
      <c r="D249" s="278"/>
      <c r="E249" s="278"/>
      <c r="F249" s="278"/>
      <c r="G249" s="278"/>
      <c r="H249" s="278"/>
      <c r="I249" s="278"/>
      <c r="J249" s="278"/>
      <c r="K249" s="278"/>
    </row>
    <row r="251" spans="1:11" x14ac:dyDescent="0.2">
      <c r="C251" s="302" t="s">
        <v>162</v>
      </c>
      <c r="D251" s="302" t="s">
        <v>163</v>
      </c>
      <c r="E251" s="302" t="s">
        <v>164</v>
      </c>
      <c r="F251" s="302" t="s">
        <v>165</v>
      </c>
      <c r="H251" s="277" t="s">
        <v>166</v>
      </c>
      <c r="J251" s="277" t="s">
        <v>167</v>
      </c>
      <c r="K251" s="278"/>
    </row>
    <row r="252" spans="1:11" x14ac:dyDescent="0.2">
      <c r="C252" s="274">
        <f>L13</f>
        <v>10.965491019310621</v>
      </c>
      <c r="D252" s="274">
        <f>L31</f>
        <v>5.3190963061947967</v>
      </c>
      <c r="E252" s="274">
        <f>L49</f>
        <v>10.190630807781206</v>
      </c>
      <c r="F252" s="274">
        <f>L61</f>
        <v>5.1728401870475</v>
      </c>
      <c r="H252" s="278" t="str">
        <f>IF(MAX(C252:F252)=C252,$C$70,IF(MAX(C252:F252)=D252,$D$70,IF(MAX(C252:F252)=E252,$E$70,$F$70)))</f>
        <v>Strategy1</v>
      </c>
      <c r="J252" s="312">
        <f>B15</f>
        <v>6</v>
      </c>
      <c r="K252" s="278">
        <v>0</v>
      </c>
    </row>
    <row r="253" spans="1:11" x14ac:dyDescent="0.2">
      <c r="B253" s="200">
        <v>0</v>
      </c>
      <c r="C253" s="274">
        <v>10.965491019310621</v>
      </c>
      <c r="D253" s="274">
        <v>0.18057423956052082</v>
      </c>
      <c r="E253" s="274">
        <v>4.9008652149845426</v>
      </c>
      <c r="F253" s="274">
        <v>5.1728401870475</v>
      </c>
      <c r="H253" s="278" t="str">
        <f t="shared" ref="H253:H265" si="17">IF(MAX(C253:F253)=C253,$C$70,IF(MAX(C253:F253)=D253,$D$70,IF(MAX(C253:F253)=E253,$E$70,$F$70)))</f>
        <v>Strategy1</v>
      </c>
      <c r="J253" s="312">
        <f>J252</f>
        <v>6</v>
      </c>
      <c r="K253" s="278">
        <v>12</v>
      </c>
    </row>
    <row r="254" spans="1:11" x14ac:dyDescent="0.2">
      <c r="B254" s="200">
        <v>1</v>
      </c>
      <c r="C254" s="274">
        <v>10.965491019310621</v>
      </c>
      <c r="D254" s="274">
        <v>2.9265545227248158</v>
      </c>
      <c r="E254" s="274">
        <v>6.4187121026316971</v>
      </c>
      <c r="F254" s="274">
        <v>5.1728401870475</v>
      </c>
      <c r="H254" s="278" t="str">
        <f t="shared" si="17"/>
        <v>Strategy1</v>
      </c>
      <c r="J254" s="278">
        <v>-1</v>
      </c>
      <c r="K254" s="278">
        <v>0</v>
      </c>
    </row>
    <row r="255" spans="1:11" x14ac:dyDescent="0.2">
      <c r="B255" s="200">
        <v>2</v>
      </c>
      <c r="C255" s="274">
        <v>10.965491019310621</v>
      </c>
      <c r="D255" s="274">
        <v>3.9678406022695594</v>
      </c>
      <c r="E255" s="274">
        <v>7.8788266002456844</v>
      </c>
      <c r="F255" s="274">
        <v>5.1728401870475</v>
      </c>
      <c r="H255" s="278" t="str">
        <f t="shared" si="17"/>
        <v>Strategy1</v>
      </c>
      <c r="J255" s="278">
        <v>1</v>
      </c>
      <c r="K255" s="278">
        <v>0</v>
      </c>
    </row>
    <row r="256" spans="1:11" x14ac:dyDescent="0.2">
      <c r="B256" s="200">
        <v>3</v>
      </c>
      <c r="C256" s="274">
        <v>10.965491019310621</v>
      </c>
      <c r="D256" s="274">
        <v>4.7767373748680058</v>
      </c>
      <c r="E256" s="274">
        <v>8.8582405284514394</v>
      </c>
      <c r="F256" s="274">
        <v>5.1728401870475</v>
      </c>
      <c r="H256" s="278" t="str">
        <f t="shared" si="17"/>
        <v>Strategy1</v>
      </c>
      <c r="J256" s="278">
        <v>0</v>
      </c>
      <c r="K256" s="278">
        <v>-20</v>
      </c>
    </row>
    <row r="257" spans="1:11" x14ac:dyDescent="0.2">
      <c r="B257" s="200">
        <v>4</v>
      </c>
      <c r="C257" s="274">
        <v>10.965491019310621</v>
      </c>
      <c r="D257" s="274">
        <v>5.1998464189831868</v>
      </c>
      <c r="E257" s="274">
        <v>9.3822325795603536</v>
      </c>
      <c r="F257" s="274">
        <v>5.1728401870475</v>
      </c>
      <c r="H257" s="278" t="str">
        <f t="shared" si="17"/>
        <v>Strategy1</v>
      </c>
      <c r="J257" s="278">
        <v>0</v>
      </c>
      <c r="K257" s="278">
        <v>60</v>
      </c>
    </row>
    <row r="258" spans="1:11" x14ac:dyDescent="0.2">
      <c r="B258" s="200">
        <v>5</v>
      </c>
      <c r="C258" s="274">
        <v>10.965491019310621</v>
      </c>
      <c r="D258" s="274">
        <v>5.3190963061947967</v>
      </c>
      <c r="E258" s="274">
        <v>9.7996612918508372</v>
      </c>
      <c r="F258" s="274">
        <v>5.1728401870475</v>
      </c>
      <c r="H258" s="278" t="str">
        <f t="shared" si="17"/>
        <v>Strategy1</v>
      </c>
    </row>
    <row r="259" spans="1:11" x14ac:dyDescent="0.2">
      <c r="B259" s="200">
        <v>6</v>
      </c>
      <c r="C259" s="274">
        <v>10.965491019310621</v>
      </c>
      <c r="D259" s="274">
        <v>5.3190963061947967</v>
      </c>
      <c r="E259" s="274">
        <v>10.190630807781206</v>
      </c>
      <c r="F259" s="274">
        <v>5.1728401870475</v>
      </c>
      <c r="H259" s="278" t="str">
        <f t="shared" si="17"/>
        <v>Strategy1</v>
      </c>
    </row>
    <row r="260" spans="1:11" x14ac:dyDescent="0.2">
      <c r="B260" s="200">
        <v>7</v>
      </c>
      <c r="C260" s="274">
        <v>10.965491019310621</v>
      </c>
      <c r="D260" s="274">
        <v>5.3190963061947967</v>
      </c>
      <c r="E260" s="274">
        <v>10.499020913215375</v>
      </c>
      <c r="F260" s="274">
        <v>5.1728401870475</v>
      </c>
      <c r="H260" s="278" t="str">
        <f t="shared" si="17"/>
        <v>Strategy1</v>
      </c>
    </row>
    <row r="261" spans="1:11" x14ac:dyDescent="0.2">
      <c r="B261" s="200">
        <v>8</v>
      </c>
      <c r="C261" s="274">
        <v>10.965491019310621</v>
      </c>
      <c r="D261" s="274">
        <v>5.3190963061947967</v>
      </c>
      <c r="E261" s="274">
        <v>10.672412851543383</v>
      </c>
      <c r="F261" s="274">
        <v>5.1728401870475</v>
      </c>
      <c r="H261" s="278" t="str">
        <f t="shared" si="17"/>
        <v>Strategy1</v>
      </c>
    </row>
    <row r="262" spans="1:11" x14ac:dyDescent="0.2">
      <c r="B262" s="200">
        <v>9</v>
      </c>
      <c r="C262" s="274">
        <v>10.965491019310621</v>
      </c>
      <c r="D262" s="274">
        <v>5.3190963061947967</v>
      </c>
      <c r="E262" s="274">
        <v>10.75272974015019</v>
      </c>
      <c r="F262" s="274">
        <v>5.1728401870475</v>
      </c>
      <c r="H262" s="278" t="str">
        <f t="shared" si="17"/>
        <v>Strategy1</v>
      </c>
    </row>
    <row r="263" spans="1:11" x14ac:dyDescent="0.2">
      <c r="B263" s="200">
        <v>10</v>
      </c>
      <c r="C263" s="274">
        <v>10.965491019310621</v>
      </c>
      <c r="D263" s="274">
        <v>5.3190963061947967</v>
      </c>
      <c r="E263" s="274">
        <v>10.769638959958778</v>
      </c>
      <c r="F263" s="274">
        <v>5.1728401870475</v>
      </c>
      <c r="H263" s="278" t="str">
        <f t="shared" si="17"/>
        <v>Strategy1</v>
      </c>
    </row>
    <row r="264" spans="1:11" x14ac:dyDescent="0.2">
      <c r="B264" s="200">
        <v>11</v>
      </c>
      <c r="C264" s="274">
        <v>10.965491019310621</v>
      </c>
      <c r="D264" s="274">
        <v>5.3190963061947967</v>
      </c>
      <c r="E264" s="274">
        <v>10.769638959958778</v>
      </c>
      <c r="F264" s="274">
        <v>5.1728401870475</v>
      </c>
      <c r="H264" s="278" t="str">
        <f t="shared" si="17"/>
        <v>Strategy1</v>
      </c>
    </row>
    <row r="265" spans="1:11" x14ac:dyDescent="0.2">
      <c r="B265" s="200">
        <v>12</v>
      </c>
      <c r="C265" s="274">
        <v>10.965491019310621</v>
      </c>
      <c r="D265" s="274">
        <v>5.3190963061947967</v>
      </c>
      <c r="E265" s="274">
        <v>10.769638959958778</v>
      </c>
      <c r="F265" s="274">
        <v>5.1728401870475</v>
      </c>
      <c r="H265" s="278" t="str">
        <f t="shared" si="17"/>
        <v>Strategy1</v>
      </c>
    </row>
    <row r="268" spans="1:11" x14ac:dyDescent="0.2">
      <c r="A268" s="277"/>
      <c r="B268" s="277"/>
      <c r="C268" s="277"/>
    </row>
    <row r="269" spans="1:11" x14ac:dyDescent="0.2">
      <c r="B269" s="317"/>
      <c r="C269" s="318"/>
    </row>
  </sheetData>
  <mergeCells count="3">
    <mergeCell ref="N1:P1"/>
    <mergeCell ref="Q1:R1"/>
    <mergeCell ref="K1:M1"/>
  </mergeCells>
  <conditionalFormatting sqref="H44:H47">
    <cfRule type="top10" dxfId="4" priority="1" rank="1"/>
  </conditionalFormatting>
  <pageMargins left="0.7" right="0.7" top="0.75" bottom="0.75" header="0.3" footer="0.3"/>
  <pageSetup orientation="portrait" r:id="rId1"/>
  <ignoredErrors>
    <ignoredError sqref="H141:H158 H164:H176 H198 H196:H197 H184:H195 H208:H218 H228:H241 H253:H26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RealDiscountRate">
                <anchor moveWithCells="1" sizeWithCells="1">
                  <from>
                    <xdr:col>0</xdr:col>
                    <xdr:colOff>76200</xdr:colOff>
                    <xdr:row>139</xdr:row>
                    <xdr:rowOff>38100</xdr:rowOff>
                  </from>
                  <to>
                    <xdr:col>0</xdr:col>
                    <xdr:colOff>1533525</xdr:colOff>
                    <xdr:row>141</xdr:row>
                    <xdr:rowOff>47625</xdr:rowOff>
                  </to>
                </anchor>
              </controlPr>
            </control>
          </mc:Choice>
        </mc:AlternateContent>
        <mc:AlternateContent xmlns:mc="http://schemas.openxmlformats.org/markup-compatibility/2006">
          <mc:Choice Requires="x14">
            <control shapeId="9219" r:id="rId5" name="Button 3">
              <controlPr defaultSize="0" print="0" autoFill="0" autoPict="0" macro="[0]!TaxRate">
                <anchor moveWithCells="1" sizeWithCells="1">
                  <from>
                    <xdr:col>0</xdr:col>
                    <xdr:colOff>114300</xdr:colOff>
                    <xdr:row>161</xdr:row>
                    <xdr:rowOff>66675</xdr:rowOff>
                  </from>
                  <to>
                    <xdr:col>0</xdr:col>
                    <xdr:colOff>1543050</xdr:colOff>
                    <xdr:row>163</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JVS">
                <anchor moveWithCells="1" sizeWithCells="1">
                  <from>
                    <xdr:col>0</xdr:col>
                    <xdr:colOff>161925</xdr:colOff>
                    <xdr:row>181</xdr:row>
                    <xdr:rowOff>114300</xdr:rowOff>
                  </from>
                  <to>
                    <xdr:col>0</xdr:col>
                    <xdr:colOff>1524000</xdr:colOff>
                    <xdr:row>183</xdr:row>
                    <xdr:rowOff>142875</xdr:rowOff>
                  </to>
                </anchor>
              </controlPr>
            </control>
          </mc:Choice>
        </mc:AlternateContent>
        <mc:AlternateContent xmlns:mc="http://schemas.openxmlformats.org/markup-compatibility/2006">
          <mc:Choice Requires="x14">
            <control shapeId="9221" r:id="rId7" name="Button 5">
              <controlPr defaultSize="0" print="0" autoFill="0" autoPict="0" macro="[0]!RP">
                <anchor moveWithCells="1" sizeWithCells="1">
                  <from>
                    <xdr:col>0</xdr:col>
                    <xdr:colOff>200025</xdr:colOff>
                    <xdr:row>206</xdr:row>
                    <xdr:rowOff>57150</xdr:rowOff>
                  </from>
                  <to>
                    <xdr:col>0</xdr:col>
                    <xdr:colOff>1571625</xdr:colOff>
                    <xdr:row>208</xdr:row>
                    <xdr:rowOff>57150</xdr:rowOff>
                  </to>
                </anchor>
              </controlPr>
            </control>
          </mc:Choice>
        </mc:AlternateContent>
        <mc:AlternateContent xmlns:mc="http://schemas.openxmlformats.org/markup-compatibility/2006">
          <mc:Choice Requires="x14">
            <control shapeId="9222" r:id="rId8" name="Button 6">
              <controlPr defaultSize="0" print="0" autoFill="0" autoPict="0" macro="[0]!CurrentCapacity">
                <anchor moveWithCells="1" sizeWithCells="1">
                  <from>
                    <xdr:col>0</xdr:col>
                    <xdr:colOff>209550</xdr:colOff>
                    <xdr:row>227</xdr:row>
                    <xdr:rowOff>76200</xdr:rowOff>
                  </from>
                  <to>
                    <xdr:col>0</xdr:col>
                    <xdr:colOff>1438275</xdr:colOff>
                    <xdr:row>229</xdr:row>
                    <xdr:rowOff>123825</xdr:rowOff>
                  </to>
                </anchor>
              </controlPr>
            </control>
          </mc:Choice>
        </mc:AlternateContent>
        <mc:AlternateContent xmlns:mc="http://schemas.openxmlformats.org/markup-compatibility/2006">
          <mc:Choice Requires="x14">
            <control shapeId="9223" r:id="rId9" name="Button 7">
              <controlPr defaultSize="0" print="0" autoFill="0" autoPict="0" macro="[0]!Module2.Expansion">
                <anchor moveWithCells="1" sizeWithCells="1">
                  <from>
                    <xdr:col>0</xdr:col>
                    <xdr:colOff>371475</xdr:colOff>
                    <xdr:row>251</xdr:row>
                    <xdr:rowOff>76200</xdr:rowOff>
                  </from>
                  <to>
                    <xdr:col>0</xdr:col>
                    <xdr:colOff>1504950</xdr:colOff>
                    <xdr:row>253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8" tint="0.39997558519241921"/>
  </sheetPr>
  <dimension ref="A1:AQ813"/>
  <sheetViews>
    <sheetView workbookViewId="0"/>
  </sheetViews>
  <sheetFormatPr defaultRowHeight="12.75" x14ac:dyDescent="0.2"/>
  <cols>
    <col min="1" max="8" width="13" style="200" customWidth="1"/>
    <col min="9" max="9" width="30.85546875" style="200" customWidth="1"/>
    <col min="10" max="18" width="9.140625" style="200"/>
    <col min="19" max="30" width="11.7109375" style="200" customWidth="1"/>
    <col min="31" max="16384" width="9.140625" style="200"/>
  </cols>
  <sheetData>
    <row r="1" spans="1:43" ht="15" x14ac:dyDescent="0.2">
      <c r="A1" s="206" t="s">
        <v>108</v>
      </c>
      <c r="B1" s="207"/>
      <c r="C1" s="207"/>
      <c r="D1" s="208"/>
      <c r="E1" s="208"/>
      <c r="F1" s="208"/>
      <c r="G1" s="208"/>
      <c r="H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76"/>
      <c r="AL1" s="176"/>
      <c r="AM1" s="176"/>
      <c r="AN1" s="176"/>
      <c r="AO1" s="176"/>
      <c r="AP1" s="176"/>
      <c r="AQ1" s="176"/>
    </row>
    <row r="2" spans="1:43" x14ac:dyDescent="0.2">
      <c r="AF2" s="227" t="s">
        <v>136</v>
      </c>
      <c r="AG2" s="231"/>
    </row>
    <row r="3" spans="1:43" x14ac:dyDescent="0.2">
      <c r="A3" s="399" t="s">
        <v>93</v>
      </c>
      <c r="B3" s="400"/>
      <c r="C3" s="399" t="s">
        <v>94</v>
      </c>
      <c r="D3" s="400"/>
      <c r="E3" s="399" t="s">
        <v>95</v>
      </c>
      <c r="F3" s="400"/>
      <c r="G3" s="399" t="s">
        <v>96</v>
      </c>
      <c r="H3" s="400"/>
      <c r="I3" s="203"/>
      <c r="J3" s="203"/>
      <c r="K3" s="401" t="s">
        <v>109</v>
      </c>
      <c r="L3" s="402"/>
      <c r="M3" s="402"/>
      <c r="N3" s="402"/>
      <c r="O3" s="393" t="s">
        <v>110</v>
      </c>
      <c r="P3" s="394"/>
      <c r="Q3" s="394"/>
      <c r="R3" s="394"/>
      <c r="S3" s="395" t="s">
        <v>124</v>
      </c>
      <c r="T3" s="395"/>
      <c r="U3" s="395"/>
      <c r="V3" s="395"/>
      <c r="W3" s="395"/>
      <c r="X3" s="395"/>
      <c r="Y3" s="396" t="s">
        <v>125</v>
      </c>
      <c r="Z3" s="396"/>
      <c r="AA3" s="396"/>
      <c r="AB3" s="396"/>
      <c r="AC3" s="396"/>
      <c r="AD3" s="396"/>
      <c r="AF3" s="232">
        <v>-20</v>
      </c>
      <c r="AG3" s="231">
        <v>0</v>
      </c>
    </row>
    <row r="4" spans="1:43" x14ac:dyDescent="0.2">
      <c r="A4" s="212" t="s">
        <v>111</v>
      </c>
      <c r="B4" s="212" t="s">
        <v>73</v>
      </c>
      <c r="C4" s="212" t="s">
        <v>111</v>
      </c>
      <c r="D4" s="212" t="s">
        <v>73</v>
      </c>
      <c r="E4" s="212" t="s">
        <v>111</v>
      </c>
      <c r="F4" s="212" t="s">
        <v>73</v>
      </c>
      <c r="G4" s="212" t="s">
        <v>111</v>
      </c>
      <c r="H4" s="212" t="s">
        <v>73</v>
      </c>
      <c r="I4" s="201"/>
      <c r="J4" s="217" t="s">
        <v>73</v>
      </c>
      <c r="K4" s="216" t="s">
        <v>93</v>
      </c>
      <c r="L4" s="216" t="s">
        <v>94</v>
      </c>
      <c r="M4" s="216" t="s">
        <v>95</v>
      </c>
      <c r="N4" s="216" t="s">
        <v>96</v>
      </c>
      <c r="O4" s="220" t="s">
        <v>93</v>
      </c>
      <c r="P4" s="220" t="s">
        <v>94</v>
      </c>
      <c r="Q4" s="220" t="s">
        <v>95</v>
      </c>
      <c r="R4" s="220" t="s">
        <v>96</v>
      </c>
      <c r="S4" s="222" t="s">
        <v>118</v>
      </c>
      <c r="T4" s="222" t="s">
        <v>119</v>
      </c>
      <c r="U4" s="222" t="s">
        <v>120</v>
      </c>
      <c r="V4" s="222" t="s">
        <v>121</v>
      </c>
      <c r="W4" s="222" t="s">
        <v>122</v>
      </c>
      <c r="X4" s="222" t="s">
        <v>123</v>
      </c>
      <c r="Y4" s="219" t="s">
        <v>126</v>
      </c>
      <c r="Z4" s="219" t="s">
        <v>127</v>
      </c>
      <c r="AA4" s="219" t="s">
        <v>128</v>
      </c>
      <c r="AB4" s="219" t="s">
        <v>129</v>
      </c>
      <c r="AC4" s="219" t="s">
        <v>130</v>
      </c>
      <c r="AD4" s="219" t="s">
        <v>131</v>
      </c>
      <c r="AF4" s="231">
        <v>60</v>
      </c>
      <c r="AG4" s="231">
        <v>0</v>
      </c>
    </row>
    <row r="5" spans="1:43" x14ac:dyDescent="0.2">
      <c r="A5" s="210">
        <f>'Decision Tree'!S4</f>
        <v>6.25E-2</v>
      </c>
      <c r="B5" s="211">
        <f>'Decision Tree'!T4</f>
        <v>2.2875735919052862</v>
      </c>
      <c r="C5" s="210">
        <f>'Decision Tree'!S22</f>
        <v>6.25E-2</v>
      </c>
      <c r="D5" s="211">
        <f>'Decision Tree'!T22</f>
        <v>-11.110365174346313</v>
      </c>
      <c r="E5" s="210">
        <f>'Decision Tree'!S40</f>
        <v>6.25E-2</v>
      </c>
      <c r="F5" s="211">
        <f>'Decision Tree'!T40</f>
        <v>1.4731973931870055</v>
      </c>
      <c r="G5" s="210">
        <f>'Decision Tree'!S58</f>
        <v>0.25</v>
      </c>
      <c r="H5" s="211">
        <f>'Decision Tree'!T58</f>
        <v>1.694969043774297</v>
      </c>
      <c r="J5" s="213">
        <v>-20</v>
      </c>
      <c r="K5" s="214"/>
      <c r="L5" s="214"/>
      <c r="M5" s="214"/>
      <c r="N5" s="214"/>
      <c r="O5" s="218">
        <f>K5</f>
        <v>0</v>
      </c>
      <c r="P5" s="218">
        <f t="shared" ref="P5:R5" si="0">L5</f>
        <v>0</v>
      </c>
      <c r="Q5" s="218">
        <f t="shared" si="0"/>
        <v>0</v>
      </c>
      <c r="R5" s="218">
        <f t="shared" si="0"/>
        <v>0</v>
      </c>
      <c r="S5" s="221">
        <f>O5-P5</f>
        <v>0</v>
      </c>
      <c r="T5" s="221">
        <f>O5-Q5</f>
        <v>0</v>
      </c>
      <c r="U5" s="221">
        <f>O5-R5</f>
        <v>0</v>
      </c>
      <c r="V5" s="221">
        <f>P5-Q5</f>
        <v>0</v>
      </c>
      <c r="W5" s="221">
        <f>P5-R5</f>
        <v>0</v>
      </c>
      <c r="X5" s="221">
        <f>Q5-R5</f>
        <v>0</v>
      </c>
      <c r="Y5" s="205">
        <f>S5</f>
        <v>0</v>
      </c>
      <c r="Z5" s="205">
        <f t="shared" ref="Z5:AD5" si="1">T5</f>
        <v>0</v>
      </c>
      <c r="AA5" s="205">
        <f t="shared" si="1"/>
        <v>0</v>
      </c>
      <c r="AB5" s="205">
        <f t="shared" si="1"/>
        <v>0</v>
      </c>
      <c r="AC5" s="205">
        <f t="shared" si="1"/>
        <v>0</v>
      </c>
      <c r="AD5" s="205">
        <f t="shared" si="1"/>
        <v>0</v>
      </c>
    </row>
    <row r="6" spans="1:43" x14ac:dyDescent="0.2">
      <c r="A6" s="210">
        <f>'Decision Tree'!S6</f>
        <v>0.125</v>
      </c>
      <c r="B6" s="211">
        <f>'Decision Tree'!T6</f>
        <v>5.9772084175589777</v>
      </c>
      <c r="C6" s="210">
        <f>'Decision Tree'!S24</f>
        <v>0.125</v>
      </c>
      <c r="D6" s="211">
        <f>'Decision Tree'!T24</f>
        <v>-5.159341262001651</v>
      </c>
      <c r="E6" s="210">
        <f>'Decision Tree'!S42</f>
        <v>0.125</v>
      </c>
      <c r="F6" s="211">
        <f>'Decision Tree'!T42</f>
        <v>3.8493222209079834</v>
      </c>
      <c r="G6" s="210">
        <f>'Decision Tree'!S60</f>
        <v>0.5</v>
      </c>
      <c r="H6" s="211">
        <f>'Decision Tree'!T60</f>
        <v>4.9064893372413927</v>
      </c>
      <c r="J6" s="213">
        <v>-19.899999999999999</v>
      </c>
      <c r="K6" s="214"/>
      <c r="L6" s="214"/>
      <c r="M6" s="214"/>
      <c r="N6" s="214"/>
      <c r="O6" s="218">
        <f>K6+O5</f>
        <v>0</v>
      </c>
      <c r="P6" s="218">
        <f t="shared" ref="P6:R6" si="2">L6+P5</f>
        <v>0</v>
      </c>
      <c r="Q6" s="218">
        <f t="shared" si="2"/>
        <v>0</v>
      </c>
      <c r="R6" s="218">
        <f t="shared" si="2"/>
        <v>0</v>
      </c>
      <c r="S6" s="221">
        <f t="shared" ref="S6:S69" si="3">O6-P6</f>
        <v>0</v>
      </c>
      <c r="T6" s="221">
        <f t="shared" ref="T6:T69" si="4">O6-Q6</f>
        <v>0</v>
      </c>
      <c r="U6" s="221">
        <f t="shared" ref="U6:U69" si="5">O6-R6</f>
        <v>0</v>
      </c>
      <c r="V6" s="221">
        <f t="shared" ref="V6:V69" si="6">P6-Q6</f>
        <v>0</v>
      </c>
      <c r="W6" s="221">
        <f t="shared" ref="W6:W69" si="7">P6-R6</f>
        <v>0</v>
      </c>
      <c r="X6" s="221">
        <f t="shared" ref="X6:X69" si="8">Q6-R6</f>
        <v>0</v>
      </c>
      <c r="Y6" s="205">
        <f>S6+Y5</f>
        <v>0</v>
      </c>
      <c r="Z6" s="205">
        <f t="shared" ref="Z6:AD6" si="9">T6+Z5</f>
        <v>0</v>
      </c>
      <c r="AA6" s="205">
        <f t="shared" si="9"/>
        <v>0</v>
      </c>
      <c r="AB6" s="205">
        <f t="shared" si="9"/>
        <v>0</v>
      </c>
      <c r="AC6" s="205">
        <f t="shared" si="9"/>
        <v>0</v>
      </c>
      <c r="AD6" s="205">
        <f t="shared" si="9"/>
        <v>0</v>
      </c>
    </row>
    <row r="7" spans="1:43" x14ac:dyDescent="0.2">
      <c r="A7" s="210">
        <f>'Decision Tree'!S8</f>
        <v>6.25E-2</v>
      </c>
      <c r="B7" s="211">
        <f>'Decision Tree'!T8</f>
        <v>9.3224773261516649</v>
      </c>
      <c r="C7" s="210">
        <f>'Decision Tree'!S26</f>
        <v>6.25E-2</v>
      </c>
      <c r="D7" s="211">
        <f>'Decision Tree'!T26</f>
        <v>-1.0691069455128148</v>
      </c>
      <c r="E7" s="210">
        <f>'Decision Tree'!S44</f>
        <v>6.25E-2</v>
      </c>
      <c r="F7" s="211">
        <f>'Decision Tree'!T44</f>
        <v>6.0036753980416746</v>
      </c>
      <c r="G7" s="210">
        <f>'Decision Tree'!S62</f>
        <v>0.25</v>
      </c>
      <c r="H7" s="211">
        <f>'Decision Tree'!T62</f>
        <v>9.7237697774420297</v>
      </c>
      <c r="J7" s="213">
        <v>-19.8</v>
      </c>
      <c r="K7" s="214"/>
      <c r="L7" s="214"/>
      <c r="M7" s="214"/>
      <c r="N7" s="214"/>
      <c r="O7" s="218">
        <f t="shared" ref="O7:O70" si="10">K7+O6</f>
        <v>0</v>
      </c>
      <c r="P7" s="218">
        <f t="shared" ref="P7:P70" si="11">L7+P6</f>
        <v>0</v>
      </c>
      <c r="Q7" s="218">
        <f t="shared" ref="Q7:Q70" si="12">M7+Q6</f>
        <v>0</v>
      </c>
      <c r="R7" s="218">
        <f t="shared" ref="R7:R70" si="13">N7+R6</f>
        <v>0</v>
      </c>
      <c r="S7" s="221">
        <f t="shared" si="3"/>
        <v>0</v>
      </c>
      <c r="T7" s="221">
        <f t="shared" si="4"/>
        <v>0</v>
      </c>
      <c r="U7" s="221">
        <f t="shared" si="5"/>
        <v>0</v>
      </c>
      <c r="V7" s="221">
        <f t="shared" si="6"/>
        <v>0</v>
      </c>
      <c r="W7" s="221">
        <f t="shared" si="7"/>
        <v>0</v>
      </c>
      <c r="X7" s="221">
        <f t="shared" si="8"/>
        <v>0</v>
      </c>
      <c r="Y7" s="205">
        <f t="shared" ref="Y7:Y70" si="14">S7+Y6</f>
        <v>0</v>
      </c>
      <c r="Z7" s="205">
        <f t="shared" ref="Z7:Z70" si="15">T7+Z6</f>
        <v>0</v>
      </c>
      <c r="AA7" s="205">
        <f t="shared" ref="AA7:AA70" si="16">U7+AA6</f>
        <v>0</v>
      </c>
      <c r="AB7" s="205">
        <f t="shared" ref="AB7:AB70" si="17">V7+AB6</f>
        <v>0</v>
      </c>
      <c r="AC7" s="205">
        <f t="shared" ref="AC7:AC70" si="18">W7+AC6</f>
        <v>0</v>
      </c>
      <c r="AD7" s="205">
        <f t="shared" ref="AD7:AD70" si="19">X7+AD6</f>
        <v>0</v>
      </c>
    </row>
    <row r="8" spans="1:43" x14ac:dyDescent="0.2">
      <c r="A8" s="210">
        <f>'Decision Tree'!S10</f>
        <v>0.125</v>
      </c>
      <c r="B8" s="211">
        <f>'Decision Tree'!T10</f>
        <v>5.2231944617500154</v>
      </c>
      <c r="C8" s="210">
        <f>'Decision Tree'!S28</f>
        <v>0.125</v>
      </c>
      <c r="D8" s="211">
        <f>'Decision Tree'!T28</f>
        <v>-4.1710000308129489</v>
      </c>
      <c r="E8" s="210">
        <f>'Decision Tree'!S46</f>
        <v>0.125</v>
      </c>
      <c r="F8" s="211">
        <f>'Decision Tree'!T46</f>
        <v>4.2645187697518567</v>
      </c>
      <c r="J8" s="213">
        <v>-19.7</v>
      </c>
      <c r="K8" s="214"/>
      <c r="L8" s="214"/>
      <c r="M8" s="214"/>
      <c r="N8" s="214"/>
      <c r="O8" s="218">
        <f t="shared" si="10"/>
        <v>0</v>
      </c>
      <c r="P8" s="218">
        <f t="shared" si="11"/>
        <v>0</v>
      </c>
      <c r="Q8" s="218">
        <f t="shared" si="12"/>
        <v>0</v>
      </c>
      <c r="R8" s="218">
        <f t="shared" si="13"/>
        <v>0</v>
      </c>
      <c r="S8" s="221">
        <f t="shared" si="3"/>
        <v>0</v>
      </c>
      <c r="T8" s="221">
        <f t="shared" si="4"/>
        <v>0</v>
      </c>
      <c r="U8" s="221">
        <f t="shared" si="5"/>
        <v>0</v>
      </c>
      <c r="V8" s="221">
        <f t="shared" si="6"/>
        <v>0</v>
      </c>
      <c r="W8" s="221">
        <f t="shared" si="7"/>
        <v>0</v>
      </c>
      <c r="X8" s="221">
        <f t="shared" si="8"/>
        <v>0</v>
      </c>
      <c r="Y8" s="205">
        <f t="shared" si="14"/>
        <v>0</v>
      </c>
      <c r="Z8" s="205">
        <f t="shared" si="15"/>
        <v>0</v>
      </c>
      <c r="AA8" s="205">
        <f t="shared" si="16"/>
        <v>0</v>
      </c>
      <c r="AB8" s="205">
        <f t="shared" si="17"/>
        <v>0</v>
      </c>
      <c r="AC8" s="205">
        <f t="shared" si="18"/>
        <v>0</v>
      </c>
      <c r="AD8" s="205">
        <f t="shared" si="19"/>
        <v>0</v>
      </c>
    </row>
    <row r="9" spans="1:43" x14ac:dyDescent="0.2">
      <c r="A9" s="210">
        <f>'Decision Tree'!S12</f>
        <v>0.25</v>
      </c>
      <c r="B9" s="211">
        <f>'Decision Tree'!T12</f>
        <v>13.647701658120996</v>
      </c>
      <c r="C9" s="210">
        <f>'Decision Tree'!S30</f>
        <v>0.25</v>
      </c>
      <c r="D9" s="211">
        <f>'Decision Tree'!T30</f>
        <v>7.4734727121771103</v>
      </c>
      <c r="E9" s="210">
        <f>'Decision Tree'!S48</f>
        <v>0.25</v>
      </c>
      <c r="F9" s="211">
        <f>'Decision Tree'!T48</f>
        <v>11.142774849996792</v>
      </c>
      <c r="J9" s="213">
        <v>-19.600000000000001</v>
      </c>
      <c r="K9" s="214"/>
      <c r="L9" s="214"/>
      <c r="M9" s="214"/>
      <c r="N9" s="214"/>
      <c r="O9" s="218">
        <f t="shared" si="10"/>
        <v>0</v>
      </c>
      <c r="P9" s="218">
        <f t="shared" si="11"/>
        <v>0</v>
      </c>
      <c r="Q9" s="218">
        <f t="shared" si="12"/>
        <v>0</v>
      </c>
      <c r="R9" s="218">
        <f t="shared" si="13"/>
        <v>0</v>
      </c>
      <c r="S9" s="221">
        <f t="shared" si="3"/>
        <v>0</v>
      </c>
      <c r="T9" s="221">
        <f t="shared" si="4"/>
        <v>0</v>
      </c>
      <c r="U9" s="221">
        <f t="shared" si="5"/>
        <v>0</v>
      </c>
      <c r="V9" s="221">
        <f t="shared" si="6"/>
        <v>0</v>
      </c>
      <c r="W9" s="221">
        <f t="shared" si="7"/>
        <v>0</v>
      </c>
      <c r="X9" s="221">
        <f t="shared" si="8"/>
        <v>0</v>
      </c>
      <c r="Y9" s="205">
        <f t="shared" si="14"/>
        <v>0</v>
      </c>
      <c r="Z9" s="205">
        <f t="shared" si="15"/>
        <v>0</v>
      </c>
      <c r="AA9" s="205">
        <f t="shared" si="16"/>
        <v>0</v>
      </c>
      <c r="AB9" s="205">
        <f t="shared" si="17"/>
        <v>0</v>
      </c>
      <c r="AC9" s="205">
        <f t="shared" si="18"/>
        <v>0</v>
      </c>
      <c r="AD9" s="205">
        <f t="shared" si="19"/>
        <v>0</v>
      </c>
    </row>
    <row r="10" spans="1:43" x14ac:dyDescent="0.2">
      <c r="A10" s="210">
        <f>'Decision Tree'!S14</f>
        <v>0.125</v>
      </c>
      <c r="B10" s="211">
        <f>'Decision Tree'!T14</f>
        <v>21.285921516164031</v>
      </c>
      <c r="C10" s="210">
        <f>'Decision Tree'!S32</f>
        <v>0.125</v>
      </c>
      <c r="D10" s="211">
        <f>'Decision Tree'!T32</f>
        <v>17.431011367197392</v>
      </c>
      <c r="E10" s="210">
        <f>'Decision Tree'!S50</f>
        <v>0.125</v>
      </c>
      <c r="F10" s="211">
        <f>'Decision Tree'!T50</f>
        <v>17.379060362752217</v>
      </c>
      <c r="J10" s="213">
        <v>-19.5</v>
      </c>
      <c r="K10" s="214"/>
      <c r="L10" s="214"/>
      <c r="M10" s="214"/>
      <c r="N10" s="214"/>
      <c r="O10" s="218">
        <f t="shared" si="10"/>
        <v>0</v>
      </c>
      <c r="P10" s="218">
        <f t="shared" si="11"/>
        <v>0</v>
      </c>
      <c r="Q10" s="218">
        <f t="shared" si="12"/>
        <v>0</v>
      </c>
      <c r="R10" s="218">
        <f t="shared" si="13"/>
        <v>0</v>
      </c>
      <c r="S10" s="221">
        <f t="shared" si="3"/>
        <v>0</v>
      </c>
      <c r="T10" s="221">
        <f t="shared" si="4"/>
        <v>0</v>
      </c>
      <c r="U10" s="221">
        <f t="shared" si="5"/>
        <v>0</v>
      </c>
      <c r="V10" s="221">
        <f t="shared" si="6"/>
        <v>0</v>
      </c>
      <c r="W10" s="221">
        <f t="shared" si="7"/>
        <v>0</v>
      </c>
      <c r="X10" s="221">
        <f t="shared" si="8"/>
        <v>0</v>
      </c>
      <c r="Y10" s="205">
        <f t="shared" si="14"/>
        <v>0</v>
      </c>
      <c r="Z10" s="205">
        <f t="shared" si="15"/>
        <v>0</v>
      </c>
      <c r="AA10" s="205">
        <f t="shared" si="16"/>
        <v>0</v>
      </c>
      <c r="AB10" s="205">
        <f t="shared" si="17"/>
        <v>0</v>
      </c>
      <c r="AC10" s="205">
        <f t="shared" si="18"/>
        <v>0</v>
      </c>
      <c r="AD10" s="205">
        <f t="shared" si="19"/>
        <v>0</v>
      </c>
    </row>
    <row r="11" spans="1:43" x14ac:dyDescent="0.2">
      <c r="A11" s="210">
        <f>'Decision Tree'!S16</f>
        <v>6.25E-2</v>
      </c>
      <c r="B11" s="211">
        <f>'Decision Tree'!T16</f>
        <v>5.2231944617500154</v>
      </c>
      <c r="C11" s="210">
        <f>'Decision Tree'!S34</f>
        <v>6.25E-2</v>
      </c>
      <c r="D11" s="211">
        <f>'Decision Tree'!T34</f>
        <v>3.0677896772468545</v>
      </c>
      <c r="E11" s="210">
        <f>'Decision Tree'!S52</f>
        <v>6.25E-2</v>
      </c>
      <c r="F11" s="211">
        <f>'Decision Tree'!T52</f>
        <v>7.1035444679799875</v>
      </c>
      <c r="J11" s="213">
        <v>-19.399999999999999</v>
      </c>
      <c r="K11" s="214"/>
      <c r="L11" s="214"/>
      <c r="M11" s="214"/>
      <c r="N11" s="214"/>
      <c r="O11" s="218">
        <f t="shared" si="10"/>
        <v>0</v>
      </c>
      <c r="P11" s="218">
        <f t="shared" si="11"/>
        <v>0</v>
      </c>
      <c r="Q11" s="218">
        <f t="shared" si="12"/>
        <v>0</v>
      </c>
      <c r="R11" s="218">
        <f t="shared" si="13"/>
        <v>0</v>
      </c>
      <c r="S11" s="221">
        <f t="shared" si="3"/>
        <v>0</v>
      </c>
      <c r="T11" s="221">
        <f t="shared" si="4"/>
        <v>0</v>
      </c>
      <c r="U11" s="221">
        <f t="shared" si="5"/>
        <v>0</v>
      </c>
      <c r="V11" s="221">
        <f t="shared" si="6"/>
        <v>0</v>
      </c>
      <c r="W11" s="221">
        <f t="shared" si="7"/>
        <v>0</v>
      </c>
      <c r="X11" s="221">
        <f t="shared" si="8"/>
        <v>0</v>
      </c>
      <c r="Y11" s="205">
        <f t="shared" si="14"/>
        <v>0</v>
      </c>
      <c r="Z11" s="205">
        <f t="shared" si="15"/>
        <v>0</v>
      </c>
      <c r="AA11" s="205">
        <f t="shared" si="16"/>
        <v>0</v>
      </c>
      <c r="AB11" s="205">
        <f t="shared" si="17"/>
        <v>0</v>
      </c>
      <c r="AC11" s="205">
        <f t="shared" si="18"/>
        <v>0</v>
      </c>
      <c r="AD11" s="205">
        <f t="shared" si="19"/>
        <v>0</v>
      </c>
    </row>
    <row r="12" spans="1:43" x14ac:dyDescent="0.2">
      <c r="A12" s="210">
        <f>'Decision Tree'!S18</f>
        <v>0.125</v>
      </c>
      <c r="B12" s="211">
        <f>'Decision Tree'!T18</f>
        <v>13.647701658120996</v>
      </c>
      <c r="C12" s="210">
        <f>'Decision Tree'!S36</f>
        <v>0.125</v>
      </c>
      <c r="D12" s="211">
        <f>'Decision Tree'!T36</f>
        <v>24.84974411382963</v>
      </c>
      <c r="E12" s="210">
        <f>'Decision Tree'!S54</f>
        <v>0.125</v>
      </c>
      <c r="F12" s="211">
        <f>'Decision Tree'!T54</f>
        <v>18.560874255044528</v>
      </c>
      <c r="J12" s="213">
        <v>-19.3</v>
      </c>
      <c r="K12" s="214"/>
      <c r="L12" s="214"/>
      <c r="M12" s="214"/>
      <c r="N12" s="214"/>
      <c r="O12" s="218">
        <f t="shared" si="10"/>
        <v>0</v>
      </c>
      <c r="P12" s="218">
        <f t="shared" si="11"/>
        <v>0</v>
      </c>
      <c r="Q12" s="218">
        <f t="shared" si="12"/>
        <v>0</v>
      </c>
      <c r="R12" s="218">
        <f t="shared" si="13"/>
        <v>0</v>
      </c>
      <c r="S12" s="221">
        <f t="shared" si="3"/>
        <v>0</v>
      </c>
      <c r="T12" s="221">
        <f t="shared" si="4"/>
        <v>0</v>
      </c>
      <c r="U12" s="221">
        <f t="shared" si="5"/>
        <v>0</v>
      </c>
      <c r="V12" s="221">
        <f t="shared" si="6"/>
        <v>0</v>
      </c>
      <c r="W12" s="221">
        <f t="shared" si="7"/>
        <v>0</v>
      </c>
      <c r="X12" s="221">
        <f t="shared" si="8"/>
        <v>0</v>
      </c>
      <c r="Y12" s="205">
        <f t="shared" si="14"/>
        <v>0</v>
      </c>
      <c r="Z12" s="205">
        <f t="shared" si="15"/>
        <v>0</v>
      </c>
      <c r="AA12" s="205">
        <f t="shared" si="16"/>
        <v>0</v>
      </c>
      <c r="AB12" s="205">
        <f t="shared" si="17"/>
        <v>0</v>
      </c>
      <c r="AC12" s="205">
        <f t="shared" si="18"/>
        <v>0</v>
      </c>
      <c r="AD12" s="205">
        <f t="shared" si="19"/>
        <v>0</v>
      </c>
    </row>
    <row r="13" spans="1:43" x14ac:dyDescent="0.2">
      <c r="A13" s="210">
        <f>'Decision Tree'!S20</f>
        <v>6.25E-2</v>
      </c>
      <c r="B13" s="211">
        <f>'Decision Tree'!T20</f>
        <v>21.285921516164031</v>
      </c>
      <c r="C13" s="210">
        <f>'Decision Tree'!S38</f>
        <v>6.25E-2</v>
      </c>
      <c r="D13" s="211">
        <f>'Decision Tree'!T38</f>
        <v>44.179694894472433</v>
      </c>
      <c r="E13" s="210">
        <f>'Decision Tree'!S56</f>
        <v>6.25E-2</v>
      </c>
      <c r="F13" s="211">
        <f>'Decision Tree'!T56</f>
        <v>28.948853261983061</v>
      </c>
      <c r="J13" s="213">
        <v>-19.2</v>
      </c>
      <c r="K13" s="214"/>
      <c r="L13" s="214"/>
      <c r="M13" s="214"/>
      <c r="N13" s="214"/>
      <c r="O13" s="218">
        <f t="shared" si="10"/>
        <v>0</v>
      </c>
      <c r="P13" s="218">
        <f t="shared" si="11"/>
        <v>0</v>
      </c>
      <c r="Q13" s="218">
        <f t="shared" si="12"/>
        <v>0</v>
      </c>
      <c r="R13" s="218">
        <f t="shared" si="13"/>
        <v>0</v>
      </c>
      <c r="S13" s="221">
        <f t="shared" si="3"/>
        <v>0</v>
      </c>
      <c r="T13" s="221">
        <f t="shared" si="4"/>
        <v>0</v>
      </c>
      <c r="U13" s="221">
        <f t="shared" si="5"/>
        <v>0</v>
      </c>
      <c r="V13" s="221">
        <f t="shared" si="6"/>
        <v>0</v>
      </c>
      <c r="W13" s="221">
        <f t="shared" si="7"/>
        <v>0</v>
      </c>
      <c r="X13" s="221">
        <f t="shared" si="8"/>
        <v>0</v>
      </c>
      <c r="Y13" s="205">
        <f t="shared" si="14"/>
        <v>0</v>
      </c>
      <c r="Z13" s="205">
        <f t="shared" si="15"/>
        <v>0</v>
      </c>
      <c r="AA13" s="205">
        <f t="shared" si="16"/>
        <v>0</v>
      </c>
      <c r="AB13" s="205">
        <f t="shared" si="17"/>
        <v>0</v>
      </c>
      <c r="AC13" s="205">
        <f t="shared" si="18"/>
        <v>0</v>
      </c>
      <c r="AD13" s="205">
        <f t="shared" si="19"/>
        <v>0</v>
      </c>
    </row>
    <row r="14" spans="1:43" x14ac:dyDescent="0.2">
      <c r="J14" s="213">
        <v>-19.100000000000001</v>
      </c>
      <c r="K14" s="214"/>
      <c r="L14" s="214"/>
      <c r="M14" s="214"/>
      <c r="N14" s="214"/>
      <c r="O14" s="218">
        <f t="shared" si="10"/>
        <v>0</v>
      </c>
      <c r="P14" s="218">
        <f t="shared" si="11"/>
        <v>0</v>
      </c>
      <c r="Q14" s="218">
        <f t="shared" si="12"/>
        <v>0</v>
      </c>
      <c r="R14" s="218">
        <f t="shared" si="13"/>
        <v>0</v>
      </c>
      <c r="S14" s="221">
        <f t="shared" si="3"/>
        <v>0</v>
      </c>
      <c r="T14" s="221">
        <f t="shared" si="4"/>
        <v>0</v>
      </c>
      <c r="U14" s="221">
        <f t="shared" si="5"/>
        <v>0</v>
      </c>
      <c r="V14" s="221">
        <f t="shared" si="6"/>
        <v>0</v>
      </c>
      <c r="W14" s="221">
        <f t="shared" si="7"/>
        <v>0</v>
      </c>
      <c r="X14" s="221">
        <f t="shared" si="8"/>
        <v>0</v>
      </c>
      <c r="Y14" s="205">
        <f t="shared" si="14"/>
        <v>0</v>
      </c>
      <c r="Z14" s="205">
        <f t="shared" si="15"/>
        <v>0</v>
      </c>
      <c r="AA14" s="205">
        <f t="shared" si="16"/>
        <v>0</v>
      </c>
      <c r="AB14" s="205">
        <f t="shared" si="17"/>
        <v>0</v>
      </c>
      <c r="AC14" s="205">
        <f t="shared" si="18"/>
        <v>0</v>
      </c>
      <c r="AD14" s="205">
        <f t="shared" si="19"/>
        <v>0</v>
      </c>
    </row>
    <row r="15" spans="1:43" x14ac:dyDescent="0.2">
      <c r="B15" s="228" t="s">
        <v>135</v>
      </c>
      <c r="J15" s="213">
        <v>-19</v>
      </c>
      <c r="K15" s="214"/>
      <c r="L15" s="214"/>
      <c r="M15" s="214"/>
      <c r="N15" s="214"/>
      <c r="O15" s="218">
        <f t="shared" si="10"/>
        <v>0</v>
      </c>
      <c r="P15" s="218">
        <f t="shared" si="11"/>
        <v>0</v>
      </c>
      <c r="Q15" s="218">
        <f t="shared" si="12"/>
        <v>0</v>
      </c>
      <c r="R15" s="218">
        <f t="shared" si="13"/>
        <v>0</v>
      </c>
      <c r="S15" s="221">
        <f t="shared" si="3"/>
        <v>0</v>
      </c>
      <c r="T15" s="221">
        <f t="shared" si="4"/>
        <v>0</v>
      </c>
      <c r="U15" s="221">
        <f t="shared" si="5"/>
        <v>0</v>
      </c>
      <c r="V15" s="221">
        <f t="shared" si="6"/>
        <v>0</v>
      </c>
      <c r="W15" s="221">
        <f t="shared" si="7"/>
        <v>0</v>
      </c>
      <c r="X15" s="221">
        <f t="shared" si="8"/>
        <v>0</v>
      </c>
      <c r="Y15" s="205">
        <f t="shared" si="14"/>
        <v>0</v>
      </c>
      <c r="Z15" s="205">
        <f t="shared" si="15"/>
        <v>0</v>
      </c>
      <c r="AA15" s="205">
        <f t="shared" si="16"/>
        <v>0</v>
      </c>
      <c r="AB15" s="205">
        <f t="shared" si="17"/>
        <v>0</v>
      </c>
      <c r="AC15" s="205">
        <f t="shared" si="18"/>
        <v>0</v>
      </c>
      <c r="AD15" s="205">
        <f t="shared" si="19"/>
        <v>0</v>
      </c>
    </row>
    <row r="16" spans="1:43" x14ac:dyDescent="0.2">
      <c r="J16" s="213">
        <v>-18.899999999999999</v>
      </c>
      <c r="K16" s="214"/>
      <c r="L16" s="214"/>
      <c r="M16" s="214"/>
      <c r="N16" s="214"/>
      <c r="O16" s="218">
        <f t="shared" si="10"/>
        <v>0</v>
      </c>
      <c r="P16" s="218">
        <f t="shared" si="11"/>
        <v>0</v>
      </c>
      <c r="Q16" s="218">
        <f t="shared" si="12"/>
        <v>0</v>
      </c>
      <c r="R16" s="218">
        <f t="shared" si="13"/>
        <v>0</v>
      </c>
      <c r="S16" s="221">
        <f t="shared" si="3"/>
        <v>0</v>
      </c>
      <c r="T16" s="221">
        <f t="shared" si="4"/>
        <v>0</v>
      </c>
      <c r="U16" s="221">
        <f t="shared" si="5"/>
        <v>0</v>
      </c>
      <c r="V16" s="221">
        <f t="shared" si="6"/>
        <v>0</v>
      </c>
      <c r="W16" s="221">
        <f t="shared" si="7"/>
        <v>0</v>
      </c>
      <c r="X16" s="221">
        <f t="shared" si="8"/>
        <v>0</v>
      </c>
      <c r="Y16" s="205">
        <f t="shared" si="14"/>
        <v>0</v>
      </c>
      <c r="Z16" s="205">
        <f t="shared" si="15"/>
        <v>0</v>
      </c>
      <c r="AA16" s="205">
        <f t="shared" si="16"/>
        <v>0</v>
      </c>
      <c r="AB16" s="205">
        <f t="shared" si="17"/>
        <v>0</v>
      </c>
      <c r="AC16" s="205">
        <f t="shared" si="18"/>
        <v>0</v>
      </c>
      <c r="AD16" s="205">
        <f t="shared" si="19"/>
        <v>0</v>
      </c>
    </row>
    <row r="17" spans="1:30" x14ac:dyDescent="0.2">
      <c r="J17" s="213">
        <v>-18.8</v>
      </c>
      <c r="K17" s="214"/>
      <c r="L17" s="214"/>
      <c r="M17" s="214"/>
      <c r="N17" s="214"/>
      <c r="O17" s="218">
        <f t="shared" si="10"/>
        <v>0</v>
      </c>
      <c r="P17" s="218">
        <f t="shared" si="11"/>
        <v>0</v>
      </c>
      <c r="Q17" s="218">
        <f t="shared" si="12"/>
        <v>0</v>
      </c>
      <c r="R17" s="218">
        <f t="shared" si="13"/>
        <v>0</v>
      </c>
      <c r="S17" s="221">
        <f t="shared" si="3"/>
        <v>0</v>
      </c>
      <c r="T17" s="221">
        <f t="shared" si="4"/>
        <v>0</v>
      </c>
      <c r="U17" s="221">
        <f t="shared" si="5"/>
        <v>0</v>
      </c>
      <c r="V17" s="221">
        <f t="shared" si="6"/>
        <v>0</v>
      </c>
      <c r="W17" s="221">
        <f t="shared" si="7"/>
        <v>0</v>
      </c>
      <c r="X17" s="221">
        <f t="shared" si="8"/>
        <v>0</v>
      </c>
      <c r="Y17" s="205">
        <f t="shared" si="14"/>
        <v>0</v>
      </c>
      <c r="Z17" s="205">
        <f t="shared" si="15"/>
        <v>0</v>
      </c>
      <c r="AA17" s="205">
        <f t="shared" si="16"/>
        <v>0</v>
      </c>
      <c r="AB17" s="205">
        <f t="shared" si="17"/>
        <v>0</v>
      </c>
      <c r="AC17" s="205">
        <f t="shared" si="18"/>
        <v>0</v>
      </c>
      <c r="AD17" s="205">
        <f t="shared" si="19"/>
        <v>0</v>
      </c>
    </row>
    <row r="18" spans="1:30" x14ac:dyDescent="0.2">
      <c r="A18" s="398" t="s">
        <v>133</v>
      </c>
      <c r="B18" s="398"/>
      <c r="C18" s="398"/>
      <c r="D18" s="398"/>
      <c r="E18" s="398"/>
      <c r="F18" s="398"/>
      <c r="J18" s="213">
        <v>-18.7</v>
      </c>
      <c r="K18" s="214"/>
      <c r="L18" s="214"/>
      <c r="M18" s="214"/>
      <c r="N18" s="214"/>
      <c r="O18" s="218">
        <f t="shared" si="10"/>
        <v>0</v>
      </c>
      <c r="P18" s="218">
        <f t="shared" si="11"/>
        <v>0</v>
      </c>
      <c r="Q18" s="218">
        <f t="shared" si="12"/>
        <v>0</v>
      </c>
      <c r="R18" s="218">
        <f t="shared" si="13"/>
        <v>0</v>
      </c>
      <c r="S18" s="221">
        <f t="shared" si="3"/>
        <v>0</v>
      </c>
      <c r="T18" s="221">
        <f t="shared" si="4"/>
        <v>0</v>
      </c>
      <c r="U18" s="221">
        <f t="shared" si="5"/>
        <v>0</v>
      </c>
      <c r="V18" s="221">
        <f t="shared" si="6"/>
        <v>0</v>
      </c>
      <c r="W18" s="221">
        <f t="shared" si="7"/>
        <v>0</v>
      </c>
      <c r="X18" s="221">
        <f t="shared" si="8"/>
        <v>0</v>
      </c>
      <c r="Y18" s="205">
        <f t="shared" si="14"/>
        <v>0</v>
      </c>
      <c r="Z18" s="205">
        <f t="shared" si="15"/>
        <v>0</v>
      </c>
      <c r="AA18" s="205">
        <f t="shared" si="16"/>
        <v>0</v>
      </c>
      <c r="AB18" s="205">
        <f t="shared" si="17"/>
        <v>0</v>
      </c>
      <c r="AC18" s="205">
        <f t="shared" si="18"/>
        <v>0</v>
      </c>
      <c r="AD18" s="205">
        <f t="shared" si="19"/>
        <v>0</v>
      </c>
    </row>
    <row r="19" spans="1:30" x14ac:dyDescent="0.2">
      <c r="J19" s="213">
        <v>-18.600000000000001</v>
      </c>
      <c r="K19" s="214"/>
      <c r="L19" s="214"/>
      <c r="M19" s="214"/>
      <c r="N19" s="214"/>
      <c r="O19" s="218">
        <f t="shared" si="10"/>
        <v>0</v>
      </c>
      <c r="P19" s="218">
        <f t="shared" si="11"/>
        <v>0</v>
      </c>
      <c r="Q19" s="218">
        <f t="shared" si="12"/>
        <v>0</v>
      </c>
      <c r="R19" s="218">
        <f t="shared" si="13"/>
        <v>0</v>
      </c>
      <c r="S19" s="221">
        <f t="shared" si="3"/>
        <v>0</v>
      </c>
      <c r="T19" s="221">
        <f t="shared" si="4"/>
        <v>0</v>
      </c>
      <c r="U19" s="221">
        <f t="shared" si="5"/>
        <v>0</v>
      </c>
      <c r="V19" s="221">
        <f t="shared" si="6"/>
        <v>0</v>
      </c>
      <c r="W19" s="221">
        <f t="shared" si="7"/>
        <v>0</v>
      </c>
      <c r="X19" s="221">
        <f t="shared" si="8"/>
        <v>0</v>
      </c>
      <c r="Y19" s="205">
        <f t="shared" si="14"/>
        <v>0</v>
      </c>
      <c r="Z19" s="205">
        <f t="shared" si="15"/>
        <v>0</v>
      </c>
      <c r="AA19" s="205">
        <f t="shared" si="16"/>
        <v>0</v>
      </c>
      <c r="AB19" s="205">
        <f t="shared" si="17"/>
        <v>0</v>
      </c>
      <c r="AC19" s="205">
        <f t="shared" si="18"/>
        <v>0</v>
      </c>
      <c r="AD19" s="205">
        <f t="shared" si="19"/>
        <v>0</v>
      </c>
    </row>
    <row r="20" spans="1:30" x14ac:dyDescent="0.2">
      <c r="A20" s="397" t="s">
        <v>134</v>
      </c>
      <c r="B20" s="397"/>
      <c r="C20" s="397"/>
      <c r="D20" s="397"/>
      <c r="E20" s="397"/>
      <c r="F20" s="397"/>
      <c r="J20" s="213">
        <v>-18.5</v>
      </c>
      <c r="K20" s="214"/>
      <c r="L20" s="214"/>
      <c r="M20" s="214"/>
      <c r="N20" s="214"/>
      <c r="O20" s="218">
        <f t="shared" si="10"/>
        <v>0</v>
      </c>
      <c r="P20" s="218">
        <f t="shared" si="11"/>
        <v>0</v>
      </c>
      <c r="Q20" s="218">
        <f t="shared" si="12"/>
        <v>0</v>
      </c>
      <c r="R20" s="218">
        <f t="shared" si="13"/>
        <v>0</v>
      </c>
      <c r="S20" s="221">
        <f t="shared" si="3"/>
        <v>0</v>
      </c>
      <c r="T20" s="221">
        <f t="shared" si="4"/>
        <v>0</v>
      </c>
      <c r="U20" s="221">
        <f t="shared" si="5"/>
        <v>0</v>
      </c>
      <c r="V20" s="221">
        <f t="shared" si="6"/>
        <v>0</v>
      </c>
      <c r="W20" s="221">
        <f t="shared" si="7"/>
        <v>0</v>
      </c>
      <c r="X20" s="221">
        <f t="shared" si="8"/>
        <v>0</v>
      </c>
      <c r="Y20" s="205">
        <f t="shared" si="14"/>
        <v>0</v>
      </c>
      <c r="Z20" s="205">
        <f t="shared" si="15"/>
        <v>0</v>
      </c>
      <c r="AA20" s="205">
        <f t="shared" si="16"/>
        <v>0</v>
      </c>
      <c r="AB20" s="205">
        <f t="shared" si="17"/>
        <v>0</v>
      </c>
      <c r="AC20" s="205">
        <f t="shared" si="18"/>
        <v>0</v>
      </c>
      <c r="AD20" s="205">
        <f t="shared" si="19"/>
        <v>0</v>
      </c>
    </row>
    <row r="21" spans="1:30" x14ac:dyDescent="0.2">
      <c r="A21" s="397"/>
      <c r="B21" s="397"/>
      <c r="C21" s="397"/>
      <c r="D21" s="397"/>
      <c r="E21" s="397"/>
      <c r="F21" s="397"/>
      <c r="J21" s="213">
        <v>-18.399999999999999</v>
      </c>
      <c r="K21" s="214"/>
      <c r="L21" s="214"/>
      <c r="M21" s="214"/>
      <c r="N21" s="214"/>
      <c r="O21" s="218">
        <f t="shared" si="10"/>
        <v>0</v>
      </c>
      <c r="P21" s="218">
        <f t="shared" si="11"/>
        <v>0</v>
      </c>
      <c r="Q21" s="218">
        <f t="shared" si="12"/>
        <v>0</v>
      </c>
      <c r="R21" s="218">
        <f t="shared" si="13"/>
        <v>0</v>
      </c>
      <c r="S21" s="221">
        <f t="shared" si="3"/>
        <v>0</v>
      </c>
      <c r="T21" s="221">
        <f t="shared" si="4"/>
        <v>0</v>
      </c>
      <c r="U21" s="221">
        <f t="shared" si="5"/>
        <v>0</v>
      </c>
      <c r="V21" s="221">
        <f t="shared" si="6"/>
        <v>0</v>
      </c>
      <c r="W21" s="221">
        <f t="shared" si="7"/>
        <v>0</v>
      </c>
      <c r="X21" s="221">
        <f t="shared" si="8"/>
        <v>0</v>
      </c>
      <c r="Y21" s="205">
        <f t="shared" si="14"/>
        <v>0</v>
      </c>
      <c r="Z21" s="205">
        <f t="shared" si="15"/>
        <v>0</v>
      </c>
      <c r="AA21" s="205">
        <f t="shared" si="16"/>
        <v>0</v>
      </c>
      <c r="AB21" s="205">
        <f t="shared" si="17"/>
        <v>0</v>
      </c>
      <c r="AC21" s="205">
        <f t="shared" si="18"/>
        <v>0</v>
      </c>
      <c r="AD21" s="205">
        <f t="shared" si="19"/>
        <v>0</v>
      </c>
    </row>
    <row r="22" spans="1:30" x14ac:dyDescent="0.2">
      <c r="A22" s="229" t="str">
        <f t="shared" ref="A22:F22" si="20">S4</f>
        <v>∆ CDF (1-2)</v>
      </c>
      <c r="B22" s="229" t="str">
        <f t="shared" si="20"/>
        <v>∆ CDF (1-3)</v>
      </c>
      <c r="C22" s="229" t="str">
        <f t="shared" si="20"/>
        <v>∆ CDF (1-4)</v>
      </c>
      <c r="D22" s="229" t="str">
        <f t="shared" si="20"/>
        <v>∆ CDF (2-3)</v>
      </c>
      <c r="E22" s="229" t="str">
        <f t="shared" si="20"/>
        <v>∆ CDF (2-4)</v>
      </c>
      <c r="F22" s="229" t="str">
        <f t="shared" si="20"/>
        <v>∆ CDF (3-4)</v>
      </c>
      <c r="J22" s="213">
        <v>-18.3</v>
      </c>
      <c r="K22" s="214"/>
      <c r="L22" s="214"/>
      <c r="M22" s="214"/>
      <c r="N22" s="214"/>
      <c r="O22" s="218">
        <f t="shared" si="10"/>
        <v>0</v>
      </c>
      <c r="P22" s="218">
        <f t="shared" si="11"/>
        <v>0</v>
      </c>
      <c r="Q22" s="218">
        <f t="shared" si="12"/>
        <v>0</v>
      </c>
      <c r="R22" s="218">
        <f t="shared" si="13"/>
        <v>0</v>
      </c>
      <c r="S22" s="221">
        <f t="shared" si="3"/>
        <v>0</v>
      </c>
      <c r="T22" s="221">
        <f t="shared" si="4"/>
        <v>0</v>
      </c>
      <c r="U22" s="221">
        <f t="shared" si="5"/>
        <v>0</v>
      </c>
      <c r="V22" s="221">
        <f t="shared" si="6"/>
        <v>0</v>
      </c>
      <c r="W22" s="221">
        <f t="shared" si="7"/>
        <v>0</v>
      </c>
      <c r="X22" s="221">
        <f t="shared" si="8"/>
        <v>0</v>
      </c>
      <c r="Y22" s="205">
        <f t="shared" si="14"/>
        <v>0</v>
      </c>
      <c r="Z22" s="205">
        <f t="shared" si="15"/>
        <v>0</v>
      </c>
      <c r="AA22" s="205">
        <f t="shared" si="16"/>
        <v>0</v>
      </c>
      <c r="AB22" s="205">
        <f t="shared" si="17"/>
        <v>0</v>
      </c>
      <c r="AC22" s="205">
        <f t="shared" si="18"/>
        <v>0</v>
      </c>
      <c r="AD22" s="205">
        <f t="shared" si="19"/>
        <v>0</v>
      </c>
    </row>
    <row r="23" spans="1:30" x14ac:dyDescent="0.2">
      <c r="A23" s="223" t="str">
        <f t="shared" ref="A23:F23" si="21">S809</f>
        <v>No</v>
      </c>
      <c r="B23" s="223" t="str">
        <f t="shared" si="21"/>
        <v>No</v>
      </c>
      <c r="C23" s="223" t="str">
        <f t="shared" si="21"/>
        <v>Yes</v>
      </c>
      <c r="D23" s="223" t="str">
        <f t="shared" si="21"/>
        <v>No</v>
      </c>
      <c r="E23" s="223" t="str">
        <f t="shared" si="21"/>
        <v>No</v>
      </c>
      <c r="F23" s="223" t="str">
        <f t="shared" si="21"/>
        <v>No</v>
      </c>
      <c r="J23" s="213">
        <v>-18.2</v>
      </c>
      <c r="K23" s="214"/>
      <c r="L23" s="214"/>
      <c r="M23" s="214"/>
      <c r="N23" s="214"/>
      <c r="O23" s="218">
        <f t="shared" si="10"/>
        <v>0</v>
      </c>
      <c r="P23" s="218">
        <f t="shared" si="11"/>
        <v>0</v>
      </c>
      <c r="Q23" s="218">
        <f t="shared" si="12"/>
        <v>0</v>
      </c>
      <c r="R23" s="218">
        <f t="shared" si="13"/>
        <v>0</v>
      </c>
      <c r="S23" s="221">
        <f t="shared" si="3"/>
        <v>0</v>
      </c>
      <c r="T23" s="221">
        <f t="shared" si="4"/>
        <v>0</v>
      </c>
      <c r="U23" s="221">
        <f t="shared" si="5"/>
        <v>0</v>
      </c>
      <c r="V23" s="221">
        <f t="shared" si="6"/>
        <v>0</v>
      </c>
      <c r="W23" s="221">
        <f t="shared" si="7"/>
        <v>0</v>
      </c>
      <c r="X23" s="221">
        <f t="shared" si="8"/>
        <v>0</v>
      </c>
      <c r="Y23" s="205">
        <f t="shared" si="14"/>
        <v>0</v>
      </c>
      <c r="Z23" s="205">
        <f t="shared" si="15"/>
        <v>0</v>
      </c>
      <c r="AA23" s="205">
        <f t="shared" si="16"/>
        <v>0</v>
      </c>
      <c r="AB23" s="205">
        <f t="shared" si="17"/>
        <v>0</v>
      </c>
      <c r="AC23" s="205">
        <f t="shared" si="18"/>
        <v>0</v>
      </c>
      <c r="AD23" s="205">
        <f t="shared" si="19"/>
        <v>0</v>
      </c>
    </row>
    <row r="24" spans="1:30" x14ac:dyDescent="0.2">
      <c r="A24" s="202"/>
      <c r="B24" s="204"/>
      <c r="C24" s="204"/>
      <c r="D24" s="204"/>
      <c r="E24" s="202"/>
      <c r="J24" s="213">
        <v>-18.100000000000001</v>
      </c>
      <c r="K24" s="214"/>
      <c r="L24" s="214"/>
      <c r="M24" s="214"/>
      <c r="N24" s="214"/>
      <c r="O24" s="218">
        <f t="shared" si="10"/>
        <v>0</v>
      </c>
      <c r="P24" s="218">
        <f t="shared" si="11"/>
        <v>0</v>
      </c>
      <c r="Q24" s="218">
        <f t="shared" si="12"/>
        <v>0</v>
      </c>
      <c r="R24" s="218">
        <f t="shared" si="13"/>
        <v>0</v>
      </c>
      <c r="S24" s="221">
        <f t="shared" si="3"/>
        <v>0</v>
      </c>
      <c r="T24" s="221">
        <f t="shared" si="4"/>
        <v>0</v>
      </c>
      <c r="U24" s="221">
        <f t="shared" si="5"/>
        <v>0</v>
      </c>
      <c r="V24" s="221">
        <f t="shared" si="6"/>
        <v>0</v>
      </c>
      <c r="W24" s="221">
        <f t="shared" si="7"/>
        <v>0</v>
      </c>
      <c r="X24" s="221">
        <f t="shared" si="8"/>
        <v>0</v>
      </c>
      <c r="Y24" s="205">
        <f t="shared" si="14"/>
        <v>0</v>
      </c>
      <c r="Z24" s="205">
        <f t="shared" si="15"/>
        <v>0</v>
      </c>
      <c r="AA24" s="205">
        <f t="shared" si="16"/>
        <v>0</v>
      </c>
      <c r="AB24" s="205">
        <f t="shared" si="17"/>
        <v>0</v>
      </c>
      <c r="AC24" s="205">
        <f t="shared" si="18"/>
        <v>0</v>
      </c>
      <c r="AD24" s="205">
        <f t="shared" si="19"/>
        <v>0</v>
      </c>
    </row>
    <row r="25" spans="1:30" x14ac:dyDescent="0.2">
      <c r="A25" s="397" t="s">
        <v>132</v>
      </c>
      <c r="B25" s="397"/>
      <c r="C25" s="397"/>
      <c r="D25" s="397"/>
      <c r="E25" s="397"/>
      <c r="F25" s="397"/>
      <c r="J25" s="213">
        <v>-18</v>
      </c>
      <c r="K25" s="214"/>
      <c r="L25" s="214"/>
      <c r="M25" s="214"/>
      <c r="N25" s="214"/>
      <c r="O25" s="218">
        <f t="shared" si="10"/>
        <v>0</v>
      </c>
      <c r="P25" s="218">
        <f t="shared" si="11"/>
        <v>0</v>
      </c>
      <c r="Q25" s="218">
        <f t="shared" si="12"/>
        <v>0</v>
      </c>
      <c r="R25" s="218">
        <f t="shared" si="13"/>
        <v>0</v>
      </c>
      <c r="S25" s="221">
        <f t="shared" si="3"/>
        <v>0</v>
      </c>
      <c r="T25" s="221">
        <f t="shared" si="4"/>
        <v>0</v>
      </c>
      <c r="U25" s="221">
        <f t="shared" si="5"/>
        <v>0</v>
      </c>
      <c r="V25" s="221">
        <f t="shared" si="6"/>
        <v>0</v>
      </c>
      <c r="W25" s="221">
        <f t="shared" si="7"/>
        <v>0</v>
      </c>
      <c r="X25" s="221">
        <f t="shared" si="8"/>
        <v>0</v>
      </c>
      <c r="Y25" s="205">
        <f t="shared" si="14"/>
        <v>0</v>
      </c>
      <c r="Z25" s="205">
        <f t="shared" si="15"/>
        <v>0</v>
      </c>
      <c r="AA25" s="205">
        <f t="shared" si="16"/>
        <v>0</v>
      </c>
      <c r="AB25" s="205">
        <f t="shared" si="17"/>
        <v>0</v>
      </c>
      <c r="AC25" s="205">
        <f t="shared" si="18"/>
        <v>0</v>
      </c>
      <c r="AD25" s="205">
        <f t="shared" si="19"/>
        <v>0</v>
      </c>
    </row>
    <row r="26" spans="1:30" x14ac:dyDescent="0.2">
      <c r="A26" s="397"/>
      <c r="B26" s="397"/>
      <c r="C26" s="397"/>
      <c r="D26" s="397"/>
      <c r="E26" s="397"/>
      <c r="F26" s="397"/>
      <c r="J26" s="213">
        <v>-17.899999999999999</v>
      </c>
      <c r="K26" s="214"/>
      <c r="L26" s="214"/>
      <c r="M26" s="214"/>
      <c r="N26" s="214"/>
      <c r="O26" s="218">
        <f t="shared" si="10"/>
        <v>0</v>
      </c>
      <c r="P26" s="218">
        <f t="shared" si="11"/>
        <v>0</v>
      </c>
      <c r="Q26" s="218">
        <f t="shared" si="12"/>
        <v>0</v>
      </c>
      <c r="R26" s="218">
        <f t="shared" si="13"/>
        <v>0</v>
      </c>
      <c r="S26" s="221">
        <f t="shared" si="3"/>
        <v>0</v>
      </c>
      <c r="T26" s="221">
        <f t="shared" si="4"/>
        <v>0</v>
      </c>
      <c r="U26" s="221">
        <f t="shared" si="5"/>
        <v>0</v>
      </c>
      <c r="V26" s="221">
        <f t="shared" si="6"/>
        <v>0</v>
      </c>
      <c r="W26" s="221">
        <f t="shared" si="7"/>
        <v>0</v>
      </c>
      <c r="X26" s="221">
        <f t="shared" si="8"/>
        <v>0</v>
      </c>
      <c r="Y26" s="205">
        <f t="shared" si="14"/>
        <v>0</v>
      </c>
      <c r="Z26" s="205">
        <f t="shared" si="15"/>
        <v>0</v>
      </c>
      <c r="AA26" s="205">
        <f t="shared" si="16"/>
        <v>0</v>
      </c>
      <c r="AB26" s="205">
        <f t="shared" si="17"/>
        <v>0</v>
      </c>
      <c r="AC26" s="205">
        <f t="shared" si="18"/>
        <v>0</v>
      </c>
      <c r="AD26" s="205">
        <f t="shared" si="19"/>
        <v>0</v>
      </c>
    </row>
    <row r="27" spans="1:30" x14ac:dyDescent="0.2">
      <c r="A27" s="230" t="str">
        <f t="shared" ref="A27:F27" si="22">Y4</f>
        <v>∫ ∆ CDF (1-2)</v>
      </c>
      <c r="B27" s="230" t="str">
        <f t="shared" si="22"/>
        <v>∫ ∆ CDF (1-3)</v>
      </c>
      <c r="C27" s="230" t="str">
        <f t="shared" si="22"/>
        <v>∫ ∆ CDF (1-4)</v>
      </c>
      <c r="D27" s="230" t="str">
        <f t="shared" si="22"/>
        <v>∫ ∆ CDF (2-3)</v>
      </c>
      <c r="E27" s="230" t="str">
        <f t="shared" si="22"/>
        <v>∫ ∆ CDF (2-4)</v>
      </c>
      <c r="F27" s="230" t="str">
        <f t="shared" si="22"/>
        <v>∫ ∆ CDF (3-4)</v>
      </c>
      <c r="J27" s="213">
        <v>-17.8</v>
      </c>
      <c r="K27" s="214"/>
      <c r="L27" s="214"/>
      <c r="M27" s="214"/>
      <c r="N27" s="214"/>
      <c r="O27" s="218">
        <f t="shared" si="10"/>
        <v>0</v>
      </c>
      <c r="P27" s="218">
        <f t="shared" si="11"/>
        <v>0</v>
      </c>
      <c r="Q27" s="218">
        <f t="shared" si="12"/>
        <v>0</v>
      </c>
      <c r="R27" s="218">
        <f t="shared" si="13"/>
        <v>0</v>
      </c>
      <c r="S27" s="221">
        <f t="shared" si="3"/>
        <v>0</v>
      </c>
      <c r="T27" s="221">
        <f t="shared" si="4"/>
        <v>0</v>
      </c>
      <c r="U27" s="221">
        <f t="shared" si="5"/>
        <v>0</v>
      </c>
      <c r="V27" s="221">
        <f t="shared" si="6"/>
        <v>0</v>
      </c>
      <c r="W27" s="221">
        <f t="shared" si="7"/>
        <v>0</v>
      </c>
      <c r="X27" s="221">
        <f t="shared" si="8"/>
        <v>0</v>
      </c>
      <c r="Y27" s="205">
        <f t="shared" si="14"/>
        <v>0</v>
      </c>
      <c r="Z27" s="205">
        <f t="shared" si="15"/>
        <v>0</v>
      </c>
      <c r="AA27" s="205">
        <f t="shared" si="16"/>
        <v>0</v>
      </c>
      <c r="AB27" s="205">
        <f t="shared" si="17"/>
        <v>0</v>
      </c>
      <c r="AC27" s="205">
        <f t="shared" si="18"/>
        <v>0</v>
      </c>
      <c r="AD27" s="205">
        <f t="shared" si="19"/>
        <v>0</v>
      </c>
    </row>
    <row r="28" spans="1:30" x14ac:dyDescent="0.2">
      <c r="A28" s="223" t="str">
        <f t="shared" ref="A28:F28" si="23">Y813</f>
        <v>Yes</v>
      </c>
      <c r="B28" s="223" t="str">
        <f t="shared" si="23"/>
        <v>Yes</v>
      </c>
      <c r="C28" s="223" t="str">
        <f t="shared" si="23"/>
        <v>Yes</v>
      </c>
      <c r="D28" s="223" t="str">
        <f t="shared" si="23"/>
        <v>Yes</v>
      </c>
      <c r="E28" s="223" t="str">
        <f t="shared" si="23"/>
        <v>No</v>
      </c>
      <c r="F28" s="223" t="str">
        <f t="shared" si="23"/>
        <v>No</v>
      </c>
      <c r="J28" s="213">
        <v>-17.7</v>
      </c>
      <c r="K28" s="214"/>
      <c r="L28" s="214"/>
      <c r="M28" s="214"/>
      <c r="N28" s="214"/>
      <c r="O28" s="218">
        <f t="shared" si="10"/>
        <v>0</v>
      </c>
      <c r="P28" s="218">
        <f t="shared" si="11"/>
        <v>0</v>
      </c>
      <c r="Q28" s="218">
        <f t="shared" si="12"/>
        <v>0</v>
      </c>
      <c r="R28" s="218">
        <f t="shared" si="13"/>
        <v>0</v>
      </c>
      <c r="S28" s="221">
        <f t="shared" si="3"/>
        <v>0</v>
      </c>
      <c r="T28" s="221">
        <f t="shared" si="4"/>
        <v>0</v>
      </c>
      <c r="U28" s="221">
        <f t="shared" si="5"/>
        <v>0</v>
      </c>
      <c r="V28" s="221">
        <f t="shared" si="6"/>
        <v>0</v>
      </c>
      <c r="W28" s="221">
        <f t="shared" si="7"/>
        <v>0</v>
      </c>
      <c r="X28" s="221">
        <f t="shared" si="8"/>
        <v>0</v>
      </c>
      <c r="Y28" s="205">
        <f t="shared" si="14"/>
        <v>0</v>
      </c>
      <c r="Z28" s="205">
        <f t="shared" si="15"/>
        <v>0</v>
      </c>
      <c r="AA28" s="205">
        <f t="shared" si="16"/>
        <v>0</v>
      </c>
      <c r="AB28" s="205">
        <f t="shared" si="17"/>
        <v>0</v>
      </c>
      <c r="AC28" s="205">
        <f t="shared" si="18"/>
        <v>0</v>
      </c>
      <c r="AD28" s="205">
        <f t="shared" si="19"/>
        <v>0</v>
      </c>
    </row>
    <row r="29" spans="1:30" x14ac:dyDescent="0.2">
      <c r="A29" s="202"/>
      <c r="B29" s="204"/>
      <c r="C29" s="204"/>
      <c r="D29" s="204"/>
      <c r="E29" s="202"/>
      <c r="J29" s="213">
        <v>-17.600000000000001</v>
      </c>
      <c r="K29" s="214"/>
      <c r="L29" s="214"/>
      <c r="M29" s="214"/>
      <c r="N29" s="214"/>
      <c r="O29" s="218">
        <f t="shared" si="10"/>
        <v>0</v>
      </c>
      <c r="P29" s="218">
        <f t="shared" si="11"/>
        <v>0</v>
      </c>
      <c r="Q29" s="218">
        <f t="shared" si="12"/>
        <v>0</v>
      </c>
      <c r="R29" s="218">
        <f t="shared" si="13"/>
        <v>0</v>
      </c>
      <c r="S29" s="221">
        <f t="shared" si="3"/>
        <v>0</v>
      </c>
      <c r="T29" s="221">
        <f t="shared" si="4"/>
        <v>0</v>
      </c>
      <c r="U29" s="221">
        <f t="shared" si="5"/>
        <v>0</v>
      </c>
      <c r="V29" s="221">
        <f t="shared" si="6"/>
        <v>0</v>
      </c>
      <c r="W29" s="221">
        <f t="shared" si="7"/>
        <v>0</v>
      </c>
      <c r="X29" s="221">
        <f t="shared" si="8"/>
        <v>0</v>
      </c>
      <c r="Y29" s="205">
        <f t="shared" si="14"/>
        <v>0</v>
      </c>
      <c r="Z29" s="205">
        <f t="shared" si="15"/>
        <v>0</v>
      </c>
      <c r="AA29" s="205">
        <f t="shared" si="16"/>
        <v>0</v>
      </c>
      <c r="AB29" s="205">
        <f t="shared" si="17"/>
        <v>0</v>
      </c>
      <c r="AC29" s="205">
        <f t="shared" si="18"/>
        <v>0</v>
      </c>
      <c r="AD29" s="205">
        <f t="shared" si="19"/>
        <v>0</v>
      </c>
    </row>
    <row r="30" spans="1:30" x14ac:dyDescent="0.2">
      <c r="A30" s="202"/>
      <c r="B30" s="204"/>
      <c r="C30" s="204"/>
      <c r="D30" s="204"/>
      <c r="E30" s="204"/>
      <c r="J30" s="213">
        <v>-17.5</v>
      </c>
      <c r="K30" s="214"/>
      <c r="L30" s="214"/>
      <c r="M30" s="214"/>
      <c r="N30" s="214"/>
      <c r="O30" s="218">
        <f t="shared" si="10"/>
        <v>0</v>
      </c>
      <c r="P30" s="218">
        <f t="shared" si="11"/>
        <v>0</v>
      </c>
      <c r="Q30" s="218">
        <f t="shared" si="12"/>
        <v>0</v>
      </c>
      <c r="R30" s="218">
        <f t="shared" si="13"/>
        <v>0</v>
      </c>
      <c r="S30" s="221">
        <f t="shared" si="3"/>
        <v>0</v>
      </c>
      <c r="T30" s="221">
        <f t="shared" si="4"/>
        <v>0</v>
      </c>
      <c r="U30" s="221">
        <f t="shared" si="5"/>
        <v>0</v>
      </c>
      <c r="V30" s="221">
        <f t="shared" si="6"/>
        <v>0</v>
      </c>
      <c r="W30" s="221">
        <f t="shared" si="7"/>
        <v>0</v>
      </c>
      <c r="X30" s="221">
        <f t="shared" si="8"/>
        <v>0</v>
      </c>
      <c r="Y30" s="205">
        <f t="shared" si="14"/>
        <v>0</v>
      </c>
      <c r="Z30" s="205">
        <f t="shared" si="15"/>
        <v>0</v>
      </c>
      <c r="AA30" s="205">
        <f t="shared" si="16"/>
        <v>0</v>
      </c>
      <c r="AB30" s="205">
        <f t="shared" si="17"/>
        <v>0</v>
      </c>
      <c r="AC30" s="205">
        <f t="shared" si="18"/>
        <v>0</v>
      </c>
      <c r="AD30" s="205">
        <f t="shared" si="19"/>
        <v>0</v>
      </c>
    </row>
    <row r="31" spans="1:30" x14ac:dyDescent="0.2">
      <c r="J31" s="213">
        <v>-17.399999999999999</v>
      </c>
      <c r="K31" s="214"/>
      <c r="L31" s="214"/>
      <c r="M31" s="214"/>
      <c r="N31" s="214"/>
      <c r="O31" s="218">
        <f t="shared" si="10"/>
        <v>0</v>
      </c>
      <c r="P31" s="218">
        <f t="shared" si="11"/>
        <v>0</v>
      </c>
      <c r="Q31" s="218">
        <f t="shared" si="12"/>
        <v>0</v>
      </c>
      <c r="R31" s="218">
        <f t="shared" si="13"/>
        <v>0</v>
      </c>
      <c r="S31" s="221">
        <f t="shared" si="3"/>
        <v>0</v>
      </c>
      <c r="T31" s="221">
        <f t="shared" si="4"/>
        <v>0</v>
      </c>
      <c r="U31" s="221">
        <f t="shared" si="5"/>
        <v>0</v>
      </c>
      <c r="V31" s="221">
        <f t="shared" si="6"/>
        <v>0</v>
      </c>
      <c r="W31" s="221">
        <f t="shared" si="7"/>
        <v>0</v>
      </c>
      <c r="X31" s="221">
        <f t="shared" si="8"/>
        <v>0</v>
      </c>
      <c r="Y31" s="205">
        <f t="shared" si="14"/>
        <v>0</v>
      </c>
      <c r="Z31" s="205">
        <f t="shared" si="15"/>
        <v>0</v>
      </c>
      <c r="AA31" s="205">
        <f t="shared" si="16"/>
        <v>0</v>
      </c>
      <c r="AB31" s="205">
        <f t="shared" si="17"/>
        <v>0</v>
      </c>
      <c r="AC31" s="205">
        <f t="shared" si="18"/>
        <v>0</v>
      </c>
      <c r="AD31" s="205">
        <f t="shared" si="19"/>
        <v>0</v>
      </c>
    </row>
    <row r="32" spans="1:30" x14ac:dyDescent="0.2">
      <c r="J32" s="213">
        <v>-17.3</v>
      </c>
      <c r="K32" s="214"/>
      <c r="L32" s="214"/>
      <c r="M32" s="214"/>
      <c r="N32" s="214"/>
      <c r="O32" s="218">
        <f t="shared" si="10"/>
        <v>0</v>
      </c>
      <c r="P32" s="218">
        <f t="shared" si="11"/>
        <v>0</v>
      </c>
      <c r="Q32" s="218">
        <f t="shared" si="12"/>
        <v>0</v>
      </c>
      <c r="R32" s="218">
        <f t="shared" si="13"/>
        <v>0</v>
      </c>
      <c r="S32" s="221">
        <f t="shared" si="3"/>
        <v>0</v>
      </c>
      <c r="T32" s="221">
        <f t="shared" si="4"/>
        <v>0</v>
      </c>
      <c r="U32" s="221">
        <f t="shared" si="5"/>
        <v>0</v>
      </c>
      <c r="V32" s="221">
        <f t="shared" si="6"/>
        <v>0</v>
      </c>
      <c r="W32" s="221">
        <f t="shared" si="7"/>
        <v>0</v>
      </c>
      <c r="X32" s="221">
        <f t="shared" si="8"/>
        <v>0</v>
      </c>
      <c r="Y32" s="205">
        <f t="shared" si="14"/>
        <v>0</v>
      </c>
      <c r="Z32" s="205">
        <f t="shared" si="15"/>
        <v>0</v>
      </c>
      <c r="AA32" s="205">
        <f t="shared" si="16"/>
        <v>0</v>
      </c>
      <c r="AB32" s="205">
        <f t="shared" si="17"/>
        <v>0</v>
      </c>
      <c r="AC32" s="205">
        <f t="shared" si="18"/>
        <v>0</v>
      </c>
      <c r="AD32" s="205">
        <f t="shared" si="19"/>
        <v>0</v>
      </c>
    </row>
    <row r="33" spans="10:30" x14ac:dyDescent="0.2">
      <c r="J33" s="213">
        <v>-17.2</v>
      </c>
      <c r="K33" s="214"/>
      <c r="L33" s="214"/>
      <c r="M33" s="214"/>
      <c r="N33" s="214"/>
      <c r="O33" s="218">
        <f t="shared" si="10"/>
        <v>0</v>
      </c>
      <c r="P33" s="218">
        <f t="shared" si="11"/>
        <v>0</v>
      </c>
      <c r="Q33" s="218">
        <f t="shared" si="12"/>
        <v>0</v>
      </c>
      <c r="R33" s="218">
        <f t="shared" si="13"/>
        <v>0</v>
      </c>
      <c r="S33" s="221">
        <f t="shared" si="3"/>
        <v>0</v>
      </c>
      <c r="T33" s="221">
        <f t="shared" si="4"/>
        <v>0</v>
      </c>
      <c r="U33" s="221">
        <f t="shared" si="5"/>
        <v>0</v>
      </c>
      <c r="V33" s="221">
        <f t="shared" si="6"/>
        <v>0</v>
      </c>
      <c r="W33" s="221">
        <f t="shared" si="7"/>
        <v>0</v>
      </c>
      <c r="X33" s="221">
        <f t="shared" si="8"/>
        <v>0</v>
      </c>
      <c r="Y33" s="205">
        <f t="shared" si="14"/>
        <v>0</v>
      </c>
      <c r="Z33" s="205">
        <f t="shared" si="15"/>
        <v>0</v>
      </c>
      <c r="AA33" s="205">
        <f t="shared" si="16"/>
        <v>0</v>
      </c>
      <c r="AB33" s="205">
        <f t="shared" si="17"/>
        <v>0</v>
      </c>
      <c r="AC33" s="205">
        <f t="shared" si="18"/>
        <v>0</v>
      </c>
      <c r="AD33" s="205">
        <f t="shared" si="19"/>
        <v>0</v>
      </c>
    </row>
    <row r="34" spans="10:30" x14ac:dyDescent="0.2">
      <c r="J34" s="213">
        <v>-17.100000000000001</v>
      </c>
      <c r="K34" s="214"/>
      <c r="L34" s="214"/>
      <c r="M34" s="214"/>
      <c r="N34" s="214"/>
      <c r="O34" s="218">
        <f t="shared" si="10"/>
        <v>0</v>
      </c>
      <c r="P34" s="218">
        <f t="shared" si="11"/>
        <v>0</v>
      </c>
      <c r="Q34" s="218">
        <f t="shared" si="12"/>
        <v>0</v>
      </c>
      <c r="R34" s="218">
        <f t="shared" si="13"/>
        <v>0</v>
      </c>
      <c r="S34" s="221">
        <f t="shared" si="3"/>
        <v>0</v>
      </c>
      <c r="T34" s="221">
        <f t="shared" si="4"/>
        <v>0</v>
      </c>
      <c r="U34" s="221">
        <f t="shared" si="5"/>
        <v>0</v>
      </c>
      <c r="V34" s="221">
        <f t="shared" si="6"/>
        <v>0</v>
      </c>
      <c r="W34" s="221">
        <f t="shared" si="7"/>
        <v>0</v>
      </c>
      <c r="X34" s="221">
        <f t="shared" si="8"/>
        <v>0</v>
      </c>
      <c r="Y34" s="205">
        <f t="shared" si="14"/>
        <v>0</v>
      </c>
      <c r="Z34" s="205">
        <f t="shared" si="15"/>
        <v>0</v>
      </c>
      <c r="AA34" s="205">
        <f t="shared" si="16"/>
        <v>0</v>
      </c>
      <c r="AB34" s="205">
        <f t="shared" si="17"/>
        <v>0</v>
      </c>
      <c r="AC34" s="205">
        <f t="shared" si="18"/>
        <v>0</v>
      </c>
      <c r="AD34" s="205">
        <f t="shared" si="19"/>
        <v>0</v>
      </c>
    </row>
    <row r="35" spans="10:30" x14ac:dyDescent="0.2">
      <c r="J35" s="213">
        <v>-17</v>
      </c>
      <c r="K35" s="214"/>
      <c r="L35" s="214"/>
      <c r="M35" s="214"/>
      <c r="N35" s="214"/>
      <c r="O35" s="218">
        <f t="shared" si="10"/>
        <v>0</v>
      </c>
      <c r="P35" s="218">
        <f t="shared" si="11"/>
        <v>0</v>
      </c>
      <c r="Q35" s="218">
        <f t="shared" si="12"/>
        <v>0</v>
      </c>
      <c r="R35" s="218">
        <f t="shared" si="13"/>
        <v>0</v>
      </c>
      <c r="S35" s="221">
        <f t="shared" si="3"/>
        <v>0</v>
      </c>
      <c r="T35" s="221">
        <f t="shared" si="4"/>
        <v>0</v>
      </c>
      <c r="U35" s="221">
        <f t="shared" si="5"/>
        <v>0</v>
      </c>
      <c r="V35" s="221">
        <f t="shared" si="6"/>
        <v>0</v>
      </c>
      <c r="W35" s="221">
        <f t="shared" si="7"/>
        <v>0</v>
      </c>
      <c r="X35" s="221">
        <f t="shared" si="8"/>
        <v>0</v>
      </c>
      <c r="Y35" s="205">
        <f t="shared" si="14"/>
        <v>0</v>
      </c>
      <c r="Z35" s="205">
        <f t="shared" si="15"/>
        <v>0</v>
      </c>
      <c r="AA35" s="205">
        <f t="shared" si="16"/>
        <v>0</v>
      </c>
      <c r="AB35" s="205">
        <f t="shared" si="17"/>
        <v>0</v>
      </c>
      <c r="AC35" s="205">
        <f t="shared" si="18"/>
        <v>0</v>
      </c>
      <c r="AD35" s="205">
        <f t="shared" si="19"/>
        <v>0</v>
      </c>
    </row>
    <row r="36" spans="10:30" x14ac:dyDescent="0.2">
      <c r="J36" s="213">
        <v>-16.899999999999999</v>
      </c>
      <c r="K36" s="214"/>
      <c r="L36" s="214"/>
      <c r="M36" s="214"/>
      <c r="N36" s="214"/>
      <c r="O36" s="218">
        <f t="shared" si="10"/>
        <v>0</v>
      </c>
      <c r="P36" s="218">
        <f t="shared" si="11"/>
        <v>0</v>
      </c>
      <c r="Q36" s="218">
        <f t="shared" si="12"/>
        <v>0</v>
      </c>
      <c r="R36" s="218">
        <f t="shared" si="13"/>
        <v>0</v>
      </c>
      <c r="S36" s="221">
        <f t="shared" si="3"/>
        <v>0</v>
      </c>
      <c r="T36" s="221">
        <f t="shared" si="4"/>
        <v>0</v>
      </c>
      <c r="U36" s="221">
        <f t="shared" si="5"/>
        <v>0</v>
      </c>
      <c r="V36" s="221">
        <f t="shared" si="6"/>
        <v>0</v>
      </c>
      <c r="W36" s="221">
        <f t="shared" si="7"/>
        <v>0</v>
      </c>
      <c r="X36" s="221">
        <f t="shared" si="8"/>
        <v>0</v>
      </c>
      <c r="Y36" s="205">
        <f t="shared" si="14"/>
        <v>0</v>
      </c>
      <c r="Z36" s="205">
        <f t="shared" si="15"/>
        <v>0</v>
      </c>
      <c r="AA36" s="205">
        <f t="shared" si="16"/>
        <v>0</v>
      </c>
      <c r="AB36" s="205">
        <f t="shared" si="17"/>
        <v>0</v>
      </c>
      <c r="AC36" s="205">
        <f t="shared" si="18"/>
        <v>0</v>
      </c>
      <c r="AD36" s="205">
        <f t="shared" si="19"/>
        <v>0</v>
      </c>
    </row>
    <row r="37" spans="10:30" x14ac:dyDescent="0.2">
      <c r="J37" s="213">
        <v>-16.8</v>
      </c>
      <c r="K37" s="214"/>
      <c r="L37" s="214"/>
      <c r="M37" s="214"/>
      <c r="N37" s="214"/>
      <c r="O37" s="218">
        <f t="shared" si="10"/>
        <v>0</v>
      </c>
      <c r="P37" s="218">
        <f t="shared" si="11"/>
        <v>0</v>
      </c>
      <c r="Q37" s="218">
        <f t="shared" si="12"/>
        <v>0</v>
      </c>
      <c r="R37" s="218">
        <f t="shared" si="13"/>
        <v>0</v>
      </c>
      <c r="S37" s="221">
        <f t="shared" si="3"/>
        <v>0</v>
      </c>
      <c r="T37" s="221">
        <f t="shared" si="4"/>
        <v>0</v>
      </c>
      <c r="U37" s="221">
        <f t="shared" si="5"/>
        <v>0</v>
      </c>
      <c r="V37" s="221">
        <f t="shared" si="6"/>
        <v>0</v>
      </c>
      <c r="W37" s="221">
        <f t="shared" si="7"/>
        <v>0</v>
      </c>
      <c r="X37" s="221">
        <f t="shared" si="8"/>
        <v>0</v>
      </c>
      <c r="Y37" s="205">
        <f t="shared" si="14"/>
        <v>0</v>
      </c>
      <c r="Z37" s="205">
        <f t="shared" si="15"/>
        <v>0</v>
      </c>
      <c r="AA37" s="205">
        <f t="shared" si="16"/>
        <v>0</v>
      </c>
      <c r="AB37" s="205">
        <f t="shared" si="17"/>
        <v>0</v>
      </c>
      <c r="AC37" s="205">
        <f t="shared" si="18"/>
        <v>0</v>
      </c>
      <c r="AD37" s="205">
        <f t="shared" si="19"/>
        <v>0</v>
      </c>
    </row>
    <row r="38" spans="10:30" x14ac:dyDescent="0.2">
      <c r="J38" s="213">
        <v>-16.6999999999999</v>
      </c>
      <c r="K38" s="214"/>
      <c r="L38" s="214"/>
      <c r="M38" s="214"/>
      <c r="N38" s="214"/>
      <c r="O38" s="218">
        <f t="shared" si="10"/>
        <v>0</v>
      </c>
      <c r="P38" s="218">
        <f t="shared" si="11"/>
        <v>0</v>
      </c>
      <c r="Q38" s="218">
        <f t="shared" si="12"/>
        <v>0</v>
      </c>
      <c r="R38" s="218">
        <f t="shared" si="13"/>
        <v>0</v>
      </c>
      <c r="S38" s="221">
        <f t="shared" si="3"/>
        <v>0</v>
      </c>
      <c r="T38" s="221">
        <f t="shared" si="4"/>
        <v>0</v>
      </c>
      <c r="U38" s="221">
        <f t="shared" si="5"/>
        <v>0</v>
      </c>
      <c r="V38" s="221">
        <f t="shared" si="6"/>
        <v>0</v>
      </c>
      <c r="W38" s="221">
        <f t="shared" si="7"/>
        <v>0</v>
      </c>
      <c r="X38" s="221">
        <f t="shared" si="8"/>
        <v>0</v>
      </c>
      <c r="Y38" s="205">
        <f t="shared" si="14"/>
        <v>0</v>
      </c>
      <c r="Z38" s="205">
        <f t="shared" si="15"/>
        <v>0</v>
      </c>
      <c r="AA38" s="205">
        <f t="shared" si="16"/>
        <v>0</v>
      </c>
      <c r="AB38" s="205">
        <f t="shared" si="17"/>
        <v>0</v>
      </c>
      <c r="AC38" s="205">
        <f t="shared" si="18"/>
        <v>0</v>
      </c>
      <c r="AD38" s="205">
        <f t="shared" si="19"/>
        <v>0</v>
      </c>
    </row>
    <row r="39" spans="10:30" x14ac:dyDescent="0.2">
      <c r="J39" s="213">
        <v>-16.600000000000001</v>
      </c>
      <c r="K39" s="214"/>
      <c r="L39" s="214"/>
      <c r="M39" s="214"/>
      <c r="N39" s="214"/>
      <c r="O39" s="218">
        <f t="shared" si="10"/>
        <v>0</v>
      </c>
      <c r="P39" s="218">
        <f t="shared" si="11"/>
        <v>0</v>
      </c>
      <c r="Q39" s="218">
        <f t="shared" si="12"/>
        <v>0</v>
      </c>
      <c r="R39" s="218">
        <f t="shared" si="13"/>
        <v>0</v>
      </c>
      <c r="S39" s="221">
        <f t="shared" si="3"/>
        <v>0</v>
      </c>
      <c r="T39" s="221">
        <f t="shared" si="4"/>
        <v>0</v>
      </c>
      <c r="U39" s="221">
        <f t="shared" si="5"/>
        <v>0</v>
      </c>
      <c r="V39" s="221">
        <f t="shared" si="6"/>
        <v>0</v>
      </c>
      <c r="W39" s="221">
        <f t="shared" si="7"/>
        <v>0</v>
      </c>
      <c r="X39" s="221">
        <f t="shared" si="8"/>
        <v>0</v>
      </c>
      <c r="Y39" s="205">
        <f t="shared" si="14"/>
        <v>0</v>
      </c>
      <c r="Z39" s="205">
        <f t="shared" si="15"/>
        <v>0</v>
      </c>
      <c r="AA39" s="205">
        <f t="shared" si="16"/>
        <v>0</v>
      </c>
      <c r="AB39" s="205">
        <f t="shared" si="17"/>
        <v>0</v>
      </c>
      <c r="AC39" s="205">
        <f t="shared" si="18"/>
        <v>0</v>
      </c>
      <c r="AD39" s="205">
        <f t="shared" si="19"/>
        <v>0</v>
      </c>
    </row>
    <row r="40" spans="10:30" x14ac:dyDescent="0.2">
      <c r="J40" s="213">
        <v>-16.5</v>
      </c>
      <c r="K40" s="214"/>
      <c r="L40" s="214"/>
      <c r="M40" s="214"/>
      <c r="N40" s="214"/>
      <c r="O40" s="218">
        <f t="shared" si="10"/>
        <v>0</v>
      </c>
      <c r="P40" s="218">
        <f t="shared" si="11"/>
        <v>0</v>
      </c>
      <c r="Q40" s="218">
        <f t="shared" si="12"/>
        <v>0</v>
      </c>
      <c r="R40" s="218">
        <f t="shared" si="13"/>
        <v>0</v>
      </c>
      <c r="S40" s="221">
        <f t="shared" si="3"/>
        <v>0</v>
      </c>
      <c r="T40" s="221">
        <f t="shared" si="4"/>
        <v>0</v>
      </c>
      <c r="U40" s="221">
        <f t="shared" si="5"/>
        <v>0</v>
      </c>
      <c r="V40" s="221">
        <f t="shared" si="6"/>
        <v>0</v>
      </c>
      <c r="W40" s="221">
        <f t="shared" si="7"/>
        <v>0</v>
      </c>
      <c r="X40" s="221">
        <f t="shared" si="8"/>
        <v>0</v>
      </c>
      <c r="Y40" s="205">
        <f t="shared" si="14"/>
        <v>0</v>
      </c>
      <c r="Z40" s="205">
        <f t="shared" si="15"/>
        <v>0</v>
      </c>
      <c r="AA40" s="205">
        <f t="shared" si="16"/>
        <v>0</v>
      </c>
      <c r="AB40" s="205">
        <f t="shared" si="17"/>
        <v>0</v>
      </c>
      <c r="AC40" s="205">
        <f t="shared" si="18"/>
        <v>0</v>
      </c>
      <c r="AD40" s="205">
        <f t="shared" si="19"/>
        <v>0</v>
      </c>
    </row>
    <row r="41" spans="10:30" x14ac:dyDescent="0.2">
      <c r="J41" s="213">
        <v>-16.399999999999899</v>
      </c>
      <c r="K41" s="214"/>
      <c r="L41" s="214"/>
      <c r="M41" s="214"/>
      <c r="N41" s="214"/>
      <c r="O41" s="218">
        <f t="shared" si="10"/>
        <v>0</v>
      </c>
      <c r="P41" s="218">
        <f t="shared" si="11"/>
        <v>0</v>
      </c>
      <c r="Q41" s="218">
        <f t="shared" si="12"/>
        <v>0</v>
      </c>
      <c r="R41" s="218">
        <f t="shared" si="13"/>
        <v>0</v>
      </c>
      <c r="S41" s="221">
        <f t="shared" si="3"/>
        <v>0</v>
      </c>
      <c r="T41" s="221">
        <f t="shared" si="4"/>
        <v>0</v>
      </c>
      <c r="U41" s="221">
        <f t="shared" si="5"/>
        <v>0</v>
      </c>
      <c r="V41" s="221">
        <f t="shared" si="6"/>
        <v>0</v>
      </c>
      <c r="W41" s="221">
        <f t="shared" si="7"/>
        <v>0</v>
      </c>
      <c r="X41" s="221">
        <f t="shared" si="8"/>
        <v>0</v>
      </c>
      <c r="Y41" s="205">
        <f t="shared" si="14"/>
        <v>0</v>
      </c>
      <c r="Z41" s="205">
        <f t="shared" si="15"/>
        <v>0</v>
      </c>
      <c r="AA41" s="205">
        <f t="shared" si="16"/>
        <v>0</v>
      </c>
      <c r="AB41" s="205">
        <f t="shared" si="17"/>
        <v>0</v>
      </c>
      <c r="AC41" s="205">
        <f t="shared" si="18"/>
        <v>0</v>
      </c>
      <c r="AD41" s="205">
        <f t="shared" si="19"/>
        <v>0</v>
      </c>
    </row>
    <row r="42" spans="10:30" x14ac:dyDescent="0.2">
      <c r="J42" s="213">
        <v>-16.3</v>
      </c>
      <c r="K42" s="214"/>
      <c r="L42" s="214"/>
      <c r="M42" s="214"/>
      <c r="N42" s="214"/>
      <c r="O42" s="218">
        <f t="shared" si="10"/>
        <v>0</v>
      </c>
      <c r="P42" s="218">
        <f t="shared" si="11"/>
        <v>0</v>
      </c>
      <c r="Q42" s="218">
        <f t="shared" si="12"/>
        <v>0</v>
      </c>
      <c r="R42" s="218">
        <f t="shared" si="13"/>
        <v>0</v>
      </c>
      <c r="S42" s="221">
        <f t="shared" si="3"/>
        <v>0</v>
      </c>
      <c r="T42" s="221">
        <f t="shared" si="4"/>
        <v>0</v>
      </c>
      <c r="U42" s="221">
        <f t="shared" si="5"/>
        <v>0</v>
      </c>
      <c r="V42" s="221">
        <f t="shared" si="6"/>
        <v>0</v>
      </c>
      <c r="W42" s="221">
        <f t="shared" si="7"/>
        <v>0</v>
      </c>
      <c r="X42" s="221">
        <f t="shared" si="8"/>
        <v>0</v>
      </c>
      <c r="Y42" s="205">
        <f t="shared" si="14"/>
        <v>0</v>
      </c>
      <c r="Z42" s="205">
        <f t="shared" si="15"/>
        <v>0</v>
      </c>
      <c r="AA42" s="205">
        <f t="shared" si="16"/>
        <v>0</v>
      </c>
      <c r="AB42" s="205">
        <f t="shared" si="17"/>
        <v>0</v>
      </c>
      <c r="AC42" s="205">
        <f t="shared" si="18"/>
        <v>0</v>
      </c>
      <c r="AD42" s="205">
        <f t="shared" si="19"/>
        <v>0</v>
      </c>
    </row>
    <row r="43" spans="10:30" x14ac:dyDescent="0.2">
      <c r="J43" s="213">
        <v>-16.1999999999999</v>
      </c>
      <c r="K43" s="214"/>
      <c r="L43" s="214"/>
      <c r="M43" s="214"/>
      <c r="N43" s="214"/>
      <c r="O43" s="218">
        <f t="shared" si="10"/>
        <v>0</v>
      </c>
      <c r="P43" s="218">
        <f t="shared" si="11"/>
        <v>0</v>
      </c>
      <c r="Q43" s="218">
        <f t="shared" si="12"/>
        <v>0</v>
      </c>
      <c r="R43" s="218">
        <f t="shared" si="13"/>
        <v>0</v>
      </c>
      <c r="S43" s="221">
        <f t="shared" si="3"/>
        <v>0</v>
      </c>
      <c r="T43" s="221">
        <f t="shared" si="4"/>
        <v>0</v>
      </c>
      <c r="U43" s="221">
        <f t="shared" si="5"/>
        <v>0</v>
      </c>
      <c r="V43" s="221">
        <f t="shared" si="6"/>
        <v>0</v>
      </c>
      <c r="W43" s="221">
        <f t="shared" si="7"/>
        <v>0</v>
      </c>
      <c r="X43" s="221">
        <f t="shared" si="8"/>
        <v>0</v>
      </c>
      <c r="Y43" s="205">
        <f t="shared" si="14"/>
        <v>0</v>
      </c>
      <c r="Z43" s="205">
        <f t="shared" si="15"/>
        <v>0</v>
      </c>
      <c r="AA43" s="205">
        <f t="shared" si="16"/>
        <v>0</v>
      </c>
      <c r="AB43" s="205">
        <f t="shared" si="17"/>
        <v>0</v>
      </c>
      <c r="AC43" s="205">
        <f t="shared" si="18"/>
        <v>0</v>
      </c>
      <c r="AD43" s="205">
        <f t="shared" si="19"/>
        <v>0</v>
      </c>
    </row>
    <row r="44" spans="10:30" x14ac:dyDescent="0.2">
      <c r="J44" s="213">
        <v>-16.099999999999898</v>
      </c>
      <c r="K44" s="214"/>
      <c r="L44" s="214"/>
      <c r="M44" s="214"/>
      <c r="N44" s="214"/>
      <c r="O44" s="218">
        <f t="shared" si="10"/>
        <v>0</v>
      </c>
      <c r="P44" s="218">
        <f t="shared" si="11"/>
        <v>0</v>
      </c>
      <c r="Q44" s="218">
        <f t="shared" si="12"/>
        <v>0</v>
      </c>
      <c r="R44" s="218">
        <f t="shared" si="13"/>
        <v>0</v>
      </c>
      <c r="S44" s="221">
        <f t="shared" si="3"/>
        <v>0</v>
      </c>
      <c r="T44" s="221">
        <f t="shared" si="4"/>
        <v>0</v>
      </c>
      <c r="U44" s="221">
        <f t="shared" si="5"/>
        <v>0</v>
      </c>
      <c r="V44" s="221">
        <f t="shared" si="6"/>
        <v>0</v>
      </c>
      <c r="W44" s="221">
        <f t="shared" si="7"/>
        <v>0</v>
      </c>
      <c r="X44" s="221">
        <f t="shared" si="8"/>
        <v>0</v>
      </c>
      <c r="Y44" s="205">
        <f t="shared" si="14"/>
        <v>0</v>
      </c>
      <c r="Z44" s="205">
        <f t="shared" si="15"/>
        <v>0</v>
      </c>
      <c r="AA44" s="205">
        <f t="shared" si="16"/>
        <v>0</v>
      </c>
      <c r="AB44" s="205">
        <f t="shared" si="17"/>
        <v>0</v>
      </c>
      <c r="AC44" s="205">
        <f t="shared" si="18"/>
        <v>0</v>
      </c>
      <c r="AD44" s="205">
        <f t="shared" si="19"/>
        <v>0</v>
      </c>
    </row>
    <row r="45" spans="10:30" x14ac:dyDescent="0.2">
      <c r="J45" s="213">
        <v>-15.999999999999901</v>
      </c>
      <c r="K45" s="214"/>
      <c r="L45" s="214"/>
      <c r="M45" s="214"/>
      <c r="N45" s="214"/>
      <c r="O45" s="218">
        <f t="shared" si="10"/>
        <v>0</v>
      </c>
      <c r="P45" s="218">
        <f t="shared" si="11"/>
        <v>0</v>
      </c>
      <c r="Q45" s="218">
        <f t="shared" si="12"/>
        <v>0</v>
      </c>
      <c r="R45" s="218">
        <f t="shared" si="13"/>
        <v>0</v>
      </c>
      <c r="S45" s="221">
        <f t="shared" si="3"/>
        <v>0</v>
      </c>
      <c r="T45" s="221">
        <f t="shared" si="4"/>
        <v>0</v>
      </c>
      <c r="U45" s="221">
        <f t="shared" si="5"/>
        <v>0</v>
      </c>
      <c r="V45" s="221">
        <f t="shared" si="6"/>
        <v>0</v>
      </c>
      <c r="W45" s="221">
        <f t="shared" si="7"/>
        <v>0</v>
      </c>
      <c r="X45" s="221">
        <f t="shared" si="8"/>
        <v>0</v>
      </c>
      <c r="Y45" s="205">
        <f t="shared" si="14"/>
        <v>0</v>
      </c>
      <c r="Z45" s="205">
        <f t="shared" si="15"/>
        <v>0</v>
      </c>
      <c r="AA45" s="205">
        <f t="shared" si="16"/>
        <v>0</v>
      </c>
      <c r="AB45" s="205">
        <f t="shared" si="17"/>
        <v>0</v>
      </c>
      <c r="AC45" s="205">
        <f t="shared" si="18"/>
        <v>0</v>
      </c>
      <c r="AD45" s="205">
        <f t="shared" si="19"/>
        <v>0</v>
      </c>
    </row>
    <row r="46" spans="10:30" x14ac:dyDescent="0.2">
      <c r="J46" s="213">
        <v>-15.899999999999901</v>
      </c>
      <c r="K46" s="214"/>
      <c r="L46" s="214"/>
      <c r="M46" s="214"/>
      <c r="N46" s="214"/>
      <c r="O46" s="218">
        <f t="shared" si="10"/>
        <v>0</v>
      </c>
      <c r="P46" s="218">
        <f t="shared" si="11"/>
        <v>0</v>
      </c>
      <c r="Q46" s="218">
        <f t="shared" si="12"/>
        <v>0</v>
      </c>
      <c r="R46" s="218">
        <f t="shared" si="13"/>
        <v>0</v>
      </c>
      <c r="S46" s="221">
        <f t="shared" si="3"/>
        <v>0</v>
      </c>
      <c r="T46" s="221">
        <f t="shared" si="4"/>
        <v>0</v>
      </c>
      <c r="U46" s="221">
        <f t="shared" si="5"/>
        <v>0</v>
      </c>
      <c r="V46" s="221">
        <f t="shared" si="6"/>
        <v>0</v>
      </c>
      <c r="W46" s="221">
        <f t="shared" si="7"/>
        <v>0</v>
      </c>
      <c r="X46" s="221">
        <f t="shared" si="8"/>
        <v>0</v>
      </c>
      <c r="Y46" s="205">
        <f t="shared" si="14"/>
        <v>0</v>
      </c>
      <c r="Z46" s="205">
        <f t="shared" si="15"/>
        <v>0</v>
      </c>
      <c r="AA46" s="205">
        <f t="shared" si="16"/>
        <v>0</v>
      </c>
      <c r="AB46" s="205">
        <f t="shared" si="17"/>
        <v>0</v>
      </c>
      <c r="AC46" s="205">
        <f t="shared" si="18"/>
        <v>0</v>
      </c>
      <c r="AD46" s="205">
        <f t="shared" si="19"/>
        <v>0</v>
      </c>
    </row>
    <row r="47" spans="10:30" x14ac:dyDescent="0.2">
      <c r="J47" s="213">
        <v>-15.799999999999899</v>
      </c>
      <c r="K47" s="214"/>
      <c r="L47" s="214"/>
      <c r="M47" s="214"/>
      <c r="N47" s="214"/>
      <c r="O47" s="218">
        <f t="shared" si="10"/>
        <v>0</v>
      </c>
      <c r="P47" s="218">
        <f t="shared" si="11"/>
        <v>0</v>
      </c>
      <c r="Q47" s="218">
        <f t="shared" si="12"/>
        <v>0</v>
      </c>
      <c r="R47" s="218">
        <f t="shared" si="13"/>
        <v>0</v>
      </c>
      <c r="S47" s="221">
        <f t="shared" si="3"/>
        <v>0</v>
      </c>
      <c r="T47" s="221">
        <f t="shared" si="4"/>
        <v>0</v>
      </c>
      <c r="U47" s="221">
        <f t="shared" si="5"/>
        <v>0</v>
      </c>
      <c r="V47" s="221">
        <f t="shared" si="6"/>
        <v>0</v>
      </c>
      <c r="W47" s="221">
        <f t="shared" si="7"/>
        <v>0</v>
      </c>
      <c r="X47" s="221">
        <f t="shared" si="8"/>
        <v>0</v>
      </c>
      <c r="Y47" s="205">
        <f t="shared" si="14"/>
        <v>0</v>
      </c>
      <c r="Z47" s="205">
        <f t="shared" si="15"/>
        <v>0</v>
      </c>
      <c r="AA47" s="205">
        <f t="shared" si="16"/>
        <v>0</v>
      </c>
      <c r="AB47" s="205">
        <f t="shared" si="17"/>
        <v>0</v>
      </c>
      <c r="AC47" s="205">
        <f t="shared" si="18"/>
        <v>0</v>
      </c>
      <c r="AD47" s="205">
        <f t="shared" si="19"/>
        <v>0</v>
      </c>
    </row>
    <row r="48" spans="10:30" x14ac:dyDescent="0.2">
      <c r="J48" s="213">
        <v>-15.6999999999999</v>
      </c>
      <c r="K48" s="214"/>
      <c r="L48" s="214"/>
      <c r="M48" s="214"/>
      <c r="N48" s="214"/>
      <c r="O48" s="218">
        <f t="shared" si="10"/>
        <v>0</v>
      </c>
      <c r="P48" s="218">
        <f t="shared" si="11"/>
        <v>0</v>
      </c>
      <c r="Q48" s="218">
        <f t="shared" si="12"/>
        <v>0</v>
      </c>
      <c r="R48" s="218">
        <f t="shared" si="13"/>
        <v>0</v>
      </c>
      <c r="S48" s="221">
        <f t="shared" si="3"/>
        <v>0</v>
      </c>
      <c r="T48" s="221">
        <f t="shared" si="4"/>
        <v>0</v>
      </c>
      <c r="U48" s="221">
        <f t="shared" si="5"/>
        <v>0</v>
      </c>
      <c r="V48" s="221">
        <f t="shared" si="6"/>
        <v>0</v>
      </c>
      <c r="W48" s="221">
        <f t="shared" si="7"/>
        <v>0</v>
      </c>
      <c r="X48" s="221">
        <f t="shared" si="8"/>
        <v>0</v>
      </c>
      <c r="Y48" s="205">
        <f t="shared" si="14"/>
        <v>0</v>
      </c>
      <c r="Z48" s="205">
        <f t="shared" si="15"/>
        <v>0</v>
      </c>
      <c r="AA48" s="205">
        <f t="shared" si="16"/>
        <v>0</v>
      </c>
      <c r="AB48" s="205">
        <f t="shared" si="17"/>
        <v>0</v>
      </c>
      <c r="AC48" s="205">
        <f t="shared" si="18"/>
        <v>0</v>
      </c>
      <c r="AD48" s="205">
        <f t="shared" si="19"/>
        <v>0</v>
      </c>
    </row>
    <row r="49" spans="10:30" x14ac:dyDescent="0.2">
      <c r="J49" s="213">
        <v>-15.5999999999999</v>
      </c>
      <c r="K49" s="214"/>
      <c r="L49" s="214"/>
      <c r="M49" s="214"/>
      <c r="N49" s="214"/>
      <c r="O49" s="218">
        <f t="shared" si="10"/>
        <v>0</v>
      </c>
      <c r="P49" s="218">
        <f t="shared" si="11"/>
        <v>0</v>
      </c>
      <c r="Q49" s="218">
        <f t="shared" si="12"/>
        <v>0</v>
      </c>
      <c r="R49" s="218">
        <f t="shared" si="13"/>
        <v>0</v>
      </c>
      <c r="S49" s="221">
        <f t="shared" si="3"/>
        <v>0</v>
      </c>
      <c r="T49" s="221">
        <f t="shared" si="4"/>
        <v>0</v>
      </c>
      <c r="U49" s="221">
        <f t="shared" si="5"/>
        <v>0</v>
      </c>
      <c r="V49" s="221">
        <f t="shared" si="6"/>
        <v>0</v>
      </c>
      <c r="W49" s="221">
        <f t="shared" si="7"/>
        <v>0</v>
      </c>
      <c r="X49" s="221">
        <f t="shared" si="8"/>
        <v>0</v>
      </c>
      <c r="Y49" s="205">
        <f t="shared" si="14"/>
        <v>0</v>
      </c>
      <c r="Z49" s="205">
        <f t="shared" si="15"/>
        <v>0</v>
      </c>
      <c r="AA49" s="205">
        <f t="shared" si="16"/>
        <v>0</v>
      </c>
      <c r="AB49" s="205">
        <f t="shared" si="17"/>
        <v>0</v>
      </c>
      <c r="AC49" s="205">
        <f t="shared" si="18"/>
        <v>0</v>
      </c>
      <c r="AD49" s="205">
        <f t="shared" si="19"/>
        <v>0</v>
      </c>
    </row>
    <row r="50" spans="10:30" x14ac:dyDescent="0.2">
      <c r="J50" s="213">
        <v>-15.499999999999901</v>
      </c>
      <c r="K50" s="214"/>
      <c r="L50" s="214"/>
      <c r="M50" s="214"/>
      <c r="N50" s="214"/>
      <c r="O50" s="218">
        <f t="shared" si="10"/>
        <v>0</v>
      </c>
      <c r="P50" s="218">
        <f t="shared" si="11"/>
        <v>0</v>
      </c>
      <c r="Q50" s="218">
        <f t="shared" si="12"/>
        <v>0</v>
      </c>
      <c r="R50" s="218">
        <f t="shared" si="13"/>
        <v>0</v>
      </c>
      <c r="S50" s="221">
        <f t="shared" si="3"/>
        <v>0</v>
      </c>
      <c r="T50" s="221">
        <f t="shared" si="4"/>
        <v>0</v>
      </c>
      <c r="U50" s="221">
        <f t="shared" si="5"/>
        <v>0</v>
      </c>
      <c r="V50" s="221">
        <f t="shared" si="6"/>
        <v>0</v>
      </c>
      <c r="W50" s="221">
        <f t="shared" si="7"/>
        <v>0</v>
      </c>
      <c r="X50" s="221">
        <f t="shared" si="8"/>
        <v>0</v>
      </c>
      <c r="Y50" s="205">
        <f t="shared" si="14"/>
        <v>0</v>
      </c>
      <c r="Z50" s="205">
        <f t="shared" si="15"/>
        <v>0</v>
      </c>
      <c r="AA50" s="205">
        <f t="shared" si="16"/>
        <v>0</v>
      </c>
      <c r="AB50" s="205">
        <f t="shared" si="17"/>
        <v>0</v>
      </c>
      <c r="AC50" s="205">
        <f t="shared" si="18"/>
        <v>0</v>
      </c>
      <c r="AD50" s="205">
        <f t="shared" si="19"/>
        <v>0</v>
      </c>
    </row>
    <row r="51" spans="10:30" x14ac:dyDescent="0.2">
      <c r="J51" s="213">
        <v>-15.399999999999901</v>
      </c>
      <c r="K51" s="214"/>
      <c r="L51" s="214"/>
      <c r="M51" s="214"/>
      <c r="N51" s="214"/>
      <c r="O51" s="218">
        <f t="shared" si="10"/>
        <v>0</v>
      </c>
      <c r="P51" s="218">
        <f t="shared" si="11"/>
        <v>0</v>
      </c>
      <c r="Q51" s="218">
        <f t="shared" si="12"/>
        <v>0</v>
      </c>
      <c r="R51" s="218">
        <f t="shared" si="13"/>
        <v>0</v>
      </c>
      <c r="S51" s="221">
        <f t="shared" si="3"/>
        <v>0</v>
      </c>
      <c r="T51" s="221">
        <f t="shared" si="4"/>
        <v>0</v>
      </c>
      <c r="U51" s="221">
        <f t="shared" si="5"/>
        <v>0</v>
      </c>
      <c r="V51" s="221">
        <f t="shared" si="6"/>
        <v>0</v>
      </c>
      <c r="W51" s="221">
        <f t="shared" si="7"/>
        <v>0</v>
      </c>
      <c r="X51" s="221">
        <f t="shared" si="8"/>
        <v>0</v>
      </c>
      <c r="Y51" s="205">
        <f t="shared" si="14"/>
        <v>0</v>
      </c>
      <c r="Z51" s="205">
        <f t="shared" si="15"/>
        <v>0</v>
      </c>
      <c r="AA51" s="205">
        <f t="shared" si="16"/>
        <v>0</v>
      </c>
      <c r="AB51" s="205">
        <f t="shared" si="17"/>
        <v>0</v>
      </c>
      <c r="AC51" s="205">
        <f t="shared" si="18"/>
        <v>0</v>
      </c>
      <c r="AD51" s="205">
        <f t="shared" si="19"/>
        <v>0</v>
      </c>
    </row>
    <row r="52" spans="10:30" x14ac:dyDescent="0.2">
      <c r="J52" s="213">
        <v>-15.299999999999899</v>
      </c>
      <c r="K52" s="214"/>
      <c r="L52" s="214"/>
      <c r="M52" s="214"/>
      <c r="N52" s="214"/>
      <c r="O52" s="218">
        <f t="shared" si="10"/>
        <v>0</v>
      </c>
      <c r="P52" s="218">
        <f t="shared" si="11"/>
        <v>0</v>
      </c>
      <c r="Q52" s="218">
        <f t="shared" si="12"/>
        <v>0</v>
      </c>
      <c r="R52" s="218">
        <f t="shared" si="13"/>
        <v>0</v>
      </c>
      <c r="S52" s="221">
        <f t="shared" si="3"/>
        <v>0</v>
      </c>
      <c r="T52" s="221">
        <f t="shared" si="4"/>
        <v>0</v>
      </c>
      <c r="U52" s="221">
        <f t="shared" si="5"/>
        <v>0</v>
      </c>
      <c r="V52" s="221">
        <f t="shared" si="6"/>
        <v>0</v>
      </c>
      <c r="W52" s="221">
        <f t="shared" si="7"/>
        <v>0</v>
      </c>
      <c r="X52" s="221">
        <f t="shared" si="8"/>
        <v>0</v>
      </c>
      <c r="Y52" s="205">
        <f t="shared" si="14"/>
        <v>0</v>
      </c>
      <c r="Z52" s="205">
        <f t="shared" si="15"/>
        <v>0</v>
      </c>
      <c r="AA52" s="205">
        <f t="shared" si="16"/>
        <v>0</v>
      </c>
      <c r="AB52" s="205">
        <f t="shared" si="17"/>
        <v>0</v>
      </c>
      <c r="AC52" s="205">
        <f t="shared" si="18"/>
        <v>0</v>
      </c>
      <c r="AD52" s="205">
        <f t="shared" si="19"/>
        <v>0</v>
      </c>
    </row>
    <row r="53" spans="10:30" x14ac:dyDescent="0.2">
      <c r="J53" s="213">
        <v>-15.1999999999999</v>
      </c>
      <c r="K53" s="214"/>
      <c r="L53" s="214"/>
      <c r="M53" s="214"/>
      <c r="N53" s="214"/>
      <c r="O53" s="218">
        <f t="shared" si="10"/>
        <v>0</v>
      </c>
      <c r="P53" s="218">
        <f t="shared" si="11"/>
        <v>0</v>
      </c>
      <c r="Q53" s="218">
        <f t="shared" si="12"/>
        <v>0</v>
      </c>
      <c r="R53" s="218">
        <f t="shared" si="13"/>
        <v>0</v>
      </c>
      <c r="S53" s="221">
        <f t="shared" si="3"/>
        <v>0</v>
      </c>
      <c r="T53" s="221">
        <f t="shared" si="4"/>
        <v>0</v>
      </c>
      <c r="U53" s="221">
        <f t="shared" si="5"/>
        <v>0</v>
      </c>
      <c r="V53" s="221">
        <f t="shared" si="6"/>
        <v>0</v>
      </c>
      <c r="W53" s="221">
        <f t="shared" si="7"/>
        <v>0</v>
      </c>
      <c r="X53" s="221">
        <f t="shared" si="8"/>
        <v>0</v>
      </c>
      <c r="Y53" s="205">
        <f t="shared" si="14"/>
        <v>0</v>
      </c>
      <c r="Z53" s="205">
        <f t="shared" si="15"/>
        <v>0</v>
      </c>
      <c r="AA53" s="205">
        <f t="shared" si="16"/>
        <v>0</v>
      </c>
      <c r="AB53" s="205">
        <f t="shared" si="17"/>
        <v>0</v>
      </c>
      <c r="AC53" s="205">
        <f t="shared" si="18"/>
        <v>0</v>
      </c>
      <c r="AD53" s="205">
        <f t="shared" si="19"/>
        <v>0</v>
      </c>
    </row>
    <row r="54" spans="10:30" x14ac:dyDescent="0.2">
      <c r="J54" s="213">
        <v>-15.0999999999999</v>
      </c>
      <c r="K54" s="214"/>
      <c r="L54" s="214"/>
      <c r="M54" s="214"/>
      <c r="N54" s="214"/>
      <c r="O54" s="218">
        <f t="shared" si="10"/>
        <v>0</v>
      </c>
      <c r="P54" s="218">
        <f t="shared" si="11"/>
        <v>0</v>
      </c>
      <c r="Q54" s="218">
        <f t="shared" si="12"/>
        <v>0</v>
      </c>
      <c r="R54" s="218">
        <f t="shared" si="13"/>
        <v>0</v>
      </c>
      <c r="S54" s="221">
        <f t="shared" si="3"/>
        <v>0</v>
      </c>
      <c r="T54" s="221">
        <f t="shared" si="4"/>
        <v>0</v>
      </c>
      <c r="U54" s="221">
        <f t="shared" si="5"/>
        <v>0</v>
      </c>
      <c r="V54" s="221">
        <f t="shared" si="6"/>
        <v>0</v>
      </c>
      <c r="W54" s="221">
        <f t="shared" si="7"/>
        <v>0</v>
      </c>
      <c r="X54" s="221">
        <f t="shared" si="8"/>
        <v>0</v>
      </c>
      <c r="Y54" s="205">
        <f t="shared" si="14"/>
        <v>0</v>
      </c>
      <c r="Z54" s="205">
        <f t="shared" si="15"/>
        <v>0</v>
      </c>
      <c r="AA54" s="205">
        <f t="shared" si="16"/>
        <v>0</v>
      </c>
      <c r="AB54" s="205">
        <f t="shared" si="17"/>
        <v>0</v>
      </c>
      <c r="AC54" s="205">
        <f t="shared" si="18"/>
        <v>0</v>
      </c>
      <c r="AD54" s="205">
        <f t="shared" si="19"/>
        <v>0</v>
      </c>
    </row>
    <row r="55" spans="10:30" x14ac:dyDescent="0.2">
      <c r="J55" s="213">
        <v>-14.999999999999901</v>
      </c>
      <c r="K55" s="214"/>
      <c r="L55" s="214"/>
      <c r="M55" s="214"/>
      <c r="N55" s="214"/>
      <c r="O55" s="218">
        <f t="shared" si="10"/>
        <v>0</v>
      </c>
      <c r="P55" s="218">
        <f t="shared" si="11"/>
        <v>0</v>
      </c>
      <c r="Q55" s="218">
        <f t="shared" si="12"/>
        <v>0</v>
      </c>
      <c r="R55" s="218">
        <f t="shared" si="13"/>
        <v>0</v>
      </c>
      <c r="S55" s="221">
        <f t="shared" si="3"/>
        <v>0</v>
      </c>
      <c r="T55" s="221">
        <f t="shared" si="4"/>
        <v>0</v>
      </c>
      <c r="U55" s="221">
        <f t="shared" si="5"/>
        <v>0</v>
      </c>
      <c r="V55" s="221">
        <f t="shared" si="6"/>
        <v>0</v>
      </c>
      <c r="W55" s="221">
        <f t="shared" si="7"/>
        <v>0</v>
      </c>
      <c r="X55" s="221">
        <f t="shared" si="8"/>
        <v>0</v>
      </c>
      <c r="Y55" s="205">
        <f t="shared" si="14"/>
        <v>0</v>
      </c>
      <c r="Z55" s="205">
        <f t="shared" si="15"/>
        <v>0</v>
      </c>
      <c r="AA55" s="205">
        <f t="shared" si="16"/>
        <v>0</v>
      </c>
      <c r="AB55" s="205">
        <f t="shared" si="17"/>
        <v>0</v>
      </c>
      <c r="AC55" s="205">
        <f t="shared" si="18"/>
        <v>0</v>
      </c>
      <c r="AD55" s="205">
        <f t="shared" si="19"/>
        <v>0</v>
      </c>
    </row>
    <row r="56" spans="10:30" x14ac:dyDescent="0.2">
      <c r="J56" s="213">
        <v>-14.899999999999901</v>
      </c>
      <c r="K56" s="214"/>
      <c r="L56" s="214"/>
      <c r="M56" s="214"/>
      <c r="N56" s="214"/>
      <c r="O56" s="218">
        <f t="shared" si="10"/>
        <v>0</v>
      </c>
      <c r="P56" s="218">
        <f t="shared" si="11"/>
        <v>0</v>
      </c>
      <c r="Q56" s="218">
        <f t="shared" si="12"/>
        <v>0</v>
      </c>
      <c r="R56" s="218">
        <f t="shared" si="13"/>
        <v>0</v>
      </c>
      <c r="S56" s="221">
        <f t="shared" si="3"/>
        <v>0</v>
      </c>
      <c r="T56" s="221">
        <f t="shared" si="4"/>
        <v>0</v>
      </c>
      <c r="U56" s="221">
        <f t="shared" si="5"/>
        <v>0</v>
      </c>
      <c r="V56" s="221">
        <f t="shared" si="6"/>
        <v>0</v>
      </c>
      <c r="W56" s="221">
        <f t="shared" si="7"/>
        <v>0</v>
      </c>
      <c r="X56" s="221">
        <f t="shared" si="8"/>
        <v>0</v>
      </c>
      <c r="Y56" s="205">
        <f t="shared" si="14"/>
        <v>0</v>
      </c>
      <c r="Z56" s="205">
        <f t="shared" si="15"/>
        <v>0</v>
      </c>
      <c r="AA56" s="205">
        <f t="shared" si="16"/>
        <v>0</v>
      </c>
      <c r="AB56" s="205">
        <f t="shared" si="17"/>
        <v>0</v>
      </c>
      <c r="AC56" s="205">
        <f t="shared" si="18"/>
        <v>0</v>
      </c>
      <c r="AD56" s="205">
        <f t="shared" si="19"/>
        <v>0</v>
      </c>
    </row>
    <row r="57" spans="10:30" x14ac:dyDescent="0.2">
      <c r="J57" s="213">
        <v>-14.799999999999899</v>
      </c>
      <c r="K57" s="214"/>
      <c r="L57" s="214"/>
      <c r="M57" s="214"/>
      <c r="N57" s="214"/>
      <c r="O57" s="218">
        <f t="shared" si="10"/>
        <v>0</v>
      </c>
      <c r="P57" s="218">
        <f t="shared" si="11"/>
        <v>0</v>
      </c>
      <c r="Q57" s="218">
        <f t="shared" si="12"/>
        <v>0</v>
      </c>
      <c r="R57" s="218">
        <f t="shared" si="13"/>
        <v>0</v>
      </c>
      <c r="S57" s="221">
        <f t="shared" si="3"/>
        <v>0</v>
      </c>
      <c r="T57" s="221">
        <f t="shared" si="4"/>
        <v>0</v>
      </c>
      <c r="U57" s="221">
        <f t="shared" si="5"/>
        <v>0</v>
      </c>
      <c r="V57" s="221">
        <f t="shared" si="6"/>
        <v>0</v>
      </c>
      <c r="W57" s="221">
        <f t="shared" si="7"/>
        <v>0</v>
      </c>
      <c r="X57" s="221">
        <f t="shared" si="8"/>
        <v>0</v>
      </c>
      <c r="Y57" s="205">
        <f t="shared" si="14"/>
        <v>0</v>
      </c>
      <c r="Z57" s="205">
        <f t="shared" si="15"/>
        <v>0</v>
      </c>
      <c r="AA57" s="205">
        <f t="shared" si="16"/>
        <v>0</v>
      </c>
      <c r="AB57" s="205">
        <f t="shared" si="17"/>
        <v>0</v>
      </c>
      <c r="AC57" s="205">
        <f t="shared" si="18"/>
        <v>0</v>
      </c>
      <c r="AD57" s="205">
        <f t="shared" si="19"/>
        <v>0</v>
      </c>
    </row>
    <row r="58" spans="10:30" x14ac:dyDescent="0.2">
      <c r="J58" s="213">
        <v>-14.6999999999999</v>
      </c>
      <c r="K58" s="214"/>
      <c r="L58" s="214"/>
      <c r="M58" s="214"/>
      <c r="N58" s="214"/>
      <c r="O58" s="218">
        <f t="shared" si="10"/>
        <v>0</v>
      </c>
      <c r="P58" s="218">
        <f t="shared" si="11"/>
        <v>0</v>
      </c>
      <c r="Q58" s="218">
        <f t="shared" si="12"/>
        <v>0</v>
      </c>
      <c r="R58" s="218">
        <f t="shared" si="13"/>
        <v>0</v>
      </c>
      <c r="S58" s="221">
        <f t="shared" si="3"/>
        <v>0</v>
      </c>
      <c r="T58" s="221">
        <f t="shared" si="4"/>
        <v>0</v>
      </c>
      <c r="U58" s="221">
        <f t="shared" si="5"/>
        <v>0</v>
      </c>
      <c r="V58" s="221">
        <f t="shared" si="6"/>
        <v>0</v>
      </c>
      <c r="W58" s="221">
        <f t="shared" si="7"/>
        <v>0</v>
      </c>
      <c r="X58" s="221">
        <f t="shared" si="8"/>
        <v>0</v>
      </c>
      <c r="Y58" s="205">
        <f t="shared" si="14"/>
        <v>0</v>
      </c>
      <c r="Z58" s="205">
        <f t="shared" si="15"/>
        <v>0</v>
      </c>
      <c r="AA58" s="205">
        <f t="shared" si="16"/>
        <v>0</v>
      </c>
      <c r="AB58" s="205">
        <f t="shared" si="17"/>
        <v>0</v>
      </c>
      <c r="AC58" s="205">
        <f t="shared" si="18"/>
        <v>0</v>
      </c>
      <c r="AD58" s="205">
        <f t="shared" si="19"/>
        <v>0</v>
      </c>
    </row>
    <row r="59" spans="10:30" x14ac:dyDescent="0.2">
      <c r="J59" s="213">
        <v>-14.5999999999999</v>
      </c>
      <c r="K59" s="214"/>
      <c r="L59" s="214"/>
      <c r="M59" s="214"/>
      <c r="N59" s="214"/>
      <c r="O59" s="218">
        <f t="shared" si="10"/>
        <v>0</v>
      </c>
      <c r="P59" s="218">
        <f t="shared" si="11"/>
        <v>0</v>
      </c>
      <c r="Q59" s="218">
        <f t="shared" si="12"/>
        <v>0</v>
      </c>
      <c r="R59" s="218">
        <f t="shared" si="13"/>
        <v>0</v>
      </c>
      <c r="S59" s="221">
        <f t="shared" si="3"/>
        <v>0</v>
      </c>
      <c r="T59" s="221">
        <f t="shared" si="4"/>
        <v>0</v>
      </c>
      <c r="U59" s="221">
        <f t="shared" si="5"/>
        <v>0</v>
      </c>
      <c r="V59" s="221">
        <f t="shared" si="6"/>
        <v>0</v>
      </c>
      <c r="W59" s="221">
        <f t="shared" si="7"/>
        <v>0</v>
      </c>
      <c r="X59" s="221">
        <f t="shared" si="8"/>
        <v>0</v>
      </c>
      <c r="Y59" s="205">
        <f t="shared" si="14"/>
        <v>0</v>
      </c>
      <c r="Z59" s="205">
        <f t="shared" si="15"/>
        <v>0</v>
      </c>
      <c r="AA59" s="205">
        <f t="shared" si="16"/>
        <v>0</v>
      </c>
      <c r="AB59" s="205">
        <f t="shared" si="17"/>
        <v>0</v>
      </c>
      <c r="AC59" s="205">
        <f t="shared" si="18"/>
        <v>0</v>
      </c>
      <c r="AD59" s="205">
        <f t="shared" si="19"/>
        <v>0</v>
      </c>
    </row>
    <row r="60" spans="10:30" x14ac:dyDescent="0.2">
      <c r="J60" s="213">
        <v>-14.499999999999901</v>
      </c>
      <c r="K60" s="214"/>
      <c r="L60" s="214"/>
      <c r="M60" s="214"/>
      <c r="N60" s="214"/>
      <c r="O60" s="218">
        <f t="shared" si="10"/>
        <v>0</v>
      </c>
      <c r="P60" s="218">
        <f t="shared" si="11"/>
        <v>0</v>
      </c>
      <c r="Q60" s="218">
        <f t="shared" si="12"/>
        <v>0</v>
      </c>
      <c r="R60" s="218">
        <f t="shared" si="13"/>
        <v>0</v>
      </c>
      <c r="S60" s="221">
        <f t="shared" si="3"/>
        <v>0</v>
      </c>
      <c r="T60" s="221">
        <f t="shared" si="4"/>
        <v>0</v>
      </c>
      <c r="U60" s="221">
        <f t="shared" si="5"/>
        <v>0</v>
      </c>
      <c r="V60" s="221">
        <f t="shared" si="6"/>
        <v>0</v>
      </c>
      <c r="W60" s="221">
        <f t="shared" si="7"/>
        <v>0</v>
      </c>
      <c r="X60" s="221">
        <f t="shared" si="8"/>
        <v>0</v>
      </c>
      <c r="Y60" s="205">
        <f t="shared" si="14"/>
        <v>0</v>
      </c>
      <c r="Z60" s="205">
        <f t="shared" si="15"/>
        <v>0</v>
      </c>
      <c r="AA60" s="205">
        <f t="shared" si="16"/>
        <v>0</v>
      </c>
      <c r="AB60" s="205">
        <f t="shared" si="17"/>
        <v>0</v>
      </c>
      <c r="AC60" s="205">
        <f t="shared" si="18"/>
        <v>0</v>
      </c>
      <c r="AD60" s="205">
        <f t="shared" si="19"/>
        <v>0</v>
      </c>
    </row>
    <row r="61" spans="10:30" x14ac:dyDescent="0.2">
      <c r="J61" s="213">
        <v>-14.399999999999901</v>
      </c>
      <c r="K61" s="214"/>
      <c r="L61" s="214"/>
      <c r="M61" s="214"/>
      <c r="N61" s="214"/>
      <c r="O61" s="218">
        <f t="shared" si="10"/>
        <v>0</v>
      </c>
      <c r="P61" s="218">
        <f t="shared" si="11"/>
        <v>0</v>
      </c>
      <c r="Q61" s="218">
        <f t="shared" si="12"/>
        <v>0</v>
      </c>
      <c r="R61" s="218">
        <f t="shared" si="13"/>
        <v>0</v>
      </c>
      <c r="S61" s="221">
        <f t="shared" si="3"/>
        <v>0</v>
      </c>
      <c r="T61" s="221">
        <f t="shared" si="4"/>
        <v>0</v>
      </c>
      <c r="U61" s="221">
        <f t="shared" si="5"/>
        <v>0</v>
      </c>
      <c r="V61" s="221">
        <f t="shared" si="6"/>
        <v>0</v>
      </c>
      <c r="W61" s="221">
        <f t="shared" si="7"/>
        <v>0</v>
      </c>
      <c r="X61" s="221">
        <f t="shared" si="8"/>
        <v>0</v>
      </c>
      <c r="Y61" s="205">
        <f t="shared" si="14"/>
        <v>0</v>
      </c>
      <c r="Z61" s="205">
        <f t="shared" si="15"/>
        <v>0</v>
      </c>
      <c r="AA61" s="205">
        <f t="shared" si="16"/>
        <v>0</v>
      </c>
      <c r="AB61" s="205">
        <f t="shared" si="17"/>
        <v>0</v>
      </c>
      <c r="AC61" s="205">
        <f t="shared" si="18"/>
        <v>0</v>
      </c>
      <c r="AD61" s="205">
        <f t="shared" si="19"/>
        <v>0</v>
      </c>
    </row>
    <row r="62" spans="10:30" x14ac:dyDescent="0.2">
      <c r="J62" s="213">
        <v>-14.299999999999899</v>
      </c>
      <c r="K62" s="214"/>
      <c r="L62" s="214"/>
      <c r="M62" s="214"/>
      <c r="N62" s="214"/>
      <c r="O62" s="218">
        <f t="shared" si="10"/>
        <v>0</v>
      </c>
      <c r="P62" s="218">
        <f t="shared" si="11"/>
        <v>0</v>
      </c>
      <c r="Q62" s="218">
        <f t="shared" si="12"/>
        <v>0</v>
      </c>
      <c r="R62" s="218">
        <f t="shared" si="13"/>
        <v>0</v>
      </c>
      <c r="S62" s="221">
        <f t="shared" si="3"/>
        <v>0</v>
      </c>
      <c r="T62" s="221">
        <f t="shared" si="4"/>
        <v>0</v>
      </c>
      <c r="U62" s="221">
        <f t="shared" si="5"/>
        <v>0</v>
      </c>
      <c r="V62" s="221">
        <f t="shared" si="6"/>
        <v>0</v>
      </c>
      <c r="W62" s="221">
        <f t="shared" si="7"/>
        <v>0</v>
      </c>
      <c r="X62" s="221">
        <f t="shared" si="8"/>
        <v>0</v>
      </c>
      <c r="Y62" s="205">
        <f t="shared" si="14"/>
        <v>0</v>
      </c>
      <c r="Z62" s="205">
        <f t="shared" si="15"/>
        <v>0</v>
      </c>
      <c r="AA62" s="205">
        <f t="shared" si="16"/>
        <v>0</v>
      </c>
      <c r="AB62" s="205">
        <f t="shared" si="17"/>
        <v>0</v>
      </c>
      <c r="AC62" s="205">
        <f t="shared" si="18"/>
        <v>0</v>
      </c>
      <c r="AD62" s="205">
        <f t="shared" si="19"/>
        <v>0</v>
      </c>
    </row>
    <row r="63" spans="10:30" x14ac:dyDescent="0.2">
      <c r="J63" s="213">
        <v>-14.1999999999999</v>
      </c>
      <c r="K63" s="214"/>
      <c r="L63" s="214"/>
      <c r="M63" s="214"/>
      <c r="N63" s="214"/>
      <c r="O63" s="218">
        <f t="shared" si="10"/>
        <v>0</v>
      </c>
      <c r="P63" s="218">
        <f t="shared" si="11"/>
        <v>0</v>
      </c>
      <c r="Q63" s="218">
        <f t="shared" si="12"/>
        <v>0</v>
      </c>
      <c r="R63" s="218">
        <f t="shared" si="13"/>
        <v>0</v>
      </c>
      <c r="S63" s="221">
        <f t="shared" si="3"/>
        <v>0</v>
      </c>
      <c r="T63" s="221">
        <f t="shared" si="4"/>
        <v>0</v>
      </c>
      <c r="U63" s="221">
        <f t="shared" si="5"/>
        <v>0</v>
      </c>
      <c r="V63" s="221">
        <f t="shared" si="6"/>
        <v>0</v>
      </c>
      <c r="W63" s="221">
        <f t="shared" si="7"/>
        <v>0</v>
      </c>
      <c r="X63" s="221">
        <f t="shared" si="8"/>
        <v>0</v>
      </c>
      <c r="Y63" s="205">
        <f t="shared" si="14"/>
        <v>0</v>
      </c>
      <c r="Z63" s="205">
        <f t="shared" si="15"/>
        <v>0</v>
      </c>
      <c r="AA63" s="205">
        <f t="shared" si="16"/>
        <v>0</v>
      </c>
      <c r="AB63" s="205">
        <f t="shared" si="17"/>
        <v>0</v>
      </c>
      <c r="AC63" s="205">
        <f t="shared" si="18"/>
        <v>0</v>
      </c>
      <c r="AD63" s="205">
        <f t="shared" si="19"/>
        <v>0</v>
      </c>
    </row>
    <row r="64" spans="10:30" x14ac:dyDescent="0.2">
      <c r="J64" s="213">
        <v>-14.0999999999999</v>
      </c>
      <c r="K64" s="214"/>
      <c r="L64" s="214"/>
      <c r="M64" s="214"/>
      <c r="N64" s="214"/>
      <c r="O64" s="218">
        <f t="shared" si="10"/>
        <v>0</v>
      </c>
      <c r="P64" s="218">
        <f t="shared" si="11"/>
        <v>0</v>
      </c>
      <c r="Q64" s="218">
        <f t="shared" si="12"/>
        <v>0</v>
      </c>
      <c r="R64" s="218">
        <f t="shared" si="13"/>
        <v>0</v>
      </c>
      <c r="S64" s="221">
        <f t="shared" si="3"/>
        <v>0</v>
      </c>
      <c r="T64" s="221">
        <f t="shared" si="4"/>
        <v>0</v>
      </c>
      <c r="U64" s="221">
        <f t="shared" si="5"/>
        <v>0</v>
      </c>
      <c r="V64" s="221">
        <f t="shared" si="6"/>
        <v>0</v>
      </c>
      <c r="W64" s="221">
        <f t="shared" si="7"/>
        <v>0</v>
      </c>
      <c r="X64" s="221">
        <f t="shared" si="8"/>
        <v>0</v>
      </c>
      <c r="Y64" s="205">
        <f t="shared" si="14"/>
        <v>0</v>
      </c>
      <c r="Z64" s="205">
        <f t="shared" si="15"/>
        <v>0</v>
      </c>
      <c r="AA64" s="205">
        <f t="shared" si="16"/>
        <v>0</v>
      </c>
      <c r="AB64" s="205">
        <f t="shared" si="17"/>
        <v>0</v>
      </c>
      <c r="AC64" s="205">
        <f t="shared" si="18"/>
        <v>0</v>
      </c>
      <c r="AD64" s="205">
        <f t="shared" si="19"/>
        <v>0</v>
      </c>
    </row>
    <row r="65" spans="10:30" x14ac:dyDescent="0.2">
      <c r="J65" s="213">
        <v>-13.999999999999901</v>
      </c>
      <c r="K65" s="214"/>
      <c r="L65" s="214"/>
      <c r="M65" s="214"/>
      <c r="N65" s="214"/>
      <c r="O65" s="218">
        <f t="shared" si="10"/>
        <v>0</v>
      </c>
      <c r="P65" s="218">
        <f t="shared" si="11"/>
        <v>0</v>
      </c>
      <c r="Q65" s="218">
        <f t="shared" si="12"/>
        <v>0</v>
      </c>
      <c r="R65" s="218">
        <f t="shared" si="13"/>
        <v>0</v>
      </c>
      <c r="S65" s="221">
        <f t="shared" si="3"/>
        <v>0</v>
      </c>
      <c r="T65" s="221">
        <f t="shared" si="4"/>
        <v>0</v>
      </c>
      <c r="U65" s="221">
        <f t="shared" si="5"/>
        <v>0</v>
      </c>
      <c r="V65" s="221">
        <f t="shared" si="6"/>
        <v>0</v>
      </c>
      <c r="W65" s="221">
        <f t="shared" si="7"/>
        <v>0</v>
      </c>
      <c r="X65" s="221">
        <f t="shared" si="8"/>
        <v>0</v>
      </c>
      <c r="Y65" s="205">
        <f t="shared" si="14"/>
        <v>0</v>
      </c>
      <c r="Z65" s="205">
        <f t="shared" si="15"/>
        <v>0</v>
      </c>
      <c r="AA65" s="205">
        <f t="shared" si="16"/>
        <v>0</v>
      </c>
      <c r="AB65" s="205">
        <f t="shared" si="17"/>
        <v>0</v>
      </c>
      <c r="AC65" s="205">
        <f t="shared" si="18"/>
        <v>0</v>
      </c>
      <c r="AD65" s="205">
        <f t="shared" si="19"/>
        <v>0</v>
      </c>
    </row>
    <row r="66" spans="10:30" x14ac:dyDescent="0.2">
      <c r="J66" s="213">
        <v>-13.899999999999901</v>
      </c>
      <c r="K66" s="214"/>
      <c r="L66" s="214"/>
      <c r="M66" s="214"/>
      <c r="N66" s="214"/>
      <c r="O66" s="218">
        <f t="shared" si="10"/>
        <v>0</v>
      </c>
      <c r="P66" s="218">
        <f t="shared" si="11"/>
        <v>0</v>
      </c>
      <c r="Q66" s="218">
        <f t="shared" si="12"/>
        <v>0</v>
      </c>
      <c r="R66" s="218">
        <f t="shared" si="13"/>
        <v>0</v>
      </c>
      <c r="S66" s="221">
        <f t="shared" si="3"/>
        <v>0</v>
      </c>
      <c r="T66" s="221">
        <f t="shared" si="4"/>
        <v>0</v>
      </c>
      <c r="U66" s="221">
        <f t="shared" si="5"/>
        <v>0</v>
      </c>
      <c r="V66" s="221">
        <f t="shared" si="6"/>
        <v>0</v>
      </c>
      <c r="W66" s="221">
        <f t="shared" si="7"/>
        <v>0</v>
      </c>
      <c r="X66" s="221">
        <f t="shared" si="8"/>
        <v>0</v>
      </c>
      <c r="Y66" s="205">
        <f t="shared" si="14"/>
        <v>0</v>
      </c>
      <c r="Z66" s="205">
        <f t="shared" si="15"/>
        <v>0</v>
      </c>
      <c r="AA66" s="205">
        <f t="shared" si="16"/>
        <v>0</v>
      </c>
      <c r="AB66" s="205">
        <f t="shared" si="17"/>
        <v>0</v>
      </c>
      <c r="AC66" s="205">
        <f t="shared" si="18"/>
        <v>0</v>
      </c>
      <c r="AD66" s="205">
        <f t="shared" si="19"/>
        <v>0</v>
      </c>
    </row>
    <row r="67" spans="10:30" x14ac:dyDescent="0.2">
      <c r="J67" s="213">
        <v>-13.799999999999899</v>
      </c>
      <c r="K67" s="214"/>
      <c r="L67" s="214"/>
      <c r="M67" s="214"/>
      <c r="N67" s="214"/>
      <c r="O67" s="218">
        <f t="shared" si="10"/>
        <v>0</v>
      </c>
      <c r="P67" s="218">
        <f t="shared" si="11"/>
        <v>0</v>
      </c>
      <c r="Q67" s="218">
        <f t="shared" si="12"/>
        <v>0</v>
      </c>
      <c r="R67" s="218">
        <f t="shared" si="13"/>
        <v>0</v>
      </c>
      <c r="S67" s="221">
        <f t="shared" si="3"/>
        <v>0</v>
      </c>
      <c r="T67" s="221">
        <f t="shared" si="4"/>
        <v>0</v>
      </c>
      <c r="U67" s="221">
        <f t="shared" si="5"/>
        <v>0</v>
      </c>
      <c r="V67" s="221">
        <f t="shared" si="6"/>
        <v>0</v>
      </c>
      <c r="W67" s="221">
        <f t="shared" si="7"/>
        <v>0</v>
      </c>
      <c r="X67" s="221">
        <f t="shared" si="8"/>
        <v>0</v>
      </c>
      <c r="Y67" s="205">
        <f t="shared" si="14"/>
        <v>0</v>
      </c>
      <c r="Z67" s="205">
        <f t="shared" si="15"/>
        <v>0</v>
      </c>
      <c r="AA67" s="205">
        <f t="shared" si="16"/>
        <v>0</v>
      </c>
      <c r="AB67" s="205">
        <f t="shared" si="17"/>
        <v>0</v>
      </c>
      <c r="AC67" s="205">
        <f t="shared" si="18"/>
        <v>0</v>
      </c>
      <c r="AD67" s="205">
        <f t="shared" si="19"/>
        <v>0</v>
      </c>
    </row>
    <row r="68" spans="10:30" x14ac:dyDescent="0.2">
      <c r="J68" s="213">
        <v>-13.6999999999999</v>
      </c>
      <c r="K68" s="214"/>
      <c r="L68" s="214"/>
      <c r="M68" s="214"/>
      <c r="N68" s="214"/>
      <c r="O68" s="218">
        <f t="shared" si="10"/>
        <v>0</v>
      </c>
      <c r="P68" s="218">
        <f t="shared" si="11"/>
        <v>0</v>
      </c>
      <c r="Q68" s="218">
        <f t="shared" si="12"/>
        <v>0</v>
      </c>
      <c r="R68" s="218">
        <f t="shared" si="13"/>
        <v>0</v>
      </c>
      <c r="S68" s="221">
        <f t="shared" si="3"/>
        <v>0</v>
      </c>
      <c r="T68" s="221">
        <f t="shared" si="4"/>
        <v>0</v>
      </c>
      <c r="U68" s="221">
        <f t="shared" si="5"/>
        <v>0</v>
      </c>
      <c r="V68" s="221">
        <f t="shared" si="6"/>
        <v>0</v>
      </c>
      <c r="W68" s="221">
        <f t="shared" si="7"/>
        <v>0</v>
      </c>
      <c r="X68" s="221">
        <f t="shared" si="8"/>
        <v>0</v>
      </c>
      <c r="Y68" s="205">
        <f t="shared" si="14"/>
        <v>0</v>
      </c>
      <c r="Z68" s="205">
        <f t="shared" si="15"/>
        <v>0</v>
      </c>
      <c r="AA68" s="205">
        <f t="shared" si="16"/>
        <v>0</v>
      </c>
      <c r="AB68" s="205">
        <f t="shared" si="17"/>
        <v>0</v>
      </c>
      <c r="AC68" s="205">
        <f t="shared" si="18"/>
        <v>0</v>
      </c>
      <c r="AD68" s="205">
        <f t="shared" si="19"/>
        <v>0</v>
      </c>
    </row>
    <row r="69" spans="10:30" x14ac:dyDescent="0.2">
      <c r="J69" s="213">
        <v>-13.5999999999999</v>
      </c>
      <c r="K69" s="214"/>
      <c r="L69" s="214"/>
      <c r="M69" s="214"/>
      <c r="N69" s="214"/>
      <c r="O69" s="218">
        <f t="shared" si="10"/>
        <v>0</v>
      </c>
      <c r="P69" s="218">
        <f t="shared" si="11"/>
        <v>0</v>
      </c>
      <c r="Q69" s="218">
        <f t="shared" si="12"/>
        <v>0</v>
      </c>
      <c r="R69" s="218">
        <f t="shared" si="13"/>
        <v>0</v>
      </c>
      <c r="S69" s="221">
        <f t="shared" si="3"/>
        <v>0</v>
      </c>
      <c r="T69" s="221">
        <f t="shared" si="4"/>
        <v>0</v>
      </c>
      <c r="U69" s="221">
        <f t="shared" si="5"/>
        <v>0</v>
      </c>
      <c r="V69" s="221">
        <f t="shared" si="6"/>
        <v>0</v>
      </c>
      <c r="W69" s="221">
        <f t="shared" si="7"/>
        <v>0</v>
      </c>
      <c r="X69" s="221">
        <f t="shared" si="8"/>
        <v>0</v>
      </c>
      <c r="Y69" s="205">
        <f t="shared" si="14"/>
        <v>0</v>
      </c>
      <c r="Z69" s="205">
        <f t="shared" si="15"/>
        <v>0</v>
      </c>
      <c r="AA69" s="205">
        <f t="shared" si="16"/>
        <v>0</v>
      </c>
      <c r="AB69" s="205">
        <f t="shared" si="17"/>
        <v>0</v>
      </c>
      <c r="AC69" s="205">
        <f t="shared" si="18"/>
        <v>0</v>
      </c>
      <c r="AD69" s="205">
        <f t="shared" si="19"/>
        <v>0</v>
      </c>
    </row>
    <row r="70" spans="10:30" x14ac:dyDescent="0.2">
      <c r="J70" s="213">
        <v>-13.499999999999901</v>
      </c>
      <c r="K70" s="214"/>
      <c r="L70" s="214"/>
      <c r="M70" s="214"/>
      <c r="N70" s="214"/>
      <c r="O70" s="218">
        <f t="shared" si="10"/>
        <v>0</v>
      </c>
      <c r="P70" s="218">
        <f t="shared" si="11"/>
        <v>0</v>
      </c>
      <c r="Q70" s="218">
        <f t="shared" si="12"/>
        <v>0</v>
      </c>
      <c r="R70" s="218">
        <f t="shared" si="13"/>
        <v>0</v>
      </c>
      <c r="S70" s="221">
        <f t="shared" ref="S70:S133" si="24">O70-P70</f>
        <v>0</v>
      </c>
      <c r="T70" s="221">
        <f t="shared" ref="T70:T133" si="25">O70-Q70</f>
        <v>0</v>
      </c>
      <c r="U70" s="221">
        <f t="shared" ref="U70:U133" si="26">O70-R70</f>
        <v>0</v>
      </c>
      <c r="V70" s="221">
        <f t="shared" ref="V70:V133" si="27">P70-Q70</f>
        <v>0</v>
      </c>
      <c r="W70" s="221">
        <f t="shared" ref="W70:W133" si="28">P70-R70</f>
        <v>0</v>
      </c>
      <c r="X70" s="221">
        <f t="shared" ref="X70:X133" si="29">Q70-R70</f>
        <v>0</v>
      </c>
      <c r="Y70" s="205">
        <f t="shared" si="14"/>
        <v>0</v>
      </c>
      <c r="Z70" s="205">
        <f t="shared" si="15"/>
        <v>0</v>
      </c>
      <c r="AA70" s="205">
        <f t="shared" si="16"/>
        <v>0</v>
      </c>
      <c r="AB70" s="205">
        <f t="shared" si="17"/>
        <v>0</v>
      </c>
      <c r="AC70" s="205">
        <f t="shared" si="18"/>
        <v>0</v>
      </c>
      <c r="AD70" s="205">
        <f t="shared" si="19"/>
        <v>0</v>
      </c>
    </row>
    <row r="71" spans="10:30" x14ac:dyDescent="0.2">
      <c r="J71" s="213">
        <v>-13.399999999999901</v>
      </c>
      <c r="K71" s="214"/>
      <c r="L71" s="214"/>
      <c r="M71" s="214"/>
      <c r="N71" s="214"/>
      <c r="O71" s="218">
        <f t="shared" ref="O71:O134" si="30">K71+O70</f>
        <v>0</v>
      </c>
      <c r="P71" s="218">
        <f t="shared" ref="P71:P134" si="31">L71+P70</f>
        <v>0</v>
      </c>
      <c r="Q71" s="218">
        <f t="shared" ref="Q71:Q134" si="32">M71+Q70</f>
        <v>0</v>
      </c>
      <c r="R71" s="218">
        <f t="shared" ref="R71:R134" si="33">N71+R70</f>
        <v>0</v>
      </c>
      <c r="S71" s="221">
        <f t="shared" si="24"/>
        <v>0</v>
      </c>
      <c r="T71" s="221">
        <f t="shared" si="25"/>
        <v>0</v>
      </c>
      <c r="U71" s="221">
        <f t="shared" si="26"/>
        <v>0</v>
      </c>
      <c r="V71" s="221">
        <f t="shared" si="27"/>
        <v>0</v>
      </c>
      <c r="W71" s="221">
        <f t="shared" si="28"/>
        <v>0</v>
      </c>
      <c r="X71" s="221">
        <f t="shared" si="29"/>
        <v>0</v>
      </c>
      <c r="Y71" s="205">
        <f t="shared" ref="Y71:Y134" si="34">S71+Y70</f>
        <v>0</v>
      </c>
      <c r="Z71" s="205">
        <f t="shared" ref="Z71:Z134" si="35">T71+Z70</f>
        <v>0</v>
      </c>
      <c r="AA71" s="205">
        <f t="shared" ref="AA71:AA134" si="36">U71+AA70</f>
        <v>0</v>
      </c>
      <c r="AB71" s="205">
        <f t="shared" ref="AB71:AB134" si="37">V71+AB70</f>
        <v>0</v>
      </c>
      <c r="AC71" s="205">
        <f t="shared" ref="AC71:AC134" si="38">W71+AC70</f>
        <v>0</v>
      </c>
      <c r="AD71" s="205">
        <f t="shared" ref="AD71:AD134" si="39">X71+AD70</f>
        <v>0</v>
      </c>
    </row>
    <row r="72" spans="10:30" x14ac:dyDescent="0.2">
      <c r="J72" s="213">
        <v>-13.299999999999899</v>
      </c>
      <c r="K72" s="214"/>
      <c r="L72" s="214"/>
      <c r="M72" s="214"/>
      <c r="N72" s="214"/>
      <c r="O72" s="218">
        <f t="shared" si="30"/>
        <v>0</v>
      </c>
      <c r="P72" s="218">
        <f t="shared" si="31"/>
        <v>0</v>
      </c>
      <c r="Q72" s="218">
        <f t="shared" si="32"/>
        <v>0</v>
      </c>
      <c r="R72" s="218">
        <f t="shared" si="33"/>
        <v>0</v>
      </c>
      <c r="S72" s="221">
        <f t="shared" si="24"/>
        <v>0</v>
      </c>
      <c r="T72" s="221">
        <f t="shared" si="25"/>
        <v>0</v>
      </c>
      <c r="U72" s="221">
        <f t="shared" si="26"/>
        <v>0</v>
      </c>
      <c r="V72" s="221">
        <f t="shared" si="27"/>
        <v>0</v>
      </c>
      <c r="W72" s="221">
        <f t="shared" si="28"/>
        <v>0</v>
      </c>
      <c r="X72" s="221">
        <f t="shared" si="29"/>
        <v>0</v>
      </c>
      <c r="Y72" s="205">
        <f t="shared" si="34"/>
        <v>0</v>
      </c>
      <c r="Z72" s="205">
        <f t="shared" si="35"/>
        <v>0</v>
      </c>
      <c r="AA72" s="205">
        <f t="shared" si="36"/>
        <v>0</v>
      </c>
      <c r="AB72" s="205">
        <f t="shared" si="37"/>
        <v>0</v>
      </c>
      <c r="AC72" s="205">
        <f t="shared" si="38"/>
        <v>0</v>
      </c>
      <c r="AD72" s="205">
        <f t="shared" si="39"/>
        <v>0</v>
      </c>
    </row>
    <row r="73" spans="10:30" x14ac:dyDescent="0.2">
      <c r="J73" s="213">
        <v>-13.1999999999999</v>
      </c>
      <c r="K73" s="214"/>
      <c r="L73" s="214"/>
      <c r="M73" s="214"/>
      <c r="N73" s="214"/>
      <c r="O73" s="218">
        <f t="shared" si="30"/>
        <v>0</v>
      </c>
      <c r="P73" s="218">
        <f t="shared" si="31"/>
        <v>0</v>
      </c>
      <c r="Q73" s="218">
        <f t="shared" si="32"/>
        <v>0</v>
      </c>
      <c r="R73" s="218">
        <f t="shared" si="33"/>
        <v>0</v>
      </c>
      <c r="S73" s="221">
        <f t="shared" si="24"/>
        <v>0</v>
      </c>
      <c r="T73" s="221">
        <f t="shared" si="25"/>
        <v>0</v>
      </c>
      <c r="U73" s="221">
        <f t="shared" si="26"/>
        <v>0</v>
      </c>
      <c r="V73" s="221">
        <f t="shared" si="27"/>
        <v>0</v>
      </c>
      <c r="W73" s="221">
        <f t="shared" si="28"/>
        <v>0</v>
      </c>
      <c r="X73" s="221">
        <f t="shared" si="29"/>
        <v>0</v>
      </c>
      <c r="Y73" s="205">
        <f t="shared" si="34"/>
        <v>0</v>
      </c>
      <c r="Z73" s="205">
        <f t="shared" si="35"/>
        <v>0</v>
      </c>
      <c r="AA73" s="205">
        <f t="shared" si="36"/>
        <v>0</v>
      </c>
      <c r="AB73" s="205">
        <f t="shared" si="37"/>
        <v>0</v>
      </c>
      <c r="AC73" s="205">
        <f t="shared" si="38"/>
        <v>0</v>
      </c>
      <c r="AD73" s="205">
        <f t="shared" si="39"/>
        <v>0</v>
      </c>
    </row>
    <row r="74" spans="10:30" x14ac:dyDescent="0.2">
      <c r="J74" s="213">
        <v>-13.0999999999999</v>
      </c>
      <c r="K74" s="214"/>
      <c r="L74" s="214"/>
      <c r="M74" s="214"/>
      <c r="N74" s="214"/>
      <c r="O74" s="218">
        <f t="shared" si="30"/>
        <v>0</v>
      </c>
      <c r="P74" s="218">
        <f t="shared" si="31"/>
        <v>0</v>
      </c>
      <c r="Q74" s="218">
        <f t="shared" si="32"/>
        <v>0</v>
      </c>
      <c r="R74" s="218">
        <f t="shared" si="33"/>
        <v>0</v>
      </c>
      <c r="S74" s="221">
        <f t="shared" si="24"/>
        <v>0</v>
      </c>
      <c r="T74" s="221">
        <f t="shared" si="25"/>
        <v>0</v>
      </c>
      <c r="U74" s="221">
        <f t="shared" si="26"/>
        <v>0</v>
      </c>
      <c r="V74" s="221">
        <f t="shared" si="27"/>
        <v>0</v>
      </c>
      <c r="W74" s="221">
        <f t="shared" si="28"/>
        <v>0</v>
      </c>
      <c r="X74" s="221">
        <f t="shared" si="29"/>
        <v>0</v>
      </c>
      <c r="Y74" s="205">
        <f t="shared" si="34"/>
        <v>0</v>
      </c>
      <c r="Z74" s="205">
        <f t="shared" si="35"/>
        <v>0</v>
      </c>
      <c r="AA74" s="205">
        <f t="shared" si="36"/>
        <v>0</v>
      </c>
      <c r="AB74" s="205">
        <f t="shared" si="37"/>
        <v>0</v>
      </c>
      <c r="AC74" s="205">
        <f t="shared" si="38"/>
        <v>0</v>
      </c>
      <c r="AD74" s="205">
        <f t="shared" si="39"/>
        <v>0</v>
      </c>
    </row>
    <row r="75" spans="10:30" x14ac:dyDescent="0.2">
      <c r="J75" s="213">
        <v>-12.999999999999901</v>
      </c>
      <c r="K75" s="214"/>
      <c r="L75" s="214"/>
      <c r="M75" s="214"/>
      <c r="N75" s="214"/>
      <c r="O75" s="218">
        <f t="shared" si="30"/>
        <v>0</v>
      </c>
      <c r="P75" s="218">
        <f t="shared" si="31"/>
        <v>0</v>
      </c>
      <c r="Q75" s="218">
        <f t="shared" si="32"/>
        <v>0</v>
      </c>
      <c r="R75" s="218">
        <f t="shared" si="33"/>
        <v>0</v>
      </c>
      <c r="S75" s="221">
        <f t="shared" si="24"/>
        <v>0</v>
      </c>
      <c r="T75" s="221">
        <f t="shared" si="25"/>
        <v>0</v>
      </c>
      <c r="U75" s="221">
        <f t="shared" si="26"/>
        <v>0</v>
      </c>
      <c r="V75" s="221">
        <f t="shared" si="27"/>
        <v>0</v>
      </c>
      <c r="W75" s="221">
        <f t="shared" si="28"/>
        <v>0</v>
      </c>
      <c r="X75" s="221">
        <f t="shared" si="29"/>
        <v>0</v>
      </c>
      <c r="Y75" s="205">
        <f t="shared" si="34"/>
        <v>0</v>
      </c>
      <c r="Z75" s="205">
        <f t="shared" si="35"/>
        <v>0</v>
      </c>
      <c r="AA75" s="205">
        <f t="shared" si="36"/>
        <v>0</v>
      </c>
      <c r="AB75" s="205">
        <f t="shared" si="37"/>
        <v>0</v>
      </c>
      <c r="AC75" s="205">
        <f t="shared" si="38"/>
        <v>0</v>
      </c>
      <c r="AD75" s="205">
        <f t="shared" si="39"/>
        <v>0</v>
      </c>
    </row>
    <row r="76" spans="10:30" x14ac:dyDescent="0.2">
      <c r="J76" s="213">
        <v>-12.899999999999901</v>
      </c>
      <c r="K76" s="214"/>
      <c r="L76" s="214"/>
      <c r="M76" s="214"/>
      <c r="N76" s="214"/>
      <c r="O76" s="218">
        <f t="shared" si="30"/>
        <v>0</v>
      </c>
      <c r="P76" s="218">
        <f t="shared" si="31"/>
        <v>0</v>
      </c>
      <c r="Q76" s="218">
        <f t="shared" si="32"/>
        <v>0</v>
      </c>
      <c r="R76" s="218">
        <f t="shared" si="33"/>
        <v>0</v>
      </c>
      <c r="S76" s="221">
        <f t="shared" si="24"/>
        <v>0</v>
      </c>
      <c r="T76" s="221">
        <f t="shared" si="25"/>
        <v>0</v>
      </c>
      <c r="U76" s="221">
        <f t="shared" si="26"/>
        <v>0</v>
      </c>
      <c r="V76" s="221">
        <f t="shared" si="27"/>
        <v>0</v>
      </c>
      <c r="W76" s="221">
        <f t="shared" si="28"/>
        <v>0</v>
      </c>
      <c r="X76" s="221">
        <f t="shared" si="29"/>
        <v>0</v>
      </c>
      <c r="Y76" s="205">
        <f t="shared" si="34"/>
        <v>0</v>
      </c>
      <c r="Z76" s="205">
        <f t="shared" si="35"/>
        <v>0</v>
      </c>
      <c r="AA76" s="205">
        <f t="shared" si="36"/>
        <v>0</v>
      </c>
      <c r="AB76" s="205">
        <f t="shared" si="37"/>
        <v>0</v>
      </c>
      <c r="AC76" s="205">
        <f t="shared" si="38"/>
        <v>0</v>
      </c>
      <c r="AD76" s="205">
        <f t="shared" si="39"/>
        <v>0</v>
      </c>
    </row>
    <row r="77" spans="10:30" x14ac:dyDescent="0.2">
      <c r="J77" s="213">
        <v>-12.799999999999899</v>
      </c>
      <c r="K77" s="214"/>
      <c r="L77" s="214"/>
      <c r="M77" s="214"/>
      <c r="N77" s="214"/>
      <c r="O77" s="218">
        <f t="shared" si="30"/>
        <v>0</v>
      </c>
      <c r="P77" s="218">
        <f t="shared" si="31"/>
        <v>0</v>
      </c>
      <c r="Q77" s="218">
        <f t="shared" si="32"/>
        <v>0</v>
      </c>
      <c r="R77" s="218">
        <f t="shared" si="33"/>
        <v>0</v>
      </c>
      <c r="S77" s="221">
        <f t="shared" si="24"/>
        <v>0</v>
      </c>
      <c r="T77" s="221">
        <f t="shared" si="25"/>
        <v>0</v>
      </c>
      <c r="U77" s="221">
        <f t="shared" si="26"/>
        <v>0</v>
      </c>
      <c r="V77" s="221">
        <f t="shared" si="27"/>
        <v>0</v>
      </c>
      <c r="W77" s="221">
        <f t="shared" si="28"/>
        <v>0</v>
      </c>
      <c r="X77" s="221">
        <f t="shared" si="29"/>
        <v>0</v>
      </c>
      <c r="Y77" s="205">
        <f t="shared" si="34"/>
        <v>0</v>
      </c>
      <c r="Z77" s="205">
        <f t="shared" si="35"/>
        <v>0</v>
      </c>
      <c r="AA77" s="205">
        <f t="shared" si="36"/>
        <v>0</v>
      </c>
      <c r="AB77" s="205">
        <f t="shared" si="37"/>
        <v>0</v>
      </c>
      <c r="AC77" s="205">
        <f t="shared" si="38"/>
        <v>0</v>
      </c>
      <c r="AD77" s="205">
        <f t="shared" si="39"/>
        <v>0</v>
      </c>
    </row>
    <row r="78" spans="10:30" x14ac:dyDescent="0.2">
      <c r="J78" s="213">
        <v>-12.6999999999999</v>
      </c>
      <c r="K78" s="214"/>
      <c r="L78" s="214"/>
      <c r="M78" s="214"/>
      <c r="N78" s="214"/>
      <c r="O78" s="218">
        <f t="shared" si="30"/>
        <v>0</v>
      </c>
      <c r="P78" s="218">
        <f t="shared" si="31"/>
        <v>0</v>
      </c>
      <c r="Q78" s="218">
        <f t="shared" si="32"/>
        <v>0</v>
      </c>
      <c r="R78" s="218">
        <f t="shared" si="33"/>
        <v>0</v>
      </c>
      <c r="S78" s="221">
        <f t="shared" si="24"/>
        <v>0</v>
      </c>
      <c r="T78" s="221">
        <f t="shared" si="25"/>
        <v>0</v>
      </c>
      <c r="U78" s="221">
        <f t="shared" si="26"/>
        <v>0</v>
      </c>
      <c r="V78" s="221">
        <f t="shared" si="27"/>
        <v>0</v>
      </c>
      <c r="W78" s="221">
        <f t="shared" si="28"/>
        <v>0</v>
      </c>
      <c r="X78" s="221">
        <f t="shared" si="29"/>
        <v>0</v>
      </c>
      <c r="Y78" s="205">
        <f t="shared" si="34"/>
        <v>0</v>
      </c>
      <c r="Z78" s="205">
        <f t="shared" si="35"/>
        <v>0</v>
      </c>
      <c r="AA78" s="205">
        <f t="shared" si="36"/>
        <v>0</v>
      </c>
      <c r="AB78" s="205">
        <f t="shared" si="37"/>
        <v>0</v>
      </c>
      <c r="AC78" s="205">
        <f t="shared" si="38"/>
        <v>0</v>
      </c>
      <c r="AD78" s="205">
        <f t="shared" si="39"/>
        <v>0</v>
      </c>
    </row>
    <row r="79" spans="10:30" x14ac:dyDescent="0.2">
      <c r="J79" s="213">
        <v>-12.5999999999999</v>
      </c>
      <c r="K79" s="214"/>
      <c r="L79" s="214"/>
      <c r="M79" s="214"/>
      <c r="N79" s="214"/>
      <c r="O79" s="218">
        <f t="shared" si="30"/>
        <v>0</v>
      </c>
      <c r="P79" s="218">
        <f t="shared" si="31"/>
        <v>0</v>
      </c>
      <c r="Q79" s="218">
        <f t="shared" si="32"/>
        <v>0</v>
      </c>
      <c r="R79" s="218">
        <f t="shared" si="33"/>
        <v>0</v>
      </c>
      <c r="S79" s="221">
        <f t="shared" si="24"/>
        <v>0</v>
      </c>
      <c r="T79" s="221">
        <f t="shared" si="25"/>
        <v>0</v>
      </c>
      <c r="U79" s="221">
        <f t="shared" si="26"/>
        <v>0</v>
      </c>
      <c r="V79" s="221">
        <f t="shared" si="27"/>
        <v>0</v>
      </c>
      <c r="W79" s="221">
        <f t="shared" si="28"/>
        <v>0</v>
      </c>
      <c r="X79" s="221">
        <f t="shared" si="29"/>
        <v>0</v>
      </c>
      <c r="Y79" s="205">
        <f t="shared" si="34"/>
        <v>0</v>
      </c>
      <c r="Z79" s="205">
        <f t="shared" si="35"/>
        <v>0</v>
      </c>
      <c r="AA79" s="205">
        <f t="shared" si="36"/>
        <v>0</v>
      </c>
      <c r="AB79" s="205">
        <f t="shared" si="37"/>
        <v>0</v>
      </c>
      <c r="AC79" s="205">
        <f t="shared" si="38"/>
        <v>0</v>
      </c>
      <c r="AD79" s="205">
        <f t="shared" si="39"/>
        <v>0</v>
      </c>
    </row>
    <row r="80" spans="10:30" x14ac:dyDescent="0.2">
      <c r="J80" s="213">
        <v>-12.499999999999901</v>
      </c>
      <c r="K80" s="214"/>
      <c r="L80" s="214"/>
      <c r="M80" s="214"/>
      <c r="N80" s="214"/>
      <c r="O80" s="218">
        <f t="shared" si="30"/>
        <v>0</v>
      </c>
      <c r="P80" s="218">
        <f t="shared" si="31"/>
        <v>0</v>
      </c>
      <c r="Q80" s="218">
        <f t="shared" si="32"/>
        <v>0</v>
      </c>
      <c r="R80" s="218">
        <f t="shared" si="33"/>
        <v>0</v>
      </c>
      <c r="S80" s="221">
        <f t="shared" si="24"/>
        <v>0</v>
      </c>
      <c r="T80" s="221">
        <f t="shared" si="25"/>
        <v>0</v>
      </c>
      <c r="U80" s="221">
        <f t="shared" si="26"/>
        <v>0</v>
      </c>
      <c r="V80" s="221">
        <f t="shared" si="27"/>
        <v>0</v>
      </c>
      <c r="W80" s="221">
        <f t="shared" si="28"/>
        <v>0</v>
      </c>
      <c r="X80" s="221">
        <f t="shared" si="29"/>
        <v>0</v>
      </c>
      <c r="Y80" s="205">
        <f t="shared" si="34"/>
        <v>0</v>
      </c>
      <c r="Z80" s="205">
        <f t="shared" si="35"/>
        <v>0</v>
      </c>
      <c r="AA80" s="205">
        <f t="shared" si="36"/>
        <v>0</v>
      </c>
      <c r="AB80" s="205">
        <f t="shared" si="37"/>
        <v>0</v>
      </c>
      <c r="AC80" s="205">
        <f t="shared" si="38"/>
        <v>0</v>
      </c>
      <c r="AD80" s="205">
        <f t="shared" si="39"/>
        <v>0</v>
      </c>
    </row>
    <row r="81" spans="10:30" x14ac:dyDescent="0.2">
      <c r="J81" s="213">
        <v>-12.399999999999901</v>
      </c>
      <c r="K81" s="214"/>
      <c r="L81" s="214"/>
      <c r="M81" s="214"/>
      <c r="N81" s="214"/>
      <c r="O81" s="218">
        <f t="shared" si="30"/>
        <v>0</v>
      </c>
      <c r="P81" s="218">
        <f t="shared" si="31"/>
        <v>0</v>
      </c>
      <c r="Q81" s="218">
        <f t="shared" si="32"/>
        <v>0</v>
      </c>
      <c r="R81" s="218">
        <f t="shared" si="33"/>
        <v>0</v>
      </c>
      <c r="S81" s="221">
        <f t="shared" si="24"/>
        <v>0</v>
      </c>
      <c r="T81" s="221">
        <f t="shared" si="25"/>
        <v>0</v>
      </c>
      <c r="U81" s="221">
        <f t="shared" si="26"/>
        <v>0</v>
      </c>
      <c r="V81" s="221">
        <f t="shared" si="27"/>
        <v>0</v>
      </c>
      <c r="W81" s="221">
        <f t="shared" si="28"/>
        <v>0</v>
      </c>
      <c r="X81" s="221">
        <f t="shared" si="29"/>
        <v>0</v>
      </c>
      <c r="Y81" s="205">
        <f t="shared" si="34"/>
        <v>0</v>
      </c>
      <c r="Z81" s="205">
        <f t="shared" si="35"/>
        <v>0</v>
      </c>
      <c r="AA81" s="205">
        <f t="shared" si="36"/>
        <v>0</v>
      </c>
      <c r="AB81" s="205">
        <f t="shared" si="37"/>
        <v>0</v>
      </c>
      <c r="AC81" s="205">
        <f t="shared" si="38"/>
        <v>0</v>
      </c>
      <c r="AD81" s="205">
        <f t="shared" si="39"/>
        <v>0</v>
      </c>
    </row>
    <row r="82" spans="10:30" x14ac:dyDescent="0.2">
      <c r="J82" s="213">
        <v>-12.299999999999899</v>
      </c>
      <c r="K82" s="214"/>
      <c r="L82" s="214"/>
      <c r="M82" s="214"/>
      <c r="N82" s="214"/>
      <c r="O82" s="218">
        <f t="shared" si="30"/>
        <v>0</v>
      </c>
      <c r="P82" s="218">
        <f t="shared" si="31"/>
        <v>0</v>
      </c>
      <c r="Q82" s="218">
        <f t="shared" si="32"/>
        <v>0</v>
      </c>
      <c r="R82" s="218">
        <f t="shared" si="33"/>
        <v>0</v>
      </c>
      <c r="S82" s="221">
        <f t="shared" si="24"/>
        <v>0</v>
      </c>
      <c r="T82" s="221">
        <f t="shared" si="25"/>
        <v>0</v>
      </c>
      <c r="U82" s="221">
        <f t="shared" si="26"/>
        <v>0</v>
      </c>
      <c r="V82" s="221">
        <f t="shared" si="27"/>
        <v>0</v>
      </c>
      <c r="W82" s="221">
        <f t="shared" si="28"/>
        <v>0</v>
      </c>
      <c r="X82" s="221">
        <f t="shared" si="29"/>
        <v>0</v>
      </c>
      <c r="Y82" s="205">
        <f t="shared" si="34"/>
        <v>0</v>
      </c>
      <c r="Z82" s="205">
        <f t="shared" si="35"/>
        <v>0</v>
      </c>
      <c r="AA82" s="205">
        <f t="shared" si="36"/>
        <v>0</v>
      </c>
      <c r="AB82" s="205">
        <f t="shared" si="37"/>
        <v>0</v>
      </c>
      <c r="AC82" s="205">
        <f t="shared" si="38"/>
        <v>0</v>
      </c>
      <c r="AD82" s="205">
        <f t="shared" si="39"/>
        <v>0</v>
      </c>
    </row>
    <row r="83" spans="10:30" x14ac:dyDescent="0.2">
      <c r="J83" s="213">
        <v>-12.1999999999999</v>
      </c>
      <c r="K83" s="214"/>
      <c r="L83" s="214"/>
      <c r="M83" s="214"/>
      <c r="N83" s="214"/>
      <c r="O83" s="218">
        <f t="shared" si="30"/>
        <v>0</v>
      </c>
      <c r="P83" s="218">
        <f t="shared" si="31"/>
        <v>0</v>
      </c>
      <c r="Q83" s="218">
        <f t="shared" si="32"/>
        <v>0</v>
      </c>
      <c r="R83" s="218">
        <f t="shared" si="33"/>
        <v>0</v>
      </c>
      <c r="S83" s="221">
        <f t="shared" si="24"/>
        <v>0</v>
      </c>
      <c r="T83" s="221">
        <f t="shared" si="25"/>
        <v>0</v>
      </c>
      <c r="U83" s="221">
        <f t="shared" si="26"/>
        <v>0</v>
      </c>
      <c r="V83" s="221">
        <f t="shared" si="27"/>
        <v>0</v>
      </c>
      <c r="W83" s="221">
        <f t="shared" si="28"/>
        <v>0</v>
      </c>
      <c r="X83" s="221">
        <f t="shared" si="29"/>
        <v>0</v>
      </c>
      <c r="Y83" s="205">
        <f t="shared" si="34"/>
        <v>0</v>
      </c>
      <c r="Z83" s="205">
        <f t="shared" si="35"/>
        <v>0</v>
      </c>
      <c r="AA83" s="205">
        <f t="shared" si="36"/>
        <v>0</v>
      </c>
      <c r="AB83" s="205">
        <f t="shared" si="37"/>
        <v>0</v>
      </c>
      <c r="AC83" s="205">
        <f t="shared" si="38"/>
        <v>0</v>
      </c>
      <c r="AD83" s="205">
        <f t="shared" si="39"/>
        <v>0</v>
      </c>
    </row>
    <row r="84" spans="10:30" x14ac:dyDescent="0.2">
      <c r="J84" s="213">
        <v>-12.0999999999999</v>
      </c>
      <c r="K84" s="214"/>
      <c r="L84" s="215"/>
      <c r="M84" s="214"/>
      <c r="N84" s="214"/>
      <c r="O84" s="218">
        <f t="shared" si="30"/>
        <v>0</v>
      </c>
      <c r="P84" s="218">
        <f t="shared" si="31"/>
        <v>0</v>
      </c>
      <c r="Q84" s="218">
        <f t="shared" si="32"/>
        <v>0</v>
      </c>
      <c r="R84" s="218">
        <f t="shared" si="33"/>
        <v>0</v>
      </c>
      <c r="S84" s="221">
        <f t="shared" si="24"/>
        <v>0</v>
      </c>
      <c r="T84" s="221">
        <f t="shared" si="25"/>
        <v>0</v>
      </c>
      <c r="U84" s="221">
        <f t="shared" si="26"/>
        <v>0</v>
      </c>
      <c r="V84" s="221">
        <f t="shared" si="27"/>
        <v>0</v>
      </c>
      <c r="W84" s="221">
        <f t="shared" si="28"/>
        <v>0</v>
      </c>
      <c r="X84" s="221">
        <f t="shared" si="29"/>
        <v>0</v>
      </c>
      <c r="Y84" s="205">
        <f t="shared" si="34"/>
        <v>0</v>
      </c>
      <c r="Z84" s="205">
        <f t="shared" si="35"/>
        <v>0</v>
      </c>
      <c r="AA84" s="205">
        <f t="shared" si="36"/>
        <v>0</v>
      </c>
      <c r="AB84" s="205">
        <f t="shared" si="37"/>
        <v>0</v>
      </c>
      <c r="AC84" s="205">
        <f t="shared" si="38"/>
        <v>0</v>
      </c>
      <c r="AD84" s="205">
        <f t="shared" si="39"/>
        <v>0</v>
      </c>
    </row>
    <row r="85" spans="10:30" x14ac:dyDescent="0.2">
      <c r="J85" s="213">
        <v>-11.999999999999901</v>
      </c>
      <c r="K85" s="214"/>
      <c r="L85" s="214"/>
      <c r="M85" s="214"/>
      <c r="N85" s="214"/>
      <c r="O85" s="218">
        <f t="shared" si="30"/>
        <v>0</v>
      </c>
      <c r="P85" s="218">
        <f t="shared" si="31"/>
        <v>0</v>
      </c>
      <c r="Q85" s="218">
        <f t="shared" si="32"/>
        <v>0</v>
      </c>
      <c r="R85" s="218">
        <f t="shared" si="33"/>
        <v>0</v>
      </c>
      <c r="S85" s="221">
        <f t="shared" si="24"/>
        <v>0</v>
      </c>
      <c r="T85" s="221">
        <f t="shared" si="25"/>
        <v>0</v>
      </c>
      <c r="U85" s="221">
        <f t="shared" si="26"/>
        <v>0</v>
      </c>
      <c r="V85" s="221">
        <f t="shared" si="27"/>
        <v>0</v>
      </c>
      <c r="W85" s="221">
        <f t="shared" si="28"/>
        <v>0</v>
      </c>
      <c r="X85" s="221">
        <f t="shared" si="29"/>
        <v>0</v>
      </c>
      <c r="Y85" s="205">
        <f t="shared" si="34"/>
        <v>0</v>
      </c>
      <c r="Z85" s="205">
        <f t="shared" si="35"/>
        <v>0</v>
      </c>
      <c r="AA85" s="205">
        <f t="shared" si="36"/>
        <v>0</v>
      </c>
      <c r="AB85" s="205">
        <f t="shared" si="37"/>
        <v>0</v>
      </c>
      <c r="AC85" s="205">
        <f t="shared" si="38"/>
        <v>0</v>
      </c>
      <c r="AD85" s="205">
        <f t="shared" si="39"/>
        <v>0</v>
      </c>
    </row>
    <row r="86" spans="10:30" x14ac:dyDescent="0.2">
      <c r="J86" s="213">
        <v>-11.899999999999901</v>
      </c>
      <c r="K86" s="214"/>
      <c r="L86" s="214"/>
      <c r="M86" s="214"/>
      <c r="N86" s="214"/>
      <c r="O86" s="218">
        <f t="shared" si="30"/>
        <v>0</v>
      </c>
      <c r="P86" s="218">
        <f t="shared" si="31"/>
        <v>0</v>
      </c>
      <c r="Q86" s="218">
        <f t="shared" si="32"/>
        <v>0</v>
      </c>
      <c r="R86" s="218">
        <f t="shared" si="33"/>
        <v>0</v>
      </c>
      <c r="S86" s="221">
        <f t="shared" si="24"/>
        <v>0</v>
      </c>
      <c r="T86" s="221">
        <f t="shared" si="25"/>
        <v>0</v>
      </c>
      <c r="U86" s="221">
        <f t="shared" si="26"/>
        <v>0</v>
      </c>
      <c r="V86" s="221">
        <f t="shared" si="27"/>
        <v>0</v>
      </c>
      <c r="W86" s="221">
        <f t="shared" si="28"/>
        <v>0</v>
      </c>
      <c r="X86" s="221">
        <f t="shared" si="29"/>
        <v>0</v>
      </c>
      <c r="Y86" s="205">
        <f t="shared" si="34"/>
        <v>0</v>
      </c>
      <c r="Z86" s="205">
        <f t="shared" si="35"/>
        <v>0</v>
      </c>
      <c r="AA86" s="205">
        <f t="shared" si="36"/>
        <v>0</v>
      </c>
      <c r="AB86" s="205">
        <f t="shared" si="37"/>
        <v>0</v>
      </c>
      <c r="AC86" s="205">
        <f t="shared" si="38"/>
        <v>0</v>
      </c>
      <c r="AD86" s="205">
        <f t="shared" si="39"/>
        <v>0</v>
      </c>
    </row>
    <row r="87" spans="10:30" x14ac:dyDescent="0.2">
      <c r="J87" s="213">
        <v>-11.799999999999899</v>
      </c>
      <c r="K87" s="214"/>
      <c r="L87" s="214"/>
      <c r="M87" s="214"/>
      <c r="N87" s="214"/>
      <c r="O87" s="218">
        <f t="shared" si="30"/>
        <v>0</v>
      </c>
      <c r="P87" s="218">
        <f t="shared" si="31"/>
        <v>0</v>
      </c>
      <c r="Q87" s="218">
        <f t="shared" si="32"/>
        <v>0</v>
      </c>
      <c r="R87" s="218">
        <f t="shared" si="33"/>
        <v>0</v>
      </c>
      <c r="S87" s="221">
        <f t="shared" si="24"/>
        <v>0</v>
      </c>
      <c r="T87" s="221">
        <f t="shared" si="25"/>
        <v>0</v>
      </c>
      <c r="U87" s="221">
        <f t="shared" si="26"/>
        <v>0</v>
      </c>
      <c r="V87" s="221">
        <f t="shared" si="27"/>
        <v>0</v>
      </c>
      <c r="W87" s="221">
        <f t="shared" si="28"/>
        <v>0</v>
      </c>
      <c r="X87" s="221">
        <f t="shared" si="29"/>
        <v>0</v>
      </c>
      <c r="Y87" s="205">
        <f t="shared" si="34"/>
        <v>0</v>
      </c>
      <c r="Z87" s="205">
        <f t="shared" si="35"/>
        <v>0</v>
      </c>
      <c r="AA87" s="205">
        <f t="shared" si="36"/>
        <v>0</v>
      </c>
      <c r="AB87" s="205">
        <f t="shared" si="37"/>
        <v>0</v>
      </c>
      <c r="AC87" s="205">
        <f t="shared" si="38"/>
        <v>0</v>
      </c>
      <c r="AD87" s="205">
        <f t="shared" si="39"/>
        <v>0</v>
      </c>
    </row>
    <row r="88" spans="10:30" x14ac:dyDescent="0.2">
      <c r="J88" s="213">
        <v>-11.6999999999999</v>
      </c>
      <c r="K88" s="214"/>
      <c r="L88" s="214"/>
      <c r="M88" s="214"/>
      <c r="N88" s="214"/>
      <c r="O88" s="218">
        <f t="shared" si="30"/>
        <v>0</v>
      </c>
      <c r="P88" s="218">
        <f t="shared" si="31"/>
        <v>0</v>
      </c>
      <c r="Q88" s="218">
        <f t="shared" si="32"/>
        <v>0</v>
      </c>
      <c r="R88" s="218">
        <f t="shared" si="33"/>
        <v>0</v>
      </c>
      <c r="S88" s="221">
        <f t="shared" si="24"/>
        <v>0</v>
      </c>
      <c r="T88" s="221">
        <f t="shared" si="25"/>
        <v>0</v>
      </c>
      <c r="U88" s="221">
        <f t="shared" si="26"/>
        <v>0</v>
      </c>
      <c r="V88" s="221">
        <f t="shared" si="27"/>
        <v>0</v>
      </c>
      <c r="W88" s="221">
        <f t="shared" si="28"/>
        <v>0</v>
      </c>
      <c r="X88" s="221">
        <f t="shared" si="29"/>
        <v>0</v>
      </c>
      <c r="Y88" s="205">
        <f t="shared" si="34"/>
        <v>0</v>
      </c>
      <c r="Z88" s="205">
        <f t="shared" si="35"/>
        <v>0</v>
      </c>
      <c r="AA88" s="205">
        <f t="shared" si="36"/>
        <v>0</v>
      </c>
      <c r="AB88" s="205">
        <f t="shared" si="37"/>
        <v>0</v>
      </c>
      <c r="AC88" s="205">
        <f t="shared" si="38"/>
        <v>0</v>
      </c>
      <c r="AD88" s="205">
        <f t="shared" si="39"/>
        <v>0</v>
      </c>
    </row>
    <row r="89" spans="10:30" x14ac:dyDescent="0.2">
      <c r="J89" s="213">
        <v>-11.5999999999999</v>
      </c>
      <c r="K89" s="214"/>
      <c r="L89" s="214"/>
      <c r="M89" s="214"/>
      <c r="N89" s="214"/>
      <c r="O89" s="218">
        <f t="shared" si="30"/>
        <v>0</v>
      </c>
      <c r="P89" s="218">
        <f t="shared" si="31"/>
        <v>0</v>
      </c>
      <c r="Q89" s="218">
        <f t="shared" si="32"/>
        <v>0</v>
      </c>
      <c r="R89" s="218">
        <f t="shared" si="33"/>
        <v>0</v>
      </c>
      <c r="S89" s="221">
        <f t="shared" si="24"/>
        <v>0</v>
      </c>
      <c r="T89" s="221">
        <f t="shared" si="25"/>
        <v>0</v>
      </c>
      <c r="U89" s="221">
        <f t="shared" si="26"/>
        <v>0</v>
      </c>
      <c r="V89" s="221">
        <f t="shared" si="27"/>
        <v>0</v>
      </c>
      <c r="W89" s="221">
        <f t="shared" si="28"/>
        <v>0</v>
      </c>
      <c r="X89" s="221">
        <f t="shared" si="29"/>
        <v>0</v>
      </c>
      <c r="Y89" s="205">
        <f t="shared" si="34"/>
        <v>0</v>
      </c>
      <c r="Z89" s="205">
        <f t="shared" si="35"/>
        <v>0</v>
      </c>
      <c r="AA89" s="205">
        <f t="shared" si="36"/>
        <v>0</v>
      </c>
      <c r="AB89" s="205">
        <f t="shared" si="37"/>
        <v>0</v>
      </c>
      <c r="AC89" s="205">
        <f t="shared" si="38"/>
        <v>0</v>
      </c>
      <c r="AD89" s="205">
        <f t="shared" si="39"/>
        <v>0</v>
      </c>
    </row>
    <row r="90" spans="10:30" x14ac:dyDescent="0.2">
      <c r="J90" s="213">
        <v>-11.499999999999901</v>
      </c>
      <c r="K90" s="214"/>
      <c r="L90" s="214"/>
      <c r="M90" s="214"/>
      <c r="N90" s="214"/>
      <c r="O90" s="218">
        <f t="shared" si="30"/>
        <v>0</v>
      </c>
      <c r="P90" s="218">
        <f t="shared" si="31"/>
        <v>0</v>
      </c>
      <c r="Q90" s="218">
        <f t="shared" si="32"/>
        <v>0</v>
      </c>
      <c r="R90" s="218">
        <f t="shared" si="33"/>
        <v>0</v>
      </c>
      <c r="S90" s="221">
        <f t="shared" si="24"/>
        <v>0</v>
      </c>
      <c r="T90" s="221">
        <f t="shared" si="25"/>
        <v>0</v>
      </c>
      <c r="U90" s="221">
        <f t="shared" si="26"/>
        <v>0</v>
      </c>
      <c r="V90" s="221">
        <f t="shared" si="27"/>
        <v>0</v>
      </c>
      <c r="W90" s="221">
        <f t="shared" si="28"/>
        <v>0</v>
      </c>
      <c r="X90" s="221">
        <f t="shared" si="29"/>
        <v>0</v>
      </c>
      <c r="Y90" s="205">
        <f t="shared" si="34"/>
        <v>0</v>
      </c>
      <c r="Z90" s="205">
        <f t="shared" si="35"/>
        <v>0</v>
      </c>
      <c r="AA90" s="205">
        <f t="shared" si="36"/>
        <v>0</v>
      </c>
      <c r="AB90" s="205">
        <f t="shared" si="37"/>
        <v>0</v>
      </c>
      <c r="AC90" s="205">
        <f t="shared" si="38"/>
        <v>0</v>
      </c>
      <c r="AD90" s="205">
        <f t="shared" si="39"/>
        <v>0</v>
      </c>
    </row>
    <row r="91" spans="10:30" x14ac:dyDescent="0.2">
      <c r="J91" s="213">
        <v>-11.399999999999901</v>
      </c>
      <c r="K91" s="214"/>
      <c r="L91" s="214"/>
      <c r="M91" s="214"/>
      <c r="N91" s="214"/>
      <c r="O91" s="218">
        <f t="shared" si="30"/>
        <v>0</v>
      </c>
      <c r="P91" s="218">
        <f t="shared" si="31"/>
        <v>0</v>
      </c>
      <c r="Q91" s="218">
        <f t="shared" si="32"/>
        <v>0</v>
      </c>
      <c r="R91" s="218">
        <f t="shared" si="33"/>
        <v>0</v>
      </c>
      <c r="S91" s="221">
        <f t="shared" si="24"/>
        <v>0</v>
      </c>
      <c r="T91" s="221">
        <f t="shared" si="25"/>
        <v>0</v>
      </c>
      <c r="U91" s="221">
        <f t="shared" si="26"/>
        <v>0</v>
      </c>
      <c r="V91" s="221">
        <f t="shared" si="27"/>
        <v>0</v>
      </c>
      <c r="W91" s="221">
        <f t="shared" si="28"/>
        <v>0</v>
      </c>
      <c r="X91" s="221">
        <f t="shared" si="29"/>
        <v>0</v>
      </c>
      <c r="Y91" s="205">
        <f t="shared" si="34"/>
        <v>0</v>
      </c>
      <c r="Z91" s="205">
        <f t="shared" si="35"/>
        <v>0</v>
      </c>
      <c r="AA91" s="205">
        <f t="shared" si="36"/>
        <v>0</v>
      </c>
      <c r="AB91" s="205">
        <f t="shared" si="37"/>
        <v>0</v>
      </c>
      <c r="AC91" s="205">
        <f t="shared" si="38"/>
        <v>0</v>
      </c>
      <c r="AD91" s="205">
        <f t="shared" si="39"/>
        <v>0</v>
      </c>
    </row>
    <row r="92" spans="10:30" x14ac:dyDescent="0.2">
      <c r="J92" s="213">
        <v>-11.299999999999899</v>
      </c>
      <c r="K92" s="214"/>
      <c r="L92" s="214"/>
      <c r="M92" s="214"/>
      <c r="N92" s="214"/>
      <c r="O92" s="218">
        <f t="shared" si="30"/>
        <v>0</v>
      </c>
      <c r="P92" s="218">
        <f t="shared" si="31"/>
        <v>0</v>
      </c>
      <c r="Q92" s="218">
        <f t="shared" si="32"/>
        <v>0</v>
      </c>
      <c r="R92" s="218">
        <f t="shared" si="33"/>
        <v>0</v>
      </c>
      <c r="S92" s="221">
        <f t="shared" si="24"/>
        <v>0</v>
      </c>
      <c r="T92" s="221">
        <f t="shared" si="25"/>
        <v>0</v>
      </c>
      <c r="U92" s="221">
        <f t="shared" si="26"/>
        <v>0</v>
      </c>
      <c r="V92" s="221">
        <f t="shared" si="27"/>
        <v>0</v>
      </c>
      <c r="W92" s="221">
        <f t="shared" si="28"/>
        <v>0</v>
      </c>
      <c r="X92" s="221">
        <f t="shared" si="29"/>
        <v>0</v>
      </c>
      <c r="Y92" s="205">
        <f t="shared" si="34"/>
        <v>0</v>
      </c>
      <c r="Z92" s="205">
        <f t="shared" si="35"/>
        <v>0</v>
      </c>
      <c r="AA92" s="205">
        <f t="shared" si="36"/>
        <v>0</v>
      </c>
      <c r="AB92" s="205">
        <f t="shared" si="37"/>
        <v>0</v>
      </c>
      <c r="AC92" s="205">
        <f t="shared" si="38"/>
        <v>0</v>
      </c>
      <c r="AD92" s="205">
        <f t="shared" si="39"/>
        <v>0</v>
      </c>
    </row>
    <row r="93" spans="10:30" x14ac:dyDescent="0.2">
      <c r="J93" s="213">
        <v>-11.1999999999999</v>
      </c>
      <c r="K93" s="214"/>
      <c r="L93" s="214"/>
      <c r="M93" s="214"/>
      <c r="N93" s="214"/>
      <c r="O93" s="218">
        <f t="shared" si="30"/>
        <v>0</v>
      </c>
      <c r="P93" s="218">
        <f t="shared" si="31"/>
        <v>0</v>
      </c>
      <c r="Q93" s="218">
        <f t="shared" si="32"/>
        <v>0</v>
      </c>
      <c r="R93" s="218">
        <f t="shared" si="33"/>
        <v>0</v>
      </c>
      <c r="S93" s="221">
        <f t="shared" si="24"/>
        <v>0</v>
      </c>
      <c r="T93" s="221">
        <f t="shared" si="25"/>
        <v>0</v>
      </c>
      <c r="U93" s="221">
        <f t="shared" si="26"/>
        <v>0</v>
      </c>
      <c r="V93" s="221">
        <f t="shared" si="27"/>
        <v>0</v>
      </c>
      <c r="W93" s="221">
        <f t="shared" si="28"/>
        <v>0</v>
      </c>
      <c r="X93" s="221">
        <f t="shared" si="29"/>
        <v>0</v>
      </c>
      <c r="Y93" s="205">
        <f t="shared" si="34"/>
        <v>0</v>
      </c>
      <c r="Z93" s="205">
        <f t="shared" si="35"/>
        <v>0</v>
      </c>
      <c r="AA93" s="205">
        <f t="shared" si="36"/>
        <v>0</v>
      </c>
      <c r="AB93" s="205">
        <f t="shared" si="37"/>
        <v>0</v>
      </c>
      <c r="AC93" s="205">
        <f t="shared" si="38"/>
        <v>0</v>
      </c>
      <c r="AD93" s="205">
        <f t="shared" si="39"/>
        <v>0</v>
      </c>
    </row>
    <row r="94" spans="10:30" x14ac:dyDescent="0.2">
      <c r="J94" s="213">
        <v>-11.0999999999999</v>
      </c>
      <c r="K94" s="214"/>
      <c r="L94" s="215">
        <f>C5</f>
        <v>6.25E-2</v>
      </c>
      <c r="M94" s="214"/>
      <c r="N94" s="214"/>
      <c r="O94" s="218">
        <f t="shared" si="30"/>
        <v>0</v>
      </c>
      <c r="P94" s="218">
        <f t="shared" si="31"/>
        <v>6.25E-2</v>
      </c>
      <c r="Q94" s="218">
        <f t="shared" si="32"/>
        <v>0</v>
      </c>
      <c r="R94" s="218">
        <f t="shared" si="33"/>
        <v>0</v>
      </c>
      <c r="S94" s="221">
        <f t="shared" si="24"/>
        <v>-6.25E-2</v>
      </c>
      <c r="T94" s="221">
        <f t="shared" si="25"/>
        <v>0</v>
      </c>
      <c r="U94" s="221">
        <f t="shared" si="26"/>
        <v>0</v>
      </c>
      <c r="V94" s="221">
        <f t="shared" si="27"/>
        <v>6.25E-2</v>
      </c>
      <c r="W94" s="221">
        <f t="shared" si="28"/>
        <v>6.25E-2</v>
      </c>
      <c r="X94" s="221">
        <f t="shared" si="29"/>
        <v>0</v>
      </c>
      <c r="Y94" s="205">
        <f t="shared" si="34"/>
        <v>-6.25E-2</v>
      </c>
      <c r="Z94" s="205">
        <f t="shared" si="35"/>
        <v>0</v>
      </c>
      <c r="AA94" s="205">
        <f t="shared" si="36"/>
        <v>0</v>
      </c>
      <c r="AB94" s="205">
        <f t="shared" si="37"/>
        <v>6.25E-2</v>
      </c>
      <c r="AC94" s="205">
        <f t="shared" si="38"/>
        <v>6.25E-2</v>
      </c>
      <c r="AD94" s="205">
        <f t="shared" si="39"/>
        <v>0</v>
      </c>
    </row>
    <row r="95" spans="10:30" x14ac:dyDescent="0.2">
      <c r="J95" s="213">
        <v>-10.999999999999901</v>
      </c>
      <c r="K95" s="214"/>
      <c r="L95" s="214"/>
      <c r="M95" s="214"/>
      <c r="N95" s="214"/>
      <c r="O95" s="218">
        <f t="shared" si="30"/>
        <v>0</v>
      </c>
      <c r="P95" s="218">
        <f t="shared" si="31"/>
        <v>6.25E-2</v>
      </c>
      <c r="Q95" s="218">
        <f t="shared" si="32"/>
        <v>0</v>
      </c>
      <c r="R95" s="218">
        <f t="shared" si="33"/>
        <v>0</v>
      </c>
      <c r="S95" s="221">
        <f t="shared" si="24"/>
        <v>-6.25E-2</v>
      </c>
      <c r="T95" s="221">
        <f t="shared" si="25"/>
        <v>0</v>
      </c>
      <c r="U95" s="221">
        <f t="shared" si="26"/>
        <v>0</v>
      </c>
      <c r="V95" s="221">
        <f t="shared" si="27"/>
        <v>6.25E-2</v>
      </c>
      <c r="W95" s="221">
        <f t="shared" si="28"/>
        <v>6.25E-2</v>
      </c>
      <c r="X95" s="221">
        <f t="shared" si="29"/>
        <v>0</v>
      </c>
      <c r="Y95" s="205">
        <f t="shared" si="34"/>
        <v>-0.125</v>
      </c>
      <c r="Z95" s="205">
        <f t="shared" si="35"/>
        <v>0</v>
      </c>
      <c r="AA95" s="205">
        <f t="shared" si="36"/>
        <v>0</v>
      </c>
      <c r="AB95" s="205">
        <f t="shared" si="37"/>
        <v>0.125</v>
      </c>
      <c r="AC95" s="205">
        <f t="shared" si="38"/>
        <v>0.125</v>
      </c>
      <c r="AD95" s="205">
        <f t="shared" si="39"/>
        <v>0</v>
      </c>
    </row>
    <row r="96" spans="10:30" x14ac:dyDescent="0.2">
      <c r="J96" s="213">
        <v>-10.899999999999901</v>
      </c>
      <c r="K96" s="214"/>
      <c r="L96" s="214"/>
      <c r="M96" s="214"/>
      <c r="N96" s="214"/>
      <c r="O96" s="218">
        <f t="shared" si="30"/>
        <v>0</v>
      </c>
      <c r="P96" s="218">
        <f t="shared" si="31"/>
        <v>6.25E-2</v>
      </c>
      <c r="Q96" s="218">
        <f t="shared" si="32"/>
        <v>0</v>
      </c>
      <c r="R96" s="218">
        <f t="shared" si="33"/>
        <v>0</v>
      </c>
      <c r="S96" s="221">
        <f t="shared" si="24"/>
        <v>-6.25E-2</v>
      </c>
      <c r="T96" s="221">
        <f t="shared" si="25"/>
        <v>0</v>
      </c>
      <c r="U96" s="221">
        <f t="shared" si="26"/>
        <v>0</v>
      </c>
      <c r="V96" s="221">
        <f t="shared" si="27"/>
        <v>6.25E-2</v>
      </c>
      <c r="W96" s="221">
        <f t="shared" si="28"/>
        <v>6.25E-2</v>
      </c>
      <c r="X96" s="221">
        <f t="shared" si="29"/>
        <v>0</v>
      </c>
      <c r="Y96" s="205">
        <f t="shared" si="34"/>
        <v>-0.1875</v>
      </c>
      <c r="Z96" s="205">
        <f t="shared" si="35"/>
        <v>0</v>
      </c>
      <c r="AA96" s="205">
        <f t="shared" si="36"/>
        <v>0</v>
      </c>
      <c r="AB96" s="205">
        <f t="shared" si="37"/>
        <v>0.1875</v>
      </c>
      <c r="AC96" s="205">
        <f t="shared" si="38"/>
        <v>0.1875</v>
      </c>
      <c r="AD96" s="205">
        <f t="shared" si="39"/>
        <v>0</v>
      </c>
    </row>
    <row r="97" spans="10:30" x14ac:dyDescent="0.2">
      <c r="J97" s="213">
        <v>-10.799999999999899</v>
      </c>
      <c r="K97" s="214"/>
      <c r="L97" s="214"/>
      <c r="M97" s="214"/>
      <c r="N97" s="214"/>
      <c r="O97" s="218">
        <f t="shared" si="30"/>
        <v>0</v>
      </c>
      <c r="P97" s="218">
        <f t="shared" si="31"/>
        <v>6.25E-2</v>
      </c>
      <c r="Q97" s="218">
        <f t="shared" si="32"/>
        <v>0</v>
      </c>
      <c r="R97" s="218">
        <f t="shared" si="33"/>
        <v>0</v>
      </c>
      <c r="S97" s="221">
        <f t="shared" si="24"/>
        <v>-6.25E-2</v>
      </c>
      <c r="T97" s="221">
        <f t="shared" si="25"/>
        <v>0</v>
      </c>
      <c r="U97" s="221">
        <f t="shared" si="26"/>
        <v>0</v>
      </c>
      <c r="V97" s="221">
        <f t="shared" si="27"/>
        <v>6.25E-2</v>
      </c>
      <c r="W97" s="221">
        <f t="shared" si="28"/>
        <v>6.25E-2</v>
      </c>
      <c r="X97" s="221">
        <f t="shared" si="29"/>
        <v>0</v>
      </c>
      <c r="Y97" s="205">
        <f t="shared" si="34"/>
        <v>-0.25</v>
      </c>
      <c r="Z97" s="205">
        <f t="shared" si="35"/>
        <v>0</v>
      </c>
      <c r="AA97" s="205">
        <f t="shared" si="36"/>
        <v>0</v>
      </c>
      <c r="AB97" s="205">
        <f t="shared" si="37"/>
        <v>0.25</v>
      </c>
      <c r="AC97" s="205">
        <f t="shared" si="38"/>
        <v>0.25</v>
      </c>
      <c r="AD97" s="205">
        <f t="shared" si="39"/>
        <v>0</v>
      </c>
    </row>
    <row r="98" spans="10:30" x14ac:dyDescent="0.2">
      <c r="J98" s="213">
        <v>-10.6999999999999</v>
      </c>
      <c r="K98" s="214"/>
      <c r="L98" s="214"/>
      <c r="M98" s="214"/>
      <c r="N98" s="214"/>
      <c r="O98" s="218">
        <f t="shared" si="30"/>
        <v>0</v>
      </c>
      <c r="P98" s="218">
        <f t="shared" si="31"/>
        <v>6.25E-2</v>
      </c>
      <c r="Q98" s="218">
        <f t="shared" si="32"/>
        <v>0</v>
      </c>
      <c r="R98" s="218">
        <f t="shared" si="33"/>
        <v>0</v>
      </c>
      <c r="S98" s="221">
        <f t="shared" si="24"/>
        <v>-6.25E-2</v>
      </c>
      <c r="T98" s="221">
        <f t="shared" si="25"/>
        <v>0</v>
      </c>
      <c r="U98" s="221">
        <f t="shared" si="26"/>
        <v>0</v>
      </c>
      <c r="V98" s="221">
        <f t="shared" si="27"/>
        <v>6.25E-2</v>
      </c>
      <c r="W98" s="221">
        <f t="shared" si="28"/>
        <v>6.25E-2</v>
      </c>
      <c r="X98" s="221">
        <f t="shared" si="29"/>
        <v>0</v>
      </c>
      <c r="Y98" s="205">
        <f t="shared" si="34"/>
        <v>-0.3125</v>
      </c>
      <c r="Z98" s="205">
        <f t="shared" si="35"/>
        <v>0</v>
      </c>
      <c r="AA98" s="205">
        <f t="shared" si="36"/>
        <v>0</v>
      </c>
      <c r="AB98" s="205">
        <f t="shared" si="37"/>
        <v>0.3125</v>
      </c>
      <c r="AC98" s="205">
        <f t="shared" si="38"/>
        <v>0.3125</v>
      </c>
      <c r="AD98" s="205">
        <f t="shared" si="39"/>
        <v>0</v>
      </c>
    </row>
    <row r="99" spans="10:30" x14ac:dyDescent="0.2">
      <c r="J99" s="213">
        <v>-10.5999999999999</v>
      </c>
      <c r="K99" s="214"/>
      <c r="L99" s="214"/>
      <c r="M99" s="214"/>
      <c r="N99" s="214"/>
      <c r="O99" s="218">
        <f t="shared" si="30"/>
        <v>0</v>
      </c>
      <c r="P99" s="218">
        <f t="shared" si="31"/>
        <v>6.25E-2</v>
      </c>
      <c r="Q99" s="218">
        <f t="shared" si="32"/>
        <v>0</v>
      </c>
      <c r="R99" s="218">
        <f t="shared" si="33"/>
        <v>0</v>
      </c>
      <c r="S99" s="221">
        <f t="shared" si="24"/>
        <v>-6.25E-2</v>
      </c>
      <c r="T99" s="221">
        <f t="shared" si="25"/>
        <v>0</v>
      </c>
      <c r="U99" s="221">
        <f t="shared" si="26"/>
        <v>0</v>
      </c>
      <c r="V99" s="221">
        <f t="shared" si="27"/>
        <v>6.25E-2</v>
      </c>
      <c r="W99" s="221">
        <f t="shared" si="28"/>
        <v>6.25E-2</v>
      </c>
      <c r="X99" s="221">
        <f t="shared" si="29"/>
        <v>0</v>
      </c>
      <c r="Y99" s="205">
        <f t="shared" si="34"/>
        <v>-0.375</v>
      </c>
      <c r="Z99" s="205">
        <f t="shared" si="35"/>
        <v>0</v>
      </c>
      <c r="AA99" s="205">
        <f t="shared" si="36"/>
        <v>0</v>
      </c>
      <c r="AB99" s="205">
        <f t="shared" si="37"/>
        <v>0.375</v>
      </c>
      <c r="AC99" s="205">
        <f t="shared" si="38"/>
        <v>0.375</v>
      </c>
      <c r="AD99" s="205">
        <f t="shared" si="39"/>
        <v>0</v>
      </c>
    </row>
    <row r="100" spans="10:30" x14ac:dyDescent="0.2">
      <c r="J100" s="213">
        <v>-10.499999999999901</v>
      </c>
      <c r="K100" s="214"/>
      <c r="L100" s="214"/>
      <c r="M100" s="214"/>
      <c r="N100" s="214"/>
      <c r="O100" s="218">
        <f t="shared" si="30"/>
        <v>0</v>
      </c>
      <c r="P100" s="218">
        <f t="shared" si="31"/>
        <v>6.25E-2</v>
      </c>
      <c r="Q100" s="218">
        <f t="shared" si="32"/>
        <v>0</v>
      </c>
      <c r="R100" s="218">
        <f t="shared" si="33"/>
        <v>0</v>
      </c>
      <c r="S100" s="221">
        <f t="shared" si="24"/>
        <v>-6.25E-2</v>
      </c>
      <c r="T100" s="221">
        <f t="shared" si="25"/>
        <v>0</v>
      </c>
      <c r="U100" s="221">
        <f t="shared" si="26"/>
        <v>0</v>
      </c>
      <c r="V100" s="221">
        <f t="shared" si="27"/>
        <v>6.25E-2</v>
      </c>
      <c r="W100" s="221">
        <f t="shared" si="28"/>
        <v>6.25E-2</v>
      </c>
      <c r="X100" s="221">
        <f t="shared" si="29"/>
        <v>0</v>
      </c>
      <c r="Y100" s="205">
        <f t="shared" si="34"/>
        <v>-0.4375</v>
      </c>
      <c r="Z100" s="205">
        <f t="shared" si="35"/>
        <v>0</v>
      </c>
      <c r="AA100" s="205">
        <f t="shared" si="36"/>
        <v>0</v>
      </c>
      <c r="AB100" s="205">
        <f t="shared" si="37"/>
        <v>0.4375</v>
      </c>
      <c r="AC100" s="205">
        <f t="shared" si="38"/>
        <v>0.4375</v>
      </c>
      <c r="AD100" s="205">
        <f t="shared" si="39"/>
        <v>0</v>
      </c>
    </row>
    <row r="101" spans="10:30" x14ac:dyDescent="0.2">
      <c r="J101" s="213">
        <v>-10.399999999999901</v>
      </c>
      <c r="K101" s="214"/>
      <c r="L101" s="214"/>
      <c r="M101" s="214"/>
      <c r="N101" s="214"/>
      <c r="O101" s="218">
        <f t="shared" si="30"/>
        <v>0</v>
      </c>
      <c r="P101" s="218">
        <f t="shared" si="31"/>
        <v>6.25E-2</v>
      </c>
      <c r="Q101" s="218">
        <f t="shared" si="32"/>
        <v>0</v>
      </c>
      <c r="R101" s="218">
        <f t="shared" si="33"/>
        <v>0</v>
      </c>
      <c r="S101" s="221">
        <f t="shared" si="24"/>
        <v>-6.25E-2</v>
      </c>
      <c r="T101" s="221">
        <f t="shared" si="25"/>
        <v>0</v>
      </c>
      <c r="U101" s="221">
        <f t="shared" si="26"/>
        <v>0</v>
      </c>
      <c r="V101" s="221">
        <f t="shared" si="27"/>
        <v>6.25E-2</v>
      </c>
      <c r="W101" s="221">
        <f t="shared" si="28"/>
        <v>6.25E-2</v>
      </c>
      <c r="X101" s="221">
        <f t="shared" si="29"/>
        <v>0</v>
      </c>
      <c r="Y101" s="205">
        <f t="shared" si="34"/>
        <v>-0.5</v>
      </c>
      <c r="Z101" s="205">
        <f t="shared" si="35"/>
        <v>0</v>
      </c>
      <c r="AA101" s="205">
        <f t="shared" si="36"/>
        <v>0</v>
      </c>
      <c r="AB101" s="205">
        <f t="shared" si="37"/>
        <v>0.5</v>
      </c>
      <c r="AC101" s="205">
        <f t="shared" si="38"/>
        <v>0.5</v>
      </c>
      <c r="AD101" s="205">
        <f t="shared" si="39"/>
        <v>0</v>
      </c>
    </row>
    <row r="102" spans="10:30" x14ac:dyDescent="0.2">
      <c r="J102" s="213">
        <v>-10.299999999999899</v>
      </c>
      <c r="K102" s="214"/>
      <c r="L102" s="214"/>
      <c r="M102" s="214"/>
      <c r="N102" s="214"/>
      <c r="O102" s="218">
        <f t="shared" si="30"/>
        <v>0</v>
      </c>
      <c r="P102" s="218">
        <f t="shared" si="31"/>
        <v>6.25E-2</v>
      </c>
      <c r="Q102" s="218">
        <f t="shared" si="32"/>
        <v>0</v>
      </c>
      <c r="R102" s="218">
        <f t="shared" si="33"/>
        <v>0</v>
      </c>
      <c r="S102" s="221">
        <f t="shared" si="24"/>
        <v>-6.25E-2</v>
      </c>
      <c r="T102" s="221">
        <f t="shared" si="25"/>
        <v>0</v>
      </c>
      <c r="U102" s="221">
        <f t="shared" si="26"/>
        <v>0</v>
      </c>
      <c r="V102" s="221">
        <f t="shared" si="27"/>
        <v>6.25E-2</v>
      </c>
      <c r="W102" s="221">
        <f t="shared" si="28"/>
        <v>6.25E-2</v>
      </c>
      <c r="X102" s="221">
        <f t="shared" si="29"/>
        <v>0</v>
      </c>
      <c r="Y102" s="205">
        <f t="shared" si="34"/>
        <v>-0.5625</v>
      </c>
      <c r="Z102" s="205">
        <f t="shared" si="35"/>
        <v>0</v>
      </c>
      <c r="AA102" s="205">
        <f t="shared" si="36"/>
        <v>0</v>
      </c>
      <c r="AB102" s="205">
        <f t="shared" si="37"/>
        <v>0.5625</v>
      </c>
      <c r="AC102" s="205">
        <f t="shared" si="38"/>
        <v>0.5625</v>
      </c>
      <c r="AD102" s="205">
        <f t="shared" si="39"/>
        <v>0</v>
      </c>
    </row>
    <row r="103" spans="10:30" x14ac:dyDescent="0.2">
      <c r="J103" s="213">
        <v>-10.1999999999999</v>
      </c>
      <c r="K103" s="214"/>
      <c r="L103" s="214"/>
      <c r="M103" s="214"/>
      <c r="N103" s="214"/>
      <c r="O103" s="218">
        <f t="shared" si="30"/>
        <v>0</v>
      </c>
      <c r="P103" s="218">
        <f t="shared" si="31"/>
        <v>6.25E-2</v>
      </c>
      <c r="Q103" s="218">
        <f t="shared" si="32"/>
        <v>0</v>
      </c>
      <c r="R103" s="218">
        <f t="shared" si="33"/>
        <v>0</v>
      </c>
      <c r="S103" s="221">
        <f t="shared" si="24"/>
        <v>-6.25E-2</v>
      </c>
      <c r="T103" s="221">
        <f t="shared" si="25"/>
        <v>0</v>
      </c>
      <c r="U103" s="221">
        <f t="shared" si="26"/>
        <v>0</v>
      </c>
      <c r="V103" s="221">
        <f t="shared" si="27"/>
        <v>6.25E-2</v>
      </c>
      <c r="W103" s="221">
        <f t="shared" si="28"/>
        <v>6.25E-2</v>
      </c>
      <c r="X103" s="221">
        <f t="shared" si="29"/>
        <v>0</v>
      </c>
      <c r="Y103" s="205">
        <f t="shared" si="34"/>
        <v>-0.625</v>
      </c>
      <c r="Z103" s="205">
        <f t="shared" si="35"/>
        <v>0</v>
      </c>
      <c r="AA103" s="205">
        <f t="shared" si="36"/>
        <v>0</v>
      </c>
      <c r="AB103" s="205">
        <f t="shared" si="37"/>
        <v>0.625</v>
      </c>
      <c r="AC103" s="205">
        <f t="shared" si="38"/>
        <v>0.625</v>
      </c>
      <c r="AD103" s="205">
        <f t="shared" si="39"/>
        <v>0</v>
      </c>
    </row>
    <row r="104" spans="10:30" x14ac:dyDescent="0.2">
      <c r="J104" s="213">
        <v>-10.0999999999999</v>
      </c>
      <c r="K104" s="214"/>
      <c r="L104" s="214"/>
      <c r="M104" s="214"/>
      <c r="N104" s="214"/>
      <c r="O104" s="218">
        <f t="shared" si="30"/>
        <v>0</v>
      </c>
      <c r="P104" s="218">
        <f t="shared" si="31"/>
        <v>6.25E-2</v>
      </c>
      <c r="Q104" s="218">
        <f t="shared" si="32"/>
        <v>0</v>
      </c>
      <c r="R104" s="218">
        <f t="shared" si="33"/>
        <v>0</v>
      </c>
      <c r="S104" s="221">
        <f t="shared" si="24"/>
        <v>-6.25E-2</v>
      </c>
      <c r="T104" s="221">
        <f t="shared" si="25"/>
        <v>0</v>
      </c>
      <c r="U104" s="221">
        <f t="shared" si="26"/>
        <v>0</v>
      </c>
      <c r="V104" s="221">
        <f t="shared" si="27"/>
        <v>6.25E-2</v>
      </c>
      <c r="W104" s="221">
        <f t="shared" si="28"/>
        <v>6.25E-2</v>
      </c>
      <c r="X104" s="221">
        <f t="shared" si="29"/>
        <v>0</v>
      </c>
      <c r="Y104" s="205">
        <f t="shared" si="34"/>
        <v>-0.6875</v>
      </c>
      <c r="Z104" s="205">
        <f t="shared" si="35"/>
        <v>0</v>
      </c>
      <c r="AA104" s="205">
        <f t="shared" si="36"/>
        <v>0</v>
      </c>
      <c r="AB104" s="205">
        <f t="shared" si="37"/>
        <v>0.6875</v>
      </c>
      <c r="AC104" s="205">
        <f t="shared" si="38"/>
        <v>0.6875</v>
      </c>
      <c r="AD104" s="205">
        <f t="shared" si="39"/>
        <v>0</v>
      </c>
    </row>
    <row r="105" spans="10:30" x14ac:dyDescent="0.2">
      <c r="J105" s="213">
        <v>-9.9999999999999005</v>
      </c>
      <c r="K105" s="214"/>
      <c r="L105" s="214"/>
      <c r="M105" s="214"/>
      <c r="N105" s="214"/>
      <c r="O105" s="218">
        <f t="shared" si="30"/>
        <v>0</v>
      </c>
      <c r="P105" s="218">
        <f t="shared" si="31"/>
        <v>6.25E-2</v>
      </c>
      <c r="Q105" s="218">
        <f t="shared" si="32"/>
        <v>0</v>
      </c>
      <c r="R105" s="218">
        <f t="shared" si="33"/>
        <v>0</v>
      </c>
      <c r="S105" s="221">
        <f t="shared" si="24"/>
        <v>-6.25E-2</v>
      </c>
      <c r="T105" s="221">
        <f t="shared" si="25"/>
        <v>0</v>
      </c>
      <c r="U105" s="221">
        <f t="shared" si="26"/>
        <v>0</v>
      </c>
      <c r="V105" s="221">
        <f t="shared" si="27"/>
        <v>6.25E-2</v>
      </c>
      <c r="W105" s="221">
        <f t="shared" si="28"/>
        <v>6.25E-2</v>
      </c>
      <c r="X105" s="221">
        <f t="shared" si="29"/>
        <v>0</v>
      </c>
      <c r="Y105" s="205">
        <f t="shared" si="34"/>
        <v>-0.75</v>
      </c>
      <c r="Z105" s="205">
        <f t="shared" si="35"/>
        <v>0</v>
      </c>
      <c r="AA105" s="205">
        <f t="shared" si="36"/>
        <v>0</v>
      </c>
      <c r="AB105" s="205">
        <f t="shared" si="37"/>
        <v>0.75</v>
      </c>
      <c r="AC105" s="205">
        <f t="shared" si="38"/>
        <v>0.75</v>
      </c>
      <c r="AD105" s="205">
        <f t="shared" si="39"/>
        <v>0</v>
      </c>
    </row>
    <row r="106" spans="10:30" x14ac:dyDescent="0.2">
      <c r="J106" s="213">
        <v>-9.8999999999999009</v>
      </c>
      <c r="K106" s="214"/>
      <c r="L106" s="214"/>
      <c r="M106" s="214"/>
      <c r="N106" s="214"/>
      <c r="O106" s="218">
        <f t="shared" si="30"/>
        <v>0</v>
      </c>
      <c r="P106" s="218">
        <f t="shared" si="31"/>
        <v>6.25E-2</v>
      </c>
      <c r="Q106" s="218">
        <f t="shared" si="32"/>
        <v>0</v>
      </c>
      <c r="R106" s="218">
        <f t="shared" si="33"/>
        <v>0</v>
      </c>
      <c r="S106" s="221">
        <f t="shared" si="24"/>
        <v>-6.25E-2</v>
      </c>
      <c r="T106" s="221">
        <f t="shared" si="25"/>
        <v>0</v>
      </c>
      <c r="U106" s="221">
        <f t="shared" si="26"/>
        <v>0</v>
      </c>
      <c r="V106" s="221">
        <f t="shared" si="27"/>
        <v>6.25E-2</v>
      </c>
      <c r="W106" s="221">
        <f t="shared" si="28"/>
        <v>6.25E-2</v>
      </c>
      <c r="X106" s="221">
        <f t="shared" si="29"/>
        <v>0</v>
      </c>
      <c r="Y106" s="205">
        <f t="shared" si="34"/>
        <v>-0.8125</v>
      </c>
      <c r="Z106" s="205">
        <f t="shared" si="35"/>
        <v>0</v>
      </c>
      <c r="AA106" s="205">
        <f t="shared" si="36"/>
        <v>0</v>
      </c>
      <c r="AB106" s="205">
        <f t="shared" si="37"/>
        <v>0.8125</v>
      </c>
      <c r="AC106" s="205">
        <f t="shared" si="38"/>
        <v>0.8125</v>
      </c>
      <c r="AD106" s="205">
        <f t="shared" si="39"/>
        <v>0</v>
      </c>
    </row>
    <row r="107" spans="10:30" x14ac:dyDescent="0.2">
      <c r="J107" s="213">
        <v>-9.7999999999998995</v>
      </c>
      <c r="K107" s="214"/>
      <c r="L107" s="214"/>
      <c r="M107" s="214"/>
      <c r="N107" s="214"/>
      <c r="O107" s="218">
        <f t="shared" si="30"/>
        <v>0</v>
      </c>
      <c r="P107" s="218">
        <f t="shared" si="31"/>
        <v>6.25E-2</v>
      </c>
      <c r="Q107" s="218">
        <f t="shared" si="32"/>
        <v>0</v>
      </c>
      <c r="R107" s="218">
        <f t="shared" si="33"/>
        <v>0</v>
      </c>
      <c r="S107" s="221">
        <f t="shared" si="24"/>
        <v>-6.25E-2</v>
      </c>
      <c r="T107" s="221">
        <f t="shared" si="25"/>
        <v>0</v>
      </c>
      <c r="U107" s="221">
        <f t="shared" si="26"/>
        <v>0</v>
      </c>
      <c r="V107" s="221">
        <f t="shared" si="27"/>
        <v>6.25E-2</v>
      </c>
      <c r="W107" s="221">
        <f t="shared" si="28"/>
        <v>6.25E-2</v>
      </c>
      <c r="X107" s="221">
        <f t="shared" si="29"/>
        <v>0</v>
      </c>
      <c r="Y107" s="205">
        <f t="shared" si="34"/>
        <v>-0.875</v>
      </c>
      <c r="Z107" s="205">
        <f t="shared" si="35"/>
        <v>0</v>
      </c>
      <c r="AA107" s="205">
        <f t="shared" si="36"/>
        <v>0</v>
      </c>
      <c r="AB107" s="205">
        <f t="shared" si="37"/>
        <v>0.875</v>
      </c>
      <c r="AC107" s="205">
        <f t="shared" si="38"/>
        <v>0.875</v>
      </c>
      <c r="AD107" s="205">
        <f t="shared" si="39"/>
        <v>0</v>
      </c>
    </row>
    <row r="108" spans="10:30" x14ac:dyDescent="0.2">
      <c r="J108" s="213">
        <v>-9.6999999999998998</v>
      </c>
      <c r="K108" s="214"/>
      <c r="L108" s="214"/>
      <c r="M108" s="214"/>
      <c r="N108" s="214"/>
      <c r="O108" s="218">
        <f t="shared" si="30"/>
        <v>0</v>
      </c>
      <c r="P108" s="218">
        <f t="shared" si="31"/>
        <v>6.25E-2</v>
      </c>
      <c r="Q108" s="218">
        <f t="shared" si="32"/>
        <v>0</v>
      </c>
      <c r="R108" s="218">
        <f t="shared" si="33"/>
        <v>0</v>
      </c>
      <c r="S108" s="221">
        <f t="shared" si="24"/>
        <v>-6.25E-2</v>
      </c>
      <c r="T108" s="221">
        <f t="shared" si="25"/>
        <v>0</v>
      </c>
      <c r="U108" s="221">
        <f t="shared" si="26"/>
        <v>0</v>
      </c>
      <c r="V108" s="221">
        <f t="shared" si="27"/>
        <v>6.25E-2</v>
      </c>
      <c r="W108" s="221">
        <f t="shared" si="28"/>
        <v>6.25E-2</v>
      </c>
      <c r="X108" s="221">
        <f t="shared" si="29"/>
        <v>0</v>
      </c>
      <c r="Y108" s="205">
        <f t="shared" si="34"/>
        <v>-0.9375</v>
      </c>
      <c r="Z108" s="205">
        <f t="shared" si="35"/>
        <v>0</v>
      </c>
      <c r="AA108" s="205">
        <f t="shared" si="36"/>
        <v>0</v>
      </c>
      <c r="AB108" s="205">
        <f t="shared" si="37"/>
        <v>0.9375</v>
      </c>
      <c r="AC108" s="205">
        <f t="shared" si="38"/>
        <v>0.9375</v>
      </c>
      <c r="AD108" s="205">
        <f t="shared" si="39"/>
        <v>0</v>
      </c>
    </row>
    <row r="109" spans="10:30" x14ac:dyDescent="0.2">
      <c r="J109" s="213">
        <v>-9.5999999999999002</v>
      </c>
      <c r="K109" s="214"/>
      <c r="L109" s="214"/>
      <c r="M109" s="214"/>
      <c r="N109" s="214"/>
      <c r="O109" s="218">
        <f t="shared" si="30"/>
        <v>0</v>
      </c>
      <c r="P109" s="218">
        <f t="shared" si="31"/>
        <v>6.25E-2</v>
      </c>
      <c r="Q109" s="218">
        <f t="shared" si="32"/>
        <v>0</v>
      </c>
      <c r="R109" s="218">
        <f t="shared" si="33"/>
        <v>0</v>
      </c>
      <c r="S109" s="221">
        <f t="shared" si="24"/>
        <v>-6.25E-2</v>
      </c>
      <c r="T109" s="221">
        <f t="shared" si="25"/>
        <v>0</v>
      </c>
      <c r="U109" s="221">
        <f t="shared" si="26"/>
        <v>0</v>
      </c>
      <c r="V109" s="221">
        <f t="shared" si="27"/>
        <v>6.25E-2</v>
      </c>
      <c r="W109" s="221">
        <f t="shared" si="28"/>
        <v>6.25E-2</v>
      </c>
      <c r="X109" s="221">
        <f t="shared" si="29"/>
        <v>0</v>
      </c>
      <c r="Y109" s="205">
        <f t="shared" si="34"/>
        <v>-1</v>
      </c>
      <c r="Z109" s="205">
        <f t="shared" si="35"/>
        <v>0</v>
      </c>
      <c r="AA109" s="205">
        <f t="shared" si="36"/>
        <v>0</v>
      </c>
      <c r="AB109" s="205">
        <f t="shared" si="37"/>
        <v>1</v>
      </c>
      <c r="AC109" s="205">
        <f t="shared" si="38"/>
        <v>1</v>
      </c>
      <c r="AD109" s="205">
        <f t="shared" si="39"/>
        <v>0</v>
      </c>
    </row>
    <row r="110" spans="10:30" x14ac:dyDescent="0.2">
      <c r="J110" s="213">
        <v>-9.4999999999999005</v>
      </c>
      <c r="K110" s="214"/>
      <c r="L110" s="214"/>
      <c r="M110" s="214"/>
      <c r="N110" s="214"/>
      <c r="O110" s="218">
        <f t="shared" si="30"/>
        <v>0</v>
      </c>
      <c r="P110" s="218">
        <f t="shared" si="31"/>
        <v>6.25E-2</v>
      </c>
      <c r="Q110" s="218">
        <f t="shared" si="32"/>
        <v>0</v>
      </c>
      <c r="R110" s="218">
        <f t="shared" si="33"/>
        <v>0</v>
      </c>
      <c r="S110" s="221">
        <f t="shared" si="24"/>
        <v>-6.25E-2</v>
      </c>
      <c r="T110" s="221">
        <f t="shared" si="25"/>
        <v>0</v>
      </c>
      <c r="U110" s="221">
        <f t="shared" si="26"/>
        <v>0</v>
      </c>
      <c r="V110" s="221">
        <f t="shared" si="27"/>
        <v>6.25E-2</v>
      </c>
      <c r="W110" s="221">
        <f t="shared" si="28"/>
        <v>6.25E-2</v>
      </c>
      <c r="X110" s="221">
        <f t="shared" si="29"/>
        <v>0</v>
      </c>
      <c r="Y110" s="205">
        <f t="shared" si="34"/>
        <v>-1.0625</v>
      </c>
      <c r="Z110" s="205">
        <f t="shared" si="35"/>
        <v>0</v>
      </c>
      <c r="AA110" s="205">
        <f t="shared" si="36"/>
        <v>0</v>
      </c>
      <c r="AB110" s="205">
        <f t="shared" si="37"/>
        <v>1.0625</v>
      </c>
      <c r="AC110" s="205">
        <f t="shared" si="38"/>
        <v>1.0625</v>
      </c>
      <c r="AD110" s="205">
        <f t="shared" si="39"/>
        <v>0</v>
      </c>
    </row>
    <row r="111" spans="10:30" x14ac:dyDescent="0.2">
      <c r="J111" s="213">
        <v>-9.3999999999997996</v>
      </c>
      <c r="K111" s="214"/>
      <c r="L111" s="214"/>
      <c r="M111" s="214"/>
      <c r="N111" s="214"/>
      <c r="O111" s="218">
        <f t="shared" si="30"/>
        <v>0</v>
      </c>
      <c r="P111" s="218">
        <f t="shared" si="31"/>
        <v>6.25E-2</v>
      </c>
      <c r="Q111" s="218">
        <f t="shared" si="32"/>
        <v>0</v>
      </c>
      <c r="R111" s="218">
        <f t="shared" si="33"/>
        <v>0</v>
      </c>
      <c r="S111" s="221">
        <f t="shared" si="24"/>
        <v>-6.25E-2</v>
      </c>
      <c r="T111" s="221">
        <f t="shared" si="25"/>
        <v>0</v>
      </c>
      <c r="U111" s="221">
        <f t="shared" si="26"/>
        <v>0</v>
      </c>
      <c r="V111" s="221">
        <f t="shared" si="27"/>
        <v>6.25E-2</v>
      </c>
      <c r="W111" s="221">
        <f t="shared" si="28"/>
        <v>6.25E-2</v>
      </c>
      <c r="X111" s="221">
        <f t="shared" si="29"/>
        <v>0</v>
      </c>
      <c r="Y111" s="205">
        <f t="shared" si="34"/>
        <v>-1.125</v>
      </c>
      <c r="Z111" s="205">
        <f t="shared" si="35"/>
        <v>0</v>
      </c>
      <c r="AA111" s="205">
        <f t="shared" si="36"/>
        <v>0</v>
      </c>
      <c r="AB111" s="205">
        <f t="shared" si="37"/>
        <v>1.125</v>
      </c>
      <c r="AC111" s="205">
        <f t="shared" si="38"/>
        <v>1.125</v>
      </c>
      <c r="AD111" s="205">
        <f t="shared" si="39"/>
        <v>0</v>
      </c>
    </row>
    <row r="112" spans="10:30" x14ac:dyDescent="0.2">
      <c r="J112" s="213">
        <v>-9.2999999999998</v>
      </c>
      <c r="K112" s="214"/>
      <c r="L112" s="214"/>
      <c r="M112" s="214"/>
      <c r="N112" s="214"/>
      <c r="O112" s="218">
        <f t="shared" si="30"/>
        <v>0</v>
      </c>
      <c r="P112" s="218">
        <f t="shared" si="31"/>
        <v>6.25E-2</v>
      </c>
      <c r="Q112" s="218">
        <f t="shared" si="32"/>
        <v>0</v>
      </c>
      <c r="R112" s="218">
        <f t="shared" si="33"/>
        <v>0</v>
      </c>
      <c r="S112" s="221">
        <f t="shared" si="24"/>
        <v>-6.25E-2</v>
      </c>
      <c r="T112" s="221">
        <f t="shared" si="25"/>
        <v>0</v>
      </c>
      <c r="U112" s="221">
        <f t="shared" si="26"/>
        <v>0</v>
      </c>
      <c r="V112" s="221">
        <f t="shared" si="27"/>
        <v>6.25E-2</v>
      </c>
      <c r="W112" s="221">
        <f t="shared" si="28"/>
        <v>6.25E-2</v>
      </c>
      <c r="X112" s="221">
        <f t="shared" si="29"/>
        <v>0</v>
      </c>
      <c r="Y112" s="205">
        <f t="shared" si="34"/>
        <v>-1.1875</v>
      </c>
      <c r="Z112" s="205">
        <f t="shared" si="35"/>
        <v>0</v>
      </c>
      <c r="AA112" s="205">
        <f t="shared" si="36"/>
        <v>0</v>
      </c>
      <c r="AB112" s="205">
        <f t="shared" si="37"/>
        <v>1.1875</v>
      </c>
      <c r="AC112" s="205">
        <f t="shared" si="38"/>
        <v>1.1875</v>
      </c>
      <c r="AD112" s="205">
        <f t="shared" si="39"/>
        <v>0</v>
      </c>
    </row>
    <row r="113" spans="10:30" x14ac:dyDescent="0.2">
      <c r="J113" s="213">
        <v>-9.1999999999998003</v>
      </c>
      <c r="K113" s="214"/>
      <c r="L113" s="214"/>
      <c r="M113" s="214"/>
      <c r="N113" s="214"/>
      <c r="O113" s="218">
        <f t="shared" si="30"/>
        <v>0</v>
      </c>
      <c r="P113" s="218">
        <f t="shared" si="31"/>
        <v>6.25E-2</v>
      </c>
      <c r="Q113" s="218">
        <f t="shared" si="32"/>
        <v>0</v>
      </c>
      <c r="R113" s="218">
        <f t="shared" si="33"/>
        <v>0</v>
      </c>
      <c r="S113" s="221">
        <f t="shared" si="24"/>
        <v>-6.25E-2</v>
      </c>
      <c r="T113" s="221">
        <f t="shared" si="25"/>
        <v>0</v>
      </c>
      <c r="U113" s="221">
        <f t="shared" si="26"/>
        <v>0</v>
      </c>
      <c r="V113" s="221">
        <f t="shared" si="27"/>
        <v>6.25E-2</v>
      </c>
      <c r="W113" s="221">
        <f t="shared" si="28"/>
        <v>6.25E-2</v>
      </c>
      <c r="X113" s="221">
        <f t="shared" si="29"/>
        <v>0</v>
      </c>
      <c r="Y113" s="205">
        <f t="shared" si="34"/>
        <v>-1.25</v>
      </c>
      <c r="Z113" s="205">
        <f t="shared" si="35"/>
        <v>0</v>
      </c>
      <c r="AA113" s="205">
        <f t="shared" si="36"/>
        <v>0</v>
      </c>
      <c r="AB113" s="205">
        <f t="shared" si="37"/>
        <v>1.25</v>
      </c>
      <c r="AC113" s="205">
        <f t="shared" si="38"/>
        <v>1.25</v>
      </c>
      <c r="AD113" s="205">
        <f t="shared" si="39"/>
        <v>0</v>
      </c>
    </row>
    <row r="114" spans="10:30" x14ac:dyDescent="0.2">
      <c r="J114" s="213">
        <v>-9.0999999999998007</v>
      </c>
      <c r="K114" s="214"/>
      <c r="L114" s="214"/>
      <c r="M114" s="214"/>
      <c r="N114" s="214"/>
      <c r="O114" s="218">
        <f t="shared" si="30"/>
        <v>0</v>
      </c>
      <c r="P114" s="218">
        <f t="shared" si="31"/>
        <v>6.25E-2</v>
      </c>
      <c r="Q114" s="218">
        <f t="shared" si="32"/>
        <v>0</v>
      </c>
      <c r="R114" s="218">
        <f t="shared" si="33"/>
        <v>0</v>
      </c>
      <c r="S114" s="221">
        <f t="shared" si="24"/>
        <v>-6.25E-2</v>
      </c>
      <c r="T114" s="221">
        <f t="shared" si="25"/>
        <v>0</v>
      </c>
      <c r="U114" s="221">
        <f t="shared" si="26"/>
        <v>0</v>
      </c>
      <c r="V114" s="221">
        <f t="shared" si="27"/>
        <v>6.25E-2</v>
      </c>
      <c r="W114" s="221">
        <f t="shared" si="28"/>
        <v>6.25E-2</v>
      </c>
      <c r="X114" s="221">
        <f t="shared" si="29"/>
        <v>0</v>
      </c>
      <c r="Y114" s="205">
        <f t="shared" si="34"/>
        <v>-1.3125</v>
      </c>
      <c r="Z114" s="205">
        <f t="shared" si="35"/>
        <v>0</v>
      </c>
      <c r="AA114" s="205">
        <f t="shared" si="36"/>
        <v>0</v>
      </c>
      <c r="AB114" s="205">
        <f t="shared" si="37"/>
        <v>1.3125</v>
      </c>
      <c r="AC114" s="205">
        <f t="shared" si="38"/>
        <v>1.3125</v>
      </c>
      <c r="AD114" s="205">
        <f t="shared" si="39"/>
        <v>0</v>
      </c>
    </row>
    <row r="115" spans="10:30" x14ac:dyDescent="0.2">
      <c r="J115" s="213">
        <v>-8.9999999999997993</v>
      </c>
      <c r="K115" s="214"/>
      <c r="L115" s="215"/>
      <c r="M115" s="214"/>
      <c r="N115" s="214"/>
      <c r="O115" s="218">
        <f t="shared" si="30"/>
        <v>0</v>
      </c>
      <c r="P115" s="218">
        <f t="shared" si="31"/>
        <v>6.25E-2</v>
      </c>
      <c r="Q115" s="218">
        <f t="shared" si="32"/>
        <v>0</v>
      </c>
      <c r="R115" s="218">
        <f t="shared" si="33"/>
        <v>0</v>
      </c>
      <c r="S115" s="221">
        <f t="shared" si="24"/>
        <v>-6.25E-2</v>
      </c>
      <c r="T115" s="221">
        <f t="shared" si="25"/>
        <v>0</v>
      </c>
      <c r="U115" s="221">
        <f t="shared" si="26"/>
        <v>0</v>
      </c>
      <c r="V115" s="221">
        <f t="shared" si="27"/>
        <v>6.25E-2</v>
      </c>
      <c r="W115" s="221">
        <f t="shared" si="28"/>
        <v>6.25E-2</v>
      </c>
      <c r="X115" s="221">
        <f t="shared" si="29"/>
        <v>0</v>
      </c>
      <c r="Y115" s="205">
        <f t="shared" si="34"/>
        <v>-1.375</v>
      </c>
      <c r="Z115" s="205">
        <f t="shared" si="35"/>
        <v>0</v>
      </c>
      <c r="AA115" s="205">
        <f t="shared" si="36"/>
        <v>0</v>
      </c>
      <c r="AB115" s="205">
        <f t="shared" si="37"/>
        <v>1.375</v>
      </c>
      <c r="AC115" s="205">
        <f t="shared" si="38"/>
        <v>1.375</v>
      </c>
      <c r="AD115" s="205">
        <f t="shared" si="39"/>
        <v>0</v>
      </c>
    </row>
    <row r="116" spans="10:30" x14ac:dyDescent="0.2">
      <c r="J116" s="213">
        <v>-8.8999999999997996</v>
      </c>
      <c r="K116" s="214"/>
      <c r="L116" s="214"/>
      <c r="M116" s="214"/>
      <c r="N116" s="214"/>
      <c r="O116" s="218">
        <f t="shared" si="30"/>
        <v>0</v>
      </c>
      <c r="P116" s="218">
        <f t="shared" si="31"/>
        <v>6.25E-2</v>
      </c>
      <c r="Q116" s="218">
        <f t="shared" si="32"/>
        <v>0</v>
      </c>
      <c r="R116" s="218">
        <f t="shared" si="33"/>
        <v>0</v>
      </c>
      <c r="S116" s="221">
        <f t="shared" si="24"/>
        <v>-6.25E-2</v>
      </c>
      <c r="T116" s="221">
        <f t="shared" si="25"/>
        <v>0</v>
      </c>
      <c r="U116" s="221">
        <f t="shared" si="26"/>
        <v>0</v>
      </c>
      <c r="V116" s="221">
        <f t="shared" si="27"/>
        <v>6.25E-2</v>
      </c>
      <c r="W116" s="221">
        <f t="shared" si="28"/>
        <v>6.25E-2</v>
      </c>
      <c r="X116" s="221">
        <f t="shared" si="29"/>
        <v>0</v>
      </c>
      <c r="Y116" s="205">
        <f t="shared" si="34"/>
        <v>-1.4375</v>
      </c>
      <c r="Z116" s="205">
        <f t="shared" si="35"/>
        <v>0</v>
      </c>
      <c r="AA116" s="205">
        <f t="shared" si="36"/>
        <v>0</v>
      </c>
      <c r="AB116" s="205">
        <f t="shared" si="37"/>
        <v>1.4375</v>
      </c>
      <c r="AC116" s="205">
        <f t="shared" si="38"/>
        <v>1.4375</v>
      </c>
      <c r="AD116" s="205">
        <f t="shared" si="39"/>
        <v>0</v>
      </c>
    </row>
    <row r="117" spans="10:30" x14ac:dyDescent="0.2">
      <c r="J117" s="213">
        <v>-8.7999999999998</v>
      </c>
      <c r="K117" s="214"/>
      <c r="L117" s="214"/>
      <c r="M117" s="214"/>
      <c r="N117" s="214"/>
      <c r="O117" s="218">
        <f t="shared" si="30"/>
        <v>0</v>
      </c>
      <c r="P117" s="218">
        <f t="shared" si="31"/>
        <v>6.25E-2</v>
      </c>
      <c r="Q117" s="218">
        <f t="shared" si="32"/>
        <v>0</v>
      </c>
      <c r="R117" s="218">
        <f t="shared" si="33"/>
        <v>0</v>
      </c>
      <c r="S117" s="221">
        <f t="shared" si="24"/>
        <v>-6.25E-2</v>
      </c>
      <c r="T117" s="221">
        <f t="shared" si="25"/>
        <v>0</v>
      </c>
      <c r="U117" s="221">
        <f t="shared" si="26"/>
        <v>0</v>
      </c>
      <c r="V117" s="221">
        <f t="shared" si="27"/>
        <v>6.25E-2</v>
      </c>
      <c r="W117" s="221">
        <f t="shared" si="28"/>
        <v>6.25E-2</v>
      </c>
      <c r="X117" s="221">
        <f t="shared" si="29"/>
        <v>0</v>
      </c>
      <c r="Y117" s="205">
        <f t="shared" si="34"/>
        <v>-1.5</v>
      </c>
      <c r="Z117" s="205">
        <f t="shared" si="35"/>
        <v>0</v>
      </c>
      <c r="AA117" s="205">
        <f t="shared" si="36"/>
        <v>0</v>
      </c>
      <c r="AB117" s="205">
        <f t="shared" si="37"/>
        <v>1.5</v>
      </c>
      <c r="AC117" s="205">
        <f t="shared" si="38"/>
        <v>1.5</v>
      </c>
      <c r="AD117" s="205">
        <f t="shared" si="39"/>
        <v>0</v>
      </c>
    </row>
    <row r="118" spans="10:30" x14ac:dyDescent="0.2">
      <c r="J118" s="213">
        <v>-8.6999999999998003</v>
      </c>
      <c r="K118" s="214"/>
      <c r="L118" s="214"/>
      <c r="M118" s="214"/>
      <c r="N118" s="214"/>
      <c r="O118" s="218">
        <f t="shared" si="30"/>
        <v>0</v>
      </c>
      <c r="P118" s="218">
        <f t="shared" si="31"/>
        <v>6.25E-2</v>
      </c>
      <c r="Q118" s="218">
        <f t="shared" si="32"/>
        <v>0</v>
      </c>
      <c r="R118" s="218">
        <f t="shared" si="33"/>
        <v>0</v>
      </c>
      <c r="S118" s="221">
        <f t="shared" si="24"/>
        <v>-6.25E-2</v>
      </c>
      <c r="T118" s="221">
        <f t="shared" si="25"/>
        <v>0</v>
      </c>
      <c r="U118" s="221">
        <f t="shared" si="26"/>
        <v>0</v>
      </c>
      <c r="V118" s="221">
        <f t="shared" si="27"/>
        <v>6.25E-2</v>
      </c>
      <c r="W118" s="221">
        <f t="shared" si="28"/>
        <v>6.25E-2</v>
      </c>
      <c r="X118" s="221">
        <f t="shared" si="29"/>
        <v>0</v>
      </c>
      <c r="Y118" s="205">
        <f t="shared" si="34"/>
        <v>-1.5625</v>
      </c>
      <c r="Z118" s="205">
        <f t="shared" si="35"/>
        <v>0</v>
      </c>
      <c r="AA118" s="205">
        <f t="shared" si="36"/>
        <v>0</v>
      </c>
      <c r="AB118" s="205">
        <f t="shared" si="37"/>
        <v>1.5625</v>
      </c>
      <c r="AC118" s="205">
        <f t="shared" si="38"/>
        <v>1.5625</v>
      </c>
      <c r="AD118" s="205">
        <f t="shared" si="39"/>
        <v>0</v>
      </c>
    </row>
    <row r="119" spans="10:30" x14ac:dyDescent="0.2">
      <c r="J119" s="213">
        <v>-8.5999999999998007</v>
      </c>
      <c r="K119" s="214"/>
      <c r="L119" s="214"/>
      <c r="M119" s="214"/>
      <c r="N119" s="214"/>
      <c r="O119" s="218">
        <f t="shared" si="30"/>
        <v>0</v>
      </c>
      <c r="P119" s="218">
        <f t="shared" si="31"/>
        <v>6.25E-2</v>
      </c>
      <c r="Q119" s="218">
        <f t="shared" si="32"/>
        <v>0</v>
      </c>
      <c r="R119" s="218">
        <f t="shared" si="33"/>
        <v>0</v>
      </c>
      <c r="S119" s="221">
        <f t="shared" si="24"/>
        <v>-6.25E-2</v>
      </c>
      <c r="T119" s="221">
        <f t="shared" si="25"/>
        <v>0</v>
      </c>
      <c r="U119" s="221">
        <f t="shared" si="26"/>
        <v>0</v>
      </c>
      <c r="V119" s="221">
        <f t="shared" si="27"/>
        <v>6.25E-2</v>
      </c>
      <c r="W119" s="221">
        <f t="shared" si="28"/>
        <v>6.25E-2</v>
      </c>
      <c r="X119" s="221">
        <f t="shared" si="29"/>
        <v>0</v>
      </c>
      <c r="Y119" s="205">
        <f t="shared" si="34"/>
        <v>-1.625</v>
      </c>
      <c r="Z119" s="205">
        <f t="shared" si="35"/>
        <v>0</v>
      </c>
      <c r="AA119" s="205">
        <f t="shared" si="36"/>
        <v>0</v>
      </c>
      <c r="AB119" s="205">
        <f t="shared" si="37"/>
        <v>1.625</v>
      </c>
      <c r="AC119" s="205">
        <f t="shared" si="38"/>
        <v>1.625</v>
      </c>
      <c r="AD119" s="205">
        <f t="shared" si="39"/>
        <v>0</v>
      </c>
    </row>
    <row r="120" spans="10:30" x14ac:dyDescent="0.2">
      <c r="J120" s="213">
        <v>-8.4999999999997993</v>
      </c>
      <c r="K120" s="214"/>
      <c r="L120" s="215"/>
      <c r="M120" s="214"/>
      <c r="N120" s="214"/>
      <c r="O120" s="218">
        <f t="shared" si="30"/>
        <v>0</v>
      </c>
      <c r="P120" s="218">
        <f t="shared" si="31"/>
        <v>6.25E-2</v>
      </c>
      <c r="Q120" s="218">
        <f t="shared" si="32"/>
        <v>0</v>
      </c>
      <c r="R120" s="218">
        <f t="shared" si="33"/>
        <v>0</v>
      </c>
      <c r="S120" s="221">
        <f t="shared" si="24"/>
        <v>-6.25E-2</v>
      </c>
      <c r="T120" s="221">
        <f t="shared" si="25"/>
        <v>0</v>
      </c>
      <c r="U120" s="221">
        <f t="shared" si="26"/>
        <v>0</v>
      </c>
      <c r="V120" s="221">
        <f t="shared" si="27"/>
        <v>6.25E-2</v>
      </c>
      <c r="W120" s="221">
        <f t="shared" si="28"/>
        <v>6.25E-2</v>
      </c>
      <c r="X120" s="221">
        <f t="shared" si="29"/>
        <v>0</v>
      </c>
      <c r="Y120" s="205">
        <f t="shared" si="34"/>
        <v>-1.6875</v>
      </c>
      <c r="Z120" s="205">
        <f t="shared" si="35"/>
        <v>0</v>
      </c>
      <c r="AA120" s="205">
        <f t="shared" si="36"/>
        <v>0</v>
      </c>
      <c r="AB120" s="205">
        <f t="shared" si="37"/>
        <v>1.6875</v>
      </c>
      <c r="AC120" s="205">
        <f t="shared" si="38"/>
        <v>1.6875</v>
      </c>
      <c r="AD120" s="205">
        <f t="shared" si="39"/>
        <v>0</v>
      </c>
    </row>
    <row r="121" spans="10:30" x14ac:dyDescent="0.2">
      <c r="J121" s="213">
        <v>-8.3999999999997996</v>
      </c>
      <c r="K121" s="214"/>
      <c r="L121" s="214"/>
      <c r="M121" s="214"/>
      <c r="N121" s="214"/>
      <c r="O121" s="218">
        <f t="shared" si="30"/>
        <v>0</v>
      </c>
      <c r="P121" s="218">
        <f t="shared" si="31"/>
        <v>6.25E-2</v>
      </c>
      <c r="Q121" s="218">
        <f t="shared" si="32"/>
        <v>0</v>
      </c>
      <c r="R121" s="218">
        <f t="shared" si="33"/>
        <v>0</v>
      </c>
      <c r="S121" s="221">
        <f t="shared" si="24"/>
        <v>-6.25E-2</v>
      </c>
      <c r="T121" s="221">
        <f t="shared" si="25"/>
        <v>0</v>
      </c>
      <c r="U121" s="221">
        <f t="shared" si="26"/>
        <v>0</v>
      </c>
      <c r="V121" s="221">
        <f t="shared" si="27"/>
        <v>6.25E-2</v>
      </c>
      <c r="W121" s="221">
        <f t="shared" si="28"/>
        <v>6.25E-2</v>
      </c>
      <c r="X121" s="221">
        <f t="shared" si="29"/>
        <v>0</v>
      </c>
      <c r="Y121" s="205">
        <f t="shared" si="34"/>
        <v>-1.75</v>
      </c>
      <c r="Z121" s="205">
        <f t="shared" si="35"/>
        <v>0</v>
      </c>
      <c r="AA121" s="205">
        <f t="shared" si="36"/>
        <v>0</v>
      </c>
      <c r="AB121" s="205">
        <f t="shared" si="37"/>
        <v>1.75</v>
      </c>
      <c r="AC121" s="205">
        <f t="shared" si="38"/>
        <v>1.75</v>
      </c>
      <c r="AD121" s="205">
        <f t="shared" si="39"/>
        <v>0</v>
      </c>
    </row>
    <row r="122" spans="10:30" x14ac:dyDescent="0.2">
      <c r="J122" s="213">
        <v>-8.2999999999998</v>
      </c>
      <c r="K122" s="214"/>
      <c r="L122" s="214"/>
      <c r="M122" s="214"/>
      <c r="N122" s="214"/>
      <c r="O122" s="218">
        <f t="shared" si="30"/>
        <v>0</v>
      </c>
      <c r="P122" s="218">
        <f t="shared" si="31"/>
        <v>6.25E-2</v>
      </c>
      <c r="Q122" s="218">
        <f t="shared" si="32"/>
        <v>0</v>
      </c>
      <c r="R122" s="218">
        <f t="shared" si="33"/>
        <v>0</v>
      </c>
      <c r="S122" s="221">
        <f t="shared" si="24"/>
        <v>-6.25E-2</v>
      </c>
      <c r="T122" s="221">
        <f t="shared" si="25"/>
        <v>0</v>
      </c>
      <c r="U122" s="221">
        <f t="shared" si="26"/>
        <v>0</v>
      </c>
      <c r="V122" s="221">
        <f t="shared" si="27"/>
        <v>6.25E-2</v>
      </c>
      <c r="W122" s="221">
        <f t="shared" si="28"/>
        <v>6.25E-2</v>
      </c>
      <c r="X122" s="221">
        <f t="shared" si="29"/>
        <v>0</v>
      </c>
      <c r="Y122" s="205">
        <f t="shared" si="34"/>
        <v>-1.8125</v>
      </c>
      <c r="Z122" s="205">
        <f t="shared" si="35"/>
        <v>0</v>
      </c>
      <c r="AA122" s="205">
        <f t="shared" si="36"/>
        <v>0</v>
      </c>
      <c r="AB122" s="205">
        <f t="shared" si="37"/>
        <v>1.8125</v>
      </c>
      <c r="AC122" s="205">
        <f t="shared" si="38"/>
        <v>1.8125</v>
      </c>
      <c r="AD122" s="205">
        <f t="shared" si="39"/>
        <v>0</v>
      </c>
    </row>
    <row r="123" spans="10:30" x14ac:dyDescent="0.2">
      <c r="J123" s="213">
        <v>-8.1999999999998003</v>
      </c>
      <c r="K123" s="214"/>
      <c r="L123" s="214"/>
      <c r="M123" s="214"/>
      <c r="N123" s="214"/>
      <c r="O123" s="218">
        <f t="shared" si="30"/>
        <v>0</v>
      </c>
      <c r="P123" s="218">
        <f t="shared" si="31"/>
        <v>6.25E-2</v>
      </c>
      <c r="Q123" s="218">
        <f t="shared" si="32"/>
        <v>0</v>
      </c>
      <c r="R123" s="218">
        <f t="shared" si="33"/>
        <v>0</v>
      </c>
      <c r="S123" s="221">
        <f t="shared" si="24"/>
        <v>-6.25E-2</v>
      </c>
      <c r="T123" s="221">
        <f t="shared" si="25"/>
        <v>0</v>
      </c>
      <c r="U123" s="221">
        <f t="shared" si="26"/>
        <v>0</v>
      </c>
      <c r="V123" s="221">
        <f t="shared" si="27"/>
        <v>6.25E-2</v>
      </c>
      <c r="W123" s="221">
        <f t="shared" si="28"/>
        <v>6.25E-2</v>
      </c>
      <c r="X123" s="221">
        <f t="shared" si="29"/>
        <v>0</v>
      </c>
      <c r="Y123" s="205">
        <f t="shared" si="34"/>
        <v>-1.875</v>
      </c>
      <c r="Z123" s="205">
        <f t="shared" si="35"/>
        <v>0</v>
      </c>
      <c r="AA123" s="205">
        <f t="shared" si="36"/>
        <v>0</v>
      </c>
      <c r="AB123" s="205">
        <f t="shared" si="37"/>
        <v>1.875</v>
      </c>
      <c r="AC123" s="205">
        <f t="shared" si="38"/>
        <v>1.875</v>
      </c>
      <c r="AD123" s="205">
        <f t="shared" si="39"/>
        <v>0</v>
      </c>
    </row>
    <row r="124" spans="10:30" x14ac:dyDescent="0.2">
      <c r="J124" s="213">
        <v>-8.0999999999998007</v>
      </c>
      <c r="K124" s="214"/>
      <c r="L124" s="214"/>
      <c r="M124" s="214"/>
      <c r="N124" s="214"/>
      <c r="O124" s="218">
        <f t="shared" si="30"/>
        <v>0</v>
      </c>
      <c r="P124" s="218">
        <f t="shared" si="31"/>
        <v>6.25E-2</v>
      </c>
      <c r="Q124" s="218">
        <f t="shared" si="32"/>
        <v>0</v>
      </c>
      <c r="R124" s="218">
        <f t="shared" si="33"/>
        <v>0</v>
      </c>
      <c r="S124" s="221">
        <f t="shared" si="24"/>
        <v>-6.25E-2</v>
      </c>
      <c r="T124" s="221">
        <f t="shared" si="25"/>
        <v>0</v>
      </c>
      <c r="U124" s="221">
        <f t="shared" si="26"/>
        <v>0</v>
      </c>
      <c r="V124" s="221">
        <f t="shared" si="27"/>
        <v>6.25E-2</v>
      </c>
      <c r="W124" s="221">
        <f t="shared" si="28"/>
        <v>6.25E-2</v>
      </c>
      <c r="X124" s="221">
        <f t="shared" si="29"/>
        <v>0</v>
      </c>
      <c r="Y124" s="205">
        <f t="shared" si="34"/>
        <v>-1.9375</v>
      </c>
      <c r="Z124" s="205">
        <f t="shared" si="35"/>
        <v>0</v>
      </c>
      <c r="AA124" s="205">
        <f t="shared" si="36"/>
        <v>0</v>
      </c>
      <c r="AB124" s="205">
        <f t="shared" si="37"/>
        <v>1.9375</v>
      </c>
      <c r="AC124" s="205">
        <f t="shared" si="38"/>
        <v>1.9375</v>
      </c>
      <c r="AD124" s="205">
        <f t="shared" si="39"/>
        <v>0</v>
      </c>
    </row>
    <row r="125" spans="10:30" x14ac:dyDescent="0.2">
      <c r="J125" s="213">
        <v>-7.9999999999998002</v>
      </c>
      <c r="K125" s="214"/>
      <c r="L125" s="214"/>
      <c r="M125" s="214"/>
      <c r="N125" s="214"/>
      <c r="O125" s="218">
        <f t="shared" si="30"/>
        <v>0</v>
      </c>
      <c r="P125" s="218">
        <f t="shared" si="31"/>
        <v>6.25E-2</v>
      </c>
      <c r="Q125" s="218">
        <f t="shared" si="32"/>
        <v>0</v>
      </c>
      <c r="R125" s="218">
        <f t="shared" si="33"/>
        <v>0</v>
      </c>
      <c r="S125" s="221">
        <f t="shared" si="24"/>
        <v>-6.25E-2</v>
      </c>
      <c r="T125" s="221">
        <f t="shared" si="25"/>
        <v>0</v>
      </c>
      <c r="U125" s="221">
        <f t="shared" si="26"/>
        <v>0</v>
      </c>
      <c r="V125" s="221">
        <f t="shared" si="27"/>
        <v>6.25E-2</v>
      </c>
      <c r="W125" s="221">
        <f t="shared" si="28"/>
        <v>6.25E-2</v>
      </c>
      <c r="X125" s="221">
        <f t="shared" si="29"/>
        <v>0</v>
      </c>
      <c r="Y125" s="205">
        <f t="shared" si="34"/>
        <v>-2</v>
      </c>
      <c r="Z125" s="205">
        <f t="shared" si="35"/>
        <v>0</v>
      </c>
      <c r="AA125" s="205">
        <f t="shared" si="36"/>
        <v>0</v>
      </c>
      <c r="AB125" s="205">
        <f t="shared" si="37"/>
        <v>2</v>
      </c>
      <c r="AC125" s="205">
        <f t="shared" si="38"/>
        <v>2</v>
      </c>
      <c r="AD125" s="205">
        <f t="shared" si="39"/>
        <v>0</v>
      </c>
    </row>
    <row r="126" spans="10:30" x14ac:dyDescent="0.2">
      <c r="J126" s="213">
        <v>-7.8999999999997996</v>
      </c>
      <c r="K126" s="214"/>
      <c r="L126" s="214"/>
      <c r="M126" s="214"/>
      <c r="N126" s="214"/>
      <c r="O126" s="218">
        <f t="shared" si="30"/>
        <v>0</v>
      </c>
      <c r="P126" s="218">
        <f t="shared" si="31"/>
        <v>6.25E-2</v>
      </c>
      <c r="Q126" s="218">
        <f t="shared" si="32"/>
        <v>0</v>
      </c>
      <c r="R126" s="218">
        <f t="shared" si="33"/>
        <v>0</v>
      </c>
      <c r="S126" s="221">
        <f t="shared" si="24"/>
        <v>-6.25E-2</v>
      </c>
      <c r="T126" s="221">
        <f t="shared" si="25"/>
        <v>0</v>
      </c>
      <c r="U126" s="221">
        <f t="shared" si="26"/>
        <v>0</v>
      </c>
      <c r="V126" s="221">
        <f t="shared" si="27"/>
        <v>6.25E-2</v>
      </c>
      <c r="W126" s="221">
        <f t="shared" si="28"/>
        <v>6.25E-2</v>
      </c>
      <c r="X126" s="221">
        <f t="shared" si="29"/>
        <v>0</v>
      </c>
      <c r="Y126" s="205">
        <f t="shared" si="34"/>
        <v>-2.0625</v>
      </c>
      <c r="Z126" s="205">
        <f t="shared" si="35"/>
        <v>0</v>
      </c>
      <c r="AA126" s="205">
        <f t="shared" si="36"/>
        <v>0</v>
      </c>
      <c r="AB126" s="205">
        <f t="shared" si="37"/>
        <v>2.0625</v>
      </c>
      <c r="AC126" s="205">
        <f t="shared" si="38"/>
        <v>2.0625</v>
      </c>
      <c r="AD126" s="205">
        <f t="shared" si="39"/>
        <v>0</v>
      </c>
    </row>
    <row r="127" spans="10:30" x14ac:dyDescent="0.2">
      <c r="J127" s="213">
        <v>-7.7999999999998</v>
      </c>
      <c r="K127" s="214"/>
      <c r="L127" s="214"/>
      <c r="M127" s="214"/>
      <c r="N127" s="214"/>
      <c r="O127" s="218">
        <f t="shared" si="30"/>
        <v>0</v>
      </c>
      <c r="P127" s="218">
        <f t="shared" si="31"/>
        <v>6.25E-2</v>
      </c>
      <c r="Q127" s="218">
        <f t="shared" si="32"/>
        <v>0</v>
      </c>
      <c r="R127" s="218">
        <f t="shared" si="33"/>
        <v>0</v>
      </c>
      <c r="S127" s="221">
        <f t="shared" si="24"/>
        <v>-6.25E-2</v>
      </c>
      <c r="T127" s="221">
        <f t="shared" si="25"/>
        <v>0</v>
      </c>
      <c r="U127" s="221">
        <f t="shared" si="26"/>
        <v>0</v>
      </c>
      <c r="V127" s="221">
        <f t="shared" si="27"/>
        <v>6.25E-2</v>
      </c>
      <c r="W127" s="221">
        <f t="shared" si="28"/>
        <v>6.25E-2</v>
      </c>
      <c r="X127" s="221">
        <f t="shared" si="29"/>
        <v>0</v>
      </c>
      <c r="Y127" s="205">
        <f t="shared" si="34"/>
        <v>-2.125</v>
      </c>
      <c r="Z127" s="205">
        <f t="shared" si="35"/>
        <v>0</v>
      </c>
      <c r="AA127" s="205">
        <f t="shared" si="36"/>
        <v>0</v>
      </c>
      <c r="AB127" s="205">
        <f t="shared" si="37"/>
        <v>2.125</v>
      </c>
      <c r="AC127" s="205">
        <f t="shared" si="38"/>
        <v>2.125</v>
      </c>
      <c r="AD127" s="205">
        <f t="shared" si="39"/>
        <v>0</v>
      </c>
    </row>
    <row r="128" spans="10:30" x14ac:dyDescent="0.2">
      <c r="J128" s="213">
        <v>-7.6999999999998003</v>
      </c>
      <c r="K128" s="214"/>
      <c r="L128" s="214"/>
      <c r="M128" s="214"/>
      <c r="N128" s="214"/>
      <c r="O128" s="218">
        <f t="shared" si="30"/>
        <v>0</v>
      </c>
      <c r="P128" s="218">
        <f t="shared" si="31"/>
        <v>6.25E-2</v>
      </c>
      <c r="Q128" s="218">
        <f t="shared" si="32"/>
        <v>0</v>
      </c>
      <c r="R128" s="218">
        <f t="shared" si="33"/>
        <v>0</v>
      </c>
      <c r="S128" s="221">
        <f t="shared" si="24"/>
        <v>-6.25E-2</v>
      </c>
      <c r="T128" s="221">
        <f t="shared" si="25"/>
        <v>0</v>
      </c>
      <c r="U128" s="221">
        <f t="shared" si="26"/>
        <v>0</v>
      </c>
      <c r="V128" s="221">
        <f t="shared" si="27"/>
        <v>6.25E-2</v>
      </c>
      <c r="W128" s="221">
        <f t="shared" si="28"/>
        <v>6.25E-2</v>
      </c>
      <c r="X128" s="221">
        <f t="shared" si="29"/>
        <v>0</v>
      </c>
      <c r="Y128" s="205">
        <f t="shared" si="34"/>
        <v>-2.1875</v>
      </c>
      <c r="Z128" s="205">
        <f t="shared" si="35"/>
        <v>0</v>
      </c>
      <c r="AA128" s="205">
        <f t="shared" si="36"/>
        <v>0</v>
      </c>
      <c r="AB128" s="205">
        <f t="shared" si="37"/>
        <v>2.1875</v>
      </c>
      <c r="AC128" s="205">
        <f t="shared" si="38"/>
        <v>2.1875</v>
      </c>
      <c r="AD128" s="205">
        <f t="shared" si="39"/>
        <v>0</v>
      </c>
    </row>
    <row r="129" spans="10:30" x14ac:dyDescent="0.2">
      <c r="J129" s="213">
        <v>-7.5999999999997998</v>
      </c>
      <c r="K129" s="214"/>
      <c r="L129" s="214"/>
      <c r="M129" s="214"/>
      <c r="N129" s="214"/>
      <c r="O129" s="218">
        <f t="shared" si="30"/>
        <v>0</v>
      </c>
      <c r="P129" s="218">
        <f t="shared" si="31"/>
        <v>6.25E-2</v>
      </c>
      <c r="Q129" s="218">
        <f t="shared" si="32"/>
        <v>0</v>
      </c>
      <c r="R129" s="218">
        <f t="shared" si="33"/>
        <v>0</v>
      </c>
      <c r="S129" s="221">
        <f t="shared" si="24"/>
        <v>-6.25E-2</v>
      </c>
      <c r="T129" s="221">
        <f t="shared" si="25"/>
        <v>0</v>
      </c>
      <c r="U129" s="221">
        <f t="shared" si="26"/>
        <v>0</v>
      </c>
      <c r="V129" s="221">
        <f t="shared" si="27"/>
        <v>6.25E-2</v>
      </c>
      <c r="W129" s="221">
        <f t="shared" si="28"/>
        <v>6.25E-2</v>
      </c>
      <c r="X129" s="221">
        <f t="shared" si="29"/>
        <v>0</v>
      </c>
      <c r="Y129" s="205">
        <f t="shared" si="34"/>
        <v>-2.25</v>
      </c>
      <c r="Z129" s="205">
        <f t="shared" si="35"/>
        <v>0</v>
      </c>
      <c r="AA129" s="205">
        <f t="shared" si="36"/>
        <v>0</v>
      </c>
      <c r="AB129" s="205">
        <f t="shared" si="37"/>
        <v>2.25</v>
      </c>
      <c r="AC129" s="205">
        <f t="shared" si="38"/>
        <v>2.25</v>
      </c>
      <c r="AD129" s="205">
        <f t="shared" si="39"/>
        <v>0</v>
      </c>
    </row>
    <row r="130" spans="10:30" x14ac:dyDescent="0.2">
      <c r="J130" s="213">
        <v>-7.4999999999998002</v>
      </c>
      <c r="K130" s="214"/>
      <c r="L130" s="214"/>
      <c r="M130" s="214"/>
      <c r="N130" s="214"/>
      <c r="O130" s="218">
        <f t="shared" si="30"/>
        <v>0</v>
      </c>
      <c r="P130" s="218">
        <f t="shared" si="31"/>
        <v>6.25E-2</v>
      </c>
      <c r="Q130" s="218">
        <f t="shared" si="32"/>
        <v>0</v>
      </c>
      <c r="R130" s="218">
        <f t="shared" si="33"/>
        <v>0</v>
      </c>
      <c r="S130" s="221">
        <f t="shared" si="24"/>
        <v>-6.25E-2</v>
      </c>
      <c r="T130" s="221">
        <f t="shared" si="25"/>
        <v>0</v>
      </c>
      <c r="U130" s="221">
        <f t="shared" si="26"/>
        <v>0</v>
      </c>
      <c r="V130" s="221">
        <f t="shared" si="27"/>
        <v>6.25E-2</v>
      </c>
      <c r="W130" s="221">
        <f t="shared" si="28"/>
        <v>6.25E-2</v>
      </c>
      <c r="X130" s="221">
        <f t="shared" si="29"/>
        <v>0</v>
      </c>
      <c r="Y130" s="205">
        <f t="shared" si="34"/>
        <v>-2.3125</v>
      </c>
      <c r="Z130" s="205">
        <f t="shared" si="35"/>
        <v>0</v>
      </c>
      <c r="AA130" s="205">
        <f t="shared" si="36"/>
        <v>0</v>
      </c>
      <c r="AB130" s="205">
        <f t="shared" si="37"/>
        <v>2.3125</v>
      </c>
      <c r="AC130" s="205">
        <f t="shared" si="38"/>
        <v>2.3125</v>
      </c>
      <c r="AD130" s="205">
        <f t="shared" si="39"/>
        <v>0</v>
      </c>
    </row>
    <row r="131" spans="10:30" x14ac:dyDescent="0.2">
      <c r="J131" s="213">
        <v>-7.3999999999997996</v>
      </c>
      <c r="K131" s="214"/>
      <c r="L131" s="214"/>
      <c r="M131" s="214"/>
      <c r="N131" s="214"/>
      <c r="O131" s="218">
        <f t="shared" si="30"/>
        <v>0</v>
      </c>
      <c r="P131" s="218">
        <f t="shared" si="31"/>
        <v>6.25E-2</v>
      </c>
      <c r="Q131" s="218">
        <f t="shared" si="32"/>
        <v>0</v>
      </c>
      <c r="R131" s="218">
        <f t="shared" si="33"/>
        <v>0</v>
      </c>
      <c r="S131" s="221">
        <f t="shared" si="24"/>
        <v>-6.25E-2</v>
      </c>
      <c r="T131" s="221">
        <f t="shared" si="25"/>
        <v>0</v>
      </c>
      <c r="U131" s="221">
        <f t="shared" si="26"/>
        <v>0</v>
      </c>
      <c r="V131" s="221">
        <f t="shared" si="27"/>
        <v>6.25E-2</v>
      </c>
      <c r="W131" s="221">
        <f t="shared" si="28"/>
        <v>6.25E-2</v>
      </c>
      <c r="X131" s="221">
        <f t="shared" si="29"/>
        <v>0</v>
      </c>
      <c r="Y131" s="205">
        <f t="shared" si="34"/>
        <v>-2.375</v>
      </c>
      <c r="Z131" s="205">
        <f t="shared" si="35"/>
        <v>0</v>
      </c>
      <c r="AA131" s="205">
        <f t="shared" si="36"/>
        <v>0</v>
      </c>
      <c r="AB131" s="205">
        <f t="shared" si="37"/>
        <v>2.375</v>
      </c>
      <c r="AC131" s="205">
        <f t="shared" si="38"/>
        <v>2.375</v>
      </c>
      <c r="AD131" s="205">
        <f t="shared" si="39"/>
        <v>0</v>
      </c>
    </row>
    <row r="132" spans="10:30" x14ac:dyDescent="0.2">
      <c r="J132" s="213">
        <v>-7.2999999999998</v>
      </c>
      <c r="K132" s="214"/>
      <c r="L132" s="214"/>
      <c r="M132" s="214"/>
      <c r="N132" s="214"/>
      <c r="O132" s="218">
        <f t="shared" si="30"/>
        <v>0</v>
      </c>
      <c r="P132" s="218">
        <f t="shared" si="31"/>
        <v>6.25E-2</v>
      </c>
      <c r="Q132" s="218">
        <f t="shared" si="32"/>
        <v>0</v>
      </c>
      <c r="R132" s="218">
        <f t="shared" si="33"/>
        <v>0</v>
      </c>
      <c r="S132" s="221">
        <f t="shared" si="24"/>
        <v>-6.25E-2</v>
      </c>
      <c r="T132" s="221">
        <f t="shared" si="25"/>
        <v>0</v>
      </c>
      <c r="U132" s="221">
        <f t="shared" si="26"/>
        <v>0</v>
      </c>
      <c r="V132" s="221">
        <f t="shared" si="27"/>
        <v>6.25E-2</v>
      </c>
      <c r="W132" s="221">
        <f t="shared" si="28"/>
        <v>6.25E-2</v>
      </c>
      <c r="X132" s="221">
        <f t="shared" si="29"/>
        <v>0</v>
      </c>
      <c r="Y132" s="205">
        <f t="shared" si="34"/>
        <v>-2.4375</v>
      </c>
      <c r="Z132" s="205">
        <f t="shared" si="35"/>
        <v>0</v>
      </c>
      <c r="AA132" s="205">
        <f t="shared" si="36"/>
        <v>0</v>
      </c>
      <c r="AB132" s="205">
        <f t="shared" si="37"/>
        <v>2.4375</v>
      </c>
      <c r="AC132" s="205">
        <f t="shared" si="38"/>
        <v>2.4375</v>
      </c>
      <c r="AD132" s="205">
        <f t="shared" si="39"/>
        <v>0</v>
      </c>
    </row>
    <row r="133" spans="10:30" x14ac:dyDescent="0.2">
      <c r="J133" s="213">
        <v>-7.1999999999998003</v>
      </c>
      <c r="K133" s="214"/>
      <c r="L133" s="214"/>
      <c r="M133" s="214"/>
      <c r="N133" s="214"/>
      <c r="O133" s="218">
        <f t="shared" si="30"/>
        <v>0</v>
      </c>
      <c r="P133" s="218">
        <f t="shared" si="31"/>
        <v>6.25E-2</v>
      </c>
      <c r="Q133" s="218">
        <f t="shared" si="32"/>
        <v>0</v>
      </c>
      <c r="R133" s="218">
        <f t="shared" si="33"/>
        <v>0</v>
      </c>
      <c r="S133" s="221">
        <f t="shared" si="24"/>
        <v>-6.25E-2</v>
      </c>
      <c r="T133" s="221">
        <f t="shared" si="25"/>
        <v>0</v>
      </c>
      <c r="U133" s="221">
        <f t="shared" si="26"/>
        <v>0</v>
      </c>
      <c r="V133" s="221">
        <f t="shared" si="27"/>
        <v>6.25E-2</v>
      </c>
      <c r="W133" s="221">
        <f t="shared" si="28"/>
        <v>6.25E-2</v>
      </c>
      <c r="X133" s="221">
        <f t="shared" si="29"/>
        <v>0</v>
      </c>
      <c r="Y133" s="205">
        <f t="shared" si="34"/>
        <v>-2.5</v>
      </c>
      <c r="Z133" s="205">
        <f t="shared" si="35"/>
        <v>0</v>
      </c>
      <c r="AA133" s="205">
        <f t="shared" si="36"/>
        <v>0</v>
      </c>
      <c r="AB133" s="205">
        <f t="shared" si="37"/>
        <v>2.5</v>
      </c>
      <c r="AC133" s="205">
        <f t="shared" si="38"/>
        <v>2.5</v>
      </c>
      <c r="AD133" s="205">
        <f t="shared" si="39"/>
        <v>0</v>
      </c>
    </row>
    <row r="134" spans="10:30" x14ac:dyDescent="0.2">
      <c r="J134" s="213">
        <v>-7.0999999999997998</v>
      </c>
      <c r="K134" s="214"/>
      <c r="L134" s="214"/>
      <c r="M134" s="214"/>
      <c r="N134" s="214"/>
      <c r="O134" s="218">
        <f t="shared" si="30"/>
        <v>0</v>
      </c>
      <c r="P134" s="218">
        <f t="shared" si="31"/>
        <v>6.25E-2</v>
      </c>
      <c r="Q134" s="218">
        <f t="shared" si="32"/>
        <v>0</v>
      </c>
      <c r="R134" s="218">
        <f t="shared" si="33"/>
        <v>0</v>
      </c>
      <c r="S134" s="221">
        <f t="shared" ref="S134:S197" si="40">O134-P134</f>
        <v>-6.25E-2</v>
      </c>
      <c r="T134" s="221">
        <f t="shared" ref="T134:T197" si="41">O134-Q134</f>
        <v>0</v>
      </c>
      <c r="U134" s="221">
        <f t="shared" ref="U134:U197" si="42">O134-R134</f>
        <v>0</v>
      </c>
      <c r="V134" s="221">
        <f t="shared" ref="V134:V197" si="43">P134-Q134</f>
        <v>6.25E-2</v>
      </c>
      <c r="W134" s="221">
        <f t="shared" ref="W134:W197" si="44">P134-R134</f>
        <v>6.25E-2</v>
      </c>
      <c r="X134" s="221">
        <f t="shared" ref="X134:X197" si="45">Q134-R134</f>
        <v>0</v>
      </c>
      <c r="Y134" s="205">
        <f t="shared" si="34"/>
        <v>-2.5625</v>
      </c>
      <c r="Z134" s="205">
        <f t="shared" si="35"/>
        <v>0</v>
      </c>
      <c r="AA134" s="205">
        <f t="shared" si="36"/>
        <v>0</v>
      </c>
      <c r="AB134" s="205">
        <f t="shared" si="37"/>
        <v>2.5625</v>
      </c>
      <c r="AC134" s="205">
        <f t="shared" si="38"/>
        <v>2.5625</v>
      </c>
      <c r="AD134" s="205">
        <f t="shared" si="39"/>
        <v>0</v>
      </c>
    </row>
    <row r="135" spans="10:30" x14ac:dyDescent="0.2">
      <c r="J135" s="213">
        <v>-6.9999999999998002</v>
      </c>
      <c r="K135" s="214"/>
      <c r="L135" s="214"/>
      <c r="M135" s="214"/>
      <c r="N135" s="214"/>
      <c r="O135" s="218">
        <f t="shared" ref="O135:O198" si="46">K135+O134</f>
        <v>0</v>
      </c>
      <c r="P135" s="218">
        <f t="shared" ref="P135:P198" si="47">L135+P134</f>
        <v>6.25E-2</v>
      </c>
      <c r="Q135" s="218">
        <f t="shared" ref="Q135:Q198" si="48">M135+Q134</f>
        <v>0</v>
      </c>
      <c r="R135" s="218">
        <f t="shared" ref="R135:R198" si="49">N135+R134</f>
        <v>0</v>
      </c>
      <c r="S135" s="221">
        <f t="shared" si="40"/>
        <v>-6.25E-2</v>
      </c>
      <c r="T135" s="221">
        <f t="shared" si="41"/>
        <v>0</v>
      </c>
      <c r="U135" s="221">
        <f t="shared" si="42"/>
        <v>0</v>
      </c>
      <c r="V135" s="221">
        <f t="shared" si="43"/>
        <v>6.25E-2</v>
      </c>
      <c r="W135" s="221">
        <f t="shared" si="44"/>
        <v>6.25E-2</v>
      </c>
      <c r="X135" s="221">
        <f t="shared" si="45"/>
        <v>0</v>
      </c>
      <c r="Y135" s="205">
        <f t="shared" ref="Y135:Y198" si="50">S135+Y134</f>
        <v>-2.625</v>
      </c>
      <c r="Z135" s="205">
        <f t="shared" ref="Z135:Z198" si="51">T135+Z134</f>
        <v>0</v>
      </c>
      <c r="AA135" s="205">
        <f t="shared" ref="AA135:AA198" si="52">U135+AA134</f>
        <v>0</v>
      </c>
      <c r="AB135" s="205">
        <f t="shared" ref="AB135:AB198" si="53">V135+AB134</f>
        <v>2.625</v>
      </c>
      <c r="AC135" s="205">
        <f t="shared" ref="AC135:AC198" si="54">W135+AC134</f>
        <v>2.625</v>
      </c>
      <c r="AD135" s="205">
        <f t="shared" ref="AD135:AD198" si="55">X135+AD134</f>
        <v>0</v>
      </c>
    </row>
    <row r="136" spans="10:30" x14ac:dyDescent="0.2">
      <c r="J136" s="213">
        <v>-6.8999999999997996</v>
      </c>
      <c r="K136" s="214"/>
      <c r="L136" s="214"/>
      <c r="M136" s="214"/>
      <c r="N136" s="214"/>
      <c r="O136" s="218">
        <f t="shared" si="46"/>
        <v>0</v>
      </c>
      <c r="P136" s="218">
        <f t="shared" si="47"/>
        <v>6.25E-2</v>
      </c>
      <c r="Q136" s="218">
        <f t="shared" si="48"/>
        <v>0</v>
      </c>
      <c r="R136" s="218">
        <f t="shared" si="49"/>
        <v>0</v>
      </c>
      <c r="S136" s="221">
        <f t="shared" si="40"/>
        <v>-6.25E-2</v>
      </c>
      <c r="T136" s="221">
        <f t="shared" si="41"/>
        <v>0</v>
      </c>
      <c r="U136" s="221">
        <f t="shared" si="42"/>
        <v>0</v>
      </c>
      <c r="V136" s="221">
        <f t="shared" si="43"/>
        <v>6.25E-2</v>
      </c>
      <c r="W136" s="221">
        <f t="shared" si="44"/>
        <v>6.25E-2</v>
      </c>
      <c r="X136" s="221">
        <f t="shared" si="45"/>
        <v>0</v>
      </c>
      <c r="Y136" s="205">
        <f t="shared" si="50"/>
        <v>-2.6875</v>
      </c>
      <c r="Z136" s="205">
        <f t="shared" si="51"/>
        <v>0</v>
      </c>
      <c r="AA136" s="205">
        <f t="shared" si="52"/>
        <v>0</v>
      </c>
      <c r="AB136" s="205">
        <f t="shared" si="53"/>
        <v>2.6875</v>
      </c>
      <c r="AC136" s="205">
        <f t="shared" si="54"/>
        <v>2.6875</v>
      </c>
      <c r="AD136" s="205">
        <f t="shared" si="55"/>
        <v>0</v>
      </c>
    </row>
    <row r="137" spans="10:30" x14ac:dyDescent="0.2">
      <c r="J137" s="213">
        <v>-6.7999999999998</v>
      </c>
      <c r="K137" s="214"/>
      <c r="L137" s="214"/>
      <c r="M137" s="214"/>
      <c r="N137" s="214"/>
      <c r="O137" s="218">
        <f t="shared" si="46"/>
        <v>0</v>
      </c>
      <c r="P137" s="218">
        <f t="shared" si="47"/>
        <v>6.25E-2</v>
      </c>
      <c r="Q137" s="218">
        <f t="shared" si="48"/>
        <v>0</v>
      </c>
      <c r="R137" s="218">
        <f t="shared" si="49"/>
        <v>0</v>
      </c>
      <c r="S137" s="221">
        <f t="shared" si="40"/>
        <v>-6.25E-2</v>
      </c>
      <c r="T137" s="221">
        <f t="shared" si="41"/>
        <v>0</v>
      </c>
      <c r="U137" s="221">
        <f t="shared" si="42"/>
        <v>0</v>
      </c>
      <c r="V137" s="221">
        <f t="shared" si="43"/>
        <v>6.25E-2</v>
      </c>
      <c r="W137" s="221">
        <f t="shared" si="44"/>
        <v>6.25E-2</v>
      </c>
      <c r="X137" s="221">
        <f t="shared" si="45"/>
        <v>0</v>
      </c>
      <c r="Y137" s="205">
        <f t="shared" si="50"/>
        <v>-2.75</v>
      </c>
      <c r="Z137" s="205">
        <f t="shared" si="51"/>
        <v>0</v>
      </c>
      <c r="AA137" s="205">
        <f t="shared" si="52"/>
        <v>0</v>
      </c>
      <c r="AB137" s="205">
        <f t="shared" si="53"/>
        <v>2.75</v>
      </c>
      <c r="AC137" s="205">
        <f t="shared" si="54"/>
        <v>2.75</v>
      </c>
      <c r="AD137" s="205">
        <f t="shared" si="55"/>
        <v>0</v>
      </c>
    </row>
    <row r="138" spans="10:30" x14ac:dyDescent="0.2">
      <c r="J138" s="213">
        <v>-6.6999999999998003</v>
      </c>
      <c r="K138" s="214"/>
      <c r="L138" s="214"/>
      <c r="M138" s="214"/>
      <c r="N138" s="214"/>
      <c r="O138" s="218">
        <f t="shared" si="46"/>
        <v>0</v>
      </c>
      <c r="P138" s="218">
        <f t="shared" si="47"/>
        <v>6.25E-2</v>
      </c>
      <c r="Q138" s="218">
        <f t="shared" si="48"/>
        <v>0</v>
      </c>
      <c r="R138" s="218">
        <f t="shared" si="49"/>
        <v>0</v>
      </c>
      <c r="S138" s="221">
        <f t="shared" si="40"/>
        <v>-6.25E-2</v>
      </c>
      <c r="T138" s="221">
        <f t="shared" si="41"/>
        <v>0</v>
      </c>
      <c r="U138" s="221">
        <f t="shared" si="42"/>
        <v>0</v>
      </c>
      <c r="V138" s="221">
        <f t="shared" si="43"/>
        <v>6.25E-2</v>
      </c>
      <c r="W138" s="221">
        <f t="shared" si="44"/>
        <v>6.25E-2</v>
      </c>
      <c r="X138" s="221">
        <f t="shared" si="45"/>
        <v>0</v>
      </c>
      <c r="Y138" s="205">
        <f t="shared" si="50"/>
        <v>-2.8125</v>
      </c>
      <c r="Z138" s="205">
        <f t="shared" si="51"/>
        <v>0</v>
      </c>
      <c r="AA138" s="205">
        <f t="shared" si="52"/>
        <v>0</v>
      </c>
      <c r="AB138" s="205">
        <f t="shared" si="53"/>
        <v>2.8125</v>
      </c>
      <c r="AC138" s="205">
        <f t="shared" si="54"/>
        <v>2.8125</v>
      </c>
      <c r="AD138" s="205">
        <f t="shared" si="55"/>
        <v>0</v>
      </c>
    </row>
    <row r="139" spans="10:30" x14ac:dyDescent="0.2">
      <c r="J139" s="213">
        <v>-6.5999999999997998</v>
      </c>
      <c r="K139" s="214"/>
      <c r="L139" s="214"/>
      <c r="M139" s="214"/>
      <c r="N139" s="214"/>
      <c r="O139" s="218">
        <f t="shared" si="46"/>
        <v>0</v>
      </c>
      <c r="P139" s="218">
        <f t="shared" si="47"/>
        <v>6.25E-2</v>
      </c>
      <c r="Q139" s="218">
        <f t="shared" si="48"/>
        <v>0</v>
      </c>
      <c r="R139" s="218">
        <f t="shared" si="49"/>
        <v>0</v>
      </c>
      <c r="S139" s="221">
        <f t="shared" si="40"/>
        <v>-6.25E-2</v>
      </c>
      <c r="T139" s="221">
        <f t="shared" si="41"/>
        <v>0</v>
      </c>
      <c r="U139" s="221">
        <f t="shared" si="42"/>
        <v>0</v>
      </c>
      <c r="V139" s="221">
        <f t="shared" si="43"/>
        <v>6.25E-2</v>
      </c>
      <c r="W139" s="221">
        <f t="shared" si="44"/>
        <v>6.25E-2</v>
      </c>
      <c r="X139" s="221">
        <f t="shared" si="45"/>
        <v>0</v>
      </c>
      <c r="Y139" s="205">
        <f t="shared" si="50"/>
        <v>-2.875</v>
      </c>
      <c r="Z139" s="205">
        <f t="shared" si="51"/>
        <v>0</v>
      </c>
      <c r="AA139" s="205">
        <f t="shared" si="52"/>
        <v>0</v>
      </c>
      <c r="AB139" s="205">
        <f t="shared" si="53"/>
        <v>2.875</v>
      </c>
      <c r="AC139" s="205">
        <f t="shared" si="54"/>
        <v>2.875</v>
      </c>
      <c r="AD139" s="205">
        <f t="shared" si="55"/>
        <v>0</v>
      </c>
    </row>
    <row r="140" spans="10:30" x14ac:dyDescent="0.2">
      <c r="J140" s="213">
        <v>-6.4999999999998002</v>
      </c>
      <c r="K140" s="214"/>
      <c r="L140" s="214"/>
      <c r="M140" s="214"/>
      <c r="N140" s="214"/>
      <c r="O140" s="218">
        <f t="shared" si="46"/>
        <v>0</v>
      </c>
      <c r="P140" s="218">
        <f t="shared" si="47"/>
        <v>6.25E-2</v>
      </c>
      <c r="Q140" s="218">
        <f t="shared" si="48"/>
        <v>0</v>
      </c>
      <c r="R140" s="218">
        <f t="shared" si="49"/>
        <v>0</v>
      </c>
      <c r="S140" s="221">
        <f t="shared" si="40"/>
        <v>-6.25E-2</v>
      </c>
      <c r="T140" s="221">
        <f t="shared" si="41"/>
        <v>0</v>
      </c>
      <c r="U140" s="221">
        <f t="shared" si="42"/>
        <v>0</v>
      </c>
      <c r="V140" s="221">
        <f t="shared" si="43"/>
        <v>6.25E-2</v>
      </c>
      <c r="W140" s="221">
        <f t="shared" si="44"/>
        <v>6.25E-2</v>
      </c>
      <c r="X140" s="221">
        <f t="shared" si="45"/>
        <v>0</v>
      </c>
      <c r="Y140" s="205">
        <f t="shared" si="50"/>
        <v>-2.9375</v>
      </c>
      <c r="Z140" s="205">
        <f t="shared" si="51"/>
        <v>0</v>
      </c>
      <c r="AA140" s="205">
        <f t="shared" si="52"/>
        <v>0</v>
      </c>
      <c r="AB140" s="205">
        <f t="shared" si="53"/>
        <v>2.9375</v>
      </c>
      <c r="AC140" s="205">
        <f t="shared" si="54"/>
        <v>2.9375</v>
      </c>
      <c r="AD140" s="205">
        <f t="shared" si="55"/>
        <v>0</v>
      </c>
    </row>
    <row r="141" spans="10:30" x14ac:dyDescent="0.2">
      <c r="J141" s="213">
        <v>-6.3999999999997996</v>
      </c>
      <c r="K141" s="214"/>
      <c r="L141" s="214"/>
      <c r="M141" s="214"/>
      <c r="N141" s="214"/>
      <c r="O141" s="218">
        <f t="shared" si="46"/>
        <v>0</v>
      </c>
      <c r="P141" s="218">
        <f t="shared" si="47"/>
        <v>6.25E-2</v>
      </c>
      <c r="Q141" s="218">
        <f t="shared" si="48"/>
        <v>0</v>
      </c>
      <c r="R141" s="218">
        <f t="shared" si="49"/>
        <v>0</v>
      </c>
      <c r="S141" s="221">
        <f t="shared" si="40"/>
        <v>-6.25E-2</v>
      </c>
      <c r="T141" s="221">
        <f t="shared" si="41"/>
        <v>0</v>
      </c>
      <c r="U141" s="221">
        <f t="shared" si="42"/>
        <v>0</v>
      </c>
      <c r="V141" s="221">
        <f t="shared" si="43"/>
        <v>6.25E-2</v>
      </c>
      <c r="W141" s="221">
        <f t="shared" si="44"/>
        <v>6.25E-2</v>
      </c>
      <c r="X141" s="221">
        <f t="shared" si="45"/>
        <v>0</v>
      </c>
      <c r="Y141" s="205">
        <f t="shared" si="50"/>
        <v>-3</v>
      </c>
      <c r="Z141" s="205">
        <f t="shared" si="51"/>
        <v>0</v>
      </c>
      <c r="AA141" s="205">
        <f t="shared" si="52"/>
        <v>0</v>
      </c>
      <c r="AB141" s="205">
        <f t="shared" si="53"/>
        <v>3</v>
      </c>
      <c r="AC141" s="205">
        <f t="shared" si="54"/>
        <v>3</v>
      </c>
      <c r="AD141" s="205">
        <f t="shared" si="55"/>
        <v>0</v>
      </c>
    </row>
    <row r="142" spans="10:30" x14ac:dyDescent="0.2">
      <c r="J142" s="213">
        <v>-6.2999999999998</v>
      </c>
      <c r="K142" s="214"/>
      <c r="L142" s="214"/>
      <c r="M142" s="214"/>
      <c r="N142" s="214"/>
      <c r="O142" s="218">
        <f t="shared" si="46"/>
        <v>0</v>
      </c>
      <c r="P142" s="218">
        <f t="shared" si="47"/>
        <v>6.25E-2</v>
      </c>
      <c r="Q142" s="218">
        <f t="shared" si="48"/>
        <v>0</v>
      </c>
      <c r="R142" s="218">
        <f t="shared" si="49"/>
        <v>0</v>
      </c>
      <c r="S142" s="221">
        <f t="shared" si="40"/>
        <v>-6.25E-2</v>
      </c>
      <c r="T142" s="221">
        <f t="shared" si="41"/>
        <v>0</v>
      </c>
      <c r="U142" s="221">
        <f t="shared" si="42"/>
        <v>0</v>
      </c>
      <c r="V142" s="221">
        <f t="shared" si="43"/>
        <v>6.25E-2</v>
      </c>
      <c r="W142" s="221">
        <f t="shared" si="44"/>
        <v>6.25E-2</v>
      </c>
      <c r="X142" s="221">
        <f t="shared" si="45"/>
        <v>0</v>
      </c>
      <c r="Y142" s="205">
        <f t="shared" si="50"/>
        <v>-3.0625</v>
      </c>
      <c r="Z142" s="205">
        <f t="shared" si="51"/>
        <v>0</v>
      </c>
      <c r="AA142" s="205">
        <f t="shared" si="52"/>
        <v>0</v>
      </c>
      <c r="AB142" s="205">
        <f t="shared" si="53"/>
        <v>3.0625</v>
      </c>
      <c r="AC142" s="205">
        <f t="shared" si="54"/>
        <v>3.0625</v>
      </c>
      <c r="AD142" s="205">
        <f t="shared" si="55"/>
        <v>0</v>
      </c>
    </row>
    <row r="143" spans="10:30" x14ac:dyDescent="0.2">
      <c r="J143" s="213">
        <v>-6.1999999999998003</v>
      </c>
      <c r="K143" s="214"/>
      <c r="L143" s="214"/>
      <c r="M143" s="214"/>
      <c r="N143" s="214"/>
      <c r="O143" s="218">
        <f t="shared" si="46"/>
        <v>0</v>
      </c>
      <c r="P143" s="218">
        <f t="shared" si="47"/>
        <v>6.25E-2</v>
      </c>
      <c r="Q143" s="218">
        <f t="shared" si="48"/>
        <v>0</v>
      </c>
      <c r="R143" s="218">
        <f t="shared" si="49"/>
        <v>0</v>
      </c>
      <c r="S143" s="221">
        <f t="shared" si="40"/>
        <v>-6.25E-2</v>
      </c>
      <c r="T143" s="221">
        <f t="shared" si="41"/>
        <v>0</v>
      </c>
      <c r="U143" s="221">
        <f t="shared" si="42"/>
        <v>0</v>
      </c>
      <c r="V143" s="221">
        <f t="shared" si="43"/>
        <v>6.25E-2</v>
      </c>
      <c r="W143" s="221">
        <f t="shared" si="44"/>
        <v>6.25E-2</v>
      </c>
      <c r="X143" s="221">
        <f t="shared" si="45"/>
        <v>0</v>
      </c>
      <c r="Y143" s="205">
        <f t="shared" si="50"/>
        <v>-3.125</v>
      </c>
      <c r="Z143" s="205">
        <f t="shared" si="51"/>
        <v>0</v>
      </c>
      <c r="AA143" s="205">
        <f t="shared" si="52"/>
        <v>0</v>
      </c>
      <c r="AB143" s="205">
        <f t="shared" si="53"/>
        <v>3.125</v>
      </c>
      <c r="AC143" s="205">
        <f t="shared" si="54"/>
        <v>3.125</v>
      </c>
      <c r="AD143" s="205">
        <f t="shared" si="55"/>
        <v>0</v>
      </c>
    </row>
    <row r="144" spans="10:30" x14ac:dyDescent="0.2">
      <c r="J144" s="213">
        <v>-6.0999999999997998</v>
      </c>
      <c r="K144" s="214"/>
      <c r="L144" s="214"/>
      <c r="M144" s="214"/>
      <c r="N144" s="214"/>
      <c r="O144" s="218">
        <f t="shared" si="46"/>
        <v>0</v>
      </c>
      <c r="P144" s="218">
        <f t="shared" si="47"/>
        <v>6.25E-2</v>
      </c>
      <c r="Q144" s="218">
        <f t="shared" si="48"/>
        <v>0</v>
      </c>
      <c r="R144" s="218">
        <f t="shared" si="49"/>
        <v>0</v>
      </c>
      <c r="S144" s="221">
        <f t="shared" si="40"/>
        <v>-6.25E-2</v>
      </c>
      <c r="T144" s="221">
        <f t="shared" si="41"/>
        <v>0</v>
      </c>
      <c r="U144" s="221">
        <f t="shared" si="42"/>
        <v>0</v>
      </c>
      <c r="V144" s="221">
        <f t="shared" si="43"/>
        <v>6.25E-2</v>
      </c>
      <c r="W144" s="221">
        <f t="shared" si="44"/>
        <v>6.25E-2</v>
      </c>
      <c r="X144" s="221">
        <f t="shared" si="45"/>
        <v>0</v>
      </c>
      <c r="Y144" s="205">
        <f t="shared" si="50"/>
        <v>-3.1875</v>
      </c>
      <c r="Z144" s="205">
        <f t="shared" si="51"/>
        <v>0</v>
      </c>
      <c r="AA144" s="205">
        <f t="shared" si="52"/>
        <v>0</v>
      </c>
      <c r="AB144" s="205">
        <f t="shared" si="53"/>
        <v>3.1875</v>
      </c>
      <c r="AC144" s="205">
        <f t="shared" si="54"/>
        <v>3.1875</v>
      </c>
      <c r="AD144" s="205">
        <f t="shared" si="55"/>
        <v>0</v>
      </c>
    </row>
    <row r="145" spans="10:30" x14ac:dyDescent="0.2">
      <c r="J145" s="213">
        <v>-5.9999999999998002</v>
      </c>
      <c r="K145" s="214"/>
      <c r="L145" s="214"/>
      <c r="M145" s="214"/>
      <c r="N145" s="214"/>
      <c r="O145" s="218">
        <f t="shared" si="46"/>
        <v>0</v>
      </c>
      <c r="P145" s="218">
        <f t="shared" si="47"/>
        <v>6.25E-2</v>
      </c>
      <c r="Q145" s="218">
        <f t="shared" si="48"/>
        <v>0</v>
      </c>
      <c r="R145" s="218">
        <f t="shared" si="49"/>
        <v>0</v>
      </c>
      <c r="S145" s="221">
        <f t="shared" si="40"/>
        <v>-6.25E-2</v>
      </c>
      <c r="T145" s="221">
        <f t="shared" si="41"/>
        <v>0</v>
      </c>
      <c r="U145" s="221">
        <f t="shared" si="42"/>
        <v>0</v>
      </c>
      <c r="V145" s="221">
        <f t="shared" si="43"/>
        <v>6.25E-2</v>
      </c>
      <c r="W145" s="221">
        <f t="shared" si="44"/>
        <v>6.25E-2</v>
      </c>
      <c r="X145" s="221">
        <f t="shared" si="45"/>
        <v>0</v>
      </c>
      <c r="Y145" s="205">
        <f t="shared" si="50"/>
        <v>-3.25</v>
      </c>
      <c r="Z145" s="205">
        <f t="shared" si="51"/>
        <v>0</v>
      </c>
      <c r="AA145" s="205">
        <f t="shared" si="52"/>
        <v>0</v>
      </c>
      <c r="AB145" s="205">
        <f t="shared" si="53"/>
        <v>3.25</v>
      </c>
      <c r="AC145" s="205">
        <f t="shared" si="54"/>
        <v>3.25</v>
      </c>
      <c r="AD145" s="205">
        <f t="shared" si="55"/>
        <v>0</v>
      </c>
    </row>
    <row r="146" spans="10:30" x14ac:dyDescent="0.2">
      <c r="J146" s="213">
        <v>-5.8999999999997996</v>
      </c>
      <c r="K146" s="214"/>
      <c r="L146" s="214"/>
      <c r="M146" s="214"/>
      <c r="N146" s="214"/>
      <c r="O146" s="218">
        <f t="shared" si="46"/>
        <v>0</v>
      </c>
      <c r="P146" s="218">
        <f t="shared" si="47"/>
        <v>6.25E-2</v>
      </c>
      <c r="Q146" s="218">
        <f t="shared" si="48"/>
        <v>0</v>
      </c>
      <c r="R146" s="218">
        <f t="shared" si="49"/>
        <v>0</v>
      </c>
      <c r="S146" s="221">
        <f t="shared" si="40"/>
        <v>-6.25E-2</v>
      </c>
      <c r="T146" s="221">
        <f t="shared" si="41"/>
        <v>0</v>
      </c>
      <c r="U146" s="221">
        <f t="shared" si="42"/>
        <v>0</v>
      </c>
      <c r="V146" s="221">
        <f t="shared" si="43"/>
        <v>6.25E-2</v>
      </c>
      <c r="W146" s="221">
        <f t="shared" si="44"/>
        <v>6.25E-2</v>
      </c>
      <c r="X146" s="221">
        <f t="shared" si="45"/>
        <v>0</v>
      </c>
      <c r="Y146" s="205">
        <f t="shared" si="50"/>
        <v>-3.3125</v>
      </c>
      <c r="Z146" s="205">
        <f t="shared" si="51"/>
        <v>0</v>
      </c>
      <c r="AA146" s="205">
        <f t="shared" si="52"/>
        <v>0</v>
      </c>
      <c r="AB146" s="205">
        <f t="shared" si="53"/>
        <v>3.3125</v>
      </c>
      <c r="AC146" s="205">
        <f t="shared" si="54"/>
        <v>3.3125</v>
      </c>
      <c r="AD146" s="205">
        <f t="shared" si="55"/>
        <v>0</v>
      </c>
    </row>
    <row r="147" spans="10:30" x14ac:dyDescent="0.2">
      <c r="J147" s="213">
        <v>-5.7999999999998</v>
      </c>
      <c r="K147" s="214"/>
      <c r="L147" s="214"/>
      <c r="M147" s="214"/>
      <c r="N147" s="214"/>
      <c r="O147" s="218">
        <f t="shared" si="46"/>
        <v>0</v>
      </c>
      <c r="P147" s="218">
        <f t="shared" si="47"/>
        <v>6.25E-2</v>
      </c>
      <c r="Q147" s="218">
        <f t="shared" si="48"/>
        <v>0</v>
      </c>
      <c r="R147" s="218">
        <f t="shared" si="49"/>
        <v>0</v>
      </c>
      <c r="S147" s="221">
        <f t="shared" si="40"/>
        <v>-6.25E-2</v>
      </c>
      <c r="T147" s="221">
        <f t="shared" si="41"/>
        <v>0</v>
      </c>
      <c r="U147" s="221">
        <f t="shared" si="42"/>
        <v>0</v>
      </c>
      <c r="V147" s="221">
        <f t="shared" si="43"/>
        <v>6.25E-2</v>
      </c>
      <c r="W147" s="221">
        <f t="shared" si="44"/>
        <v>6.25E-2</v>
      </c>
      <c r="X147" s="221">
        <f t="shared" si="45"/>
        <v>0</v>
      </c>
      <c r="Y147" s="205">
        <f t="shared" si="50"/>
        <v>-3.375</v>
      </c>
      <c r="Z147" s="205">
        <f t="shared" si="51"/>
        <v>0</v>
      </c>
      <c r="AA147" s="205">
        <f t="shared" si="52"/>
        <v>0</v>
      </c>
      <c r="AB147" s="205">
        <f t="shared" si="53"/>
        <v>3.375</v>
      </c>
      <c r="AC147" s="205">
        <f t="shared" si="54"/>
        <v>3.375</v>
      </c>
      <c r="AD147" s="205">
        <f t="shared" si="55"/>
        <v>0</v>
      </c>
    </row>
    <row r="148" spans="10:30" x14ac:dyDescent="0.2">
      <c r="J148" s="213">
        <v>-5.6999999999998003</v>
      </c>
      <c r="K148" s="214"/>
      <c r="L148" s="214"/>
      <c r="M148" s="214"/>
      <c r="N148" s="214"/>
      <c r="O148" s="218">
        <f t="shared" si="46"/>
        <v>0</v>
      </c>
      <c r="P148" s="218">
        <f t="shared" si="47"/>
        <v>6.25E-2</v>
      </c>
      <c r="Q148" s="218">
        <f t="shared" si="48"/>
        <v>0</v>
      </c>
      <c r="R148" s="218">
        <f t="shared" si="49"/>
        <v>0</v>
      </c>
      <c r="S148" s="221">
        <f t="shared" si="40"/>
        <v>-6.25E-2</v>
      </c>
      <c r="T148" s="221">
        <f t="shared" si="41"/>
        <v>0</v>
      </c>
      <c r="U148" s="221">
        <f t="shared" si="42"/>
        <v>0</v>
      </c>
      <c r="V148" s="221">
        <f t="shared" si="43"/>
        <v>6.25E-2</v>
      </c>
      <c r="W148" s="221">
        <f t="shared" si="44"/>
        <v>6.25E-2</v>
      </c>
      <c r="X148" s="221">
        <f t="shared" si="45"/>
        <v>0</v>
      </c>
      <c r="Y148" s="205">
        <f t="shared" si="50"/>
        <v>-3.4375</v>
      </c>
      <c r="Z148" s="205">
        <f t="shared" si="51"/>
        <v>0</v>
      </c>
      <c r="AA148" s="205">
        <f t="shared" si="52"/>
        <v>0</v>
      </c>
      <c r="AB148" s="205">
        <f t="shared" si="53"/>
        <v>3.4375</v>
      </c>
      <c r="AC148" s="205">
        <f t="shared" si="54"/>
        <v>3.4375</v>
      </c>
      <c r="AD148" s="205">
        <f t="shared" si="55"/>
        <v>0</v>
      </c>
    </row>
    <row r="149" spans="10:30" x14ac:dyDescent="0.2">
      <c r="J149" s="213">
        <v>-5.5999999999997998</v>
      </c>
      <c r="K149" s="214"/>
      <c r="L149" s="214"/>
      <c r="M149" s="214"/>
      <c r="N149" s="214"/>
      <c r="O149" s="218">
        <f t="shared" si="46"/>
        <v>0</v>
      </c>
      <c r="P149" s="218">
        <f t="shared" si="47"/>
        <v>6.25E-2</v>
      </c>
      <c r="Q149" s="218">
        <f t="shared" si="48"/>
        <v>0</v>
      </c>
      <c r="R149" s="218">
        <f t="shared" si="49"/>
        <v>0</v>
      </c>
      <c r="S149" s="221">
        <f t="shared" si="40"/>
        <v>-6.25E-2</v>
      </c>
      <c r="T149" s="221">
        <f t="shared" si="41"/>
        <v>0</v>
      </c>
      <c r="U149" s="221">
        <f t="shared" si="42"/>
        <v>0</v>
      </c>
      <c r="V149" s="221">
        <f t="shared" si="43"/>
        <v>6.25E-2</v>
      </c>
      <c r="W149" s="221">
        <f t="shared" si="44"/>
        <v>6.25E-2</v>
      </c>
      <c r="X149" s="221">
        <f t="shared" si="45"/>
        <v>0</v>
      </c>
      <c r="Y149" s="205">
        <f t="shared" si="50"/>
        <v>-3.5</v>
      </c>
      <c r="Z149" s="205">
        <f t="shared" si="51"/>
        <v>0</v>
      </c>
      <c r="AA149" s="205">
        <f t="shared" si="52"/>
        <v>0</v>
      </c>
      <c r="AB149" s="205">
        <f t="shared" si="53"/>
        <v>3.5</v>
      </c>
      <c r="AC149" s="205">
        <f t="shared" si="54"/>
        <v>3.5</v>
      </c>
      <c r="AD149" s="205">
        <f t="shared" si="55"/>
        <v>0</v>
      </c>
    </row>
    <row r="150" spans="10:30" x14ac:dyDescent="0.2">
      <c r="J150" s="213">
        <v>-5.4999999999998002</v>
      </c>
      <c r="K150" s="214"/>
      <c r="L150" s="214"/>
      <c r="M150" s="214"/>
      <c r="N150" s="214"/>
      <c r="O150" s="218">
        <f t="shared" si="46"/>
        <v>0</v>
      </c>
      <c r="P150" s="218">
        <f t="shared" si="47"/>
        <v>6.25E-2</v>
      </c>
      <c r="Q150" s="218">
        <f t="shared" si="48"/>
        <v>0</v>
      </c>
      <c r="R150" s="218">
        <f t="shared" si="49"/>
        <v>0</v>
      </c>
      <c r="S150" s="221">
        <f t="shared" si="40"/>
        <v>-6.25E-2</v>
      </c>
      <c r="T150" s="221">
        <f t="shared" si="41"/>
        <v>0</v>
      </c>
      <c r="U150" s="221">
        <f t="shared" si="42"/>
        <v>0</v>
      </c>
      <c r="V150" s="221">
        <f t="shared" si="43"/>
        <v>6.25E-2</v>
      </c>
      <c r="W150" s="221">
        <f t="shared" si="44"/>
        <v>6.25E-2</v>
      </c>
      <c r="X150" s="221">
        <f t="shared" si="45"/>
        <v>0</v>
      </c>
      <c r="Y150" s="205">
        <f t="shared" si="50"/>
        <v>-3.5625</v>
      </c>
      <c r="Z150" s="205">
        <f t="shared" si="51"/>
        <v>0</v>
      </c>
      <c r="AA150" s="205">
        <f t="shared" si="52"/>
        <v>0</v>
      </c>
      <c r="AB150" s="205">
        <f t="shared" si="53"/>
        <v>3.5625</v>
      </c>
      <c r="AC150" s="205">
        <f t="shared" si="54"/>
        <v>3.5625</v>
      </c>
      <c r="AD150" s="205">
        <f t="shared" si="55"/>
        <v>0</v>
      </c>
    </row>
    <row r="151" spans="10:30" x14ac:dyDescent="0.2">
      <c r="J151" s="213">
        <v>-5.3999999999997996</v>
      </c>
      <c r="K151" s="214"/>
      <c r="L151" s="214"/>
      <c r="M151" s="214"/>
      <c r="N151" s="214"/>
      <c r="O151" s="218">
        <f t="shared" si="46"/>
        <v>0</v>
      </c>
      <c r="P151" s="218">
        <f t="shared" si="47"/>
        <v>6.25E-2</v>
      </c>
      <c r="Q151" s="218">
        <f t="shared" si="48"/>
        <v>0</v>
      </c>
      <c r="R151" s="218">
        <f t="shared" si="49"/>
        <v>0</v>
      </c>
      <c r="S151" s="221">
        <f t="shared" si="40"/>
        <v>-6.25E-2</v>
      </c>
      <c r="T151" s="221">
        <f t="shared" si="41"/>
        <v>0</v>
      </c>
      <c r="U151" s="221">
        <f t="shared" si="42"/>
        <v>0</v>
      </c>
      <c r="V151" s="221">
        <f t="shared" si="43"/>
        <v>6.25E-2</v>
      </c>
      <c r="W151" s="221">
        <f t="shared" si="44"/>
        <v>6.25E-2</v>
      </c>
      <c r="X151" s="221">
        <f t="shared" si="45"/>
        <v>0</v>
      </c>
      <c r="Y151" s="205">
        <f t="shared" si="50"/>
        <v>-3.625</v>
      </c>
      <c r="Z151" s="205">
        <f t="shared" si="51"/>
        <v>0</v>
      </c>
      <c r="AA151" s="205">
        <f t="shared" si="52"/>
        <v>0</v>
      </c>
      <c r="AB151" s="205">
        <f t="shared" si="53"/>
        <v>3.625</v>
      </c>
      <c r="AC151" s="205">
        <f t="shared" si="54"/>
        <v>3.625</v>
      </c>
      <c r="AD151" s="205">
        <f t="shared" si="55"/>
        <v>0</v>
      </c>
    </row>
    <row r="152" spans="10:30" x14ac:dyDescent="0.2">
      <c r="J152" s="213">
        <v>-5.2999999999998</v>
      </c>
      <c r="K152" s="214"/>
      <c r="L152" s="214"/>
      <c r="M152" s="214"/>
      <c r="N152" s="214"/>
      <c r="O152" s="218">
        <f t="shared" si="46"/>
        <v>0</v>
      </c>
      <c r="P152" s="218">
        <f t="shared" si="47"/>
        <v>6.25E-2</v>
      </c>
      <c r="Q152" s="218">
        <f t="shared" si="48"/>
        <v>0</v>
      </c>
      <c r="R152" s="218">
        <f t="shared" si="49"/>
        <v>0</v>
      </c>
      <c r="S152" s="221">
        <f t="shared" si="40"/>
        <v>-6.25E-2</v>
      </c>
      <c r="T152" s="221">
        <f t="shared" si="41"/>
        <v>0</v>
      </c>
      <c r="U152" s="221">
        <f t="shared" si="42"/>
        <v>0</v>
      </c>
      <c r="V152" s="221">
        <f t="shared" si="43"/>
        <v>6.25E-2</v>
      </c>
      <c r="W152" s="221">
        <f t="shared" si="44"/>
        <v>6.25E-2</v>
      </c>
      <c r="X152" s="221">
        <f t="shared" si="45"/>
        <v>0</v>
      </c>
      <c r="Y152" s="205">
        <f t="shared" si="50"/>
        <v>-3.6875</v>
      </c>
      <c r="Z152" s="205">
        <f t="shared" si="51"/>
        <v>0</v>
      </c>
      <c r="AA152" s="205">
        <f t="shared" si="52"/>
        <v>0</v>
      </c>
      <c r="AB152" s="205">
        <f t="shared" si="53"/>
        <v>3.6875</v>
      </c>
      <c r="AC152" s="205">
        <f t="shared" si="54"/>
        <v>3.6875</v>
      </c>
      <c r="AD152" s="205">
        <f t="shared" si="55"/>
        <v>0</v>
      </c>
    </row>
    <row r="153" spans="10:30" x14ac:dyDescent="0.2">
      <c r="J153" s="213">
        <v>-5.1999999999998003</v>
      </c>
      <c r="K153" s="214"/>
      <c r="L153" s="215">
        <f>C6</f>
        <v>0.125</v>
      </c>
      <c r="M153" s="214"/>
      <c r="N153" s="214"/>
      <c r="O153" s="218">
        <f t="shared" si="46"/>
        <v>0</v>
      </c>
      <c r="P153" s="218">
        <f t="shared" si="47"/>
        <v>0.1875</v>
      </c>
      <c r="Q153" s="218">
        <f t="shared" si="48"/>
        <v>0</v>
      </c>
      <c r="R153" s="218">
        <f t="shared" si="49"/>
        <v>0</v>
      </c>
      <c r="S153" s="221">
        <f t="shared" si="40"/>
        <v>-0.1875</v>
      </c>
      <c r="T153" s="221">
        <f t="shared" si="41"/>
        <v>0</v>
      </c>
      <c r="U153" s="221">
        <f t="shared" si="42"/>
        <v>0</v>
      </c>
      <c r="V153" s="221">
        <f t="shared" si="43"/>
        <v>0.1875</v>
      </c>
      <c r="W153" s="221">
        <f t="shared" si="44"/>
        <v>0.1875</v>
      </c>
      <c r="X153" s="221">
        <f t="shared" si="45"/>
        <v>0</v>
      </c>
      <c r="Y153" s="205">
        <f t="shared" si="50"/>
        <v>-3.875</v>
      </c>
      <c r="Z153" s="205">
        <f t="shared" si="51"/>
        <v>0</v>
      </c>
      <c r="AA153" s="205">
        <f t="shared" si="52"/>
        <v>0</v>
      </c>
      <c r="AB153" s="205">
        <f t="shared" si="53"/>
        <v>3.875</v>
      </c>
      <c r="AC153" s="205">
        <f t="shared" si="54"/>
        <v>3.875</v>
      </c>
      <c r="AD153" s="205">
        <f t="shared" si="55"/>
        <v>0</v>
      </c>
    </row>
    <row r="154" spans="10:30" x14ac:dyDescent="0.2">
      <c r="J154" s="213">
        <v>-5.0999999999997998</v>
      </c>
      <c r="K154" s="214"/>
      <c r="L154" s="214"/>
      <c r="M154" s="214"/>
      <c r="N154" s="214"/>
      <c r="O154" s="218">
        <f t="shared" si="46"/>
        <v>0</v>
      </c>
      <c r="P154" s="218">
        <f t="shared" si="47"/>
        <v>0.1875</v>
      </c>
      <c r="Q154" s="218">
        <f t="shared" si="48"/>
        <v>0</v>
      </c>
      <c r="R154" s="218">
        <f t="shared" si="49"/>
        <v>0</v>
      </c>
      <c r="S154" s="221">
        <f t="shared" si="40"/>
        <v>-0.1875</v>
      </c>
      <c r="T154" s="221">
        <f t="shared" si="41"/>
        <v>0</v>
      </c>
      <c r="U154" s="221">
        <f t="shared" si="42"/>
        <v>0</v>
      </c>
      <c r="V154" s="221">
        <f t="shared" si="43"/>
        <v>0.1875</v>
      </c>
      <c r="W154" s="221">
        <f t="shared" si="44"/>
        <v>0.1875</v>
      </c>
      <c r="X154" s="221">
        <f t="shared" si="45"/>
        <v>0</v>
      </c>
      <c r="Y154" s="205">
        <f t="shared" si="50"/>
        <v>-4.0625</v>
      </c>
      <c r="Z154" s="205">
        <f t="shared" si="51"/>
        <v>0</v>
      </c>
      <c r="AA154" s="205">
        <f t="shared" si="52"/>
        <v>0</v>
      </c>
      <c r="AB154" s="205">
        <f t="shared" si="53"/>
        <v>4.0625</v>
      </c>
      <c r="AC154" s="205">
        <f t="shared" si="54"/>
        <v>4.0625</v>
      </c>
      <c r="AD154" s="205">
        <f t="shared" si="55"/>
        <v>0</v>
      </c>
    </row>
    <row r="155" spans="10:30" x14ac:dyDescent="0.2">
      <c r="J155" s="213">
        <v>-4.9999999999998002</v>
      </c>
      <c r="K155" s="214"/>
      <c r="L155" s="214"/>
      <c r="M155" s="214"/>
      <c r="N155" s="214"/>
      <c r="O155" s="218">
        <f t="shared" si="46"/>
        <v>0</v>
      </c>
      <c r="P155" s="218">
        <f t="shared" si="47"/>
        <v>0.1875</v>
      </c>
      <c r="Q155" s="218">
        <f t="shared" si="48"/>
        <v>0</v>
      </c>
      <c r="R155" s="218">
        <f t="shared" si="49"/>
        <v>0</v>
      </c>
      <c r="S155" s="221">
        <f t="shared" si="40"/>
        <v>-0.1875</v>
      </c>
      <c r="T155" s="221">
        <f t="shared" si="41"/>
        <v>0</v>
      </c>
      <c r="U155" s="221">
        <f t="shared" si="42"/>
        <v>0</v>
      </c>
      <c r="V155" s="221">
        <f t="shared" si="43"/>
        <v>0.1875</v>
      </c>
      <c r="W155" s="221">
        <f t="shared" si="44"/>
        <v>0.1875</v>
      </c>
      <c r="X155" s="221">
        <f t="shared" si="45"/>
        <v>0</v>
      </c>
      <c r="Y155" s="205">
        <f t="shared" si="50"/>
        <v>-4.25</v>
      </c>
      <c r="Z155" s="205">
        <f t="shared" si="51"/>
        <v>0</v>
      </c>
      <c r="AA155" s="205">
        <f t="shared" si="52"/>
        <v>0</v>
      </c>
      <c r="AB155" s="205">
        <f t="shared" si="53"/>
        <v>4.25</v>
      </c>
      <c r="AC155" s="205">
        <f t="shared" si="54"/>
        <v>4.25</v>
      </c>
      <c r="AD155" s="205">
        <f t="shared" si="55"/>
        <v>0</v>
      </c>
    </row>
    <row r="156" spans="10:30" x14ac:dyDescent="0.2">
      <c r="J156" s="213">
        <v>-4.8999999999997996</v>
      </c>
      <c r="K156" s="214"/>
      <c r="L156" s="214"/>
      <c r="M156" s="214"/>
      <c r="N156" s="214"/>
      <c r="O156" s="218">
        <f t="shared" si="46"/>
        <v>0</v>
      </c>
      <c r="P156" s="218">
        <f t="shared" si="47"/>
        <v>0.1875</v>
      </c>
      <c r="Q156" s="218">
        <f t="shared" si="48"/>
        <v>0</v>
      </c>
      <c r="R156" s="218">
        <f t="shared" si="49"/>
        <v>0</v>
      </c>
      <c r="S156" s="221">
        <f t="shared" si="40"/>
        <v>-0.1875</v>
      </c>
      <c r="T156" s="221">
        <f t="shared" si="41"/>
        <v>0</v>
      </c>
      <c r="U156" s="221">
        <f t="shared" si="42"/>
        <v>0</v>
      </c>
      <c r="V156" s="221">
        <f t="shared" si="43"/>
        <v>0.1875</v>
      </c>
      <c r="W156" s="221">
        <f t="shared" si="44"/>
        <v>0.1875</v>
      </c>
      <c r="X156" s="221">
        <f t="shared" si="45"/>
        <v>0</v>
      </c>
      <c r="Y156" s="205">
        <f t="shared" si="50"/>
        <v>-4.4375</v>
      </c>
      <c r="Z156" s="205">
        <f t="shared" si="51"/>
        <v>0</v>
      </c>
      <c r="AA156" s="205">
        <f t="shared" si="52"/>
        <v>0</v>
      </c>
      <c r="AB156" s="205">
        <f t="shared" si="53"/>
        <v>4.4375</v>
      </c>
      <c r="AC156" s="205">
        <f t="shared" si="54"/>
        <v>4.4375</v>
      </c>
      <c r="AD156" s="205">
        <f t="shared" si="55"/>
        <v>0</v>
      </c>
    </row>
    <row r="157" spans="10:30" x14ac:dyDescent="0.2">
      <c r="J157" s="213">
        <v>-4.7999999999998</v>
      </c>
      <c r="K157" s="214"/>
      <c r="L157" s="214"/>
      <c r="M157" s="214"/>
      <c r="N157" s="214"/>
      <c r="O157" s="218">
        <f t="shared" si="46"/>
        <v>0</v>
      </c>
      <c r="P157" s="218">
        <f t="shared" si="47"/>
        <v>0.1875</v>
      </c>
      <c r="Q157" s="218">
        <f t="shared" si="48"/>
        <v>0</v>
      </c>
      <c r="R157" s="218">
        <f t="shared" si="49"/>
        <v>0</v>
      </c>
      <c r="S157" s="221">
        <f t="shared" si="40"/>
        <v>-0.1875</v>
      </c>
      <c r="T157" s="221">
        <f t="shared" si="41"/>
        <v>0</v>
      </c>
      <c r="U157" s="221">
        <f t="shared" si="42"/>
        <v>0</v>
      </c>
      <c r="V157" s="221">
        <f t="shared" si="43"/>
        <v>0.1875</v>
      </c>
      <c r="W157" s="221">
        <f t="shared" si="44"/>
        <v>0.1875</v>
      </c>
      <c r="X157" s="221">
        <f t="shared" si="45"/>
        <v>0</v>
      </c>
      <c r="Y157" s="205">
        <f t="shared" si="50"/>
        <v>-4.625</v>
      </c>
      <c r="Z157" s="205">
        <f t="shared" si="51"/>
        <v>0</v>
      </c>
      <c r="AA157" s="205">
        <f t="shared" si="52"/>
        <v>0</v>
      </c>
      <c r="AB157" s="205">
        <f t="shared" si="53"/>
        <v>4.625</v>
      </c>
      <c r="AC157" s="205">
        <f t="shared" si="54"/>
        <v>4.625</v>
      </c>
      <c r="AD157" s="205">
        <f t="shared" si="55"/>
        <v>0</v>
      </c>
    </row>
    <row r="158" spans="10:30" x14ac:dyDescent="0.2">
      <c r="J158" s="213">
        <v>-4.6999999999998003</v>
      </c>
      <c r="K158" s="214"/>
      <c r="L158" s="214"/>
      <c r="M158" s="214"/>
      <c r="N158" s="214"/>
      <c r="O158" s="218">
        <f t="shared" si="46"/>
        <v>0</v>
      </c>
      <c r="P158" s="218">
        <f t="shared" si="47"/>
        <v>0.1875</v>
      </c>
      <c r="Q158" s="218">
        <f t="shared" si="48"/>
        <v>0</v>
      </c>
      <c r="R158" s="218">
        <f t="shared" si="49"/>
        <v>0</v>
      </c>
      <c r="S158" s="221">
        <f t="shared" si="40"/>
        <v>-0.1875</v>
      </c>
      <c r="T158" s="221">
        <f t="shared" si="41"/>
        <v>0</v>
      </c>
      <c r="U158" s="221">
        <f t="shared" si="42"/>
        <v>0</v>
      </c>
      <c r="V158" s="221">
        <f t="shared" si="43"/>
        <v>0.1875</v>
      </c>
      <c r="W158" s="221">
        <f t="shared" si="44"/>
        <v>0.1875</v>
      </c>
      <c r="X158" s="221">
        <f t="shared" si="45"/>
        <v>0</v>
      </c>
      <c r="Y158" s="205">
        <f t="shared" si="50"/>
        <v>-4.8125</v>
      </c>
      <c r="Z158" s="205">
        <f t="shared" si="51"/>
        <v>0</v>
      </c>
      <c r="AA158" s="205">
        <f t="shared" si="52"/>
        <v>0</v>
      </c>
      <c r="AB158" s="205">
        <f t="shared" si="53"/>
        <v>4.8125</v>
      </c>
      <c r="AC158" s="205">
        <f t="shared" si="54"/>
        <v>4.8125</v>
      </c>
      <c r="AD158" s="205">
        <f t="shared" si="55"/>
        <v>0</v>
      </c>
    </row>
    <row r="159" spans="10:30" x14ac:dyDescent="0.2">
      <c r="J159" s="213">
        <v>-4.5999999999997998</v>
      </c>
      <c r="K159" s="214"/>
      <c r="L159" s="214"/>
      <c r="M159" s="214"/>
      <c r="N159" s="214"/>
      <c r="O159" s="218">
        <f t="shared" si="46"/>
        <v>0</v>
      </c>
      <c r="P159" s="218">
        <f t="shared" si="47"/>
        <v>0.1875</v>
      </c>
      <c r="Q159" s="218">
        <f t="shared" si="48"/>
        <v>0</v>
      </c>
      <c r="R159" s="218">
        <f t="shared" si="49"/>
        <v>0</v>
      </c>
      <c r="S159" s="221">
        <f t="shared" si="40"/>
        <v>-0.1875</v>
      </c>
      <c r="T159" s="221">
        <f t="shared" si="41"/>
        <v>0</v>
      </c>
      <c r="U159" s="221">
        <f t="shared" si="42"/>
        <v>0</v>
      </c>
      <c r="V159" s="221">
        <f t="shared" si="43"/>
        <v>0.1875</v>
      </c>
      <c r="W159" s="221">
        <f t="shared" si="44"/>
        <v>0.1875</v>
      </c>
      <c r="X159" s="221">
        <f t="shared" si="45"/>
        <v>0</v>
      </c>
      <c r="Y159" s="205">
        <f t="shared" si="50"/>
        <v>-5</v>
      </c>
      <c r="Z159" s="205">
        <f t="shared" si="51"/>
        <v>0</v>
      </c>
      <c r="AA159" s="205">
        <f t="shared" si="52"/>
        <v>0</v>
      </c>
      <c r="AB159" s="205">
        <f t="shared" si="53"/>
        <v>5</v>
      </c>
      <c r="AC159" s="205">
        <f t="shared" si="54"/>
        <v>5</v>
      </c>
      <c r="AD159" s="205">
        <f t="shared" si="55"/>
        <v>0</v>
      </c>
    </row>
    <row r="160" spans="10:30" x14ac:dyDescent="0.2">
      <c r="J160" s="213">
        <v>-4.4999999999998002</v>
      </c>
      <c r="K160" s="214"/>
      <c r="L160" s="214"/>
      <c r="M160" s="214"/>
      <c r="N160" s="214"/>
      <c r="O160" s="218">
        <f t="shared" si="46"/>
        <v>0</v>
      </c>
      <c r="P160" s="218">
        <f t="shared" si="47"/>
        <v>0.1875</v>
      </c>
      <c r="Q160" s="218">
        <f t="shared" si="48"/>
        <v>0</v>
      </c>
      <c r="R160" s="218">
        <f t="shared" si="49"/>
        <v>0</v>
      </c>
      <c r="S160" s="221">
        <f t="shared" si="40"/>
        <v>-0.1875</v>
      </c>
      <c r="T160" s="221">
        <f t="shared" si="41"/>
        <v>0</v>
      </c>
      <c r="U160" s="221">
        <f t="shared" si="42"/>
        <v>0</v>
      </c>
      <c r="V160" s="221">
        <f t="shared" si="43"/>
        <v>0.1875</v>
      </c>
      <c r="W160" s="221">
        <f t="shared" si="44"/>
        <v>0.1875</v>
      </c>
      <c r="X160" s="221">
        <f t="shared" si="45"/>
        <v>0</v>
      </c>
      <c r="Y160" s="205">
        <f t="shared" si="50"/>
        <v>-5.1875</v>
      </c>
      <c r="Z160" s="205">
        <f t="shared" si="51"/>
        <v>0</v>
      </c>
      <c r="AA160" s="205">
        <f t="shared" si="52"/>
        <v>0</v>
      </c>
      <c r="AB160" s="205">
        <f t="shared" si="53"/>
        <v>5.1875</v>
      </c>
      <c r="AC160" s="205">
        <f t="shared" si="54"/>
        <v>5.1875</v>
      </c>
      <c r="AD160" s="205">
        <f t="shared" si="55"/>
        <v>0</v>
      </c>
    </row>
    <row r="161" spans="10:30" x14ac:dyDescent="0.2">
      <c r="J161" s="213">
        <v>-4.3999999999997996</v>
      </c>
      <c r="K161" s="214"/>
      <c r="L161" s="214"/>
      <c r="M161" s="214"/>
      <c r="N161" s="214"/>
      <c r="O161" s="218">
        <f t="shared" si="46"/>
        <v>0</v>
      </c>
      <c r="P161" s="218">
        <f t="shared" si="47"/>
        <v>0.1875</v>
      </c>
      <c r="Q161" s="218">
        <f t="shared" si="48"/>
        <v>0</v>
      </c>
      <c r="R161" s="218">
        <f t="shared" si="49"/>
        <v>0</v>
      </c>
      <c r="S161" s="221">
        <f t="shared" si="40"/>
        <v>-0.1875</v>
      </c>
      <c r="T161" s="221">
        <f t="shared" si="41"/>
        <v>0</v>
      </c>
      <c r="U161" s="221">
        <f t="shared" si="42"/>
        <v>0</v>
      </c>
      <c r="V161" s="221">
        <f t="shared" si="43"/>
        <v>0.1875</v>
      </c>
      <c r="W161" s="221">
        <f t="shared" si="44"/>
        <v>0.1875</v>
      </c>
      <c r="X161" s="221">
        <f t="shared" si="45"/>
        <v>0</v>
      </c>
      <c r="Y161" s="205">
        <f t="shared" si="50"/>
        <v>-5.375</v>
      </c>
      <c r="Z161" s="205">
        <f t="shared" si="51"/>
        <v>0</v>
      </c>
      <c r="AA161" s="205">
        <f t="shared" si="52"/>
        <v>0</v>
      </c>
      <c r="AB161" s="205">
        <f t="shared" si="53"/>
        <v>5.375</v>
      </c>
      <c r="AC161" s="205">
        <f t="shared" si="54"/>
        <v>5.375</v>
      </c>
      <c r="AD161" s="205">
        <f t="shared" si="55"/>
        <v>0</v>
      </c>
    </row>
    <row r="162" spans="10:30" x14ac:dyDescent="0.2">
      <c r="J162" s="213">
        <v>-4.2999999999998</v>
      </c>
      <c r="K162" s="214"/>
      <c r="L162" s="214"/>
      <c r="M162" s="214"/>
      <c r="N162" s="214"/>
      <c r="O162" s="218">
        <f t="shared" si="46"/>
        <v>0</v>
      </c>
      <c r="P162" s="218">
        <f t="shared" si="47"/>
        <v>0.1875</v>
      </c>
      <c r="Q162" s="218">
        <f t="shared" si="48"/>
        <v>0</v>
      </c>
      <c r="R162" s="218">
        <f t="shared" si="49"/>
        <v>0</v>
      </c>
      <c r="S162" s="221">
        <f t="shared" si="40"/>
        <v>-0.1875</v>
      </c>
      <c r="T162" s="221">
        <f t="shared" si="41"/>
        <v>0</v>
      </c>
      <c r="U162" s="221">
        <f t="shared" si="42"/>
        <v>0</v>
      </c>
      <c r="V162" s="221">
        <f t="shared" si="43"/>
        <v>0.1875</v>
      </c>
      <c r="W162" s="221">
        <f t="shared" si="44"/>
        <v>0.1875</v>
      </c>
      <c r="X162" s="221">
        <f t="shared" si="45"/>
        <v>0</v>
      </c>
      <c r="Y162" s="205">
        <f t="shared" si="50"/>
        <v>-5.5625</v>
      </c>
      <c r="Z162" s="205">
        <f t="shared" si="51"/>
        <v>0</v>
      </c>
      <c r="AA162" s="205">
        <f t="shared" si="52"/>
        <v>0</v>
      </c>
      <c r="AB162" s="205">
        <f t="shared" si="53"/>
        <v>5.5625</v>
      </c>
      <c r="AC162" s="205">
        <f t="shared" si="54"/>
        <v>5.5625</v>
      </c>
      <c r="AD162" s="205">
        <f t="shared" si="55"/>
        <v>0</v>
      </c>
    </row>
    <row r="163" spans="10:30" x14ac:dyDescent="0.2">
      <c r="J163" s="213">
        <v>-4.1999999999998003</v>
      </c>
      <c r="K163" s="214"/>
      <c r="L163" s="215">
        <f>C8</f>
        <v>0.125</v>
      </c>
      <c r="M163" s="214"/>
      <c r="N163" s="214"/>
      <c r="O163" s="218">
        <f t="shared" si="46"/>
        <v>0</v>
      </c>
      <c r="P163" s="218">
        <f t="shared" si="47"/>
        <v>0.3125</v>
      </c>
      <c r="Q163" s="218">
        <f t="shared" si="48"/>
        <v>0</v>
      </c>
      <c r="R163" s="218">
        <f t="shared" si="49"/>
        <v>0</v>
      </c>
      <c r="S163" s="221">
        <f t="shared" si="40"/>
        <v>-0.3125</v>
      </c>
      <c r="T163" s="221">
        <f t="shared" si="41"/>
        <v>0</v>
      </c>
      <c r="U163" s="221">
        <f t="shared" si="42"/>
        <v>0</v>
      </c>
      <c r="V163" s="221">
        <f t="shared" si="43"/>
        <v>0.3125</v>
      </c>
      <c r="W163" s="221">
        <f t="shared" si="44"/>
        <v>0.3125</v>
      </c>
      <c r="X163" s="221">
        <f t="shared" si="45"/>
        <v>0</v>
      </c>
      <c r="Y163" s="205">
        <f t="shared" si="50"/>
        <v>-5.875</v>
      </c>
      <c r="Z163" s="205">
        <f t="shared" si="51"/>
        <v>0</v>
      </c>
      <c r="AA163" s="205">
        <f t="shared" si="52"/>
        <v>0</v>
      </c>
      <c r="AB163" s="205">
        <f t="shared" si="53"/>
        <v>5.875</v>
      </c>
      <c r="AC163" s="205">
        <f t="shared" si="54"/>
        <v>5.875</v>
      </c>
      <c r="AD163" s="205">
        <f t="shared" si="55"/>
        <v>0</v>
      </c>
    </row>
    <row r="164" spans="10:30" x14ac:dyDescent="0.2">
      <c r="J164" s="213">
        <v>-4.0999999999997998</v>
      </c>
      <c r="K164" s="214"/>
      <c r="L164" s="214"/>
      <c r="M164" s="214"/>
      <c r="N164" s="214"/>
      <c r="O164" s="218">
        <f t="shared" si="46"/>
        <v>0</v>
      </c>
      <c r="P164" s="218">
        <f t="shared" si="47"/>
        <v>0.3125</v>
      </c>
      <c r="Q164" s="218">
        <f t="shared" si="48"/>
        <v>0</v>
      </c>
      <c r="R164" s="218">
        <f t="shared" si="49"/>
        <v>0</v>
      </c>
      <c r="S164" s="221">
        <f t="shared" si="40"/>
        <v>-0.3125</v>
      </c>
      <c r="T164" s="221">
        <f t="shared" si="41"/>
        <v>0</v>
      </c>
      <c r="U164" s="221">
        <f t="shared" si="42"/>
        <v>0</v>
      </c>
      <c r="V164" s="221">
        <f t="shared" si="43"/>
        <v>0.3125</v>
      </c>
      <c r="W164" s="221">
        <f t="shared" si="44"/>
        <v>0.3125</v>
      </c>
      <c r="X164" s="221">
        <f t="shared" si="45"/>
        <v>0</v>
      </c>
      <c r="Y164" s="205">
        <f t="shared" si="50"/>
        <v>-6.1875</v>
      </c>
      <c r="Z164" s="205">
        <f t="shared" si="51"/>
        <v>0</v>
      </c>
      <c r="AA164" s="205">
        <f t="shared" si="52"/>
        <v>0</v>
      </c>
      <c r="AB164" s="205">
        <f t="shared" si="53"/>
        <v>6.1875</v>
      </c>
      <c r="AC164" s="205">
        <f t="shared" si="54"/>
        <v>6.1875</v>
      </c>
      <c r="AD164" s="205">
        <f t="shared" si="55"/>
        <v>0</v>
      </c>
    </row>
    <row r="165" spans="10:30" x14ac:dyDescent="0.2">
      <c r="J165" s="213">
        <v>-3.9999999999998002</v>
      </c>
      <c r="K165" s="214"/>
      <c r="L165" s="214"/>
      <c r="M165" s="214"/>
      <c r="N165" s="214"/>
      <c r="O165" s="218">
        <f t="shared" si="46"/>
        <v>0</v>
      </c>
      <c r="P165" s="218">
        <f t="shared" si="47"/>
        <v>0.3125</v>
      </c>
      <c r="Q165" s="218">
        <f t="shared" si="48"/>
        <v>0</v>
      </c>
      <c r="R165" s="218">
        <f t="shared" si="49"/>
        <v>0</v>
      </c>
      <c r="S165" s="221">
        <f t="shared" si="40"/>
        <v>-0.3125</v>
      </c>
      <c r="T165" s="221">
        <f t="shared" si="41"/>
        <v>0</v>
      </c>
      <c r="U165" s="221">
        <f t="shared" si="42"/>
        <v>0</v>
      </c>
      <c r="V165" s="221">
        <f t="shared" si="43"/>
        <v>0.3125</v>
      </c>
      <c r="W165" s="221">
        <f t="shared" si="44"/>
        <v>0.3125</v>
      </c>
      <c r="X165" s="221">
        <f t="shared" si="45"/>
        <v>0</v>
      </c>
      <c r="Y165" s="205">
        <f t="shared" si="50"/>
        <v>-6.5</v>
      </c>
      <c r="Z165" s="205">
        <f t="shared" si="51"/>
        <v>0</v>
      </c>
      <c r="AA165" s="205">
        <f t="shared" si="52"/>
        <v>0</v>
      </c>
      <c r="AB165" s="205">
        <f t="shared" si="53"/>
        <v>6.5</v>
      </c>
      <c r="AC165" s="205">
        <f t="shared" si="54"/>
        <v>6.5</v>
      </c>
      <c r="AD165" s="205">
        <f t="shared" si="55"/>
        <v>0</v>
      </c>
    </row>
    <row r="166" spans="10:30" x14ac:dyDescent="0.2">
      <c r="J166" s="213">
        <v>-3.8999999999998001</v>
      </c>
      <c r="K166" s="214"/>
      <c r="L166" s="214"/>
      <c r="M166" s="214"/>
      <c r="N166" s="214"/>
      <c r="O166" s="218">
        <f t="shared" si="46"/>
        <v>0</v>
      </c>
      <c r="P166" s="218">
        <f t="shared" si="47"/>
        <v>0.3125</v>
      </c>
      <c r="Q166" s="218">
        <f t="shared" si="48"/>
        <v>0</v>
      </c>
      <c r="R166" s="218">
        <f t="shared" si="49"/>
        <v>0</v>
      </c>
      <c r="S166" s="221">
        <f t="shared" si="40"/>
        <v>-0.3125</v>
      </c>
      <c r="T166" s="221">
        <f t="shared" si="41"/>
        <v>0</v>
      </c>
      <c r="U166" s="221">
        <f t="shared" si="42"/>
        <v>0</v>
      </c>
      <c r="V166" s="221">
        <f t="shared" si="43"/>
        <v>0.3125</v>
      </c>
      <c r="W166" s="221">
        <f t="shared" si="44"/>
        <v>0.3125</v>
      </c>
      <c r="X166" s="221">
        <f t="shared" si="45"/>
        <v>0</v>
      </c>
      <c r="Y166" s="205">
        <f t="shared" si="50"/>
        <v>-6.8125</v>
      </c>
      <c r="Z166" s="205">
        <f t="shared" si="51"/>
        <v>0</v>
      </c>
      <c r="AA166" s="205">
        <f t="shared" si="52"/>
        <v>0</v>
      </c>
      <c r="AB166" s="205">
        <f t="shared" si="53"/>
        <v>6.8125</v>
      </c>
      <c r="AC166" s="205">
        <f t="shared" si="54"/>
        <v>6.8125</v>
      </c>
      <c r="AD166" s="205">
        <f t="shared" si="55"/>
        <v>0</v>
      </c>
    </row>
    <row r="167" spans="10:30" x14ac:dyDescent="0.2">
      <c r="J167" s="213">
        <v>-3.7999999999998</v>
      </c>
      <c r="K167" s="214"/>
      <c r="L167" s="214"/>
      <c r="M167" s="214"/>
      <c r="N167" s="214"/>
      <c r="O167" s="218">
        <f t="shared" si="46"/>
        <v>0</v>
      </c>
      <c r="P167" s="218">
        <f t="shared" si="47"/>
        <v>0.3125</v>
      </c>
      <c r="Q167" s="218">
        <f t="shared" si="48"/>
        <v>0</v>
      </c>
      <c r="R167" s="218">
        <f t="shared" si="49"/>
        <v>0</v>
      </c>
      <c r="S167" s="221">
        <f t="shared" si="40"/>
        <v>-0.3125</v>
      </c>
      <c r="T167" s="221">
        <f t="shared" si="41"/>
        <v>0</v>
      </c>
      <c r="U167" s="221">
        <f t="shared" si="42"/>
        <v>0</v>
      </c>
      <c r="V167" s="221">
        <f t="shared" si="43"/>
        <v>0.3125</v>
      </c>
      <c r="W167" s="221">
        <f t="shared" si="44"/>
        <v>0.3125</v>
      </c>
      <c r="X167" s="221">
        <f t="shared" si="45"/>
        <v>0</v>
      </c>
      <c r="Y167" s="205">
        <f t="shared" si="50"/>
        <v>-7.125</v>
      </c>
      <c r="Z167" s="205">
        <f t="shared" si="51"/>
        <v>0</v>
      </c>
      <c r="AA167" s="205">
        <f t="shared" si="52"/>
        <v>0</v>
      </c>
      <c r="AB167" s="205">
        <f t="shared" si="53"/>
        <v>7.125</v>
      </c>
      <c r="AC167" s="205">
        <f t="shared" si="54"/>
        <v>7.125</v>
      </c>
      <c r="AD167" s="205">
        <f t="shared" si="55"/>
        <v>0</v>
      </c>
    </row>
    <row r="168" spans="10:30" x14ac:dyDescent="0.2">
      <c r="J168" s="213">
        <v>-3.6999999999997999</v>
      </c>
      <c r="K168" s="214"/>
      <c r="L168" s="214"/>
      <c r="M168" s="214"/>
      <c r="N168" s="214"/>
      <c r="O168" s="218">
        <f t="shared" si="46"/>
        <v>0</v>
      </c>
      <c r="P168" s="218">
        <f t="shared" si="47"/>
        <v>0.3125</v>
      </c>
      <c r="Q168" s="218">
        <f t="shared" si="48"/>
        <v>0</v>
      </c>
      <c r="R168" s="218">
        <f t="shared" si="49"/>
        <v>0</v>
      </c>
      <c r="S168" s="221">
        <f t="shared" si="40"/>
        <v>-0.3125</v>
      </c>
      <c r="T168" s="221">
        <f t="shared" si="41"/>
        <v>0</v>
      </c>
      <c r="U168" s="221">
        <f t="shared" si="42"/>
        <v>0</v>
      </c>
      <c r="V168" s="221">
        <f t="shared" si="43"/>
        <v>0.3125</v>
      </c>
      <c r="W168" s="221">
        <f t="shared" si="44"/>
        <v>0.3125</v>
      </c>
      <c r="X168" s="221">
        <f t="shared" si="45"/>
        <v>0</v>
      </c>
      <c r="Y168" s="205">
        <f t="shared" si="50"/>
        <v>-7.4375</v>
      </c>
      <c r="Z168" s="205">
        <f t="shared" si="51"/>
        <v>0</v>
      </c>
      <c r="AA168" s="205">
        <f t="shared" si="52"/>
        <v>0</v>
      </c>
      <c r="AB168" s="205">
        <f t="shared" si="53"/>
        <v>7.4375</v>
      </c>
      <c r="AC168" s="205">
        <f t="shared" si="54"/>
        <v>7.4375</v>
      </c>
      <c r="AD168" s="205">
        <f t="shared" si="55"/>
        <v>0</v>
      </c>
    </row>
    <row r="169" spans="10:30" x14ac:dyDescent="0.2">
      <c r="J169" s="213">
        <v>-3.5999999999997998</v>
      </c>
      <c r="K169" s="214"/>
      <c r="L169" s="214"/>
      <c r="M169" s="214"/>
      <c r="N169" s="214"/>
      <c r="O169" s="218">
        <f t="shared" si="46"/>
        <v>0</v>
      </c>
      <c r="P169" s="218">
        <f t="shared" si="47"/>
        <v>0.3125</v>
      </c>
      <c r="Q169" s="218">
        <f t="shared" si="48"/>
        <v>0</v>
      </c>
      <c r="R169" s="218">
        <f t="shared" si="49"/>
        <v>0</v>
      </c>
      <c r="S169" s="221">
        <f t="shared" si="40"/>
        <v>-0.3125</v>
      </c>
      <c r="T169" s="221">
        <f t="shared" si="41"/>
        <v>0</v>
      </c>
      <c r="U169" s="221">
        <f t="shared" si="42"/>
        <v>0</v>
      </c>
      <c r="V169" s="221">
        <f t="shared" si="43"/>
        <v>0.3125</v>
      </c>
      <c r="W169" s="221">
        <f t="shared" si="44"/>
        <v>0.3125</v>
      </c>
      <c r="X169" s="221">
        <f t="shared" si="45"/>
        <v>0</v>
      </c>
      <c r="Y169" s="205">
        <f t="shared" si="50"/>
        <v>-7.75</v>
      </c>
      <c r="Z169" s="205">
        <f t="shared" si="51"/>
        <v>0</v>
      </c>
      <c r="AA169" s="205">
        <f t="shared" si="52"/>
        <v>0</v>
      </c>
      <c r="AB169" s="205">
        <f t="shared" si="53"/>
        <v>7.75</v>
      </c>
      <c r="AC169" s="205">
        <f t="shared" si="54"/>
        <v>7.75</v>
      </c>
      <c r="AD169" s="205">
        <f t="shared" si="55"/>
        <v>0</v>
      </c>
    </row>
    <row r="170" spans="10:30" x14ac:dyDescent="0.2">
      <c r="J170" s="213">
        <v>-3.4999999999998002</v>
      </c>
      <c r="K170" s="214"/>
      <c r="L170" s="214"/>
      <c r="M170" s="214"/>
      <c r="N170" s="214"/>
      <c r="O170" s="218">
        <f t="shared" si="46"/>
        <v>0</v>
      </c>
      <c r="P170" s="218">
        <f t="shared" si="47"/>
        <v>0.3125</v>
      </c>
      <c r="Q170" s="218">
        <f t="shared" si="48"/>
        <v>0</v>
      </c>
      <c r="R170" s="218">
        <f t="shared" si="49"/>
        <v>0</v>
      </c>
      <c r="S170" s="221">
        <f t="shared" si="40"/>
        <v>-0.3125</v>
      </c>
      <c r="T170" s="221">
        <f t="shared" si="41"/>
        <v>0</v>
      </c>
      <c r="U170" s="221">
        <f t="shared" si="42"/>
        <v>0</v>
      </c>
      <c r="V170" s="221">
        <f t="shared" si="43"/>
        <v>0.3125</v>
      </c>
      <c r="W170" s="221">
        <f t="shared" si="44"/>
        <v>0.3125</v>
      </c>
      <c r="X170" s="221">
        <f t="shared" si="45"/>
        <v>0</v>
      </c>
      <c r="Y170" s="205">
        <f t="shared" si="50"/>
        <v>-8.0625</v>
      </c>
      <c r="Z170" s="205">
        <f t="shared" si="51"/>
        <v>0</v>
      </c>
      <c r="AA170" s="205">
        <f t="shared" si="52"/>
        <v>0</v>
      </c>
      <c r="AB170" s="205">
        <f t="shared" si="53"/>
        <v>8.0625</v>
      </c>
      <c r="AC170" s="205">
        <f t="shared" si="54"/>
        <v>8.0625</v>
      </c>
      <c r="AD170" s="205">
        <f t="shared" si="55"/>
        <v>0</v>
      </c>
    </row>
    <row r="171" spans="10:30" x14ac:dyDescent="0.2">
      <c r="J171" s="213">
        <v>-3.3999999999998001</v>
      </c>
      <c r="K171" s="214"/>
      <c r="L171" s="214"/>
      <c r="M171" s="214"/>
      <c r="N171" s="214"/>
      <c r="O171" s="218">
        <f t="shared" si="46"/>
        <v>0</v>
      </c>
      <c r="P171" s="218">
        <f t="shared" si="47"/>
        <v>0.3125</v>
      </c>
      <c r="Q171" s="218">
        <f t="shared" si="48"/>
        <v>0</v>
      </c>
      <c r="R171" s="218">
        <f t="shared" si="49"/>
        <v>0</v>
      </c>
      <c r="S171" s="221">
        <f t="shared" si="40"/>
        <v>-0.3125</v>
      </c>
      <c r="T171" s="221">
        <f t="shared" si="41"/>
        <v>0</v>
      </c>
      <c r="U171" s="221">
        <f t="shared" si="42"/>
        <v>0</v>
      </c>
      <c r="V171" s="221">
        <f t="shared" si="43"/>
        <v>0.3125</v>
      </c>
      <c r="W171" s="221">
        <f t="shared" si="44"/>
        <v>0.3125</v>
      </c>
      <c r="X171" s="221">
        <f t="shared" si="45"/>
        <v>0</v>
      </c>
      <c r="Y171" s="205">
        <f t="shared" si="50"/>
        <v>-8.375</v>
      </c>
      <c r="Z171" s="205">
        <f t="shared" si="51"/>
        <v>0</v>
      </c>
      <c r="AA171" s="205">
        <f t="shared" si="52"/>
        <v>0</v>
      </c>
      <c r="AB171" s="205">
        <f t="shared" si="53"/>
        <v>8.375</v>
      </c>
      <c r="AC171" s="205">
        <f t="shared" si="54"/>
        <v>8.375</v>
      </c>
      <c r="AD171" s="205">
        <f t="shared" si="55"/>
        <v>0</v>
      </c>
    </row>
    <row r="172" spans="10:30" x14ac:dyDescent="0.2">
      <c r="J172" s="213">
        <v>-3.2999999999998</v>
      </c>
      <c r="K172" s="214"/>
      <c r="L172" s="214"/>
      <c r="M172" s="214"/>
      <c r="N172" s="214"/>
      <c r="O172" s="218">
        <f t="shared" si="46"/>
        <v>0</v>
      </c>
      <c r="P172" s="218">
        <f t="shared" si="47"/>
        <v>0.3125</v>
      </c>
      <c r="Q172" s="218">
        <f t="shared" si="48"/>
        <v>0</v>
      </c>
      <c r="R172" s="218">
        <f t="shared" si="49"/>
        <v>0</v>
      </c>
      <c r="S172" s="221">
        <f t="shared" si="40"/>
        <v>-0.3125</v>
      </c>
      <c r="T172" s="221">
        <f t="shared" si="41"/>
        <v>0</v>
      </c>
      <c r="U172" s="221">
        <f t="shared" si="42"/>
        <v>0</v>
      </c>
      <c r="V172" s="221">
        <f t="shared" si="43"/>
        <v>0.3125</v>
      </c>
      <c r="W172" s="221">
        <f t="shared" si="44"/>
        <v>0.3125</v>
      </c>
      <c r="X172" s="221">
        <f t="shared" si="45"/>
        <v>0</v>
      </c>
      <c r="Y172" s="205">
        <f t="shared" si="50"/>
        <v>-8.6875</v>
      </c>
      <c r="Z172" s="205">
        <f t="shared" si="51"/>
        <v>0</v>
      </c>
      <c r="AA172" s="205">
        <f t="shared" si="52"/>
        <v>0</v>
      </c>
      <c r="AB172" s="205">
        <f t="shared" si="53"/>
        <v>8.6875</v>
      </c>
      <c r="AC172" s="205">
        <f t="shared" si="54"/>
        <v>8.6875</v>
      </c>
      <c r="AD172" s="205">
        <f t="shared" si="55"/>
        <v>0</v>
      </c>
    </row>
    <row r="173" spans="10:30" x14ac:dyDescent="0.2">
      <c r="J173" s="213">
        <v>-3.1999999999997999</v>
      </c>
      <c r="K173" s="214"/>
      <c r="L173" s="214"/>
      <c r="M173" s="214"/>
      <c r="N173" s="214"/>
      <c r="O173" s="218">
        <f t="shared" si="46"/>
        <v>0</v>
      </c>
      <c r="P173" s="218">
        <f t="shared" si="47"/>
        <v>0.3125</v>
      </c>
      <c r="Q173" s="218">
        <f t="shared" si="48"/>
        <v>0</v>
      </c>
      <c r="R173" s="218">
        <f t="shared" si="49"/>
        <v>0</v>
      </c>
      <c r="S173" s="221">
        <f t="shared" si="40"/>
        <v>-0.3125</v>
      </c>
      <c r="T173" s="221">
        <f t="shared" si="41"/>
        <v>0</v>
      </c>
      <c r="U173" s="221">
        <f t="shared" si="42"/>
        <v>0</v>
      </c>
      <c r="V173" s="221">
        <f t="shared" si="43"/>
        <v>0.3125</v>
      </c>
      <c r="W173" s="221">
        <f t="shared" si="44"/>
        <v>0.3125</v>
      </c>
      <c r="X173" s="221">
        <f t="shared" si="45"/>
        <v>0</v>
      </c>
      <c r="Y173" s="205">
        <f t="shared" si="50"/>
        <v>-9</v>
      </c>
      <c r="Z173" s="205">
        <f t="shared" si="51"/>
        <v>0</v>
      </c>
      <c r="AA173" s="205">
        <f t="shared" si="52"/>
        <v>0</v>
      </c>
      <c r="AB173" s="205">
        <f t="shared" si="53"/>
        <v>9</v>
      </c>
      <c r="AC173" s="205">
        <f t="shared" si="54"/>
        <v>9</v>
      </c>
      <c r="AD173" s="205">
        <f t="shared" si="55"/>
        <v>0</v>
      </c>
    </row>
    <row r="174" spans="10:30" x14ac:dyDescent="0.2">
      <c r="J174" s="213">
        <v>-3.0999999999997998</v>
      </c>
      <c r="K174" s="214"/>
      <c r="L174" s="214"/>
      <c r="M174" s="214"/>
      <c r="N174" s="214"/>
      <c r="O174" s="218">
        <f t="shared" si="46"/>
        <v>0</v>
      </c>
      <c r="P174" s="218">
        <f t="shared" si="47"/>
        <v>0.3125</v>
      </c>
      <c r="Q174" s="218">
        <f t="shared" si="48"/>
        <v>0</v>
      </c>
      <c r="R174" s="218">
        <f t="shared" si="49"/>
        <v>0</v>
      </c>
      <c r="S174" s="221">
        <f t="shared" si="40"/>
        <v>-0.3125</v>
      </c>
      <c r="T174" s="221">
        <f t="shared" si="41"/>
        <v>0</v>
      </c>
      <c r="U174" s="221">
        <f t="shared" si="42"/>
        <v>0</v>
      </c>
      <c r="V174" s="221">
        <f t="shared" si="43"/>
        <v>0.3125</v>
      </c>
      <c r="W174" s="221">
        <f t="shared" si="44"/>
        <v>0.3125</v>
      </c>
      <c r="X174" s="221">
        <f t="shared" si="45"/>
        <v>0</v>
      </c>
      <c r="Y174" s="205">
        <f t="shared" si="50"/>
        <v>-9.3125</v>
      </c>
      <c r="Z174" s="205">
        <f t="shared" si="51"/>
        <v>0</v>
      </c>
      <c r="AA174" s="205">
        <f t="shared" si="52"/>
        <v>0</v>
      </c>
      <c r="AB174" s="205">
        <f t="shared" si="53"/>
        <v>9.3125</v>
      </c>
      <c r="AC174" s="205">
        <f t="shared" si="54"/>
        <v>9.3125</v>
      </c>
      <c r="AD174" s="205">
        <f t="shared" si="55"/>
        <v>0</v>
      </c>
    </row>
    <row r="175" spans="10:30" x14ac:dyDescent="0.2">
      <c r="J175" s="213">
        <v>-2.9999999999998002</v>
      </c>
      <c r="K175" s="214"/>
      <c r="L175" s="215"/>
      <c r="M175" s="214"/>
      <c r="N175" s="214"/>
      <c r="O175" s="218">
        <f t="shared" si="46"/>
        <v>0</v>
      </c>
      <c r="P175" s="218">
        <f t="shared" si="47"/>
        <v>0.3125</v>
      </c>
      <c r="Q175" s="218">
        <f t="shared" si="48"/>
        <v>0</v>
      </c>
      <c r="R175" s="218">
        <f t="shared" si="49"/>
        <v>0</v>
      </c>
      <c r="S175" s="221">
        <f t="shared" si="40"/>
        <v>-0.3125</v>
      </c>
      <c r="T175" s="221">
        <f t="shared" si="41"/>
        <v>0</v>
      </c>
      <c r="U175" s="221">
        <f t="shared" si="42"/>
        <v>0</v>
      </c>
      <c r="V175" s="221">
        <f t="shared" si="43"/>
        <v>0.3125</v>
      </c>
      <c r="W175" s="221">
        <f t="shared" si="44"/>
        <v>0.3125</v>
      </c>
      <c r="X175" s="221">
        <f t="shared" si="45"/>
        <v>0</v>
      </c>
      <c r="Y175" s="205">
        <f t="shared" si="50"/>
        <v>-9.625</v>
      </c>
      <c r="Z175" s="205">
        <f t="shared" si="51"/>
        <v>0</v>
      </c>
      <c r="AA175" s="205">
        <f t="shared" si="52"/>
        <v>0</v>
      </c>
      <c r="AB175" s="205">
        <f t="shared" si="53"/>
        <v>9.625</v>
      </c>
      <c r="AC175" s="205">
        <f t="shared" si="54"/>
        <v>9.625</v>
      </c>
      <c r="AD175" s="205">
        <f t="shared" si="55"/>
        <v>0</v>
      </c>
    </row>
    <row r="176" spans="10:30" x14ac:dyDescent="0.2">
      <c r="J176" s="213">
        <v>-2.8999999999998001</v>
      </c>
      <c r="K176" s="214"/>
      <c r="L176" s="214"/>
      <c r="M176" s="214"/>
      <c r="N176" s="214"/>
      <c r="O176" s="218">
        <f t="shared" si="46"/>
        <v>0</v>
      </c>
      <c r="P176" s="218">
        <f t="shared" si="47"/>
        <v>0.3125</v>
      </c>
      <c r="Q176" s="218">
        <f t="shared" si="48"/>
        <v>0</v>
      </c>
      <c r="R176" s="218">
        <f t="shared" si="49"/>
        <v>0</v>
      </c>
      <c r="S176" s="221">
        <f t="shared" si="40"/>
        <v>-0.3125</v>
      </c>
      <c r="T176" s="221">
        <f t="shared" si="41"/>
        <v>0</v>
      </c>
      <c r="U176" s="221">
        <f t="shared" si="42"/>
        <v>0</v>
      </c>
      <c r="V176" s="221">
        <f t="shared" si="43"/>
        <v>0.3125</v>
      </c>
      <c r="W176" s="221">
        <f t="shared" si="44"/>
        <v>0.3125</v>
      </c>
      <c r="X176" s="221">
        <f t="shared" si="45"/>
        <v>0</v>
      </c>
      <c r="Y176" s="205">
        <f t="shared" si="50"/>
        <v>-9.9375</v>
      </c>
      <c r="Z176" s="205">
        <f t="shared" si="51"/>
        <v>0</v>
      </c>
      <c r="AA176" s="205">
        <f t="shared" si="52"/>
        <v>0</v>
      </c>
      <c r="AB176" s="205">
        <f t="shared" si="53"/>
        <v>9.9375</v>
      </c>
      <c r="AC176" s="205">
        <f t="shared" si="54"/>
        <v>9.9375</v>
      </c>
      <c r="AD176" s="205">
        <f t="shared" si="55"/>
        <v>0</v>
      </c>
    </row>
    <row r="177" spans="10:30" x14ac:dyDescent="0.2">
      <c r="J177" s="213">
        <v>-2.7999999999998</v>
      </c>
      <c r="K177" s="214"/>
      <c r="L177" s="214"/>
      <c r="M177" s="214"/>
      <c r="N177" s="214"/>
      <c r="O177" s="218">
        <f t="shared" si="46"/>
        <v>0</v>
      </c>
      <c r="P177" s="218">
        <f t="shared" si="47"/>
        <v>0.3125</v>
      </c>
      <c r="Q177" s="218">
        <f t="shared" si="48"/>
        <v>0</v>
      </c>
      <c r="R177" s="218">
        <f t="shared" si="49"/>
        <v>0</v>
      </c>
      <c r="S177" s="221">
        <f t="shared" si="40"/>
        <v>-0.3125</v>
      </c>
      <c r="T177" s="221">
        <f t="shared" si="41"/>
        <v>0</v>
      </c>
      <c r="U177" s="221">
        <f t="shared" si="42"/>
        <v>0</v>
      </c>
      <c r="V177" s="221">
        <f t="shared" si="43"/>
        <v>0.3125</v>
      </c>
      <c r="W177" s="221">
        <f t="shared" si="44"/>
        <v>0.3125</v>
      </c>
      <c r="X177" s="221">
        <f t="shared" si="45"/>
        <v>0</v>
      </c>
      <c r="Y177" s="205">
        <f t="shared" si="50"/>
        <v>-10.25</v>
      </c>
      <c r="Z177" s="205">
        <f t="shared" si="51"/>
        <v>0</v>
      </c>
      <c r="AA177" s="205">
        <f t="shared" si="52"/>
        <v>0</v>
      </c>
      <c r="AB177" s="205">
        <f t="shared" si="53"/>
        <v>10.25</v>
      </c>
      <c r="AC177" s="205">
        <f t="shared" si="54"/>
        <v>10.25</v>
      </c>
      <c r="AD177" s="205">
        <f t="shared" si="55"/>
        <v>0</v>
      </c>
    </row>
    <row r="178" spans="10:30" x14ac:dyDescent="0.2">
      <c r="J178" s="213">
        <v>-2.6999999999997999</v>
      </c>
      <c r="K178" s="214"/>
      <c r="L178" s="214"/>
      <c r="M178" s="214"/>
      <c r="N178" s="214"/>
      <c r="O178" s="218">
        <f t="shared" si="46"/>
        <v>0</v>
      </c>
      <c r="P178" s="218">
        <f t="shared" si="47"/>
        <v>0.3125</v>
      </c>
      <c r="Q178" s="218">
        <f t="shared" si="48"/>
        <v>0</v>
      </c>
      <c r="R178" s="218">
        <f t="shared" si="49"/>
        <v>0</v>
      </c>
      <c r="S178" s="221">
        <f t="shared" si="40"/>
        <v>-0.3125</v>
      </c>
      <c r="T178" s="221">
        <f t="shared" si="41"/>
        <v>0</v>
      </c>
      <c r="U178" s="221">
        <f t="shared" si="42"/>
        <v>0</v>
      </c>
      <c r="V178" s="221">
        <f t="shared" si="43"/>
        <v>0.3125</v>
      </c>
      <c r="W178" s="221">
        <f t="shared" si="44"/>
        <v>0.3125</v>
      </c>
      <c r="X178" s="221">
        <f t="shared" si="45"/>
        <v>0</v>
      </c>
      <c r="Y178" s="205">
        <f t="shared" si="50"/>
        <v>-10.5625</v>
      </c>
      <c r="Z178" s="205">
        <f t="shared" si="51"/>
        <v>0</v>
      </c>
      <c r="AA178" s="205">
        <f t="shared" si="52"/>
        <v>0</v>
      </c>
      <c r="AB178" s="205">
        <f t="shared" si="53"/>
        <v>10.5625</v>
      </c>
      <c r="AC178" s="205">
        <f t="shared" si="54"/>
        <v>10.5625</v>
      </c>
      <c r="AD178" s="205">
        <f t="shared" si="55"/>
        <v>0</v>
      </c>
    </row>
    <row r="179" spans="10:30" x14ac:dyDescent="0.2">
      <c r="J179" s="213">
        <v>-2.5999999999997998</v>
      </c>
      <c r="K179" s="214"/>
      <c r="L179" s="214"/>
      <c r="M179" s="214"/>
      <c r="N179" s="214"/>
      <c r="O179" s="218">
        <f t="shared" si="46"/>
        <v>0</v>
      </c>
      <c r="P179" s="218">
        <f t="shared" si="47"/>
        <v>0.3125</v>
      </c>
      <c r="Q179" s="218">
        <f t="shared" si="48"/>
        <v>0</v>
      </c>
      <c r="R179" s="218">
        <f t="shared" si="49"/>
        <v>0</v>
      </c>
      <c r="S179" s="221">
        <f t="shared" si="40"/>
        <v>-0.3125</v>
      </c>
      <c r="T179" s="221">
        <f t="shared" si="41"/>
        <v>0</v>
      </c>
      <c r="U179" s="221">
        <f t="shared" si="42"/>
        <v>0</v>
      </c>
      <c r="V179" s="221">
        <f t="shared" si="43"/>
        <v>0.3125</v>
      </c>
      <c r="W179" s="221">
        <f t="shared" si="44"/>
        <v>0.3125</v>
      </c>
      <c r="X179" s="221">
        <f t="shared" si="45"/>
        <v>0</v>
      </c>
      <c r="Y179" s="205">
        <f t="shared" si="50"/>
        <v>-10.875</v>
      </c>
      <c r="Z179" s="205">
        <f t="shared" si="51"/>
        <v>0</v>
      </c>
      <c r="AA179" s="205">
        <f t="shared" si="52"/>
        <v>0</v>
      </c>
      <c r="AB179" s="205">
        <f t="shared" si="53"/>
        <v>10.875</v>
      </c>
      <c r="AC179" s="205">
        <f t="shared" si="54"/>
        <v>10.875</v>
      </c>
      <c r="AD179" s="205">
        <f t="shared" si="55"/>
        <v>0</v>
      </c>
    </row>
    <row r="180" spans="10:30" x14ac:dyDescent="0.2">
      <c r="J180" s="213">
        <v>-2.4999999999998002</v>
      </c>
      <c r="K180" s="214"/>
      <c r="L180" s="214"/>
      <c r="M180" s="214"/>
      <c r="N180" s="214"/>
      <c r="O180" s="218">
        <f t="shared" si="46"/>
        <v>0</v>
      </c>
      <c r="P180" s="218">
        <f t="shared" si="47"/>
        <v>0.3125</v>
      </c>
      <c r="Q180" s="218">
        <f t="shared" si="48"/>
        <v>0</v>
      </c>
      <c r="R180" s="218">
        <f t="shared" si="49"/>
        <v>0</v>
      </c>
      <c r="S180" s="221">
        <f t="shared" si="40"/>
        <v>-0.3125</v>
      </c>
      <c r="T180" s="221">
        <f t="shared" si="41"/>
        <v>0</v>
      </c>
      <c r="U180" s="221">
        <f t="shared" si="42"/>
        <v>0</v>
      </c>
      <c r="V180" s="221">
        <f t="shared" si="43"/>
        <v>0.3125</v>
      </c>
      <c r="W180" s="221">
        <f t="shared" si="44"/>
        <v>0.3125</v>
      </c>
      <c r="X180" s="221">
        <f t="shared" si="45"/>
        <v>0</v>
      </c>
      <c r="Y180" s="205">
        <f t="shared" si="50"/>
        <v>-11.1875</v>
      </c>
      <c r="Z180" s="205">
        <f t="shared" si="51"/>
        <v>0</v>
      </c>
      <c r="AA180" s="205">
        <f t="shared" si="52"/>
        <v>0</v>
      </c>
      <c r="AB180" s="205">
        <f t="shared" si="53"/>
        <v>11.1875</v>
      </c>
      <c r="AC180" s="205">
        <f t="shared" si="54"/>
        <v>11.1875</v>
      </c>
      <c r="AD180" s="205">
        <f t="shared" si="55"/>
        <v>0</v>
      </c>
    </row>
    <row r="181" spans="10:30" x14ac:dyDescent="0.2">
      <c r="J181" s="213">
        <v>-2.3999999999997002</v>
      </c>
      <c r="K181" s="214"/>
      <c r="L181" s="215"/>
      <c r="M181" s="214"/>
      <c r="N181" s="214"/>
      <c r="O181" s="218">
        <f t="shared" si="46"/>
        <v>0</v>
      </c>
      <c r="P181" s="218">
        <f t="shared" si="47"/>
        <v>0.3125</v>
      </c>
      <c r="Q181" s="218">
        <f t="shared" si="48"/>
        <v>0</v>
      </c>
      <c r="R181" s="218">
        <f t="shared" si="49"/>
        <v>0</v>
      </c>
      <c r="S181" s="221">
        <f t="shared" si="40"/>
        <v>-0.3125</v>
      </c>
      <c r="T181" s="221">
        <f t="shared" si="41"/>
        <v>0</v>
      </c>
      <c r="U181" s="221">
        <f t="shared" si="42"/>
        <v>0</v>
      </c>
      <c r="V181" s="221">
        <f t="shared" si="43"/>
        <v>0.3125</v>
      </c>
      <c r="W181" s="221">
        <f t="shared" si="44"/>
        <v>0.3125</v>
      </c>
      <c r="X181" s="221">
        <f t="shared" si="45"/>
        <v>0</v>
      </c>
      <c r="Y181" s="205">
        <f t="shared" si="50"/>
        <v>-11.5</v>
      </c>
      <c r="Z181" s="205">
        <f t="shared" si="51"/>
        <v>0</v>
      </c>
      <c r="AA181" s="205">
        <f t="shared" si="52"/>
        <v>0</v>
      </c>
      <c r="AB181" s="205">
        <f t="shared" si="53"/>
        <v>11.5</v>
      </c>
      <c r="AC181" s="205">
        <f t="shared" si="54"/>
        <v>11.5</v>
      </c>
      <c r="AD181" s="205">
        <f t="shared" si="55"/>
        <v>0</v>
      </c>
    </row>
    <row r="182" spans="10:30" x14ac:dyDescent="0.2">
      <c r="J182" s="213">
        <v>-2.2999999999997001</v>
      </c>
      <c r="K182" s="214"/>
      <c r="L182" s="214"/>
      <c r="M182" s="214"/>
      <c r="N182" s="214"/>
      <c r="O182" s="218">
        <f t="shared" si="46"/>
        <v>0</v>
      </c>
      <c r="P182" s="218">
        <f t="shared" si="47"/>
        <v>0.3125</v>
      </c>
      <c r="Q182" s="218">
        <f t="shared" si="48"/>
        <v>0</v>
      </c>
      <c r="R182" s="218">
        <f t="shared" si="49"/>
        <v>0</v>
      </c>
      <c r="S182" s="221">
        <f t="shared" si="40"/>
        <v>-0.3125</v>
      </c>
      <c r="T182" s="221">
        <f t="shared" si="41"/>
        <v>0</v>
      </c>
      <c r="U182" s="221">
        <f t="shared" si="42"/>
        <v>0</v>
      </c>
      <c r="V182" s="221">
        <f t="shared" si="43"/>
        <v>0.3125</v>
      </c>
      <c r="W182" s="221">
        <f t="shared" si="44"/>
        <v>0.3125</v>
      </c>
      <c r="X182" s="221">
        <f t="shared" si="45"/>
        <v>0</v>
      </c>
      <c r="Y182" s="205">
        <f t="shared" si="50"/>
        <v>-11.8125</v>
      </c>
      <c r="Z182" s="205">
        <f t="shared" si="51"/>
        <v>0</v>
      </c>
      <c r="AA182" s="205">
        <f t="shared" si="52"/>
        <v>0</v>
      </c>
      <c r="AB182" s="205">
        <f t="shared" si="53"/>
        <v>11.8125</v>
      </c>
      <c r="AC182" s="205">
        <f t="shared" si="54"/>
        <v>11.8125</v>
      </c>
      <c r="AD182" s="205">
        <f t="shared" si="55"/>
        <v>0</v>
      </c>
    </row>
    <row r="183" spans="10:30" x14ac:dyDescent="0.2">
      <c r="J183" s="213">
        <v>-2.1999999999997</v>
      </c>
      <c r="K183" s="214"/>
      <c r="L183" s="214"/>
      <c r="M183" s="214"/>
      <c r="N183" s="214"/>
      <c r="O183" s="218">
        <f t="shared" si="46"/>
        <v>0</v>
      </c>
      <c r="P183" s="218">
        <f t="shared" si="47"/>
        <v>0.3125</v>
      </c>
      <c r="Q183" s="218">
        <f t="shared" si="48"/>
        <v>0</v>
      </c>
      <c r="R183" s="218">
        <f t="shared" si="49"/>
        <v>0</v>
      </c>
      <c r="S183" s="221">
        <f t="shared" si="40"/>
        <v>-0.3125</v>
      </c>
      <c r="T183" s="221">
        <f t="shared" si="41"/>
        <v>0</v>
      </c>
      <c r="U183" s="221">
        <f t="shared" si="42"/>
        <v>0</v>
      </c>
      <c r="V183" s="221">
        <f t="shared" si="43"/>
        <v>0.3125</v>
      </c>
      <c r="W183" s="221">
        <f t="shared" si="44"/>
        <v>0.3125</v>
      </c>
      <c r="X183" s="221">
        <f t="shared" si="45"/>
        <v>0</v>
      </c>
      <c r="Y183" s="205">
        <f t="shared" si="50"/>
        <v>-12.125</v>
      </c>
      <c r="Z183" s="205">
        <f t="shared" si="51"/>
        <v>0</v>
      </c>
      <c r="AA183" s="205">
        <f t="shared" si="52"/>
        <v>0</v>
      </c>
      <c r="AB183" s="205">
        <f t="shared" si="53"/>
        <v>12.125</v>
      </c>
      <c r="AC183" s="205">
        <f t="shared" si="54"/>
        <v>12.125</v>
      </c>
      <c r="AD183" s="205">
        <f t="shared" si="55"/>
        <v>0</v>
      </c>
    </row>
    <row r="184" spans="10:30" x14ac:dyDescent="0.2">
      <c r="J184" s="213">
        <v>-2.0999999999996999</v>
      </c>
      <c r="K184" s="214"/>
      <c r="L184" s="214"/>
      <c r="M184" s="214"/>
      <c r="N184" s="214"/>
      <c r="O184" s="218">
        <f t="shared" si="46"/>
        <v>0</v>
      </c>
      <c r="P184" s="218">
        <f t="shared" si="47"/>
        <v>0.3125</v>
      </c>
      <c r="Q184" s="218">
        <f t="shared" si="48"/>
        <v>0</v>
      </c>
      <c r="R184" s="218">
        <f t="shared" si="49"/>
        <v>0</v>
      </c>
      <c r="S184" s="221">
        <f t="shared" si="40"/>
        <v>-0.3125</v>
      </c>
      <c r="T184" s="221">
        <f t="shared" si="41"/>
        <v>0</v>
      </c>
      <c r="U184" s="221">
        <f t="shared" si="42"/>
        <v>0</v>
      </c>
      <c r="V184" s="221">
        <f t="shared" si="43"/>
        <v>0.3125</v>
      </c>
      <c r="W184" s="221">
        <f t="shared" si="44"/>
        <v>0.3125</v>
      </c>
      <c r="X184" s="221">
        <f t="shared" si="45"/>
        <v>0</v>
      </c>
      <c r="Y184" s="205">
        <f t="shared" si="50"/>
        <v>-12.4375</v>
      </c>
      <c r="Z184" s="205">
        <f t="shared" si="51"/>
        <v>0</v>
      </c>
      <c r="AA184" s="205">
        <f t="shared" si="52"/>
        <v>0</v>
      </c>
      <c r="AB184" s="205">
        <f t="shared" si="53"/>
        <v>12.4375</v>
      </c>
      <c r="AC184" s="205">
        <f t="shared" si="54"/>
        <v>12.4375</v>
      </c>
      <c r="AD184" s="205">
        <f t="shared" si="55"/>
        <v>0</v>
      </c>
    </row>
    <row r="185" spans="10:30" x14ac:dyDescent="0.2">
      <c r="J185" s="213">
        <v>-1.9999999999997</v>
      </c>
      <c r="K185" s="214"/>
      <c r="L185" s="214"/>
      <c r="M185" s="214"/>
      <c r="N185" s="214"/>
      <c r="O185" s="218">
        <f t="shared" si="46"/>
        <v>0</v>
      </c>
      <c r="P185" s="218">
        <f t="shared" si="47"/>
        <v>0.3125</v>
      </c>
      <c r="Q185" s="218">
        <f t="shared" si="48"/>
        <v>0</v>
      </c>
      <c r="R185" s="218">
        <f t="shared" si="49"/>
        <v>0</v>
      </c>
      <c r="S185" s="221">
        <f t="shared" si="40"/>
        <v>-0.3125</v>
      </c>
      <c r="T185" s="221">
        <f t="shared" si="41"/>
        <v>0</v>
      </c>
      <c r="U185" s="221">
        <f t="shared" si="42"/>
        <v>0</v>
      </c>
      <c r="V185" s="221">
        <f t="shared" si="43"/>
        <v>0.3125</v>
      </c>
      <c r="W185" s="221">
        <f t="shared" si="44"/>
        <v>0.3125</v>
      </c>
      <c r="X185" s="221">
        <f t="shared" si="45"/>
        <v>0</v>
      </c>
      <c r="Y185" s="205">
        <f t="shared" si="50"/>
        <v>-12.75</v>
      </c>
      <c r="Z185" s="205">
        <f t="shared" si="51"/>
        <v>0</v>
      </c>
      <c r="AA185" s="205">
        <f t="shared" si="52"/>
        <v>0</v>
      </c>
      <c r="AB185" s="205">
        <f t="shared" si="53"/>
        <v>12.75</v>
      </c>
      <c r="AC185" s="205">
        <f t="shared" si="54"/>
        <v>12.75</v>
      </c>
      <c r="AD185" s="205">
        <f t="shared" si="55"/>
        <v>0</v>
      </c>
    </row>
    <row r="186" spans="10:30" x14ac:dyDescent="0.2">
      <c r="J186" s="213">
        <v>-1.8999999999996999</v>
      </c>
      <c r="K186" s="214"/>
      <c r="L186" s="214"/>
      <c r="M186" s="214"/>
      <c r="N186" s="214"/>
      <c r="O186" s="218">
        <f t="shared" si="46"/>
        <v>0</v>
      </c>
      <c r="P186" s="218">
        <f t="shared" si="47"/>
        <v>0.3125</v>
      </c>
      <c r="Q186" s="218">
        <f t="shared" si="48"/>
        <v>0</v>
      </c>
      <c r="R186" s="218">
        <f t="shared" si="49"/>
        <v>0</v>
      </c>
      <c r="S186" s="221">
        <f t="shared" si="40"/>
        <v>-0.3125</v>
      </c>
      <c r="T186" s="221">
        <f t="shared" si="41"/>
        <v>0</v>
      </c>
      <c r="U186" s="221">
        <f t="shared" si="42"/>
        <v>0</v>
      </c>
      <c r="V186" s="221">
        <f t="shared" si="43"/>
        <v>0.3125</v>
      </c>
      <c r="W186" s="221">
        <f t="shared" si="44"/>
        <v>0.3125</v>
      </c>
      <c r="X186" s="221">
        <f t="shared" si="45"/>
        <v>0</v>
      </c>
      <c r="Y186" s="205">
        <f t="shared" si="50"/>
        <v>-13.0625</v>
      </c>
      <c r="Z186" s="205">
        <f t="shared" si="51"/>
        <v>0</v>
      </c>
      <c r="AA186" s="205">
        <f t="shared" si="52"/>
        <v>0</v>
      </c>
      <c r="AB186" s="205">
        <f t="shared" si="53"/>
        <v>13.0625</v>
      </c>
      <c r="AC186" s="205">
        <f t="shared" si="54"/>
        <v>13.0625</v>
      </c>
      <c r="AD186" s="205">
        <f t="shared" si="55"/>
        <v>0</v>
      </c>
    </row>
    <row r="187" spans="10:30" x14ac:dyDescent="0.2">
      <c r="J187" s="213">
        <v>-1.7999999999997001</v>
      </c>
      <c r="K187" s="214"/>
      <c r="L187" s="214"/>
      <c r="M187" s="214"/>
      <c r="N187" s="214"/>
      <c r="O187" s="218">
        <f t="shared" si="46"/>
        <v>0</v>
      </c>
      <c r="P187" s="218">
        <f t="shared" si="47"/>
        <v>0.3125</v>
      </c>
      <c r="Q187" s="218">
        <f t="shared" si="48"/>
        <v>0</v>
      </c>
      <c r="R187" s="218">
        <f t="shared" si="49"/>
        <v>0</v>
      </c>
      <c r="S187" s="221">
        <f t="shared" si="40"/>
        <v>-0.3125</v>
      </c>
      <c r="T187" s="221">
        <f t="shared" si="41"/>
        <v>0</v>
      </c>
      <c r="U187" s="221">
        <f t="shared" si="42"/>
        <v>0</v>
      </c>
      <c r="V187" s="221">
        <f t="shared" si="43"/>
        <v>0.3125</v>
      </c>
      <c r="W187" s="221">
        <f t="shared" si="44"/>
        <v>0.3125</v>
      </c>
      <c r="X187" s="221">
        <f t="shared" si="45"/>
        <v>0</v>
      </c>
      <c r="Y187" s="205">
        <f t="shared" si="50"/>
        <v>-13.375</v>
      </c>
      <c r="Z187" s="205">
        <f t="shared" si="51"/>
        <v>0</v>
      </c>
      <c r="AA187" s="205">
        <f t="shared" si="52"/>
        <v>0</v>
      </c>
      <c r="AB187" s="205">
        <f t="shared" si="53"/>
        <v>13.375</v>
      </c>
      <c r="AC187" s="205">
        <f t="shared" si="54"/>
        <v>13.375</v>
      </c>
      <c r="AD187" s="205">
        <f t="shared" si="55"/>
        <v>0</v>
      </c>
    </row>
    <row r="188" spans="10:30" x14ac:dyDescent="0.2">
      <c r="J188" s="213">
        <v>-1.6999999999997</v>
      </c>
      <c r="K188" s="214"/>
      <c r="L188" s="214"/>
      <c r="M188" s="214"/>
      <c r="N188" s="214"/>
      <c r="O188" s="218">
        <f t="shared" si="46"/>
        <v>0</v>
      </c>
      <c r="P188" s="218">
        <f t="shared" si="47"/>
        <v>0.3125</v>
      </c>
      <c r="Q188" s="218">
        <f t="shared" si="48"/>
        <v>0</v>
      </c>
      <c r="R188" s="218">
        <f t="shared" si="49"/>
        <v>0</v>
      </c>
      <c r="S188" s="221">
        <f t="shared" si="40"/>
        <v>-0.3125</v>
      </c>
      <c r="T188" s="221">
        <f t="shared" si="41"/>
        <v>0</v>
      </c>
      <c r="U188" s="221">
        <f t="shared" si="42"/>
        <v>0</v>
      </c>
      <c r="V188" s="221">
        <f t="shared" si="43"/>
        <v>0.3125</v>
      </c>
      <c r="W188" s="221">
        <f t="shared" si="44"/>
        <v>0.3125</v>
      </c>
      <c r="X188" s="221">
        <f t="shared" si="45"/>
        <v>0</v>
      </c>
      <c r="Y188" s="205">
        <f t="shared" si="50"/>
        <v>-13.6875</v>
      </c>
      <c r="Z188" s="205">
        <f t="shared" si="51"/>
        <v>0</v>
      </c>
      <c r="AA188" s="205">
        <f t="shared" si="52"/>
        <v>0</v>
      </c>
      <c r="AB188" s="205">
        <f t="shared" si="53"/>
        <v>13.6875</v>
      </c>
      <c r="AC188" s="205">
        <f t="shared" si="54"/>
        <v>13.6875</v>
      </c>
      <c r="AD188" s="205">
        <f t="shared" si="55"/>
        <v>0</v>
      </c>
    </row>
    <row r="189" spans="10:30" x14ac:dyDescent="0.2">
      <c r="J189" s="213">
        <v>-1.5999999999997001</v>
      </c>
      <c r="K189" s="214"/>
      <c r="L189" s="214"/>
      <c r="M189" s="214"/>
      <c r="N189" s="214"/>
      <c r="O189" s="218">
        <f t="shared" si="46"/>
        <v>0</v>
      </c>
      <c r="P189" s="218">
        <f t="shared" si="47"/>
        <v>0.3125</v>
      </c>
      <c r="Q189" s="218">
        <f t="shared" si="48"/>
        <v>0</v>
      </c>
      <c r="R189" s="218">
        <f t="shared" si="49"/>
        <v>0</v>
      </c>
      <c r="S189" s="221">
        <f t="shared" si="40"/>
        <v>-0.3125</v>
      </c>
      <c r="T189" s="221">
        <f t="shared" si="41"/>
        <v>0</v>
      </c>
      <c r="U189" s="221">
        <f t="shared" si="42"/>
        <v>0</v>
      </c>
      <c r="V189" s="221">
        <f t="shared" si="43"/>
        <v>0.3125</v>
      </c>
      <c r="W189" s="221">
        <f t="shared" si="44"/>
        <v>0.3125</v>
      </c>
      <c r="X189" s="221">
        <f t="shared" si="45"/>
        <v>0</v>
      </c>
      <c r="Y189" s="205">
        <f t="shared" si="50"/>
        <v>-14</v>
      </c>
      <c r="Z189" s="205">
        <f t="shared" si="51"/>
        <v>0</v>
      </c>
      <c r="AA189" s="205">
        <f t="shared" si="52"/>
        <v>0</v>
      </c>
      <c r="AB189" s="205">
        <f t="shared" si="53"/>
        <v>14</v>
      </c>
      <c r="AC189" s="205">
        <f t="shared" si="54"/>
        <v>14</v>
      </c>
      <c r="AD189" s="205">
        <f t="shared" si="55"/>
        <v>0</v>
      </c>
    </row>
    <row r="190" spans="10:30" x14ac:dyDescent="0.2">
      <c r="J190" s="213">
        <v>-1.4999999999997</v>
      </c>
      <c r="K190" s="214"/>
      <c r="L190" s="214"/>
      <c r="M190" s="214"/>
      <c r="N190" s="214"/>
      <c r="O190" s="218">
        <f t="shared" si="46"/>
        <v>0</v>
      </c>
      <c r="P190" s="218">
        <f t="shared" si="47"/>
        <v>0.3125</v>
      </c>
      <c r="Q190" s="218">
        <f t="shared" si="48"/>
        <v>0</v>
      </c>
      <c r="R190" s="218">
        <f t="shared" si="49"/>
        <v>0</v>
      </c>
      <c r="S190" s="221">
        <f t="shared" si="40"/>
        <v>-0.3125</v>
      </c>
      <c r="T190" s="221">
        <f t="shared" si="41"/>
        <v>0</v>
      </c>
      <c r="U190" s="221">
        <f t="shared" si="42"/>
        <v>0</v>
      </c>
      <c r="V190" s="221">
        <f t="shared" si="43"/>
        <v>0.3125</v>
      </c>
      <c r="W190" s="221">
        <f t="shared" si="44"/>
        <v>0.3125</v>
      </c>
      <c r="X190" s="221">
        <f t="shared" si="45"/>
        <v>0</v>
      </c>
      <c r="Y190" s="205">
        <f t="shared" si="50"/>
        <v>-14.3125</v>
      </c>
      <c r="Z190" s="205">
        <f t="shared" si="51"/>
        <v>0</v>
      </c>
      <c r="AA190" s="205">
        <f t="shared" si="52"/>
        <v>0</v>
      </c>
      <c r="AB190" s="205">
        <f t="shared" si="53"/>
        <v>14.3125</v>
      </c>
      <c r="AC190" s="205">
        <f t="shared" si="54"/>
        <v>14.3125</v>
      </c>
      <c r="AD190" s="205">
        <f t="shared" si="55"/>
        <v>0</v>
      </c>
    </row>
    <row r="191" spans="10:30" x14ac:dyDescent="0.2">
      <c r="J191" s="213">
        <v>-1.3999999999996999</v>
      </c>
      <c r="K191" s="214"/>
      <c r="L191" s="214"/>
      <c r="M191" s="214"/>
      <c r="N191" s="214"/>
      <c r="O191" s="218">
        <f t="shared" si="46"/>
        <v>0</v>
      </c>
      <c r="P191" s="218">
        <f t="shared" si="47"/>
        <v>0.3125</v>
      </c>
      <c r="Q191" s="218">
        <f t="shared" si="48"/>
        <v>0</v>
      </c>
      <c r="R191" s="218">
        <f t="shared" si="49"/>
        <v>0</v>
      </c>
      <c r="S191" s="221">
        <f t="shared" si="40"/>
        <v>-0.3125</v>
      </c>
      <c r="T191" s="221">
        <f t="shared" si="41"/>
        <v>0</v>
      </c>
      <c r="U191" s="221">
        <f t="shared" si="42"/>
        <v>0</v>
      </c>
      <c r="V191" s="221">
        <f t="shared" si="43"/>
        <v>0.3125</v>
      </c>
      <c r="W191" s="221">
        <f t="shared" si="44"/>
        <v>0.3125</v>
      </c>
      <c r="X191" s="221">
        <f t="shared" si="45"/>
        <v>0</v>
      </c>
      <c r="Y191" s="205">
        <f t="shared" si="50"/>
        <v>-14.625</v>
      </c>
      <c r="Z191" s="205">
        <f t="shared" si="51"/>
        <v>0</v>
      </c>
      <c r="AA191" s="205">
        <f t="shared" si="52"/>
        <v>0</v>
      </c>
      <c r="AB191" s="205">
        <f t="shared" si="53"/>
        <v>14.625</v>
      </c>
      <c r="AC191" s="205">
        <f t="shared" si="54"/>
        <v>14.625</v>
      </c>
      <c r="AD191" s="205">
        <f t="shared" si="55"/>
        <v>0</v>
      </c>
    </row>
    <row r="192" spans="10:30" x14ac:dyDescent="0.2">
      <c r="J192" s="213">
        <v>-1.2999999999997001</v>
      </c>
      <c r="K192" s="214"/>
      <c r="L192" s="214"/>
      <c r="M192" s="214"/>
      <c r="N192" s="214"/>
      <c r="O192" s="218">
        <f t="shared" si="46"/>
        <v>0</v>
      </c>
      <c r="P192" s="218">
        <f t="shared" si="47"/>
        <v>0.3125</v>
      </c>
      <c r="Q192" s="218">
        <f t="shared" si="48"/>
        <v>0</v>
      </c>
      <c r="R192" s="218">
        <f t="shared" si="49"/>
        <v>0</v>
      </c>
      <c r="S192" s="221">
        <f t="shared" si="40"/>
        <v>-0.3125</v>
      </c>
      <c r="T192" s="221">
        <f t="shared" si="41"/>
        <v>0</v>
      </c>
      <c r="U192" s="221">
        <f t="shared" si="42"/>
        <v>0</v>
      </c>
      <c r="V192" s="221">
        <f t="shared" si="43"/>
        <v>0.3125</v>
      </c>
      <c r="W192" s="221">
        <f t="shared" si="44"/>
        <v>0.3125</v>
      </c>
      <c r="X192" s="221">
        <f t="shared" si="45"/>
        <v>0</v>
      </c>
      <c r="Y192" s="205">
        <f t="shared" si="50"/>
        <v>-14.9375</v>
      </c>
      <c r="Z192" s="205">
        <f t="shared" si="51"/>
        <v>0</v>
      </c>
      <c r="AA192" s="205">
        <f t="shared" si="52"/>
        <v>0</v>
      </c>
      <c r="AB192" s="205">
        <f t="shared" si="53"/>
        <v>14.9375</v>
      </c>
      <c r="AC192" s="205">
        <f t="shared" si="54"/>
        <v>14.9375</v>
      </c>
      <c r="AD192" s="205">
        <f t="shared" si="55"/>
        <v>0</v>
      </c>
    </row>
    <row r="193" spans="10:30" x14ac:dyDescent="0.2">
      <c r="J193" s="213">
        <v>-1.1999999999997</v>
      </c>
      <c r="K193" s="214"/>
      <c r="L193" s="214"/>
      <c r="M193" s="214"/>
      <c r="N193" s="214"/>
      <c r="O193" s="218">
        <f t="shared" si="46"/>
        <v>0</v>
      </c>
      <c r="P193" s="218">
        <f t="shared" si="47"/>
        <v>0.3125</v>
      </c>
      <c r="Q193" s="218">
        <f t="shared" si="48"/>
        <v>0</v>
      </c>
      <c r="R193" s="218">
        <f t="shared" si="49"/>
        <v>0</v>
      </c>
      <c r="S193" s="221">
        <f t="shared" si="40"/>
        <v>-0.3125</v>
      </c>
      <c r="T193" s="221">
        <f t="shared" si="41"/>
        <v>0</v>
      </c>
      <c r="U193" s="221">
        <f t="shared" si="42"/>
        <v>0</v>
      </c>
      <c r="V193" s="221">
        <f t="shared" si="43"/>
        <v>0.3125</v>
      </c>
      <c r="W193" s="221">
        <f t="shared" si="44"/>
        <v>0.3125</v>
      </c>
      <c r="X193" s="221">
        <f t="shared" si="45"/>
        <v>0</v>
      </c>
      <c r="Y193" s="205">
        <f t="shared" si="50"/>
        <v>-15.25</v>
      </c>
      <c r="Z193" s="205">
        <f t="shared" si="51"/>
        <v>0</v>
      </c>
      <c r="AA193" s="205">
        <f t="shared" si="52"/>
        <v>0</v>
      </c>
      <c r="AB193" s="205">
        <f t="shared" si="53"/>
        <v>15.25</v>
      </c>
      <c r="AC193" s="205">
        <f t="shared" si="54"/>
        <v>15.25</v>
      </c>
      <c r="AD193" s="205">
        <f t="shared" si="55"/>
        <v>0</v>
      </c>
    </row>
    <row r="194" spans="10:30" x14ac:dyDescent="0.2">
      <c r="J194" s="213">
        <v>-1.0999999999997001</v>
      </c>
      <c r="K194" s="214"/>
      <c r="L194" s="215">
        <f>C7</f>
        <v>6.25E-2</v>
      </c>
      <c r="M194" s="214"/>
      <c r="N194" s="214"/>
      <c r="O194" s="218">
        <f t="shared" si="46"/>
        <v>0</v>
      </c>
      <c r="P194" s="218">
        <f t="shared" si="47"/>
        <v>0.375</v>
      </c>
      <c r="Q194" s="218">
        <f t="shared" si="48"/>
        <v>0</v>
      </c>
      <c r="R194" s="218">
        <f t="shared" si="49"/>
        <v>0</v>
      </c>
      <c r="S194" s="221">
        <f t="shared" si="40"/>
        <v>-0.375</v>
      </c>
      <c r="T194" s="221">
        <f t="shared" si="41"/>
        <v>0</v>
      </c>
      <c r="U194" s="221">
        <f t="shared" si="42"/>
        <v>0</v>
      </c>
      <c r="V194" s="221">
        <f t="shared" si="43"/>
        <v>0.375</v>
      </c>
      <c r="W194" s="221">
        <f t="shared" si="44"/>
        <v>0.375</v>
      </c>
      <c r="X194" s="221">
        <f t="shared" si="45"/>
        <v>0</v>
      </c>
      <c r="Y194" s="205">
        <f t="shared" si="50"/>
        <v>-15.625</v>
      </c>
      <c r="Z194" s="205">
        <f t="shared" si="51"/>
        <v>0</v>
      </c>
      <c r="AA194" s="205">
        <f t="shared" si="52"/>
        <v>0</v>
      </c>
      <c r="AB194" s="205">
        <f t="shared" si="53"/>
        <v>15.625</v>
      </c>
      <c r="AC194" s="205">
        <f t="shared" si="54"/>
        <v>15.625</v>
      </c>
      <c r="AD194" s="205">
        <f t="shared" si="55"/>
        <v>0</v>
      </c>
    </row>
    <row r="195" spans="10:30" x14ac:dyDescent="0.2">
      <c r="J195" s="213">
        <v>-0.99999999999970202</v>
      </c>
      <c r="K195" s="214"/>
      <c r="L195" s="214"/>
      <c r="M195" s="215"/>
      <c r="N195" s="214"/>
      <c r="O195" s="218">
        <f t="shared" si="46"/>
        <v>0</v>
      </c>
      <c r="P195" s="218">
        <f t="shared" si="47"/>
        <v>0.375</v>
      </c>
      <c r="Q195" s="218">
        <f t="shared" si="48"/>
        <v>0</v>
      </c>
      <c r="R195" s="218">
        <f t="shared" si="49"/>
        <v>0</v>
      </c>
      <c r="S195" s="221">
        <f t="shared" si="40"/>
        <v>-0.375</v>
      </c>
      <c r="T195" s="221">
        <f t="shared" si="41"/>
        <v>0</v>
      </c>
      <c r="U195" s="221">
        <f t="shared" si="42"/>
        <v>0</v>
      </c>
      <c r="V195" s="221">
        <f t="shared" si="43"/>
        <v>0.375</v>
      </c>
      <c r="W195" s="221">
        <f t="shared" si="44"/>
        <v>0.375</v>
      </c>
      <c r="X195" s="221">
        <f t="shared" si="45"/>
        <v>0</v>
      </c>
      <c r="Y195" s="205">
        <f t="shared" si="50"/>
        <v>-16</v>
      </c>
      <c r="Z195" s="205">
        <f t="shared" si="51"/>
        <v>0</v>
      </c>
      <c r="AA195" s="205">
        <f t="shared" si="52"/>
        <v>0</v>
      </c>
      <c r="AB195" s="205">
        <f t="shared" si="53"/>
        <v>16</v>
      </c>
      <c r="AC195" s="205">
        <f t="shared" si="54"/>
        <v>16</v>
      </c>
      <c r="AD195" s="205">
        <f t="shared" si="55"/>
        <v>0</v>
      </c>
    </row>
    <row r="196" spans="10:30" x14ac:dyDescent="0.2">
      <c r="J196" s="213">
        <v>-0.89999999999970004</v>
      </c>
      <c r="K196" s="214"/>
      <c r="L196" s="214"/>
      <c r="M196" s="214"/>
      <c r="N196" s="214"/>
      <c r="O196" s="218">
        <f t="shared" si="46"/>
        <v>0</v>
      </c>
      <c r="P196" s="218">
        <f t="shared" si="47"/>
        <v>0.375</v>
      </c>
      <c r="Q196" s="218">
        <f t="shared" si="48"/>
        <v>0</v>
      </c>
      <c r="R196" s="218">
        <f t="shared" si="49"/>
        <v>0</v>
      </c>
      <c r="S196" s="221">
        <f t="shared" si="40"/>
        <v>-0.375</v>
      </c>
      <c r="T196" s="221">
        <f t="shared" si="41"/>
        <v>0</v>
      </c>
      <c r="U196" s="221">
        <f t="shared" si="42"/>
        <v>0</v>
      </c>
      <c r="V196" s="221">
        <f t="shared" si="43"/>
        <v>0.375</v>
      </c>
      <c r="W196" s="221">
        <f t="shared" si="44"/>
        <v>0.375</v>
      </c>
      <c r="X196" s="221">
        <f t="shared" si="45"/>
        <v>0</v>
      </c>
      <c r="Y196" s="205">
        <f t="shared" si="50"/>
        <v>-16.375</v>
      </c>
      <c r="Z196" s="205">
        <f t="shared" si="51"/>
        <v>0</v>
      </c>
      <c r="AA196" s="205">
        <f t="shared" si="52"/>
        <v>0</v>
      </c>
      <c r="AB196" s="205">
        <f t="shared" si="53"/>
        <v>16.375</v>
      </c>
      <c r="AC196" s="205">
        <f t="shared" si="54"/>
        <v>16.375</v>
      </c>
      <c r="AD196" s="205">
        <f t="shared" si="55"/>
        <v>0</v>
      </c>
    </row>
    <row r="197" spans="10:30" x14ac:dyDescent="0.2">
      <c r="J197" s="213">
        <v>-0.79999999999969895</v>
      </c>
      <c r="K197" s="214"/>
      <c r="L197" s="214"/>
      <c r="M197" s="214"/>
      <c r="N197" s="214"/>
      <c r="O197" s="218">
        <f t="shared" si="46"/>
        <v>0</v>
      </c>
      <c r="P197" s="218">
        <f t="shared" si="47"/>
        <v>0.375</v>
      </c>
      <c r="Q197" s="218">
        <f t="shared" si="48"/>
        <v>0</v>
      </c>
      <c r="R197" s="218">
        <f t="shared" si="49"/>
        <v>0</v>
      </c>
      <c r="S197" s="221">
        <f t="shared" si="40"/>
        <v>-0.375</v>
      </c>
      <c r="T197" s="221">
        <f t="shared" si="41"/>
        <v>0</v>
      </c>
      <c r="U197" s="221">
        <f t="shared" si="42"/>
        <v>0</v>
      </c>
      <c r="V197" s="221">
        <f t="shared" si="43"/>
        <v>0.375</v>
      </c>
      <c r="W197" s="221">
        <f t="shared" si="44"/>
        <v>0.375</v>
      </c>
      <c r="X197" s="221">
        <f t="shared" si="45"/>
        <v>0</v>
      </c>
      <c r="Y197" s="205">
        <f t="shared" si="50"/>
        <v>-16.75</v>
      </c>
      <c r="Z197" s="205">
        <f t="shared" si="51"/>
        <v>0</v>
      </c>
      <c r="AA197" s="205">
        <f t="shared" si="52"/>
        <v>0</v>
      </c>
      <c r="AB197" s="205">
        <f t="shared" si="53"/>
        <v>16.75</v>
      </c>
      <c r="AC197" s="205">
        <f t="shared" si="54"/>
        <v>16.75</v>
      </c>
      <c r="AD197" s="205">
        <f t="shared" si="55"/>
        <v>0</v>
      </c>
    </row>
    <row r="198" spans="10:30" x14ac:dyDescent="0.2">
      <c r="J198" s="213">
        <v>-0.69999999999970097</v>
      </c>
      <c r="K198" s="214"/>
      <c r="L198" s="214"/>
      <c r="M198" s="214"/>
      <c r="N198" s="214"/>
      <c r="O198" s="218">
        <f t="shared" si="46"/>
        <v>0</v>
      </c>
      <c r="P198" s="218">
        <f t="shared" si="47"/>
        <v>0.375</v>
      </c>
      <c r="Q198" s="218">
        <f t="shared" si="48"/>
        <v>0</v>
      </c>
      <c r="R198" s="218">
        <f t="shared" si="49"/>
        <v>0</v>
      </c>
      <c r="S198" s="221">
        <f t="shared" ref="S198:S261" si="56">O198-P198</f>
        <v>-0.375</v>
      </c>
      <c r="T198" s="221">
        <f t="shared" ref="T198:T261" si="57">O198-Q198</f>
        <v>0</v>
      </c>
      <c r="U198" s="221">
        <f t="shared" ref="U198:U261" si="58">O198-R198</f>
        <v>0</v>
      </c>
      <c r="V198" s="221">
        <f t="shared" ref="V198:V261" si="59">P198-Q198</f>
        <v>0.375</v>
      </c>
      <c r="W198" s="221">
        <f t="shared" ref="W198:W261" si="60">P198-R198</f>
        <v>0.375</v>
      </c>
      <c r="X198" s="221">
        <f t="shared" ref="X198:X261" si="61">Q198-R198</f>
        <v>0</v>
      </c>
      <c r="Y198" s="205">
        <f t="shared" si="50"/>
        <v>-17.125</v>
      </c>
      <c r="Z198" s="205">
        <f t="shared" si="51"/>
        <v>0</v>
      </c>
      <c r="AA198" s="205">
        <f t="shared" si="52"/>
        <v>0</v>
      </c>
      <c r="AB198" s="205">
        <f t="shared" si="53"/>
        <v>17.125</v>
      </c>
      <c r="AC198" s="205">
        <f t="shared" si="54"/>
        <v>17.125</v>
      </c>
      <c r="AD198" s="205">
        <f t="shared" si="55"/>
        <v>0</v>
      </c>
    </row>
    <row r="199" spans="10:30" x14ac:dyDescent="0.2">
      <c r="J199" s="213">
        <v>-0.599999999999699</v>
      </c>
      <c r="K199" s="214"/>
      <c r="L199" s="214"/>
      <c r="M199" s="214"/>
      <c r="N199" s="214"/>
      <c r="O199" s="218">
        <f t="shared" ref="O199:O262" si="62">K199+O198</f>
        <v>0</v>
      </c>
      <c r="P199" s="218">
        <f t="shared" ref="P199:P262" si="63">L199+P198</f>
        <v>0.375</v>
      </c>
      <c r="Q199" s="218">
        <f t="shared" ref="Q199:Q262" si="64">M199+Q198</f>
        <v>0</v>
      </c>
      <c r="R199" s="218">
        <f t="shared" ref="R199:R262" si="65">N199+R198</f>
        <v>0</v>
      </c>
      <c r="S199" s="221">
        <f t="shared" si="56"/>
        <v>-0.375</v>
      </c>
      <c r="T199" s="221">
        <f t="shared" si="57"/>
        <v>0</v>
      </c>
      <c r="U199" s="221">
        <f t="shared" si="58"/>
        <v>0</v>
      </c>
      <c r="V199" s="221">
        <f t="shared" si="59"/>
        <v>0.375</v>
      </c>
      <c r="W199" s="221">
        <f t="shared" si="60"/>
        <v>0.375</v>
      </c>
      <c r="X199" s="221">
        <f t="shared" si="61"/>
        <v>0</v>
      </c>
      <c r="Y199" s="205">
        <f t="shared" ref="Y199:Y262" si="66">S199+Y198</f>
        <v>-17.5</v>
      </c>
      <c r="Z199" s="205">
        <f t="shared" ref="Z199:Z262" si="67">T199+Z198</f>
        <v>0</v>
      </c>
      <c r="AA199" s="205">
        <f t="shared" ref="AA199:AA262" si="68">U199+AA198</f>
        <v>0</v>
      </c>
      <c r="AB199" s="205">
        <f t="shared" ref="AB199:AB262" si="69">V199+AB198</f>
        <v>17.5</v>
      </c>
      <c r="AC199" s="205">
        <f t="shared" ref="AC199:AC262" si="70">W199+AC198</f>
        <v>17.5</v>
      </c>
      <c r="AD199" s="205">
        <f t="shared" ref="AD199:AD262" si="71">X199+AD198</f>
        <v>0</v>
      </c>
    </row>
    <row r="200" spans="10:30" x14ac:dyDescent="0.2">
      <c r="J200" s="213">
        <v>-0.49999999999970202</v>
      </c>
      <c r="K200" s="214"/>
      <c r="L200" s="214"/>
      <c r="M200" s="214"/>
      <c r="N200" s="214"/>
      <c r="O200" s="218">
        <f t="shared" si="62"/>
        <v>0</v>
      </c>
      <c r="P200" s="218">
        <f t="shared" si="63"/>
        <v>0.375</v>
      </c>
      <c r="Q200" s="218">
        <f t="shared" si="64"/>
        <v>0</v>
      </c>
      <c r="R200" s="218">
        <f t="shared" si="65"/>
        <v>0</v>
      </c>
      <c r="S200" s="221">
        <f t="shared" si="56"/>
        <v>-0.375</v>
      </c>
      <c r="T200" s="221">
        <f t="shared" si="57"/>
        <v>0</v>
      </c>
      <c r="U200" s="221">
        <f t="shared" si="58"/>
        <v>0</v>
      </c>
      <c r="V200" s="221">
        <f t="shared" si="59"/>
        <v>0.375</v>
      </c>
      <c r="W200" s="221">
        <f t="shared" si="60"/>
        <v>0.375</v>
      </c>
      <c r="X200" s="221">
        <f t="shared" si="61"/>
        <v>0</v>
      </c>
      <c r="Y200" s="205">
        <f t="shared" si="66"/>
        <v>-17.875</v>
      </c>
      <c r="Z200" s="205">
        <f t="shared" si="67"/>
        <v>0</v>
      </c>
      <c r="AA200" s="205">
        <f t="shared" si="68"/>
        <v>0</v>
      </c>
      <c r="AB200" s="205">
        <f t="shared" si="69"/>
        <v>17.875</v>
      </c>
      <c r="AC200" s="205">
        <f t="shared" si="70"/>
        <v>17.875</v>
      </c>
      <c r="AD200" s="205">
        <f t="shared" si="71"/>
        <v>0</v>
      </c>
    </row>
    <row r="201" spans="10:30" x14ac:dyDescent="0.2">
      <c r="J201" s="213">
        <v>-0.39999999999969998</v>
      </c>
      <c r="K201" s="214"/>
      <c r="L201" s="214"/>
      <c r="M201" s="214"/>
      <c r="N201" s="214"/>
      <c r="O201" s="218">
        <f t="shared" si="62"/>
        <v>0</v>
      </c>
      <c r="P201" s="218">
        <f t="shared" si="63"/>
        <v>0.375</v>
      </c>
      <c r="Q201" s="218">
        <f t="shared" si="64"/>
        <v>0</v>
      </c>
      <c r="R201" s="218">
        <f t="shared" si="65"/>
        <v>0</v>
      </c>
      <c r="S201" s="221">
        <f t="shared" si="56"/>
        <v>-0.375</v>
      </c>
      <c r="T201" s="221">
        <f t="shared" si="57"/>
        <v>0</v>
      </c>
      <c r="U201" s="221">
        <f t="shared" si="58"/>
        <v>0</v>
      </c>
      <c r="V201" s="221">
        <f t="shared" si="59"/>
        <v>0.375</v>
      </c>
      <c r="W201" s="221">
        <f t="shared" si="60"/>
        <v>0.375</v>
      </c>
      <c r="X201" s="221">
        <f t="shared" si="61"/>
        <v>0</v>
      </c>
      <c r="Y201" s="205">
        <f t="shared" si="66"/>
        <v>-18.25</v>
      </c>
      <c r="Z201" s="205">
        <f t="shared" si="67"/>
        <v>0</v>
      </c>
      <c r="AA201" s="205">
        <f t="shared" si="68"/>
        <v>0</v>
      </c>
      <c r="AB201" s="205">
        <f t="shared" si="69"/>
        <v>18.25</v>
      </c>
      <c r="AC201" s="205">
        <f t="shared" si="70"/>
        <v>18.25</v>
      </c>
      <c r="AD201" s="205">
        <f t="shared" si="71"/>
        <v>0</v>
      </c>
    </row>
    <row r="202" spans="10:30" x14ac:dyDescent="0.2">
      <c r="J202" s="213">
        <v>-0.29999999999969901</v>
      </c>
      <c r="K202" s="214"/>
      <c r="L202" s="214"/>
      <c r="M202" s="214"/>
      <c r="N202" s="214"/>
      <c r="O202" s="218">
        <f t="shared" si="62"/>
        <v>0</v>
      </c>
      <c r="P202" s="218">
        <f t="shared" si="63"/>
        <v>0.375</v>
      </c>
      <c r="Q202" s="218">
        <f t="shared" si="64"/>
        <v>0</v>
      </c>
      <c r="R202" s="218">
        <f t="shared" si="65"/>
        <v>0</v>
      </c>
      <c r="S202" s="221">
        <f t="shared" si="56"/>
        <v>-0.375</v>
      </c>
      <c r="T202" s="221">
        <f t="shared" si="57"/>
        <v>0</v>
      </c>
      <c r="U202" s="221">
        <f t="shared" si="58"/>
        <v>0</v>
      </c>
      <c r="V202" s="221">
        <f t="shared" si="59"/>
        <v>0.375</v>
      </c>
      <c r="W202" s="221">
        <f t="shared" si="60"/>
        <v>0.375</v>
      </c>
      <c r="X202" s="221">
        <f t="shared" si="61"/>
        <v>0</v>
      </c>
      <c r="Y202" s="205">
        <f t="shared" si="66"/>
        <v>-18.625</v>
      </c>
      <c r="Z202" s="205">
        <f t="shared" si="67"/>
        <v>0</v>
      </c>
      <c r="AA202" s="205">
        <f t="shared" si="68"/>
        <v>0</v>
      </c>
      <c r="AB202" s="205">
        <f t="shared" si="69"/>
        <v>18.625</v>
      </c>
      <c r="AC202" s="205">
        <f t="shared" si="70"/>
        <v>18.625</v>
      </c>
      <c r="AD202" s="205">
        <f t="shared" si="71"/>
        <v>0</v>
      </c>
    </row>
    <row r="203" spans="10:30" x14ac:dyDescent="0.2">
      <c r="J203" s="213">
        <v>-0.199999999999701</v>
      </c>
      <c r="K203" s="214"/>
      <c r="L203" s="214"/>
      <c r="M203" s="214"/>
      <c r="N203" s="214"/>
      <c r="O203" s="218">
        <f t="shared" si="62"/>
        <v>0</v>
      </c>
      <c r="P203" s="218">
        <f t="shared" si="63"/>
        <v>0.375</v>
      </c>
      <c r="Q203" s="218">
        <f t="shared" si="64"/>
        <v>0</v>
      </c>
      <c r="R203" s="218">
        <f t="shared" si="65"/>
        <v>0</v>
      </c>
      <c r="S203" s="221">
        <f t="shared" si="56"/>
        <v>-0.375</v>
      </c>
      <c r="T203" s="221">
        <f t="shared" si="57"/>
        <v>0</v>
      </c>
      <c r="U203" s="221">
        <f t="shared" si="58"/>
        <v>0</v>
      </c>
      <c r="V203" s="221">
        <f t="shared" si="59"/>
        <v>0.375</v>
      </c>
      <c r="W203" s="221">
        <f t="shared" si="60"/>
        <v>0.375</v>
      </c>
      <c r="X203" s="221">
        <f t="shared" si="61"/>
        <v>0</v>
      </c>
      <c r="Y203" s="205">
        <f t="shared" si="66"/>
        <v>-19</v>
      </c>
      <c r="Z203" s="205">
        <f t="shared" si="67"/>
        <v>0</v>
      </c>
      <c r="AA203" s="205">
        <f t="shared" si="68"/>
        <v>0</v>
      </c>
      <c r="AB203" s="205">
        <f t="shared" si="69"/>
        <v>19</v>
      </c>
      <c r="AC203" s="205">
        <f t="shared" si="70"/>
        <v>19</v>
      </c>
      <c r="AD203" s="205">
        <f t="shared" si="71"/>
        <v>0</v>
      </c>
    </row>
    <row r="204" spans="10:30" x14ac:dyDescent="0.2">
      <c r="J204" s="213">
        <v>-9.9999999999699399E-2</v>
      </c>
      <c r="K204" s="214"/>
      <c r="L204" s="214"/>
      <c r="M204" s="214"/>
      <c r="N204" s="214"/>
      <c r="O204" s="218">
        <f t="shared" si="62"/>
        <v>0</v>
      </c>
      <c r="P204" s="218">
        <f t="shared" si="63"/>
        <v>0.375</v>
      </c>
      <c r="Q204" s="218">
        <f t="shared" si="64"/>
        <v>0</v>
      </c>
      <c r="R204" s="218">
        <f t="shared" si="65"/>
        <v>0</v>
      </c>
      <c r="S204" s="221">
        <f t="shared" si="56"/>
        <v>-0.375</v>
      </c>
      <c r="T204" s="221">
        <f t="shared" si="57"/>
        <v>0</v>
      </c>
      <c r="U204" s="221">
        <f t="shared" si="58"/>
        <v>0</v>
      </c>
      <c r="V204" s="221">
        <f t="shared" si="59"/>
        <v>0.375</v>
      </c>
      <c r="W204" s="221">
        <f t="shared" si="60"/>
        <v>0.375</v>
      </c>
      <c r="X204" s="221">
        <f t="shared" si="61"/>
        <v>0</v>
      </c>
      <c r="Y204" s="205">
        <f t="shared" si="66"/>
        <v>-19.375</v>
      </c>
      <c r="Z204" s="205">
        <f t="shared" si="67"/>
        <v>0</v>
      </c>
      <c r="AA204" s="205">
        <f t="shared" si="68"/>
        <v>0</v>
      </c>
      <c r="AB204" s="205">
        <f t="shared" si="69"/>
        <v>19.375</v>
      </c>
      <c r="AC204" s="205">
        <f t="shared" si="70"/>
        <v>19.375</v>
      </c>
      <c r="AD204" s="205">
        <f t="shared" si="71"/>
        <v>0</v>
      </c>
    </row>
    <row r="205" spans="10:30" x14ac:dyDescent="0.2">
      <c r="J205" s="213">
        <v>2.9842794901924198E-13</v>
      </c>
      <c r="K205" s="214"/>
      <c r="L205" s="214"/>
      <c r="M205" s="214"/>
      <c r="N205" s="214"/>
      <c r="O205" s="218">
        <f t="shared" si="62"/>
        <v>0</v>
      </c>
      <c r="P205" s="218">
        <f t="shared" si="63"/>
        <v>0.375</v>
      </c>
      <c r="Q205" s="218">
        <f t="shared" si="64"/>
        <v>0</v>
      </c>
      <c r="R205" s="218">
        <f t="shared" si="65"/>
        <v>0</v>
      </c>
      <c r="S205" s="221">
        <f t="shared" si="56"/>
        <v>-0.375</v>
      </c>
      <c r="T205" s="221">
        <f t="shared" si="57"/>
        <v>0</v>
      </c>
      <c r="U205" s="221">
        <f t="shared" si="58"/>
        <v>0</v>
      </c>
      <c r="V205" s="221">
        <f t="shared" si="59"/>
        <v>0.375</v>
      </c>
      <c r="W205" s="221">
        <f t="shared" si="60"/>
        <v>0.375</v>
      </c>
      <c r="X205" s="221">
        <f t="shared" si="61"/>
        <v>0</v>
      </c>
      <c r="Y205" s="205">
        <f t="shared" si="66"/>
        <v>-19.75</v>
      </c>
      <c r="Z205" s="205">
        <f t="shared" si="67"/>
        <v>0</v>
      </c>
      <c r="AA205" s="205">
        <f t="shared" si="68"/>
        <v>0</v>
      </c>
      <c r="AB205" s="205">
        <f t="shared" si="69"/>
        <v>19.75</v>
      </c>
      <c r="AC205" s="205">
        <f t="shared" si="70"/>
        <v>19.75</v>
      </c>
      <c r="AD205" s="205">
        <f t="shared" si="71"/>
        <v>0</v>
      </c>
    </row>
    <row r="206" spans="10:30" x14ac:dyDescent="0.2">
      <c r="J206" s="213">
        <v>0.1000000000003</v>
      </c>
      <c r="K206" s="214"/>
      <c r="L206" s="214"/>
      <c r="M206" s="214"/>
      <c r="N206" s="214"/>
      <c r="O206" s="218">
        <f t="shared" si="62"/>
        <v>0</v>
      </c>
      <c r="P206" s="218">
        <f t="shared" si="63"/>
        <v>0.375</v>
      </c>
      <c r="Q206" s="218">
        <f t="shared" si="64"/>
        <v>0</v>
      </c>
      <c r="R206" s="218">
        <f t="shared" si="65"/>
        <v>0</v>
      </c>
      <c r="S206" s="221">
        <f t="shared" si="56"/>
        <v>-0.375</v>
      </c>
      <c r="T206" s="221">
        <f t="shared" si="57"/>
        <v>0</v>
      </c>
      <c r="U206" s="221">
        <f t="shared" si="58"/>
        <v>0</v>
      </c>
      <c r="V206" s="221">
        <f t="shared" si="59"/>
        <v>0.375</v>
      </c>
      <c r="W206" s="221">
        <f t="shared" si="60"/>
        <v>0.375</v>
      </c>
      <c r="X206" s="221">
        <f t="shared" si="61"/>
        <v>0</v>
      </c>
      <c r="Y206" s="205">
        <f t="shared" si="66"/>
        <v>-20.125</v>
      </c>
      <c r="Z206" s="205">
        <f t="shared" si="67"/>
        <v>0</v>
      </c>
      <c r="AA206" s="205">
        <f t="shared" si="68"/>
        <v>0</v>
      </c>
      <c r="AB206" s="205">
        <f t="shared" si="69"/>
        <v>20.125</v>
      </c>
      <c r="AC206" s="205">
        <f t="shared" si="70"/>
        <v>20.125</v>
      </c>
      <c r="AD206" s="205">
        <f t="shared" si="71"/>
        <v>0</v>
      </c>
    </row>
    <row r="207" spans="10:30" x14ac:dyDescent="0.2">
      <c r="J207" s="213">
        <v>0.20000000000030099</v>
      </c>
      <c r="K207" s="214"/>
      <c r="L207" s="214"/>
      <c r="M207" s="214"/>
      <c r="N207" s="214"/>
      <c r="O207" s="218">
        <f t="shared" si="62"/>
        <v>0</v>
      </c>
      <c r="P207" s="218">
        <f t="shared" si="63"/>
        <v>0.375</v>
      </c>
      <c r="Q207" s="218">
        <f t="shared" si="64"/>
        <v>0</v>
      </c>
      <c r="R207" s="218">
        <f t="shared" si="65"/>
        <v>0</v>
      </c>
      <c r="S207" s="221">
        <f t="shared" si="56"/>
        <v>-0.375</v>
      </c>
      <c r="T207" s="221">
        <f t="shared" si="57"/>
        <v>0</v>
      </c>
      <c r="U207" s="221">
        <f t="shared" si="58"/>
        <v>0</v>
      </c>
      <c r="V207" s="221">
        <f t="shared" si="59"/>
        <v>0.375</v>
      </c>
      <c r="W207" s="221">
        <f t="shared" si="60"/>
        <v>0.375</v>
      </c>
      <c r="X207" s="221">
        <f t="shared" si="61"/>
        <v>0</v>
      </c>
      <c r="Y207" s="205">
        <f t="shared" si="66"/>
        <v>-20.5</v>
      </c>
      <c r="Z207" s="205">
        <f t="shared" si="67"/>
        <v>0</v>
      </c>
      <c r="AA207" s="205">
        <f t="shared" si="68"/>
        <v>0</v>
      </c>
      <c r="AB207" s="205">
        <f t="shared" si="69"/>
        <v>20.5</v>
      </c>
      <c r="AC207" s="205">
        <f t="shared" si="70"/>
        <v>20.5</v>
      </c>
      <c r="AD207" s="205">
        <f t="shared" si="71"/>
        <v>0</v>
      </c>
    </row>
    <row r="208" spans="10:30" x14ac:dyDescent="0.2">
      <c r="J208" s="213">
        <v>0.30000000000029903</v>
      </c>
      <c r="K208" s="214"/>
      <c r="L208" s="214"/>
      <c r="M208" s="214"/>
      <c r="N208" s="214"/>
      <c r="O208" s="218">
        <f t="shared" si="62"/>
        <v>0</v>
      </c>
      <c r="P208" s="218">
        <f t="shared" si="63"/>
        <v>0.375</v>
      </c>
      <c r="Q208" s="218">
        <f t="shared" si="64"/>
        <v>0</v>
      </c>
      <c r="R208" s="218">
        <f t="shared" si="65"/>
        <v>0</v>
      </c>
      <c r="S208" s="221">
        <f t="shared" si="56"/>
        <v>-0.375</v>
      </c>
      <c r="T208" s="221">
        <f t="shared" si="57"/>
        <v>0</v>
      </c>
      <c r="U208" s="221">
        <f t="shared" si="58"/>
        <v>0</v>
      </c>
      <c r="V208" s="221">
        <f t="shared" si="59"/>
        <v>0.375</v>
      </c>
      <c r="W208" s="221">
        <f t="shared" si="60"/>
        <v>0.375</v>
      </c>
      <c r="X208" s="221">
        <f t="shared" si="61"/>
        <v>0</v>
      </c>
      <c r="Y208" s="205">
        <f t="shared" si="66"/>
        <v>-20.875</v>
      </c>
      <c r="Z208" s="205">
        <f t="shared" si="67"/>
        <v>0</v>
      </c>
      <c r="AA208" s="205">
        <f t="shared" si="68"/>
        <v>0</v>
      </c>
      <c r="AB208" s="205">
        <f t="shared" si="69"/>
        <v>20.875</v>
      </c>
      <c r="AC208" s="205">
        <f t="shared" si="70"/>
        <v>20.875</v>
      </c>
      <c r="AD208" s="205">
        <f t="shared" si="71"/>
        <v>0</v>
      </c>
    </row>
    <row r="209" spans="10:30" x14ac:dyDescent="0.2">
      <c r="J209" s="213">
        <v>0.400000000000301</v>
      </c>
      <c r="K209" s="214"/>
      <c r="L209" s="214"/>
      <c r="M209" s="214"/>
      <c r="N209" s="214"/>
      <c r="O209" s="218">
        <f t="shared" si="62"/>
        <v>0</v>
      </c>
      <c r="P209" s="218">
        <f t="shared" si="63"/>
        <v>0.375</v>
      </c>
      <c r="Q209" s="218">
        <f t="shared" si="64"/>
        <v>0</v>
      </c>
      <c r="R209" s="218">
        <f t="shared" si="65"/>
        <v>0</v>
      </c>
      <c r="S209" s="221">
        <f t="shared" si="56"/>
        <v>-0.375</v>
      </c>
      <c r="T209" s="221">
        <f t="shared" si="57"/>
        <v>0</v>
      </c>
      <c r="U209" s="221">
        <f t="shared" si="58"/>
        <v>0</v>
      </c>
      <c r="V209" s="221">
        <f t="shared" si="59"/>
        <v>0.375</v>
      </c>
      <c r="W209" s="221">
        <f t="shared" si="60"/>
        <v>0.375</v>
      </c>
      <c r="X209" s="221">
        <f t="shared" si="61"/>
        <v>0</v>
      </c>
      <c r="Y209" s="205">
        <f t="shared" si="66"/>
        <v>-21.25</v>
      </c>
      <c r="Z209" s="205">
        <f t="shared" si="67"/>
        <v>0</v>
      </c>
      <c r="AA209" s="205">
        <f t="shared" si="68"/>
        <v>0</v>
      </c>
      <c r="AB209" s="205">
        <f t="shared" si="69"/>
        <v>21.25</v>
      </c>
      <c r="AC209" s="205">
        <f t="shared" si="70"/>
        <v>21.25</v>
      </c>
      <c r="AD209" s="205">
        <f t="shared" si="71"/>
        <v>0</v>
      </c>
    </row>
    <row r="210" spans="10:30" x14ac:dyDescent="0.2">
      <c r="J210" s="213">
        <v>0.50000000000029798</v>
      </c>
      <c r="K210" s="214"/>
      <c r="L210" s="214"/>
      <c r="M210" s="214"/>
      <c r="N210" s="214"/>
      <c r="O210" s="218">
        <f t="shared" si="62"/>
        <v>0</v>
      </c>
      <c r="P210" s="218">
        <f t="shared" si="63"/>
        <v>0.375</v>
      </c>
      <c r="Q210" s="218">
        <f t="shared" si="64"/>
        <v>0</v>
      </c>
      <c r="R210" s="218">
        <f t="shared" si="65"/>
        <v>0</v>
      </c>
      <c r="S210" s="221">
        <f t="shared" si="56"/>
        <v>-0.375</v>
      </c>
      <c r="T210" s="221">
        <f t="shared" si="57"/>
        <v>0</v>
      </c>
      <c r="U210" s="221">
        <f t="shared" si="58"/>
        <v>0</v>
      </c>
      <c r="V210" s="221">
        <f t="shared" si="59"/>
        <v>0.375</v>
      </c>
      <c r="W210" s="221">
        <f t="shared" si="60"/>
        <v>0.375</v>
      </c>
      <c r="X210" s="221">
        <f t="shared" si="61"/>
        <v>0</v>
      </c>
      <c r="Y210" s="205">
        <f t="shared" si="66"/>
        <v>-21.625</v>
      </c>
      <c r="Z210" s="205">
        <f t="shared" si="67"/>
        <v>0</v>
      </c>
      <c r="AA210" s="205">
        <f t="shared" si="68"/>
        <v>0</v>
      </c>
      <c r="AB210" s="205">
        <f t="shared" si="69"/>
        <v>21.625</v>
      </c>
      <c r="AC210" s="205">
        <f t="shared" si="70"/>
        <v>21.625</v>
      </c>
      <c r="AD210" s="205">
        <f t="shared" si="71"/>
        <v>0</v>
      </c>
    </row>
    <row r="211" spans="10:30" x14ac:dyDescent="0.2">
      <c r="J211" s="213">
        <v>0.60000000000029996</v>
      </c>
      <c r="K211" s="214"/>
      <c r="L211" s="214"/>
      <c r="M211" s="214"/>
      <c r="N211" s="214"/>
      <c r="O211" s="218">
        <f t="shared" si="62"/>
        <v>0</v>
      </c>
      <c r="P211" s="218">
        <f t="shared" si="63"/>
        <v>0.375</v>
      </c>
      <c r="Q211" s="218">
        <f t="shared" si="64"/>
        <v>0</v>
      </c>
      <c r="R211" s="218">
        <f t="shared" si="65"/>
        <v>0</v>
      </c>
      <c r="S211" s="221">
        <f t="shared" si="56"/>
        <v>-0.375</v>
      </c>
      <c r="T211" s="221">
        <f t="shared" si="57"/>
        <v>0</v>
      </c>
      <c r="U211" s="221">
        <f t="shared" si="58"/>
        <v>0</v>
      </c>
      <c r="V211" s="221">
        <f t="shared" si="59"/>
        <v>0.375</v>
      </c>
      <c r="W211" s="221">
        <f t="shared" si="60"/>
        <v>0.375</v>
      </c>
      <c r="X211" s="221">
        <f t="shared" si="61"/>
        <v>0</v>
      </c>
      <c r="Y211" s="205">
        <f t="shared" si="66"/>
        <v>-22</v>
      </c>
      <c r="Z211" s="205">
        <f t="shared" si="67"/>
        <v>0</v>
      </c>
      <c r="AA211" s="205">
        <f t="shared" si="68"/>
        <v>0</v>
      </c>
      <c r="AB211" s="205">
        <f t="shared" si="69"/>
        <v>22</v>
      </c>
      <c r="AC211" s="205">
        <f t="shared" si="70"/>
        <v>22</v>
      </c>
      <c r="AD211" s="205">
        <f t="shared" si="71"/>
        <v>0</v>
      </c>
    </row>
    <row r="212" spans="10:30" x14ac:dyDescent="0.2">
      <c r="J212" s="213">
        <v>0.70000000000030105</v>
      </c>
      <c r="K212" s="214"/>
      <c r="L212" s="214"/>
      <c r="M212" s="214"/>
      <c r="N212" s="214"/>
      <c r="O212" s="218">
        <f t="shared" si="62"/>
        <v>0</v>
      </c>
      <c r="P212" s="218">
        <f t="shared" si="63"/>
        <v>0.375</v>
      </c>
      <c r="Q212" s="218">
        <f t="shared" si="64"/>
        <v>0</v>
      </c>
      <c r="R212" s="218">
        <f t="shared" si="65"/>
        <v>0</v>
      </c>
      <c r="S212" s="221">
        <f t="shared" si="56"/>
        <v>-0.375</v>
      </c>
      <c r="T212" s="221">
        <f t="shared" si="57"/>
        <v>0</v>
      </c>
      <c r="U212" s="221">
        <f t="shared" si="58"/>
        <v>0</v>
      </c>
      <c r="V212" s="221">
        <f t="shared" si="59"/>
        <v>0.375</v>
      </c>
      <c r="W212" s="221">
        <f t="shared" si="60"/>
        <v>0.375</v>
      </c>
      <c r="X212" s="221">
        <f t="shared" si="61"/>
        <v>0</v>
      </c>
      <c r="Y212" s="205">
        <f t="shared" si="66"/>
        <v>-22.375</v>
      </c>
      <c r="Z212" s="205">
        <f t="shared" si="67"/>
        <v>0</v>
      </c>
      <c r="AA212" s="205">
        <f t="shared" si="68"/>
        <v>0</v>
      </c>
      <c r="AB212" s="205">
        <f t="shared" si="69"/>
        <v>22.375</v>
      </c>
      <c r="AC212" s="205">
        <f t="shared" si="70"/>
        <v>22.375</v>
      </c>
      <c r="AD212" s="205">
        <f t="shared" si="71"/>
        <v>0</v>
      </c>
    </row>
    <row r="213" spans="10:30" x14ac:dyDescent="0.2">
      <c r="J213" s="213">
        <v>0.80000000000029903</v>
      </c>
      <c r="K213" s="214"/>
      <c r="L213" s="214"/>
      <c r="M213" s="214"/>
      <c r="N213" s="214"/>
      <c r="O213" s="218">
        <f t="shared" si="62"/>
        <v>0</v>
      </c>
      <c r="P213" s="218">
        <f t="shared" si="63"/>
        <v>0.375</v>
      </c>
      <c r="Q213" s="218">
        <f t="shared" si="64"/>
        <v>0</v>
      </c>
      <c r="R213" s="218">
        <f t="shared" si="65"/>
        <v>0</v>
      </c>
      <c r="S213" s="221">
        <f t="shared" si="56"/>
        <v>-0.375</v>
      </c>
      <c r="T213" s="221">
        <f t="shared" si="57"/>
        <v>0</v>
      </c>
      <c r="U213" s="221">
        <f t="shared" si="58"/>
        <v>0</v>
      </c>
      <c r="V213" s="221">
        <f t="shared" si="59"/>
        <v>0.375</v>
      </c>
      <c r="W213" s="221">
        <f t="shared" si="60"/>
        <v>0.375</v>
      </c>
      <c r="X213" s="221">
        <f t="shared" si="61"/>
        <v>0</v>
      </c>
      <c r="Y213" s="205">
        <f t="shared" si="66"/>
        <v>-22.75</v>
      </c>
      <c r="Z213" s="205">
        <f t="shared" si="67"/>
        <v>0</v>
      </c>
      <c r="AA213" s="205">
        <f t="shared" si="68"/>
        <v>0</v>
      </c>
      <c r="AB213" s="205">
        <f t="shared" si="69"/>
        <v>22.75</v>
      </c>
      <c r="AC213" s="205">
        <f t="shared" si="70"/>
        <v>22.75</v>
      </c>
      <c r="AD213" s="205">
        <f t="shared" si="71"/>
        <v>0</v>
      </c>
    </row>
    <row r="214" spans="10:30" x14ac:dyDescent="0.2">
      <c r="J214" s="213">
        <v>0.900000000000301</v>
      </c>
      <c r="K214" s="214"/>
      <c r="L214" s="214"/>
      <c r="M214" s="214"/>
      <c r="N214" s="214"/>
      <c r="O214" s="218">
        <f t="shared" si="62"/>
        <v>0</v>
      </c>
      <c r="P214" s="218">
        <f t="shared" si="63"/>
        <v>0.375</v>
      </c>
      <c r="Q214" s="218">
        <f t="shared" si="64"/>
        <v>0</v>
      </c>
      <c r="R214" s="218">
        <f t="shared" si="65"/>
        <v>0</v>
      </c>
      <c r="S214" s="221">
        <f t="shared" si="56"/>
        <v>-0.375</v>
      </c>
      <c r="T214" s="221">
        <f t="shared" si="57"/>
        <v>0</v>
      </c>
      <c r="U214" s="221">
        <f t="shared" si="58"/>
        <v>0</v>
      </c>
      <c r="V214" s="221">
        <f t="shared" si="59"/>
        <v>0.375</v>
      </c>
      <c r="W214" s="221">
        <f t="shared" si="60"/>
        <v>0.375</v>
      </c>
      <c r="X214" s="221">
        <f t="shared" si="61"/>
        <v>0</v>
      </c>
      <c r="Y214" s="205">
        <f t="shared" si="66"/>
        <v>-23.125</v>
      </c>
      <c r="Z214" s="205">
        <f t="shared" si="67"/>
        <v>0</v>
      </c>
      <c r="AA214" s="205">
        <f t="shared" si="68"/>
        <v>0</v>
      </c>
      <c r="AB214" s="205">
        <f t="shared" si="69"/>
        <v>23.125</v>
      </c>
      <c r="AC214" s="205">
        <f t="shared" si="70"/>
        <v>23.125</v>
      </c>
      <c r="AD214" s="205">
        <f t="shared" si="71"/>
        <v>0</v>
      </c>
    </row>
    <row r="215" spans="10:30" x14ac:dyDescent="0.2">
      <c r="J215" s="213">
        <v>1.0000000000003</v>
      </c>
      <c r="K215" s="214"/>
      <c r="L215" s="214"/>
      <c r="M215" s="215"/>
      <c r="N215" s="214"/>
      <c r="O215" s="218">
        <f t="shared" si="62"/>
        <v>0</v>
      </c>
      <c r="P215" s="218">
        <f t="shared" si="63"/>
        <v>0.375</v>
      </c>
      <c r="Q215" s="218">
        <f t="shared" si="64"/>
        <v>0</v>
      </c>
      <c r="R215" s="218">
        <f t="shared" si="65"/>
        <v>0</v>
      </c>
      <c r="S215" s="221">
        <f t="shared" si="56"/>
        <v>-0.375</v>
      </c>
      <c r="T215" s="221">
        <f t="shared" si="57"/>
        <v>0</v>
      </c>
      <c r="U215" s="221">
        <f t="shared" si="58"/>
        <v>0</v>
      </c>
      <c r="V215" s="221">
        <f t="shared" si="59"/>
        <v>0.375</v>
      </c>
      <c r="W215" s="221">
        <f t="shared" si="60"/>
        <v>0.375</v>
      </c>
      <c r="X215" s="221">
        <f t="shared" si="61"/>
        <v>0</v>
      </c>
      <c r="Y215" s="205">
        <f t="shared" si="66"/>
        <v>-23.5</v>
      </c>
      <c r="Z215" s="205">
        <f t="shared" si="67"/>
        <v>0</v>
      </c>
      <c r="AA215" s="205">
        <f t="shared" si="68"/>
        <v>0</v>
      </c>
      <c r="AB215" s="205">
        <f t="shared" si="69"/>
        <v>23.5</v>
      </c>
      <c r="AC215" s="205">
        <f t="shared" si="70"/>
        <v>23.5</v>
      </c>
      <c r="AD215" s="205">
        <f t="shared" si="71"/>
        <v>0</v>
      </c>
    </row>
    <row r="216" spans="10:30" x14ac:dyDescent="0.2">
      <c r="J216" s="213">
        <v>1.1000000000003001</v>
      </c>
      <c r="K216" s="214"/>
      <c r="L216" s="214"/>
      <c r="M216" s="214"/>
      <c r="N216" s="214"/>
      <c r="O216" s="218">
        <f t="shared" si="62"/>
        <v>0</v>
      </c>
      <c r="P216" s="218">
        <f t="shared" si="63"/>
        <v>0.375</v>
      </c>
      <c r="Q216" s="218">
        <f t="shared" si="64"/>
        <v>0</v>
      </c>
      <c r="R216" s="218">
        <f t="shared" si="65"/>
        <v>0</v>
      </c>
      <c r="S216" s="221">
        <f t="shared" si="56"/>
        <v>-0.375</v>
      </c>
      <c r="T216" s="221">
        <f t="shared" si="57"/>
        <v>0</v>
      </c>
      <c r="U216" s="221">
        <f t="shared" si="58"/>
        <v>0</v>
      </c>
      <c r="V216" s="221">
        <f t="shared" si="59"/>
        <v>0.375</v>
      </c>
      <c r="W216" s="221">
        <f t="shared" si="60"/>
        <v>0.375</v>
      </c>
      <c r="X216" s="221">
        <f t="shared" si="61"/>
        <v>0</v>
      </c>
      <c r="Y216" s="205">
        <f t="shared" si="66"/>
        <v>-23.875</v>
      </c>
      <c r="Z216" s="205">
        <f t="shared" si="67"/>
        <v>0</v>
      </c>
      <c r="AA216" s="205">
        <f t="shared" si="68"/>
        <v>0</v>
      </c>
      <c r="AB216" s="205">
        <f t="shared" si="69"/>
        <v>23.875</v>
      </c>
      <c r="AC216" s="205">
        <f t="shared" si="70"/>
        <v>23.875</v>
      </c>
      <c r="AD216" s="205">
        <f t="shared" si="71"/>
        <v>0</v>
      </c>
    </row>
    <row r="217" spans="10:30" x14ac:dyDescent="0.2">
      <c r="J217" s="213">
        <v>1.2000000000002999</v>
      </c>
      <c r="K217" s="214"/>
      <c r="L217" s="214"/>
      <c r="M217" s="214"/>
      <c r="N217" s="214"/>
      <c r="O217" s="218">
        <f t="shared" si="62"/>
        <v>0</v>
      </c>
      <c r="P217" s="218">
        <f t="shared" si="63"/>
        <v>0.375</v>
      </c>
      <c r="Q217" s="218">
        <f t="shared" si="64"/>
        <v>0</v>
      </c>
      <c r="R217" s="218">
        <f t="shared" si="65"/>
        <v>0</v>
      </c>
      <c r="S217" s="221">
        <f t="shared" si="56"/>
        <v>-0.375</v>
      </c>
      <c r="T217" s="221">
        <f t="shared" si="57"/>
        <v>0</v>
      </c>
      <c r="U217" s="221">
        <f t="shared" si="58"/>
        <v>0</v>
      </c>
      <c r="V217" s="221">
        <f t="shared" si="59"/>
        <v>0.375</v>
      </c>
      <c r="W217" s="221">
        <f t="shared" si="60"/>
        <v>0.375</v>
      </c>
      <c r="X217" s="221">
        <f t="shared" si="61"/>
        <v>0</v>
      </c>
      <c r="Y217" s="205">
        <f t="shared" si="66"/>
        <v>-24.25</v>
      </c>
      <c r="Z217" s="205">
        <f t="shared" si="67"/>
        <v>0</v>
      </c>
      <c r="AA217" s="205">
        <f t="shared" si="68"/>
        <v>0</v>
      </c>
      <c r="AB217" s="205">
        <f t="shared" si="69"/>
        <v>24.25</v>
      </c>
      <c r="AC217" s="205">
        <f t="shared" si="70"/>
        <v>24.25</v>
      </c>
      <c r="AD217" s="205">
        <f t="shared" si="71"/>
        <v>0</v>
      </c>
    </row>
    <row r="218" spans="10:30" x14ac:dyDescent="0.2">
      <c r="J218" s="213">
        <v>1.3000000000003</v>
      </c>
      <c r="K218" s="214"/>
      <c r="L218" s="214"/>
      <c r="M218" s="214"/>
      <c r="N218" s="214"/>
      <c r="O218" s="218">
        <f t="shared" si="62"/>
        <v>0</v>
      </c>
      <c r="P218" s="218">
        <f t="shared" si="63"/>
        <v>0.375</v>
      </c>
      <c r="Q218" s="218">
        <f t="shared" si="64"/>
        <v>0</v>
      </c>
      <c r="R218" s="218">
        <f t="shared" si="65"/>
        <v>0</v>
      </c>
      <c r="S218" s="221">
        <f t="shared" si="56"/>
        <v>-0.375</v>
      </c>
      <c r="T218" s="221">
        <f t="shared" si="57"/>
        <v>0</v>
      </c>
      <c r="U218" s="221">
        <f t="shared" si="58"/>
        <v>0</v>
      </c>
      <c r="V218" s="221">
        <f t="shared" si="59"/>
        <v>0.375</v>
      </c>
      <c r="W218" s="221">
        <f t="shared" si="60"/>
        <v>0.375</v>
      </c>
      <c r="X218" s="221">
        <f t="shared" si="61"/>
        <v>0</v>
      </c>
      <c r="Y218" s="205">
        <f t="shared" si="66"/>
        <v>-24.625</v>
      </c>
      <c r="Z218" s="205">
        <f t="shared" si="67"/>
        <v>0</v>
      </c>
      <c r="AA218" s="205">
        <f t="shared" si="68"/>
        <v>0</v>
      </c>
      <c r="AB218" s="205">
        <f t="shared" si="69"/>
        <v>24.625</v>
      </c>
      <c r="AC218" s="205">
        <f t="shared" si="70"/>
        <v>24.625</v>
      </c>
      <c r="AD218" s="205">
        <f t="shared" si="71"/>
        <v>0</v>
      </c>
    </row>
    <row r="219" spans="10:30" x14ac:dyDescent="0.2">
      <c r="J219" s="213">
        <v>1.4000000000002999</v>
      </c>
      <c r="K219" s="214"/>
      <c r="L219" s="214"/>
      <c r="M219" s="214"/>
      <c r="N219" s="214"/>
      <c r="O219" s="218">
        <f t="shared" si="62"/>
        <v>0</v>
      </c>
      <c r="P219" s="218">
        <f t="shared" si="63"/>
        <v>0.375</v>
      </c>
      <c r="Q219" s="218">
        <f t="shared" si="64"/>
        <v>0</v>
      </c>
      <c r="R219" s="218">
        <f t="shared" si="65"/>
        <v>0</v>
      </c>
      <c r="S219" s="221">
        <f t="shared" si="56"/>
        <v>-0.375</v>
      </c>
      <c r="T219" s="221">
        <f t="shared" si="57"/>
        <v>0</v>
      </c>
      <c r="U219" s="221">
        <f t="shared" si="58"/>
        <v>0</v>
      </c>
      <c r="V219" s="221">
        <f t="shared" si="59"/>
        <v>0.375</v>
      </c>
      <c r="W219" s="221">
        <f t="shared" si="60"/>
        <v>0.375</v>
      </c>
      <c r="X219" s="221">
        <f t="shared" si="61"/>
        <v>0</v>
      </c>
      <c r="Y219" s="205">
        <f t="shared" si="66"/>
        <v>-25</v>
      </c>
      <c r="Z219" s="205">
        <f t="shared" si="67"/>
        <v>0</v>
      </c>
      <c r="AA219" s="205">
        <f t="shared" si="68"/>
        <v>0</v>
      </c>
      <c r="AB219" s="205">
        <f t="shared" si="69"/>
        <v>25</v>
      </c>
      <c r="AC219" s="205">
        <f t="shared" si="70"/>
        <v>25</v>
      </c>
      <c r="AD219" s="205">
        <f t="shared" si="71"/>
        <v>0</v>
      </c>
    </row>
    <row r="220" spans="10:30" x14ac:dyDescent="0.2">
      <c r="J220" s="213">
        <v>1.5000000000003</v>
      </c>
      <c r="K220" s="215"/>
      <c r="L220" s="214"/>
      <c r="M220" s="215">
        <f>E5</f>
        <v>6.25E-2</v>
      </c>
      <c r="N220" s="214"/>
      <c r="O220" s="218">
        <f t="shared" si="62"/>
        <v>0</v>
      </c>
      <c r="P220" s="218">
        <f t="shared" si="63"/>
        <v>0.375</v>
      </c>
      <c r="Q220" s="218">
        <f t="shared" si="64"/>
        <v>6.25E-2</v>
      </c>
      <c r="R220" s="218">
        <f t="shared" si="65"/>
        <v>0</v>
      </c>
      <c r="S220" s="221">
        <f t="shared" si="56"/>
        <v>-0.375</v>
      </c>
      <c r="T220" s="221">
        <f t="shared" si="57"/>
        <v>-6.25E-2</v>
      </c>
      <c r="U220" s="221">
        <f t="shared" si="58"/>
        <v>0</v>
      </c>
      <c r="V220" s="221">
        <f t="shared" si="59"/>
        <v>0.3125</v>
      </c>
      <c r="W220" s="221">
        <f t="shared" si="60"/>
        <v>0.375</v>
      </c>
      <c r="X220" s="221">
        <f t="shared" si="61"/>
        <v>6.25E-2</v>
      </c>
      <c r="Y220" s="205">
        <f t="shared" si="66"/>
        <v>-25.375</v>
      </c>
      <c r="Z220" s="205">
        <f t="shared" si="67"/>
        <v>-6.25E-2</v>
      </c>
      <c r="AA220" s="205">
        <f t="shared" si="68"/>
        <v>0</v>
      </c>
      <c r="AB220" s="205">
        <f t="shared" si="69"/>
        <v>25.3125</v>
      </c>
      <c r="AC220" s="205">
        <f t="shared" si="70"/>
        <v>25.375</v>
      </c>
      <c r="AD220" s="205">
        <f t="shared" si="71"/>
        <v>6.25E-2</v>
      </c>
    </row>
    <row r="221" spans="10:30" x14ac:dyDescent="0.2">
      <c r="J221" s="213">
        <v>1.6000000000003001</v>
      </c>
      <c r="K221" s="214"/>
      <c r="L221" s="214"/>
      <c r="M221" s="214"/>
      <c r="N221" s="214"/>
      <c r="O221" s="218">
        <f t="shared" si="62"/>
        <v>0</v>
      </c>
      <c r="P221" s="218">
        <f t="shared" si="63"/>
        <v>0.375</v>
      </c>
      <c r="Q221" s="218">
        <f t="shared" si="64"/>
        <v>6.25E-2</v>
      </c>
      <c r="R221" s="218">
        <f t="shared" si="65"/>
        <v>0</v>
      </c>
      <c r="S221" s="221">
        <f t="shared" si="56"/>
        <v>-0.375</v>
      </c>
      <c r="T221" s="221">
        <f t="shared" si="57"/>
        <v>-6.25E-2</v>
      </c>
      <c r="U221" s="221">
        <f t="shared" si="58"/>
        <v>0</v>
      </c>
      <c r="V221" s="221">
        <f t="shared" si="59"/>
        <v>0.3125</v>
      </c>
      <c r="W221" s="221">
        <f t="shared" si="60"/>
        <v>0.375</v>
      </c>
      <c r="X221" s="221">
        <f t="shared" si="61"/>
        <v>6.25E-2</v>
      </c>
      <c r="Y221" s="205">
        <f t="shared" si="66"/>
        <v>-25.75</v>
      </c>
      <c r="Z221" s="205">
        <f t="shared" si="67"/>
        <v>-0.125</v>
      </c>
      <c r="AA221" s="205">
        <f t="shared" si="68"/>
        <v>0</v>
      </c>
      <c r="AB221" s="205">
        <f t="shared" si="69"/>
        <v>25.625</v>
      </c>
      <c r="AC221" s="205">
        <f t="shared" si="70"/>
        <v>25.75</v>
      </c>
      <c r="AD221" s="205">
        <f t="shared" si="71"/>
        <v>0.125</v>
      </c>
    </row>
    <row r="222" spans="10:30" x14ac:dyDescent="0.2">
      <c r="J222" s="213">
        <v>1.7000000000002999</v>
      </c>
      <c r="K222" s="214"/>
      <c r="L222" s="214"/>
      <c r="M222" s="214"/>
      <c r="N222" s="215">
        <f>G5</f>
        <v>0.25</v>
      </c>
      <c r="O222" s="218">
        <f t="shared" si="62"/>
        <v>0</v>
      </c>
      <c r="P222" s="218">
        <f t="shared" si="63"/>
        <v>0.375</v>
      </c>
      <c r="Q222" s="218">
        <f t="shared" si="64"/>
        <v>6.25E-2</v>
      </c>
      <c r="R222" s="218">
        <f t="shared" si="65"/>
        <v>0.25</v>
      </c>
      <c r="S222" s="221">
        <f t="shared" si="56"/>
        <v>-0.375</v>
      </c>
      <c r="T222" s="221">
        <f t="shared" si="57"/>
        <v>-6.25E-2</v>
      </c>
      <c r="U222" s="221">
        <f t="shared" si="58"/>
        <v>-0.25</v>
      </c>
      <c r="V222" s="221">
        <f t="shared" si="59"/>
        <v>0.3125</v>
      </c>
      <c r="W222" s="221">
        <f t="shared" si="60"/>
        <v>0.125</v>
      </c>
      <c r="X222" s="221">
        <f t="shared" si="61"/>
        <v>-0.1875</v>
      </c>
      <c r="Y222" s="205">
        <f t="shared" si="66"/>
        <v>-26.125</v>
      </c>
      <c r="Z222" s="205">
        <f t="shared" si="67"/>
        <v>-0.1875</v>
      </c>
      <c r="AA222" s="205">
        <f t="shared" si="68"/>
        <v>-0.25</v>
      </c>
      <c r="AB222" s="205">
        <f t="shared" si="69"/>
        <v>25.9375</v>
      </c>
      <c r="AC222" s="205">
        <f t="shared" si="70"/>
        <v>25.875</v>
      </c>
      <c r="AD222" s="205">
        <f t="shared" si="71"/>
        <v>-6.25E-2</v>
      </c>
    </row>
    <row r="223" spans="10:30" x14ac:dyDescent="0.2">
      <c r="J223" s="213">
        <v>1.8000000000003</v>
      </c>
      <c r="K223" s="214"/>
      <c r="L223" s="214"/>
      <c r="M223" s="214"/>
      <c r="N223" s="214"/>
      <c r="O223" s="218">
        <f t="shared" si="62"/>
        <v>0</v>
      </c>
      <c r="P223" s="218">
        <f t="shared" si="63"/>
        <v>0.375</v>
      </c>
      <c r="Q223" s="218">
        <f t="shared" si="64"/>
        <v>6.25E-2</v>
      </c>
      <c r="R223" s="218">
        <f t="shared" si="65"/>
        <v>0.25</v>
      </c>
      <c r="S223" s="221">
        <f t="shared" si="56"/>
        <v>-0.375</v>
      </c>
      <c r="T223" s="221">
        <f t="shared" si="57"/>
        <v>-6.25E-2</v>
      </c>
      <c r="U223" s="221">
        <f t="shared" si="58"/>
        <v>-0.25</v>
      </c>
      <c r="V223" s="221">
        <f t="shared" si="59"/>
        <v>0.3125</v>
      </c>
      <c r="W223" s="221">
        <f t="shared" si="60"/>
        <v>0.125</v>
      </c>
      <c r="X223" s="221">
        <f t="shared" si="61"/>
        <v>-0.1875</v>
      </c>
      <c r="Y223" s="205">
        <f t="shared" si="66"/>
        <v>-26.5</v>
      </c>
      <c r="Z223" s="205">
        <f t="shared" si="67"/>
        <v>-0.25</v>
      </c>
      <c r="AA223" s="205">
        <f t="shared" si="68"/>
        <v>-0.5</v>
      </c>
      <c r="AB223" s="205">
        <f t="shared" si="69"/>
        <v>26.25</v>
      </c>
      <c r="AC223" s="205">
        <f t="shared" si="70"/>
        <v>26</v>
      </c>
      <c r="AD223" s="205">
        <f t="shared" si="71"/>
        <v>-0.25</v>
      </c>
    </row>
    <row r="224" spans="10:30" x14ac:dyDescent="0.2">
      <c r="J224" s="213">
        <v>1.9000000000002999</v>
      </c>
      <c r="K224" s="214"/>
      <c r="L224" s="215"/>
      <c r="M224" s="214"/>
      <c r="N224" s="214"/>
      <c r="O224" s="218">
        <f t="shared" si="62"/>
        <v>0</v>
      </c>
      <c r="P224" s="218">
        <f t="shared" si="63"/>
        <v>0.375</v>
      </c>
      <c r="Q224" s="218">
        <f t="shared" si="64"/>
        <v>6.25E-2</v>
      </c>
      <c r="R224" s="218">
        <f t="shared" si="65"/>
        <v>0.25</v>
      </c>
      <c r="S224" s="221">
        <f t="shared" si="56"/>
        <v>-0.375</v>
      </c>
      <c r="T224" s="221">
        <f t="shared" si="57"/>
        <v>-6.25E-2</v>
      </c>
      <c r="U224" s="221">
        <f t="shared" si="58"/>
        <v>-0.25</v>
      </c>
      <c r="V224" s="221">
        <f t="shared" si="59"/>
        <v>0.3125</v>
      </c>
      <c r="W224" s="221">
        <f t="shared" si="60"/>
        <v>0.125</v>
      </c>
      <c r="X224" s="221">
        <f t="shared" si="61"/>
        <v>-0.1875</v>
      </c>
      <c r="Y224" s="205">
        <f t="shared" si="66"/>
        <v>-26.875</v>
      </c>
      <c r="Z224" s="205">
        <f t="shared" si="67"/>
        <v>-0.3125</v>
      </c>
      <c r="AA224" s="205">
        <f t="shared" si="68"/>
        <v>-0.75</v>
      </c>
      <c r="AB224" s="205">
        <f t="shared" si="69"/>
        <v>26.5625</v>
      </c>
      <c r="AC224" s="205">
        <f t="shared" si="70"/>
        <v>26.125</v>
      </c>
      <c r="AD224" s="205">
        <f t="shared" si="71"/>
        <v>-0.4375</v>
      </c>
    </row>
    <row r="225" spans="10:30" x14ac:dyDescent="0.2">
      <c r="J225" s="213">
        <v>2.0000000000003002</v>
      </c>
      <c r="K225" s="214"/>
      <c r="L225" s="214"/>
      <c r="M225" s="214"/>
      <c r="N225" s="214"/>
      <c r="O225" s="218">
        <f t="shared" si="62"/>
        <v>0</v>
      </c>
      <c r="P225" s="218">
        <f t="shared" si="63"/>
        <v>0.375</v>
      </c>
      <c r="Q225" s="218">
        <f t="shared" si="64"/>
        <v>6.25E-2</v>
      </c>
      <c r="R225" s="218">
        <f t="shared" si="65"/>
        <v>0.25</v>
      </c>
      <c r="S225" s="221">
        <f t="shared" si="56"/>
        <v>-0.375</v>
      </c>
      <c r="T225" s="221">
        <f t="shared" si="57"/>
        <v>-6.25E-2</v>
      </c>
      <c r="U225" s="221">
        <f t="shared" si="58"/>
        <v>-0.25</v>
      </c>
      <c r="V225" s="221">
        <f t="shared" si="59"/>
        <v>0.3125</v>
      </c>
      <c r="W225" s="221">
        <f t="shared" si="60"/>
        <v>0.125</v>
      </c>
      <c r="X225" s="221">
        <f t="shared" si="61"/>
        <v>-0.1875</v>
      </c>
      <c r="Y225" s="205">
        <f t="shared" si="66"/>
        <v>-27.25</v>
      </c>
      <c r="Z225" s="205">
        <f t="shared" si="67"/>
        <v>-0.375</v>
      </c>
      <c r="AA225" s="205">
        <f t="shared" si="68"/>
        <v>-1</v>
      </c>
      <c r="AB225" s="205">
        <f t="shared" si="69"/>
        <v>26.875</v>
      </c>
      <c r="AC225" s="205">
        <f t="shared" si="70"/>
        <v>26.25</v>
      </c>
      <c r="AD225" s="205">
        <f t="shared" si="71"/>
        <v>-0.625</v>
      </c>
    </row>
    <row r="226" spans="10:30" x14ac:dyDescent="0.2">
      <c r="J226" s="213">
        <v>2.1000000000002998</v>
      </c>
      <c r="K226" s="214"/>
      <c r="L226" s="214"/>
      <c r="M226" s="214"/>
      <c r="N226" s="215"/>
      <c r="O226" s="218">
        <f t="shared" si="62"/>
        <v>0</v>
      </c>
      <c r="P226" s="218">
        <f t="shared" si="63"/>
        <v>0.375</v>
      </c>
      <c r="Q226" s="218">
        <f t="shared" si="64"/>
        <v>6.25E-2</v>
      </c>
      <c r="R226" s="218">
        <f t="shared" si="65"/>
        <v>0.25</v>
      </c>
      <c r="S226" s="221">
        <f t="shared" si="56"/>
        <v>-0.375</v>
      </c>
      <c r="T226" s="221">
        <f t="shared" si="57"/>
        <v>-6.25E-2</v>
      </c>
      <c r="U226" s="221">
        <f t="shared" si="58"/>
        <v>-0.25</v>
      </c>
      <c r="V226" s="221">
        <f t="shared" si="59"/>
        <v>0.3125</v>
      </c>
      <c r="W226" s="221">
        <f t="shared" si="60"/>
        <v>0.125</v>
      </c>
      <c r="X226" s="221">
        <f t="shared" si="61"/>
        <v>-0.1875</v>
      </c>
      <c r="Y226" s="205">
        <f t="shared" si="66"/>
        <v>-27.625</v>
      </c>
      <c r="Z226" s="205">
        <f t="shared" si="67"/>
        <v>-0.4375</v>
      </c>
      <c r="AA226" s="205">
        <f t="shared" si="68"/>
        <v>-1.25</v>
      </c>
      <c r="AB226" s="205">
        <f t="shared" si="69"/>
        <v>27.1875</v>
      </c>
      <c r="AC226" s="205">
        <f t="shared" si="70"/>
        <v>26.375</v>
      </c>
      <c r="AD226" s="205">
        <f t="shared" si="71"/>
        <v>-0.8125</v>
      </c>
    </row>
    <row r="227" spans="10:30" x14ac:dyDescent="0.2">
      <c r="J227" s="213">
        <v>2.2000000000002999</v>
      </c>
      <c r="K227" s="214"/>
      <c r="L227" s="214"/>
      <c r="M227" s="214"/>
      <c r="N227" s="214"/>
      <c r="O227" s="218">
        <f t="shared" si="62"/>
        <v>0</v>
      </c>
      <c r="P227" s="218">
        <f t="shared" si="63"/>
        <v>0.375</v>
      </c>
      <c r="Q227" s="218">
        <f t="shared" si="64"/>
        <v>6.25E-2</v>
      </c>
      <c r="R227" s="218">
        <f t="shared" si="65"/>
        <v>0.25</v>
      </c>
      <c r="S227" s="221">
        <f t="shared" si="56"/>
        <v>-0.375</v>
      </c>
      <c r="T227" s="221">
        <f t="shared" si="57"/>
        <v>-6.25E-2</v>
      </c>
      <c r="U227" s="221">
        <f t="shared" si="58"/>
        <v>-0.25</v>
      </c>
      <c r="V227" s="221">
        <f t="shared" si="59"/>
        <v>0.3125</v>
      </c>
      <c r="W227" s="221">
        <f t="shared" si="60"/>
        <v>0.125</v>
      </c>
      <c r="X227" s="221">
        <f t="shared" si="61"/>
        <v>-0.1875</v>
      </c>
      <c r="Y227" s="205">
        <f t="shared" si="66"/>
        <v>-28</v>
      </c>
      <c r="Z227" s="205">
        <f t="shared" si="67"/>
        <v>-0.5</v>
      </c>
      <c r="AA227" s="205">
        <f t="shared" si="68"/>
        <v>-1.5</v>
      </c>
      <c r="AB227" s="205">
        <f t="shared" si="69"/>
        <v>27.5</v>
      </c>
      <c r="AC227" s="205">
        <f t="shared" si="70"/>
        <v>26.5</v>
      </c>
      <c r="AD227" s="205">
        <f t="shared" si="71"/>
        <v>-1</v>
      </c>
    </row>
    <row r="228" spans="10:30" x14ac:dyDescent="0.2">
      <c r="J228" s="213">
        <v>2.3000000000003</v>
      </c>
      <c r="K228" s="215">
        <f>A5</f>
        <v>6.25E-2</v>
      </c>
      <c r="L228" s="214"/>
      <c r="M228" s="214"/>
      <c r="N228" s="214"/>
      <c r="O228" s="218">
        <f t="shared" si="62"/>
        <v>6.25E-2</v>
      </c>
      <c r="P228" s="218">
        <f t="shared" si="63"/>
        <v>0.375</v>
      </c>
      <c r="Q228" s="218">
        <f t="shared" si="64"/>
        <v>6.25E-2</v>
      </c>
      <c r="R228" s="218">
        <f t="shared" si="65"/>
        <v>0.25</v>
      </c>
      <c r="S228" s="221">
        <f t="shared" si="56"/>
        <v>-0.3125</v>
      </c>
      <c r="T228" s="221">
        <f t="shared" si="57"/>
        <v>0</v>
      </c>
      <c r="U228" s="221">
        <f t="shared" si="58"/>
        <v>-0.1875</v>
      </c>
      <c r="V228" s="221">
        <f t="shared" si="59"/>
        <v>0.3125</v>
      </c>
      <c r="W228" s="221">
        <f t="shared" si="60"/>
        <v>0.125</v>
      </c>
      <c r="X228" s="221">
        <f t="shared" si="61"/>
        <v>-0.1875</v>
      </c>
      <c r="Y228" s="205">
        <f t="shared" si="66"/>
        <v>-28.3125</v>
      </c>
      <c r="Z228" s="205">
        <f t="shared" si="67"/>
        <v>-0.5</v>
      </c>
      <c r="AA228" s="205">
        <f t="shared" si="68"/>
        <v>-1.6875</v>
      </c>
      <c r="AB228" s="205">
        <f t="shared" si="69"/>
        <v>27.8125</v>
      </c>
      <c r="AC228" s="205">
        <f t="shared" si="70"/>
        <v>26.625</v>
      </c>
      <c r="AD228" s="205">
        <f t="shared" si="71"/>
        <v>-1.1875</v>
      </c>
    </row>
    <row r="229" spans="10:30" x14ac:dyDescent="0.2">
      <c r="J229" s="213">
        <v>2.4000000000003001</v>
      </c>
      <c r="K229" s="214"/>
      <c r="L229" s="214"/>
      <c r="M229" s="215"/>
      <c r="N229" s="214"/>
      <c r="O229" s="218">
        <f t="shared" si="62"/>
        <v>6.25E-2</v>
      </c>
      <c r="P229" s="218">
        <f t="shared" si="63"/>
        <v>0.375</v>
      </c>
      <c r="Q229" s="218">
        <f t="shared" si="64"/>
        <v>6.25E-2</v>
      </c>
      <c r="R229" s="218">
        <f t="shared" si="65"/>
        <v>0.25</v>
      </c>
      <c r="S229" s="221">
        <f t="shared" si="56"/>
        <v>-0.3125</v>
      </c>
      <c r="T229" s="221">
        <f t="shared" si="57"/>
        <v>0</v>
      </c>
      <c r="U229" s="221">
        <f t="shared" si="58"/>
        <v>-0.1875</v>
      </c>
      <c r="V229" s="221">
        <f t="shared" si="59"/>
        <v>0.3125</v>
      </c>
      <c r="W229" s="221">
        <f t="shared" si="60"/>
        <v>0.125</v>
      </c>
      <c r="X229" s="221">
        <f t="shared" si="61"/>
        <v>-0.1875</v>
      </c>
      <c r="Y229" s="205">
        <f t="shared" si="66"/>
        <v>-28.625</v>
      </c>
      <c r="Z229" s="205">
        <f t="shared" si="67"/>
        <v>-0.5</v>
      </c>
      <c r="AA229" s="205">
        <f t="shared" si="68"/>
        <v>-1.875</v>
      </c>
      <c r="AB229" s="205">
        <f t="shared" si="69"/>
        <v>28.125</v>
      </c>
      <c r="AC229" s="205">
        <f t="shared" si="70"/>
        <v>26.75</v>
      </c>
      <c r="AD229" s="205">
        <f t="shared" si="71"/>
        <v>-1.375</v>
      </c>
    </row>
    <row r="230" spans="10:30" x14ac:dyDescent="0.2">
      <c r="J230" s="213">
        <v>2.5000000000003002</v>
      </c>
      <c r="K230" s="214"/>
      <c r="L230" s="214"/>
      <c r="M230" s="214"/>
      <c r="N230" s="214"/>
      <c r="O230" s="218">
        <f t="shared" si="62"/>
        <v>6.25E-2</v>
      </c>
      <c r="P230" s="218">
        <f t="shared" si="63"/>
        <v>0.375</v>
      </c>
      <c r="Q230" s="218">
        <f t="shared" si="64"/>
        <v>6.25E-2</v>
      </c>
      <c r="R230" s="218">
        <f t="shared" si="65"/>
        <v>0.25</v>
      </c>
      <c r="S230" s="221">
        <f t="shared" si="56"/>
        <v>-0.3125</v>
      </c>
      <c r="T230" s="221">
        <f t="shared" si="57"/>
        <v>0</v>
      </c>
      <c r="U230" s="221">
        <f t="shared" si="58"/>
        <v>-0.1875</v>
      </c>
      <c r="V230" s="221">
        <f t="shared" si="59"/>
        <v>0.3125</v>
      </c>
      <c r="W230" s="221">
        <f t="shared" si="60"/>
        <v>0.125</v>
      </c>
      <c r="X230" s="221">
        <f t="shared" si="61"/>
        <v>-0.1875</v>
      </c>
      <c r="Y230" s="205">
        <f t="shared" si="66"/>
        <v>-28.9375</v>
      </c>
      <c r="Z230" s="205">
        <f t="shared" si="67"/>
        <v>-0.5</v>
      </c>
      <c r="AA230" s="205">
        <f t="shared" si="68"/>
        <v>-2.0625</v>
      </c>
      <c r="AB230" s="205">
        <f t="shared" si="69"/>
        <v>28.4375</v>
      </c>
      <c r="AC230" s="205">
        <f t="shared" si="70"/>
        <v>26.875</v>
      </c>
      <c r="AD230" s="205">
        <f t="shared" si="71"/>
        <v>-1.5625</v>
      </c>
    </row>
    <row r="231" spans="10:30" x14ac:dyDescent="0.2">
      <c r="J231" s="213">
        <v>2.6000000000002998</v>
      </c>
      <c r="K231" s="214"/>
      <c r="L231" s="214"/>
      <c r="M231" s="214"/>
      <c r="N231" s="214"/>
      <c r="O231" s="218">
        <f t="shared" si="62"/>
        <v>6.25E-2</v>
      </c>
      <c r="P231" s="218">
        <f t="shared" si="63"/>
        <v>0.375</v>
      </c>
      <c r="Q231" s="218">
        <f t="shared" si="64"/>
        <v>6.25E-2</v>
      </c>
      <c r="R231" s="218">
        <f t="shared" si="65"/>
        <v>0.25</v>
      </c>
      <c r="S231" s="221">
        <f t="shared" si="56"/>
        <v>-0.3125</v>
      </c>
      <c r="T231" s="221">
        <f t="shared" si="57"/>
        <v>0</v>
      </c>
      <c r="U231" s="221">
        <f t="shared" si="58"/>
        <v>-0.1875</v>
      </c>
      <c r="V231" s="221">
        <f t="shared" si="59"/>
        <v>0.3125</v>
      </c>
      <c r="W231" s="221">
        <f t="shared" si="60"/>
        <v>0.125</v>
      </c>
      <c r="X231" s="221">
        <f t="shared" si="61"/>
        <v>-0.1875</v>
      </c>
      <c r="Y231" s="205">
        <f t="shared" si="66"/>
        <v>-29.25</v>
      </c>
      <c r="Z231" s="205">
        <f t="shared" si="67"/>
        <v>-0.5</v>
      </c>
      <c r="AA231" s="205">
        <f t="shared" si="68"/>
        <v>-2.25</v>
      </c>
      <c r="AB231" s="205">
        <f t="shared" si="69"/>
        <v>28.75</v>
      </c>
      <c r="AC231" s="205">
        <f t="shared" si="70"/>
        <v>27</v>
      </c>
      <c r="AD231" s="205">
        <f t="shared" si="71"/>
        <v>-1.75</v>
      </c>
    </row>
    <row r="232" spans="10:30" x14ac:dyDescent="0.2">
      <c r="J232" s="213">
        <v>2.7000000000002999</v>
      </c>
      <c r="K232" s="214"/>
      <c r="L232" s="214"/>
      <c r="M232" s="214"/>
      <c r="N232" s="214"/>
      <c r="O232" s="218">
        <f t="shared" si="62"/>
        <v>6.25E-2</v>
      </c>
      <c r="P232" s="218">
        <f t="shared" si="63"/>
        <v>0.375</v>
      </c>
      <c r="Q232" s="218">
        <f t="shared" si="64"/>
        <v>6.25E-2</v>
      </c>
      <c r="R232" s="218">
        <f t="shared" si="65"/>
        <v>0.25</v>
      </c>
      <c r="S232" s="221">
        <f t="shared" si="56"/>
        <v>-0.3125</v>
      </c>
      <c r="T232" s="221">
        <f t="shared" si="57"/>
        <v>0</v>
      </c>
      <c r="U232" s="221">
        <f t="shared" si="58"/>
        <v>-0.1875</v>
      </c>
      <c r="V232" s="221">
        <f t="shared" si="59"/>
        <v>0.3125</v>
      </c>
      <c r="W232" s="221">
        <f t="shared" si="60"/>
        <v>0.125</v>
      </c>
      <c r="X232" s="221">
        <f t="shared" si="61"/>
        <v>-0.1875</v>
      </c>
      <c r="Y232" s="205">
        <f t="shared" si="66"/>
        <v>-29.5625</v>
      </c>
      <c r="Z232" s="205">
        <f t="shared" si="67"/>
        <v>-0.5</v>
      </c>
      <c r="AA232" s="205">
        <f t="shared" si="68"/>
        <v>-2.4375</v>
      </c>
      <c r="AB232" s="205">
        <f t="shared" si="69"/>
        <v>29.0625</v>
      </c>
      <c r="AC232" s="205">
        <f t="shared" si="70"/>
        <v>27.125</v>
      </c>
      <c r="AD232" s="205">
        <f t="shared" si="71"/>
        <v>-1.9375</v>
      </c>
    </row>
    <row r="233" spans="10:30" x14ac:dyDescent="0.2">
      <c r="J233" s="213">
        <v>2.8000000000003</v>
      </c>
      <c r="K233" s="215"/>
      <c r="L233" s="214"/>
      <c r="M233" s="214"/>
      <c r="N233" s="214"/>
      <c r="O233" s="218">
        <f t="shared" si="62"/>
        <v>6.25E-2</v>
      </c>
      <c r="P233" s="218">
        <f t="shared" si="63"/>
        <v>0.375</v>
      </c>
      <c r="Q233" s="218">
        <f t="shared" si="64"/>
        <v>6.25E-2</v>
      </c>
      <c r="R233" s="218">
        <f t="shared" si="65"/>
        <v>0.25</v>
      </c>
      <c r="S233" s="221">
        <f t="shared" si="56"/>
        <v>-0.3125</v>
      </c>
      <c r="T233" s="221">
        <f t="shared" si="57"/>
        <v>0</v>
      </c>
      <c r="U233" s="221">
        <f t="shared" si="58"/>
        <v>-0.1875</v>
      </c>
      <c r="V233" s="221">
        <f t="shared" si="59"/>
        <v>0.3125</v>
      </c>
      <c r="W233" s="221">
        <f t="shared" si="60"/>
        <v>0.125</v>
      </c>
      <c r="X233" s="221">
        <f t="shared" si="61"/>
        <v>-0.1875</v>
      </c>
      <c r="Y233" s="205">
        <f t="shared" si="66"/>
        <v>-29.875</v>
      </c>
      <c r="Z233" s="205">
        <f t="shared" si="67"/>
        <v>-0.5</v>
      </c>
      <c r="AA233" s="205">
        <f t="shared" si="68"/>
        <v>-2.625</v>
      </c>
      <c r="AB233" s="205">
        <f t="shared" si="69"/>
        <v>29.375</v>
      </c>
      <c r="AC233" s="205">
        <f t="shared" si="70"/>
        <v>27.25</v>
      </c>
      <c r="AD233" s="205">
        <f t="shared" si="71"/>
        <v>-2.125</v>
      </c>
    </row>
    <row r="234" spans="10:30" x14ac:dyDescent="0.2">
      <c r="J234" s="213">
        <v>2.9000000000003001</v>
      </c>
      <c r="K234" s="214"/>
      <c r="L234" s="214"/>
      <c r="M234" s="214"/>
      <c r="N234" s="214"/>
      <c r="O234" s="218">
        <f t="shared" si="62"/>
        <v>6.25E-2</v>
      </c>
      <c r="P234" s="218">
        <f t="shared" si="63"/>
        <v>0.375</v>
      </c>
      <c r="Q234" s="218">
        <f t="shared" si="64"/>
        <v>6.25E-2</v>
      </c>
      <c r="R234" s="218">
        <f t="shared" si="65"/>
        <v>0.25</v>
      </c>
      <c r="S234" s="221">
        <f t="shared" si="56"/>
        <v>-0.3125</v>
      </c>
      <c r="T234" s="221">
        <f t="shared" si="57"/>
        <v>0</v>
      </c>
      <c r="U234" s="221">
        <f t="shared" si="58"/>
        <v>-0.1875</v>
      </c>
      <c r="V234" s="221">
        <f t="shared" si="59"/>
        <v>0.3125</v>
      </c>
      <c r="W234" s="221">
        <f t="shared" si="60"/>
        <v>0.125</v>
      </c>
      <c r="X234" s="221">
        <f t="shared" si="61"/>
        <v>-0.1875</v>
      </c>
      <c r="Y234" s="205">
        <f t="shared" si="66"/>
        <v>-30.1875</v>
      </c>
      <c r="Z234" s="205">
        <f t="shared" si="67"/>
        <v>-0.5</v>
      </c>
      <c r="AA234" s="205">
        <f t="shared" si="68"/>
        <v>-2.8125</v>
      </c>
      <c r="AB234" s="205">
        <f t="shared" si="69"/>
        <v>29.6875</v>
      </c>
      <c r="AC234" s="205">
        <f t="shared" si="70"/>
        <v>27.375</v>
      </c>
      <c r="AD234" s="205">
        <f t="shared" si="71"/>
        <v>-2.3125</v>
      </c>
    </row>
    <row r="235" spans="10:30" x14ac:dyDescent="0.2">
      <c r="J235" s="213">
        <v>3.0000000000003002</v>
      </c>
      <c r="K235" s="214"/>
      <c r="L235" s="214"/>
      <c r="M235" s="214"/>
      <c r="N235" s="214"/>
      <c r="O235" s="218">
        <f t="shared" si="62"/>
        <v>6.25E-2</v>
      </c>
      <c r="P235" s="218">
        <f t="shared" si="63"/>
        <v>0.375</v>
      </c>
      <c r="Q235" s="218">
        <f t="shared" si="64"/>
        <v>6.25E-2</v>
      </c>
      <c r="R235" s="218">
        <f t="shared" si="65"/>
        <v>0.25</v>
      </c>
      <c r="S235" s="221">
        <f t="shared" si="56"/>
        <v>-0.3125</v>
      </c>
      <c r="T235" s="221">
        <f t="shared" si="57"/>
        <v>0</v>
      </c>
      <c r="U235" s="221">
        <f t="shared" si="58"/>
        <v>-0.1875</v>
      </c>
      <c r="V235" s="221">
        <f t="shared" si="59"/>
        <v>0.3125</v>
      </c>
      <c r="W235" s="221">
        <f t="shared" si="60"/>
        <v>0.125</v>
      </c>
      <c r="X235" s="221">
        <f t="shared" si="61"/>
        <v>-0.1875</v>
      </c>
      <c r="Y235" s="205">
        <f t="shared" si="66"/>
        <v>-30.5</v>
      </c>
      <c r="Z235" s="205">
        <f t="shared" si="67"/>
        <v>-0.5</v>
      </c>
      <c r="AA235" s="205">
        <f t="shared" si="68"/>
        <v>-3</v>
      </c>
      <c r="AB235" s="205">
        <f t="shared" si="69"/>
        <v>30</v>
      </c>
      <c r="AC235" s="205">
        <f t="shared" si="70"/>
        <v>27.5</v>
      </c>
      <c r="AD235" s="205">
        <f t="shared" si="71"/>
        <v>-2.5</v>
      </c>
    </row>
    <row r="236" spans="10:30" x14ac:dyDescent="0.2">
      <c r="J236" s="213">
        <v>3.1000000000002998</v>
      </c>
      <c r="K236" s="214"/>
      <c r="L236" s="215">
        <f>C11</f>
        <v>6.25E-2</v>
      </c>
      <c r="M236" s="214"/>
      <c r="N236" s="214"/>
      <c r="O236" s="218">
        <f t="shared" si="62"/>
        <v>6.25E-2</v>
      </c>
      <c r="P236" s="218">
        <f t="shared" si="63"/>
        <v>0.4375</v>
      </c>
      <c r="Q236" s="218">
        <f t="shared" si="64"/>
        <v>6.25E-2</v>
      </c>
      <c r="R236" s="218">
        <f t="shared" si="65"/>
        <v>0.25</v>
      </c>
      <c r="S236" s="221">
        <f t="shared" si="56"/>
        <v>-0.375</v>
      </c>
      <c r="T236" s="221">
        <f t="shared" si="57"/>
        <v>0</v>
      </c>
      <c r="U236" s="221">
        <f t="shared" si="58"/>
        <v>-0.1875</v>
      </c>
      <c r="V236" s="221">
        <f t="shared" si="59"/>
        <v>0.375</v>
      </c>
      <c r="W236" s="221">
        <f t="shared" si="60"/>
        <v>0.1875</v>
      </c>
      <c r="X236" s="221">
        <f t="shared" si="61"/>
        <v>-0.1875</v>
      </c>
      <c r="Y236" s="205">
        <f t="shared" si="66"/>
        <v>-30.875</v>
      </c>
      <c r="Z236" s="205">
        <f t="shared" si="67"/>
        <v>-0.5</v>
      </c>
      <c r="AA236" s="205">
        <f t="shared" si="68"/>
        <v>-3.1875</v>
      </c>
      <c r="AB236" s="205">
        <f t="shared" si="69"/>
        <v>30.375</v>
      </c>
      <c r="AC236" s="205">
        <f t="shared" si="70"/>
        <v>27.6875</v>
      </c>
      <c r="AD236" s="205">
        <f t="shared" si="71"/>
        <v>-2.6875</v>
      </c>
    </row>
    <row r="237" spans="10:30" x14ac:dyDescent="0.2">
      <c r="J237" s="213">
        <v>3.2000000000002999</v>
      </c>
      <c r="K237" s="214"/>
      <c r="L237" s="214"/>
      <c r="M237" s="214"/>
      <c r="N237" s="214"/>
      <c r="O237" s="218">
        <f t="shared" si="62"/>
        <v>6.25E-2</v>
      </c>
      <c r="P237" s="218">
        <f t="shared" si="63"/>
        <v>0.4375</v>
      </c>
      <c r="Q237" s="218">
        <f t="shared" si="64"/>
        <v>6.25E-2</v>
      </c>
      <c r="R237" s="218">
        <f t="shared" si="65"/>
        <v>0.25</v>
      </c>
      <c r="S237" s="221">
        <f t="shared" si="56"/>
        <v>-0.375</v>
      </c>
      <c r="T237" s="221">
        <f t="shared" si="57"/>
        <v>0</v>
      </c>
      <c r="U237" s="221">
        <f t="shared" si="58"/>
        <v>-0.1875</v>
      </c>
      <c r="V237" s="221">
        <f t="shared" si="59"/>
        <v>0.375</v>
      </c>
      <c r="W237" s="221">
        <f t="shared" si="60"/>
        <v>0.1875</v>
      </c>
      <c r="X237" s="221">
        <f t="shared" si="61"/>
        <v>-0.1875</v>
      </c>
      <c r="Y237" s="205">
        <f t="shared" si="66"/>
        <v>-31.25</v>
      </c>
      <c r="Z237" s="205">
        <f t="shared" si="67"/>
        <v>-0.5</v>
      </c>
      <c r="AA237" s="205">
        <f t="shared" si="68"/>
        <v>-3.375</v>
      </c>
      <c r="AB237" s="205">
        <f t="shared" si="69"/>
        <v>30.75</v>
      </c>
      <c r="AC237" s="205">
        <f t="shared" si="70"/>
        <v>27.875</v>
      </c>
      <c r="AD237" s="205">
        <f t="shared" si="71"/>
        <v>-2.875</v>
      </c>
    </row>
    <row r="238" spans="10:30" x14ac:dyDescent="0.2">
      <c r="J238" s="213">
        <v>3.3000000000003</v>
      </c>
      <c r="K238" s="214"/>
      <c r="L238" s="214"/>
      <c r="M238" s="214"/>
      <c r="N238" s="214"/>
      <c r="O238" s="218">
        <f t="shared" si="62"/>
        <v>6.25E-2</v>
      </c>
      <c r="P238" s="218">
        <f t="shared" si="63"/>
        <v>0.4375</v>
      </c>
      <c r="Q238" s="218">
        <f t="shared" si="64"/>
        <v>6.25E-2</v>
      </c>
      <c r="R238" s="218">
        <f t="shared" si="65"/>
        <v>0.25</v>
      </c>
      <c r="S238" s="221">
        <f t="shared" si="56"/>
        <v>-0.375</v>
      </c>
      <c r="T238" s="221">
        <f t="shared" si="57"/>
        <v>0</v>
      </c>
      <c r="U238" s="221">
        <f t="shared" si="58"/>
        <v>-0.1875</v>
      </c>
      <c r="V238" s="221">
        <f t="shared" si="59"/>
        <v>0.375</v>
      </c>
      <c r="W238" s="221">
        <f t="shared" si="60"/>
        <v>0.1875</v>
      </c>
      <c r="X238" s="221">
        <f t="shared" si="61"/>
        <v>-0.1875</v>
      </c>
      <c r="Y238" s="205">
        <f t="shared" si="66"/>
        <v>-31.625</v>
      </c>
      <c r="Z238" s="205">
        <f t="shared" si="67"/>
        <v>-0.5</v>
      </c>
      <c r="AA238" s="205">
        <f t="shared" si="68"/>
        <v>-3.5625</v>
      </c>
      <c r="AB238" s="205">
        <f t="shared" si="69"/>
        <v>31.125</v>
      </c>
      <c r="AC238" s="205">
        <f t="shared" si="70"/>
        <v>28.0625</v>
      </c>
      <c r="AD238" s="205">
        <f t="shared" si="71"/>
        <v>-3.0625</v>
      </c>
    </row>
    <row r="239" spans="10:30" x14ac:dyDescent="0.2">
      <c r="J239" s="213">
        <v>3.4000000000003001</v>
      </c>
      <c r="K239" s="214"/>
      <c r="L239" s="214"/>
      <c r="M239" s="214"/>
      <c r="N239" s="214"/>
      <c r="O239" s="218">
        <f t="shared" si="62"/>
        <v>6.25E-2</v>
      </c>
      <c r="P239" s="218">
        <f t="shared" si="63"/>
        <v>0.4375</v>
      </c>
      <c r="Q239" s="218">
        <f t="shared" si="64"/>
        <v>6.25E-2</v>
      </c>
      <c r="R239" s="218">
        <f t="shared" si="65"/>
        <v>0.25</v>
      </c>
      <c r="S239" s="221">
        <f t="shared" si="56"/>
        <v>-0.375</v>
      </c>
      <c r="T239" s="221">
        <f t="shared" si="57"/>
        <v>0</v>
      </c>
      <c r="U239" s="221">
        <f t="shared" si="58"/>
        <v>-0.1875</v>
      </c>
      <c r="V239" s="221">
        <f t="shared" si="59"/>
        <v>0.375</v>
      </c>
      <c r="W239" s="221">
        <f t="shared" si="60"/>
        <v>0.1875</v>
      </c>
      <c r="X239" s="221">
        <f t="shared" si="61"/>
        <v>-0.1875</v>
      </c>
      <c r="Y239" s="205">
        <f t="shared" si="66"/>
        <v>-32</v>
      </c>
      <c r="Z239" s="205">
        <f t="shared" si="67"/>
        <v>-0.5</v>
      </c>
      <c r="AA239" s="205">
        <f t="shared" si="68"/>
        <v>-3.75</v>
      </c>
      <c r="AB239" s="205">
        <f t="shared" si="69"/>
        <v>31.5</v>
      </c>
      <c r="AC239" s="205">
        <f t="shared" si="70"/>
        <v>28.25</v>
      </c>
      <c r="AD239" s="205">
        <f t="shared" si="71"/>
        <v>-3.25</v>
      </c>
    </row>
    <row r="240" spans="10:30" x14ac:dyDescent="0.2">
      <c r="J240" s="213">
        <v>3.5000000000003002</v>
      </c>
      <c r="K240" s="214"/>
      <c r="L240" s="214"/>
      <c r="M240" s="214"/>
      <c r="N240" s="214"/>
      <c r="O240" s="218">
        <f t="shared" si="62"/>
        <v>6.25E-2</v>
      </c>
      <c r="P240" s="218">
        <f t="shared" si="63"/>
        <v>0.4375</v>
      </c>
      <c r="Q240" s="218">
        <f t="shared" si="64"/>
        <v>6.25E-2</v>
      </c>
      <c r="R240" s="218">
        <f t="shared" si="65"/>
        <v>0.25</v>
      </c>
      <c r="S240" s="221">
        <f t="shared" si="56"/>
        <v>-0.375</v>
      </c>
      <c r="T240" s="221">
        <f t="shared" si="57"/>
        <v>0</v>
      </c>
      <c r="U240" s="221">
        <f t="shared" si="58"/>
        <v>-0.1875</v>
      </c>
      <c r="V240" s="221">
        <f t="shared" si="59"/>
        <v>0.375</v>
      </c>
      <c r="W240" s="221">
        <f t="shared" si="60"/>
        <v>0.1875</v>
      </c>
      <c r="X240" s="221">
        <f t="shared" si="61"/>
        <v>-0.1875</v>
      </c>
      <c r="Y240" s="205">
        <f t="shared" si="66"/>
        <v>-32.375</v>
      </c>
      <c r="Z240" s="205">
        <f t="shared" si="67"/>
        <v>-0.5</v>
      </c>
      <c r="AA240" s="205">
        <f t="shared" si="68"/>
        <v>-3.9375</v>
      </c>
      <c r="AB240" s="205">
        <f t="shared" si="69"/>
        <v>31.875</v>
      </c>
      <c r="AC240" s="205">
        <f t="shared" si="70"/>
        <v>28.4375</v>
      </c>
      <c r="AD240" s="205">
        <f t="shared" si="71"/>
        <v>-3.4375</v>
      </c>
    </row>
    <row r="241" spans="10:30" x14ac:dyDescent="0.2">
      <c r="J241" s="213">
        <v>3.6000000000002998</v>
      </c>
      <c r="K241" s="214"/>
      <c r="L241" s="214"/>
      <c r="M241" s="214"/>
      <c r="N241" s="214"/>
      <c r="O241" s="218">
        <f t="shared" si="62"/>
        <v>6.25E-2</v>
      </c>
      <c r="P241" s="218">
        <f t="shared" si="63"/>
        <v>0.4375</v>
      </c>
      <c r="Q241" s="218">
        <f t="shared" si="64"/>
        <v>6.25E-2</v>
      </c>
      <c r="R241" s="218">
        <f t="shared" si="65"/>
        <v>0.25</v>
      </c>
      <c r="S241" s="221">
        <f t="shared" si="56"/>
        <v>-0.375</v>
      </c>
      <c r="T241" s="221">
        <f t="shared" si="57"/>
        <v>0</v>
      </c>
      <c r="U241" s="221">
        <f t="shared" si="58"/>
        <v>-0.1875</v>
      </c>
      <c r="V241" s="221">
        <f t="shared" si="59"/>
        <v>0.375</v>
      </c>
      <c r="W241" s="221">
        <f t="shared" si="60"/>
        <v>0.1875</v>
      </c>
      <c r="X241" s="221">
        <f t="shared" si="61"/>
        <v>-0.1875</v>
      </c>
      <c r="Y241" s="205">
        <f t="shared" si="66"/>
        <v>-32.75</v>
      </c>
      <c r="Z241" s="205">
        <f t="shared" si="67"/>
        <v>-0.5</v>
      </c>
      <c r="AA241" s="205">
        <f t="shared" si="68"/>
        <v>-4.125</v>
      </c>
      <c r="AB241" s="205">
        <f t="shared" si="69"/>
        <v>32.25</v>
      </c>
      <c r="AC241" s="205">
        <f t="shared" si="70"/>
        <v>28.625</v>
      </c>
      <c r="AD241" s="205">
        <f t="shared" si="71"/>
        <v>-3.625</v>
      </c>
    </row>
    <row r="242" spans="10:30" x14ac:dyDescent="0.2">
      <c r="J242" s="213">
        <v>3.7000000000002999</v>
      </c>
      <c r="K242" s="214"/>
      <c r="L242" s="214"/>
      <c r="M242" s="214"/>
      <c r="N242" s="214"/>
      <c r="O242" s="218">
        <f t="shared" si="62"/>
        <v>6.25E-2</v>
      </c>
      <c r="P242" s="218">
        <f t="shared" si="63"/>
        <v>0.4375</v>
      </c>
      <c r="Q242" s="218">
        <f t="shared" si="64"/>
        <v>6.25E-2</v>
      </c>
      <c r="R242" s="218">
        <f t="shared" si="65"/>
        <v>0.25</v>
      </c>
      <c r="S242" s="221">
        <f t="shared" si="56"/>
        <v>-0.375</v>
      </c>
      <c r="T242" s="221">
        <f t="shared" si="57"/>
        <v>0</v>
      </c>
      <c r="U242" s="221">
        <f t="shared" si="58"/>
        <v>-0.1875</v>
      </c>
      <c r="V242" s="221">
        <f t="shared" si="59"/>
        <v>0.375</v>
      </c>
      <c r="W242" s="221">
        <f t="shared" si="60"/>
        <v>0.1875</v>
      </c>
      <c r="X242" s="221">
        <f t="shared" si="61"/>
        <v>-0.1875</v>
      </c>
      <c r="Y242" s="205">
        <f t="shared" si="66"/>
        <v>-33.125</v>
      </c>
      <c r="Z242" s="205">
        <f t="shared" si="67"/>
        <v>-0.5</v>
      </c>
      <c r="AA242" s="205">
        <f t="shared" si="68"/>
        <v>-4.3125</v>
      </c>
      <c r="AB242" s="205">
        <f t="shared" si="69"/>
        <v>32.625</v>
      </c>
      <c r="AC242" s="205">
        <f t="shared" si="70"/>
        <v>28.8125</v>
      </c>
      <c r="AD242" s="205">
        <f t="shared" si="71"/>
        <v>-3.8125</v>
      </c>
    </row>
    <row r="243" spans="10:30" x14ac:dyDescent="0.2">
      <c r="J243" s="213">
        <v>3.8000000000003</v>
      </c>
      <c r="K243" s="214"/>
      <c r="L243" s="214"/>
      <c r="M243" s="215"/>
      <c r="N243" s="214"/>
      <c r="O243" s="218">
        <f t="shared" si="62"/>
        <v>6.25E-2</v>
      </c>
      <c r="P243" s="218">
        <f t="shared" si="63"/>
        <v>0.4375</v>
      </c>
      <c r="Q243" s="218">
        <f t="shared" si="64"/>
        <v>6.25E-2</v>
      </c>
      <c r="R243" s="218">
        <f t="shared" si="65"/>
        <v>0.25</v>
      </c>
      <c r="S243" s="221">
        <f t="shared" si="56"/>
        <v>-0.375</v>
      </c>
      <c r="T243" s="221">
        <f t="shared" si="57"/>
        <v>0</v>
      </c>
      <c r="U243" s="221">
        <f t="shared" si="58"/>
        <v>-0.1875</v>
      </c>
      <c r="V243" s="221">
        <f t="shared" si="59"/>
        <v>0.375</v>
      </c>
      <c r="W243" s="221">
        <f t="shared" si="60"/>
        <v>0.1875</v>
      </c>
      <c r="X243" s="221">
        <f t="shared" si="61"/>
        <v>-0.1875</v>
      </c>
      <c r="Y243" s="205">
        <f t="shared" si="66"/>
        <v>-33.5</v>
      </c>
      <c r="Z243" s="205">
        <f t="shared" si="67"/>
        <v>-0.5</v>
      </c>
      <c r="AA243" s="205">
        <f t="shared" si="68"/>
        <v>-4.5</v>
      </c>
      <c r="AB243" s="205">
        <f t="shared" si="69"/>
        <v>33</v>
      </c>
      <c r="AC243" s="205">
        <f t="shared" si="70"/>
        <v>29</v>
      </c>
      <c r="AD243" s="205">
        <f t="shared" si="71"/>
        <v>-4</v>
      </c>
    </row>
    <row r="244" spans="10:30" x14ac:dyDescent="0.2">
      <c r="J244" s="213">
        <v>3.9000000000003001</v>
      </c>
      <c r="K244" s="214"/>
      <c r="L244" s="214"/>
      <c r="M244" s="215">
        <f>E6</f>
        <v>0.125</v>
      </c>
      <c r="N244" s="214"/>
      <c r="O244" s="218">
        <f t="shared" si="62"/>
        <v>6.25E-2</v>
      </c>
      <c r="P244" s="218">
        <f t="shared" si="63"/>
        <v>0.4375</v>
      </c>
      <c r="Q244" s="218">
        <f t="shared" si="64"/>
        <v>0.1875</v>
      </c>
      <c r="R244" s="218">
        <f t="shared" si="65"/>
        <v>0.25</v>
      </c>
      <c r="S244" s="221">
        <f t="shared" si="56"/>
        <v>-0.375</v>
      </c>
      <c r="T244" s="221">
        <f t="shared" si="57"/>
        <v>-0.125</v>
      </c>
      <c r="U244" s="221">
        <f t="shared" si="58"/>
        <v>-0.1875</v>
      </c>
      <c r="V244" s="221">
        <f t="shared" si="59"/>
        <v>0.25</v>
      </c>
      <c r="W244" s="221">
        <f t="shared" si="60"/>
        <v>0.1875</v>
      </c>
      <c r="X244" s="221">
        <f t="shared" si="61"/>
        <v>-6.25E-2</v>
      </c>
      <c r="Y244" s="205">
        <f t="shared" si="66"/>
        <v>-33.875</v>
      </c>
      <c r="Z244" s="205">
        <f t="shared" si="67"/>
        <v>-0.625</v>
      </c>
      <c r="AA244" s="205">
        <f t="shared" si="68"/>
        <v>-4.6875</v>
      </c>
      <c r="AB244" s="205">
        <f t="shared" si="69"/>
        <v>33.25</v>
      </c>
      <c r="AC244" s="205">
        <f t="shared" si="70"/>
        <v>29.1875</v>
      </c>
      <c r="AD244" s="205">
        <f t="shared" si="71"/>
        <v>-4.0625</v>
      </c>
    </row>
    <row r="245" spans="10:30" x14ac:dyDescent="0.2">
      <c r="J245" s="213">
        <v>4.0000000000003002</v>
      </c>
      <c r="K245" s="214"/>
      <c r="L245" s="214"/>
      <c r="M245" s="214"/>
      <c r="N245" s="214"/>
      <c r="O245" s="218">
        <f t="shared" si="62"/>
        <v>6.25E-2</v>
      </c>
      <c r="P245" s="218">
        <f t="shared" si="63"/>
        <v>0.4375</v>
      </c>
      <c r="Q245" s="218">
        <f t="shared" si="64"/>
        <v>0.1875</v>
      </c>
      <c r="R245" s="218">
        <f t="shared" si="65"/>
        <v>0.25</v>
      </c>
      <c r="S245" s="221">
        <f t="shared" si="56"/>
        <v>-0.375</v>
      </c>
      <c r="T245" s="221">
        <f t="shared" si="57"/>
        <v>-0.125</v>
      </c>
      <c r="U245" s="221">
        <f t="shared" si="58"/>
        <v>-0.1875</v>
      </c>
      <c r="V245" s="221">
        <f t="shared" si="59"/>
        <v>0.25</v>
      </c>
      <c r="W245" s="221">
        <f t="shared" si="60"/>
        <v>0.1875</v>
      </c>
      <c r="X245" s="221">
        <f t="shared" si="61"/>
        <v>-6.25E-2</v>
      </c>
      <c r="Y245" s="205">
        <f t="shared" si="66"/>
        <v>-34.25</v>
      </c>
      <c r="Z245" s="205">
        <f t="shared" si="67"/>
        <v>-0.75</v>
      </c>
      <c r="AA245" s="205">
        <f t="shared" si="68"/>
        <v>-4.875</v>
      </c>
      <c r="AB245" s="205">
        <f t="shared" si="69"/>
        <v>33.5</v>
      </c>
      <c r="AC245" s="205">
        <f t="shared" si="70"/>
        <v>29.375</v>
      </c>
      <c r="AD245" s="205">
        <f t="shared" si="71"/>
        <v>-4.125</v>
      </c>
    </row>
    <row r="246" spans="10:30" x14ac:dyDescent="0.2">
      <c r="J246" s="213">
        <v>4.1000000000002998</v>
      </c>
      <c r="K246" s="214"/>
      <c r="L246" s="214"/>
      <c r="M246" s="214"/>
      <c r="N246" s="214"/>
      <c r="O246" s="218">
        <f t="shared" si="62"/>
        <v>6.25E-2</v>
      </c>
      <c r="P246" s="218">
        <f t="shared" si="63"/>
        <v>0.4375</v>
      </c>
      <c r="Q246" s="218">
        <f t="shared" si="64"/>
        <v>0.1875</v>
      </c>
      <c r="R246" s="218">
        <f t="shared" si="65"/>
        <v>0.25</v>
      </c>
      <c r="S246" s="221">
        <f t="shared" si="56"/>
        <v>-0.375</v>
      </c>
      <c r="T246" s="221">
        <f t="shared" si="57"/>
        <v>-0.125</v>
      </c>
      <c r="U246" s="221">
        <f t="shared" si="58"/>
        <v>-0.1875</v>
      </c>
      <c r="V246" s="221">
        <f t="shared" si="59"/>
        <v>0.25</v>
      </c>
      <c r="W246" s="221">
        <f t="shared" si="60"/>
        <v>0.1875</v>
      </c>
      <c r="X246" s="221">
        <f t="shared" si="61"/>
        <v>-6.25E-2</v>
      </c>
      <c r="Y246" s="205">
        <f t="shared" si="66"/>
        <v>-34.625</v>
      </c>
      <c r="Z246" s="205">
        <f t="shared" si="67"/>
        <v>-0.875</v>
      </c>
      <c r="AA246" s="205">
        <f t="shared" si="68"/>
        <v>-5.0625</v>
      </c>
      <c r="AB246" s="205">
        <f t="shared" si="69"/>
        <v>33.75</v>
      </c>
      <c r="AC246" s="205">
        <f t="shared" si="70"/>
        <v>29.5625</v>
      </c>
      <c r="AD246" s="205">
        <f t="shared" si="71"/>
        <v>-4.1875</v>
      </c>
    </row>
    <row r="247" spans="10:30" x14ac:dyDescent="0.2">
      <c r="J247" s="213">
        <v>4.2000000000003004</v>
      </c>
      <c r="K247" s="214"/>
      <c r="L247" s="214"/>
      <c r="M247" s="214"/>
      <c r="N247" s="214"/>
      <c r="O247" s="218">
        <f t="shared" si="62"/>
        <v>6.25E-2</v>
      </c>
      <c r="P247" s="218">
        <f t="shared" si="63"/>
        <v>0.4375</v>
      </c>
      <c r="Q247" s="218">
        <f t="shared" si="64"/>
        <v>0.1875</v>
      </c>
      <c r="R247" s="218">
        <f t="shared" si="65"/>
        <v>0.25</v>
      </c>
      <c r="S247" s="221">
        <f t="shared" si="56"/>
        <v>-0.375</v>
      </c>
      <c r="T247" s="221">
        <f t="shared" si="57"/>
        <v>-0.125</v>
      </c>
      <c r="U247" s="221">
        <f t="shared" si="58"/>
        <v>-0.1875</v>
      </c>
      <c r="V247" s="221">
        <f t="shared" si="59"/>
        <v>0.25</v>
      </c>
      <c r="W247" s="221">
        <f t="shared" si="60"/>
        <v>0.1875</v>
      </c>
      <c r="X247" s="221">
        <f t="shared" si="61"/>
        <v>-6.25E-2</v>
      </c>
      <c r="Y247" s="205">
        <f t="shared" si="66"/>
        <v>-35</v>
      </c>
      <c r="Z247" s="205">
        <f t="shared" si="67"/>
        <v>-1</v>
      </c>
      <c r="AA247" s="205">
        <f t="shared" si="68"/>
        <v>-5.25</v>
      </c>
      <c r="AB247" s="205">
        <f t="shared" si="69"/>
        <v>34</v>
      </c>
      <c r="AC247" s="205">
        <f t="shared" si="70"/>
        <v>29.75</v>
      </c>
      <c r="AD247" s="205">
        <f t="shared" si="71"/>
        <v>-4.25</v>
      </c>
    </row>
    <row r="248" spans="10:30" x14ac:dyDescent="0.2">
      <c r="J248" s="213">
        <v>4.3000000000003</v>
      </c>
      <c r="K248" s="214"/>
      <c r="L248" s="214"/>
      <c r="M248" s="215">
        <f>E8</f>
        <v>0.125</v>
      </c>
      <c r="N248" s="214"/>
      <c r="O248" s="218">
        <f t="shared" si="62"/>
        <v>6.25E-2</v>
      </c>
      <c r="P248" s="218">
        <f t="shared" si="63"/>
        <v>0.4375</v>
      </c>
      <c r="Q248" s="218">
        <f t="shared" si="64"/>
        <v>0.3125</v>
      </c>
      <c r="R248" s="218">
        <f t="shared" si="65"/>
        <v>0.25</v>
      </c>
      <c r="S248" s="221">
        <f t="shared" si="56"/>
        <v>-0.375</v>
      </c>
      <c r="T248" s="221">
        <f t="shared" si="57"/>
        <v>-0.25</v>
      </c>
      <c r="U248" s="221">
        <f t="shared" si="58"/>
        <v>-0.1875</v>
      </c>
      <c r="V248" s="221">
        <f t="shared" si="59"/>
        <v>0.125</v>
      </c>
      <c r="W248" s="221">
        <f t="shared" si="60"/>
        <v>0.1875</v>
      </c>
      <c r="X248" s="221">
        <f t="shared" si="61"/>
        <v>6.25E-2</v>
      </c>
      <c r="Y248" s="205">
        <f t="shared" si="66"/>
        <v>-35.375</v>
      </c>
      <c r="Z248" s="205">
        <f t="shared" si="67"/>
        <v>-1.25</v>
      </c>
      <c r="AA248" s="205">
        <f t="shared" si="68"/>
        <v>-5.4375</v>
      </c>
      <c r="AB248" s="205">
        <f t="shared" si="69"/>
        <v>34.125</v>
      </c>
      <c r="AC248" s="205">
        <f t="shared" si="70"/>
        <v>29.9375</v>
      </c>
      <c r="AD248" s="205">
        <f t="shared" si="71"/>
        <v>-4.1875</v>
      </c>
    </row>
    <row r="249" spans="10:30" x14ac:dyDescent="0.2">
      <c r="J249" s="213">
        <v>4.4000000000002997</v>
      </c>
      <c r="K249" s="214"/>
      <c r="L249" s="214"/>
      <c r="M249" s="214"/>
      <c r="N249" s="214"/>
      <c r="O249" s="218">
        <f t="shared" si="62"/>
        <v>6.25E-2</v>
      </c>
      <c r="P249" s="218">
        <f t="shared" si="63"/>
        <v>0.4375</v>
      </c>
      <c r="Q249" s="218">
        <f t="shared" si="64"/>
        <v>0.3125</v>
      </c>
      <c r="R249" s="218">
        <f t="shared" si="65"/>
        <v>0.25</v>
      </c>
      <c r="S249" s="221">
        <f t="shared" si="56"/>
        <v>-0.375</v>
      </c>
      <c r="T249" s="221">
        <f t="shared" si="57"/>
        <v>-0.25</v>
      </c>
      <c r="U249" s="221">
        <f t="shared" si="58"/>
        <v>-0.1875</v>
      </c>
      <c r="V249" s="221">
        <f t="shared" si="59"/>
        <v>0.125</v>
      </c>
      <c r="W249" s="221">
        <f t="shared" si="60"/>
        <v>0.1875</v>
      </c>
      <c r="X249" s="221">
        <f t="shared" si="61"/>
        <v>6.25E-2</v>
      </c>
      <c r="Y249" s="205">
        <f t="shared" si="66"/>
        <v>-35.75</v>
      </c>
      <c r="Z249" s="205">
        <f t="shared" si="67"/>
        <v>-1.5</v>
      </c>
      <c r="AA249" s="205">
        <f t="shared" si="68"/>
        <v>-5.625</v>
      </c>
      <c r="AB249" s="205">
        <f t="shared" si="69"/>
        <v>34.25</v>
      </c>
      <c r="AC249" s="205">
        <f t="shared" si="70"/>
        <v>30.125</v>
      </c>
      <c r="AD249" s="205">
        <f t="shared" si="71"/>
        <v>-4.125</v>
      </c>
    </row>
    <row r="250" spans="10:30" x14ac:dyDescent="0.2">
      <c r="J250" s="213">
        <v>4.5000000000003002</v>
      </c>
      <c r="K250" s="214"/>
      <c r="L250" s="214"/>
      <c r="M250" s="214"/>
      <c r="N250" s="214"/>
      <c r="O250" s="218">
        <f t="shared" si="62"/>
        <v>6.25E-2</v>
      </c>
      <c r="P250" s="218">
        <f t="shared" si="63"/>
        <v>0.4375</v>
      </c>
      <c r="Q250" s="218">
        <f t="shared" si="64"/>
        <v>0.3125</v>
      </c>
      <c r="R250" s="218">
        <f t="shared" si="65"/>
        <v>0.25</v>
      </c>
      <c r="S250" s="221">
        <f t="shared" si="56"/>
        <v>-0.375</v>
      </c>
      <c r="T250" s="221">
        <f t="shared" si="57"/>
        <v>-0.25</v>
      </c>
      <c r="U250" s="221">
        <f t="shared" si="58"/>
        <v>-0.1875</v>
      </c>
      <c r="V250" s="221">
        <f t="shared" si="59"/>
        <v>0.125</v>
      </c>
      <c r="W250" s="221">
        <f t="shared" si="60"/>
        <v>0.1875</v>
      </c>
      <c r="X250" s="221">
        <f t="shared" si="61"/>
        <v>6.25E-2</v>
      </c>
      <c r="Y250" s="205">
        <f t="shared" si="66"/>
        <v>-36.125</v>
      </c>
      <c r="Z250" s="205">
        <f t="shared" si="67"/>
        <v>-1.75</v>
      </c>
      <c r="AA250" s="205">
        <f t="shared" si="68"/>
        <v>-5.8125</v>
      </c>
      <c r="AB250" s="205">
        <f t="shared" si="69"/>
        <v>34.375</v>
      </c>
      <c r="AC250" s="205">
        <f t="shared" si="70"/>
        <v>30.3125</v>
      </c>
      <c r="AD250" s="205">
        <f t="shared" si="71"/>
        <v>-4.0625</v>
      </c>
    </row>
    <row r="251" spans="10:30" x14ac:dyDescent="0.2">
      <c r="J251" s="213">
        <v>4.6000000000002998</v>
      </c>
      <c r="K251" s="214"/>
      <c r="L251" s="214"/>
      <c r="M251" s="214"/>
      <c r="N251" s="214"/>
      <c r="O251" s="218">
        <f t="shared" si="62"/>
        <v>6.25E-2</v>
      </c>
      <c r="P251" s="218">
        <f t="shared" si="63"/>
        <v>0.4375</v>
      </c>
      <c r="Q251" s="218">
        <f t="shared" si="64"/>
        <v>0.3125</v>
      </c>
      <c r="R251" s="218">
        <f t="shared" si="65"/>
        <v>0.25</v>
      </c>
      <c r="S251" s="221">
        <f t="shared" si="56"/>
        <v>-0.375</v>
      </c>
      <c r="T251" s="221">
        <f t="shared" si="57"/>
        <v>-0.25</v>
      </c>
      <c r="U251" s="221">
        <f t="shared" si="58"/>
        <v>-0.1875</v>
      </c>
      <c r="V251" s="221">
        <f t="shared" si="59"/>
        <v>0.125</v>
      </c>
      <c r="W251" s="221">
        <f t="shared" si="60"/>
        <v>0.1875</v>
      </c>
      <c r="X251" s="221">
        <f t="shared" si="61"/>
        <v>6.25E-2</v>
      </c>
      <c r="Y251" s="205">
        <f t="shared" si="66"/>
        <v>-36.5</v>
      </c>
      <c r="Z251" s="205">
        <f t="shared" si="67"/>
        <v>-2</v>
      </c>
      <c r="AA251" s="205">
        <f t="shared" si="68"/>
        <v>-6</v>
      </c>
      <c r="AB251" s="205">
        <f t="shared" si="69"/>
        <v>34.5</v>
      </c>
      <c r="AC251" s="205">
        <f t="shared" si="70"/>
        <v>30.5</v>
      </c>
      <c r="AD251" s="205">
        <f t="shared" si="71"/>
        <v>-4</v>
      </c>
    </row>
    <row r="252" spans="10:30" x14ac:dyDescent="0.2">
      <c r="J252" s="213">
        <v>4.7000000000003999</v>
      </c>
      <c r="K252" s="214"/>
      <c r="L252" s="214"/>
      <c r="M252" s="214"/>
      <c r="N252" s="214"/>
      <c r="O252" s="218">
        <f t="shared" si="62"/>
        <v>6.25E-2</v>
      </c>
      <c r="P252" s="218">
        <f t="shared" si="63"/>
        <v>0.4375</v>
      </c>
      <c r="Q252" s="218">
        <f t="shared" si="64"/>
        <v>0.3125</v>
      </c>
      <c r="R252" s="218">
        <f t="shared" si="65"/>
        <v>0.25</v>
      </c>
      <c r="S252" s="221">
        <f t="shared" si="56"/>
        <v>-0.375</v>
      </c>
      <c r="T252" s="221">
        <f t="shared" si="57"/>
        <v>-0.25</v>
      </c>
      <c r="U252" s="221">
        <f t="shared" si="58"/>
        <v>-0.1875</v>
      </c>
      <c r="V252" s="221">
        <f t="shared" si="59"/>
        <v>0.125</v>
      </c>
      <c r="W252" s="221">
        <f t="shared" si="60"/>
        <v>0.1875</v>
      </c>
      <c r="X252" s="221">
        <f t="shared" si="61"/>
        <v>6.25E-2</v>
      </c>
      <c r="Y252" s="205">
        <f t="shared" si="66"/>
        <v>-36.875</v>
      </c>
      <c r="Z252" s="205">
        <f t="shared" si="67"/>
        <v>-2.25</v>
      </c>
      <c r="AA252" s="205">
        <f t="shared" si="68"/>
        <v>-6.1875</v>
      </c>
      <c r="AB252" s="205">
        <f t="shared" si="69"/>
        <v>34.625</v>
      </c>
      <c r="AC252" s="205">
        <f t="shared" si="70"/>
        <v>30.6875</v>
      </c>
      <c r="AD252" s="205">
        <f t="shared" si="71"/>
        <v>-3.9375</v>
      </c>
    </row>
    <row r="253" spans="10:30" x14ac:dyDescent="0.2">
      <c r="J253" s="213">
        <v>4.8000000000004004</v>
      </c>
      <c r="K253" s="214"/>
      <c r="L253" s="214"/>
      <c r="M253" s="215"/>
      <c r="N253" s="214"/>
      <c r="O253" s="218">
        <f t="shared" si="62"/>
        <v>6.25E-2</v>
      </c>
      <c r="P253" s="218">
        <f t="shared" si="63"/>
        <v>0.4375</v>
      </c>
      <c r="Q253" s="218">
        <f t="shared" si="64"/>
        <v>0.3125</v>
      </c>
      <c r="R253" s="218">
        <f t="shared" si="65"/>
        <v>0.25</v>
      </c>
      <c r="S253" s="221">
        <f t="shared" si="56"/>
        <v>-0.375</v>
      </c>
      <c r="T253" s="221">
        <f t="shared" si="57"/>
        <v>-0.25</v>
      </c>
      <c r="U253" s="221">
        <f t="shared" si="58"/>
        <v>-0.1875</v>
      </c>
      <c r="V253" s="221">
        <f t="shared" si="59"/>
        <v>0.125</v>
      </c>
      <c r="W253" s="221">
        <f t="shared" si="60"/>
        <v>0.1875</v>
      </c>
      <c r="X253" s="221">
        <f t="shared" si="61"/>
        <v>6.25E-2</v>
      </c>
      <c r="Y253" s="205">
        <f t="shared" si="66"/>
        <v>-37.25</v>
      </c>
      <c r="Z253" s="205">
        <f t="shared" si="67"/>
        <v>-2.5</v>
      </c>
      <c r="AA253" s="205">
        <f t="shared" si="68"/>
        <v>-6.375</v>
      </c>
      <c r="AB253" s="205">
        <f t="shared" si="69"/>
        <v>34.75</v>
      </c>
      <c r="AC253" s="205">
        <f t="shared" si="70"/>
        <v>30.875</v>
      </c>
      <c r="AD253" s="205">
        <f t="shared" si="71"/>
        <v>-3.875</v>
      </c>
    </row>
    <row r="254" spans="10:30" x14ac:dyDescent="0.2">
      <c r="J254" s="213">
        <v>4.9000000000004</v>
      </c>
      <c r="K254" s="214"/>
      <c r="L254" s="214"/>
      <c r="M254" s="214"/>
      <c r="N254" s="215">
        <f>G6</f>
        <v>0.5</v>
      </c>
      <c r="O254" s="218">
        <f t="shared" si="62"/>
        <v>6.25E-2</v>
      </c>
      <c r="P254" s="218">
        <f t="shared" si="63"/>
        <v>0.4375</v>
      </c>
      <c r="Q254" s="218">
        <f t="shared" si="64"/>
        <v>0.3125</v>
      </c>
      <c r="R254" s="218">
        <f t="shared" si="65"/>
        <v>0.75</v>
      </c>
      <c r="S254" s="221">
        <f t="shared" si="56"/>
        <v>-0.375</v>
      </c>
      <c r="T254" s="221">
        <f t="shared" si="57"/>
        <v>-0.25</v>
      </c>
      <c r="U254" s="221">
        <f t="shared" si="58"/>
        <v>-0.6875</v>
      </c>
      <c r="V254" s="221">
        <f t="shared" si="59"/>
        <v>0.125</v>
      </c>
      <c r="W254" s="221">
        <f t="shared" si="60"/>
        <v>-0.3125</v>
      </c>
      <c r="X254" s="221">
        <f t="shared" si="61"/>
        <v>-0.4375</v>
      </c>
      <c r="Y254" s="205">
        <f t="shared" si="66"/>
        <v>-37.625</v>
      </c>
      <c r="Z254" s="205">
        <f t="shared" si="67"/>
        <v>-2.75</v>
      </c>
      <c r="AA254" s="205">
        <f t="shared" si="68"/>
        <v>-7.0625</v>
      </c>
      <c r="AB254" s="205">
        <f t="shared" si="69"/>
        <v>34.875</v>
      </c>
      <c r="AC254" s="205">
        <f t="shared" si="70"/>
        <v>30.5625</v>
      </c>
      <c r="AD254" s="205">
        <f t="shared" si="71"/>
        <v>-4.3125</v>
      </c>
    </row>
    <row r="255" spans="10:30" x14ac:dyDescent="0.2">
      <c r="J255" s="213">
        <v>5.0000000000003997</v>
      </c>
      <c r="K255" s="214"/>
      <c r="L255" s="214"/>
      <c r="M255" s="214"/>
      <c r="N255" s="214"/>
      <c r="O255" s="218">
        <f t="shared" si="62"/>
        <v>6.25E-2</v>
      </c>
      <c r="P255" s="218">
        <f t="shared" si="63"/>
        <v>0.4375</v>
      </c>
      <c r="Q255" s="218">
        <f t="shared" si="64"/>
        <v>0.3125</v>
      </c>
      <c r="R255" s="218">
        <f t="shared" si="65"/>
        <v>0.75</v>
      </c>
      <c r="S255" s="221">
        <f t="shared" si="56"/>
        <v>-0.375</v>
      </c>
      <c r="T255" s="221">
        <f t="shared" si="57"/>
        <v>-0.25</v>
      </c>
      <c r="U255" s="221">
        <f t="shared" si="58"/>
        <v>-0.6875</v>
      </c>
      <c r="V255" s="221">
        <f t="shared" si="59"/>
        <v>0.125</v>
      </c>
      <c r="W255" s="221">
        <f t="shared" si="60"/>
        <v>-0.3125</v>
      </c>
      <c r="X255" s="221">
        <f t="shared" si="61"/>
        <v>-0.4375</v>
      </c>
      <c r="Y255" s="205">
        <f t="shared" si="66"/>
        <v>-38</v>
      </c>
      <c r="Z255" s="205">
        <f t="shared" si="67"/>
        <v>-3</v>
      </c>
      <c r="AA255" s="205">
        <f t="shared" si="68"/>
        <v>-7.75</v>
      </c>
      <c r="AB255" s="205">
        <f t="shared" si="69"/>
        <v>35</v>
      </c>
      <c r="AC255" s="205">
        <f t="shared" si="70"/>
        <v>30.25</v>
      </c>
      <c r="AD255" s="205">
        <f t="shared" si="71"/>
        <v>-4.75</v>
      </c>
    </row>
    <row r="256" spans="10:30" x14ac:dyDescent="0.2">
      <c r="J256" s="213">
        <v>5.1000000000004002</v>
      </c>
      <c r="K256" s="214"/>
      <c r="L256" s="214"/>
      <c r="M256" s="214"/>
      <c r="N256" s="215"/>
      <c r="O256" s="218">
        <f t="shared" si="62"/>
        <v>6.25E-2</v>
      </c>
      <c r="P256" s="218">
        <f t="shared" si="63"/>
        <v>0.4375</v>
      </c>
      <c r="Q256" s="218">
        <f t="shared" si="64"/>
        <v>0.3125</v>
      </c>
      <c r="R256" s="218">
        <f t="shared" si="65"/>
        <v>0.75</v>
      </c>
      <c r="S256" s="221">
        <f t="shared" si="56"/>
        <v>-0.375</v>
      </c>
      <c r="T256" s="221">
        <f t="shared" si="57"/>
        <v>-0.25</v>
      </c>
      <c r="U256" s="221">
        <f t="shared" si="58"/>
        <v>-0.6875</v>
      </c>
      <c r="V256" s="221">
        <f t="shared" si="59"/>
        <v>0.125</v>
      </c>
      <c r="W256" s="221">
        <f t="shared" si="60"/>
        <v>-0.3125</v>
      </c>
      <c r="X256" s="221">
        <f t="shared" si="61"/>
        <v>-0.4375</v>
      </c>
      <c r="Y256" s="205">
        <f t="shared" si="66"/>
        <v>-38.375</v>
      </c>
      <c r="Z256" s="205">
        <f t="shared" si="67"/>
        <v>-3.25</v>
      </c>
      <c r="AA256" s="205">
        <f t="shared" si="68"/>
        <v>-8.4375</v>
      </c>
      <c r="AB256" s="205">
        <f t="shared" si="69"/>
        <v>35.125</v>
      </c>
      <c r="AC256" s="205">
        <f t="shared" si="70"/>
        <v>29.9375</v>
      </c>
      <c r="AD256" s="205">
        <f t="shared" si="71"/>
        <v>-5.1875</v>
      </c>
    </row>
    <row r="257" spans="10:30" x14ac:dyDescent="0.2">
      <c r="J257" s="213">
        <v>5.2000000000003999</v>
      </c>
      <c r="K257" s="215">
        <f>A8+A11</f>
        <v>0.1875</v>
      </c>
      <c r="L257" s="214"/>
      <c r="M257" s="214"/>
      <c r="N257" s="214"/>
      <c r="O257" s="218">
        <f t="shared" si="62"/>
        <v>0.25</v>
      </c>
      <c r="P257" s="218">
        <f t="shared" si="63"/>
        <v>0.4375</v>
      </c>
      <c r="Q257" s="218">
        <f t="shared" si="64"/>
        <v>0.3125</v>
      </c>
      <c r="R257" s="218">
        <f t="shared" si="65"/>
        <v>0.75</v>
      </c>
      <c r="S257" s="221">
        <f t="shared" si="56"/>
        <v>-0.1875</v>
      </c>
      <c r="T257" s="221">
        <f t="shared" si="57"/>
        <v>-6.25E-2</v>
      </c>
      <c r="U257" s="221">
        <f t="shared" si="58"/>
        <v>-0.5</v>
      </c>
      <c r="V257" s="221">
        <f t="shared" si="59"/>
        <v>0.125</v>
      </c>
      <c r="W257" s="221">
        <f t="shared" si="60"/>
        <v>-0.3125</v>
      </c>
      <c r="X257" s="221">
        <f t="shared" si="61"/>
        <v>-0.4375</v>
      </c>
      <c r="Y257" s="205">
        <f t="shared" si="66"/>
        <v>-38.5625</v>
      </c>
      <c r="Z257" s="205">
        <f t="shared" si="67"/>
        <v>-3.3125</v>
      </c>
      <c r="AA257" s="205">
        <f t="shared" si="68"/>
        <v>-8.9375</v>
      </c>
      <c r="AB257" s="205">
        <f t="shared" si="69"/>
        <v>35.25</v>
      </c>
      <c r="AC257" s="205">
        <f t="shared" si="70"/>
        <v>29.625</v>
      </c>
      <c r="AD257" s="205">
        <f t="shared" si="71"/>
        <v>-5.625</v>
      </c>
    </row>
    <row r="258" spans="10:30" x14ac:dyDescent="0.2">
      <c r="J258" s="213">
        <v>5.3000000000004004</v>
      </c>
      <c r="K258" s="214"/>
      <c r="L258" s="214"/>
      <c r="M258" s="214"/>
      <c r="N258" s="214"/>
      <c r="O258" s="218">
        <f t="shared" si="62"/>
        <v>0.25</v>
      </c>
      <c r="P258" s="218">
        <f t="shared" si="63"/>
        <v>0.4375</v>
      </c>
      <c r="Q258" s="218">
        <f t="shared" si="64"/>
        <v>0.3125</v>
      </c>
      <c r="R258" s="218">
        <f t="shared" si="65"/>
        <v>0.75</v>
      </c>
      <c r="S258" s="221">
        <f t="shared" si="56"/>
        <v>-0.1875</v>
      </c>
      <c r="T258" s="221">
        <f t="shared" si="57"/>
        <v>-6.25E-2</v>
      </c>
      <c r="U258" s="221">
        <f t="shared" si="58"/>
        <v>-0.5</v>
      </c>
      <c r="V258" s="221">
        <f t="shared" si="59"/>
        <v>0.125</v>
      </c>
      <c r="W258" s="221">
        <f t="shared" si="60"/>
        <v>-0.3125</v>
      </c>
      <c r="X258" s="221">
        <f t="shared" si="61"/>
        <v>-0.4375</v>
      </c>
      <c r="Y258" s="205">
        <f t="shared" si="66"/>
        <v>-38.75</v>
      </c>
      <c r="Z258" s="205">
        <f t="shared" si="67"/>
        <v>-3.375</v>
      </c>
      <c r="AA258" s="205">
        <f t="shared" si="68"/>
        <v>-9.4375</v>
      </c>
      <c r="AB258" s="205">
        <f t="shared" si="69"/>
        <v>35.375</v>
      </c>
      <c r="AC258" s="205">
        <f t="shared" si="70"/>
        <v>29.3125</v>
      </c>
      <c r="AD258" s="205">
        <f t="shared" si="71"/>
        <v>-6.0625</v>
      </c>
    </row>
    <row r="259" spans="10:30" x14ac:dyDescent="0.2">
      <c r="J259" s="213">
        <v>5.4000000000004</v>
      </c>
      <c r="K259" s="214"/>
      <c r="L259" s="214"/>
      <c r="M259" s="214"/>
      <c r="N259" s="214"/>
      <c r="O259" s="218">
        <f t="shared" si="62"/>
        <v>0.25</v>
      </c>
      <c r="P259" s="218">
        <f t="shared" si="63"/>
        <v>0.4375</v>
      </c>
      <c r="Q259" s="218">
        <f t="shared" si="64"/>
        <v>0.3125</v>
      </c>
      <c r="R259" s="218">
        <f t="shared" si="65"/>
        <v>0.75</v>
      </c>
      <c r="S259" s="221">
        <f t="shared" si="56"/>
        <v>-0.1875</v>
      </c>
      <c r="T259" s="221">
        <f t="shared" si="57"/>
        <v>-6.25E-2</v>
      </c>
      <c r="U259" s="221">
        <f t="shared" si="58"/>
        <v>-0.5</v>
      </c>
      <c r="V259" s="221">
        <f t="shared" si="59"/>
        <v>0.125</v>
      </c>
      <c r="W259" s="221">
        <f t="shared" si="60"/>
        <v>-0.3125</v>
      </c>
      <c r="X259" s="221">
        <f t="shared" si="61"/>
        <v>-0.4375</v>
      </c>
      <c r="Y259" s="205">
        <f t="shared" si="66"/>
        <v>-38.9375</v>
      </c>
      <c r="Z259" s="205">
        <f t="shared" si="67"/>
        <v>-3.4375</v>
      </c>
      <c r="AA259" s="205">
        <f t="shared" si="68"/>
        <v>-9.9375</v>
      </c>
      <c r="AB259" s="205">
        <f t="shared" si="69"/>
        <v>35.5</v>
      </c>
      <c r="AC259" s="205">
        <f t="shared" si="70"/>
        <v>29</v>
      </c>
      <c r="AD259" s="205">
        <f t="shared" si="71"/>
        <v>-6.5</v>
      </c>
    </row>
    <row r="260" spans="10:30" x14ac:dyDescent="0.2">
      <c r="J260" s="213">
        <v>5.5000000000003997</v>
      </c>
      <c r="K260" s="214"/>
      <c r="L260" s="214"/>
      <c r="M260" s="214"/>
      <c r="N260" s="214"/>
      <c r="O260" s="218">
        <f t="shared" si="62"/>
        <v>0.25</v>
      </c>
      <c r="P260" s="218">
        <f t="shared" si="63"/>
        <v>0.4375</v>
      </c>
      <c r="Q260" s="218">
        <f t="shared" si="64"/>
        <v>0.3125</v>
      </c>
      <c r="R260" s="218">
        <f t="shared" si="65"/>
        <v>0.75</v>
      </c>
      <c r="S260" s="221">
        <f t="shared" si="56"/>
        <v>-0.1875</v>
      </c>
      <c r="T260" s="221">
        <f t="shared" si="57"/>
        <v>-6.25E-2</v>
      </c>
      <c r="U260" s="221">
        <f t="shared" si="58"/>
        <v>-0.5</v>
      </c>
      <c r="V260" s="221">
        <f t="shared" si="59"/>
        <v>0.125</v>
      </c>
      <c r="W260" s="221">
        <f t="shared" si="60"/>
        <v>-0.3125</v>
      </c>
      <c r="X260" s="221">
        <f t="shared" si="61"/>
        <v>-0.4375</v>
      </c>
      <c r="Y260" s="205">
        <f t="shared" si="66"/>
        <v>-39.125</v>
      </c>
      <c r="Z260" s="205">
        <f t="shared" si="67"/>
        <v>-3.5</v>
      </c>
      <c r="AA260" s="205">
        <f t="shared" si="68"/>
        <v>-10.4375</v>
      </c>
      <c r="AB260" s="205">
        <f t="shared" si="69"/>
        <v>35.625</v>
      </c>
      <c r="AC260" s="205">
        <f t="shared" si="70"/>
        <v>28.6875</v>
      </c>
      <c r="AD260" s="205">
        <f t="shared" si="71"/>
        <v>-6.9375</v>
      </c>
    </row>
    <row r="261" spans="10:30" x14ac:dyDescent="0.2">
      <c r="J261" s="213">
        <v>5.6000000000004002</v>
      </c>
      <c r="K261" s="215"/>
      <c r="L261" s="214"/>
      <c r="M261" s="214"/>
      <c r="N261" s="214"/>
      <c r="O261" s="218">
        <f t="shared" si="62"/>
        <v>0.25</v>
      </c>
      <c r="P261" s="218">
        <f t="shared" si="63"/>
        <v>0.4375</v>
      </c>
      <c r="Q261" s="218">
        <f t="shared" si="64"/>
        <v>0.3125</v>
      </c>
      <c r="R261" s="218">
        <f t="shared" si="65"/>
        <v>0.75</v>
      </c>
      <c r="S261" s="221">
        <f t="shared" si="56"/>
        <v>-0.1875</v>
      </c>
      <c r="T261" s="221">
        <f t="shared" si="57"/>
        <v>-6.25E-2</v>
      </c>
      <c r="U261" s="221">
        <f t="shared" si="58"/>
        <v>-0.5</v>
      </c>
      <c r="V261" s="221">
        <f t="shared" si="59"/>
        <v>0.125</v>
      </c>
      <c r="W261" s="221">
        <f t="shared" si="60"/>
        <v>-0.3125</v>
      </c>
      <c r="X261" s="221">
        <f t="shared" si="61"/>
        <v>-0.4375</v>
      </c>
      <c r="Y261" s="205">
        <f t="shared" si="66"/>
        <v>-39.3125</v>
      </c>
      <c r="Z261" s="205">
        <f t="shared" si="67"/>
        <v>-3.5625</v>
      </c>
      <c r="AA261" s="205">
        <f t="shared" si="68"/>
        <v>-10.9375</v>
      </c>
      <c r="AB261" s="205">
        <f t="shared" si="69"/>
        <v>35.75</v>
      </c>
      <c r="AC261" s="205">
        <f t="shared" si="70"/>
        <v>28.375</v>
      </c>
      <c r="AD261" s="205">
        <f t="shared" si="71"/>
        <v>-7.375</v>
      </c>
    </row>
    <row r="262" spans="10:30" x14ac:dyDescent="0.2">
      <c r="J262" s="213">
        <v>5.7000000000003999</v>
      </c>
      <c r="K262" s="214"/>
      <c r="L262" s="214"/>
      <c r="M262" s="214"/>
      <c r="N262" s="214"/>
      <c r="O262" s="218">
        <f t="shared" si="62"/>
        <v>0.25</v>
      </c>
      <c r="P262" s="218">
        <f t="shared" si="63"/>
        <v>0.4375</v>
      </c>
      <c r="Q262" s="218">
        <f t="shared" si="64"/>
        <v>0.3125</v>
      </c>
      <c r="R262" s="218">
        <f t="shared" si="65"/>
        <v>0.75</v>
      </c>
      <c r="S262" s="221">
        <f t="shared" ref="S262:S325" si="72">O262-P262</f>
        <v>-0.1875</v>
      </c>
      <c r="T262" s="221">
        <f t="shared" ref="T262:T325" si="73">O262-Q262</f>
        <v>-6.25E-2</v>
      </c>
      <c r="U262" s="221">
        <f t="shared" ref="U262:U325" si="74">O262-R262</f>
        <v>-0.5</v>
      </c>
      <c r="V262" s="221">
        <f t="shared" ref="V262:V325" si="75">P262-Q262</f>
        <v>0.125</v>
      </c>
      <c r="W262" s="221">
        <f t="shared" ref="W262:W325" si="76">P262-R262</f>
        <v>-0.3125</v>
      </c>
      <c r="X262" s="221">
        <f t="shared" ref="X262:X325" si="77">Q262-R262</f>
        <v>-0.4375</v>
      </c>
      <c r="Y262" s="205">
        <f t="shared" si="66"/>
        <v>-39.5</v>
      </c>
      <c r="Z262" s="205">
        <f t="shared" si="67"/>
        <v>-3.625</v>
      </c>
      <c r="AA262" s="205">
        <f t="shared" si="68"/>
        <v>-11.4375</v>
      </c>
      <c r="AB262" s="205">
        <f t="shared" si="69"/>
        <v>35.875</v>
      </c>
      <c r="AC262" s="205">
        <f t="shared" si="70"/>
        <v>28.0625</v>
      </c>
      <c r="AD262" s="205">
        <f t="shared" si="71"/>
        <v>-7.8125</v>
      </c>
    </row>
    <row r="263" spans="10:30" x14ac:dyDescent="0.2">
      <c r="J263" s="213">
        <v>5.8000000000004004</v>
      </c>
      <c r="K263" s="214"/>
      <c r="L263" s="214"/>
      <c r="M263" s="214"/>
      <c r="N263" s="214"/>
      <c r="O263" s="218">
        <f t="shared" ref="O263:O326" si="78">K263+O262</f>
        <v>0.25</v>
      </c>
      <c r="P263" s="218">
        <f t="shared" ref="P263:P326" si="79">L263+P262</f>
        <v>0.4375</v>
      </c>
      <c r="Q263" s="218">
        <f t="shared" ref="Q263:Q326" si="80">M263+Q262</f>
        <v>0.3125</v>
      </c>
      <c r="R263" s="218">
        <f t="shared" ref="R263:R326" si="81">N263+R262</f>
        <v>0.75</v>
      </c>
      <c r="S263" s="221">
        <f t="shared" si="72"/>
        <v>-0.1875</v>
      </c>
      <c r="T263" s="221">
        <f t="shared" si="73"/>
        <v>-6.25E-2</v>
      </c>
      <c r="U263" s="221">
        <f t="shared" si="74"/>
        <v>-0.5</v>
      </c>
      <c r="V263" s="221">
        <f t="shared" si="75"/>
        <v>0.125</v>
      </c>
      <c r="W263" s="221">
        <f t="shared" si="76"/>
        <v>-0.3125</v>
      </c>
      <c r="X263" s="221">
        <f t="shared" si="77"/>
        <v>-0.4375</v>
      </c>
      <c r="Y263" s="205">
        <f t="shared" ref="Y263:Y326" si="82">S263+Y262</f>
        <v>-39.6875</v>
      </c>
      <c r="Z263" s="205">
        <f t="shared" ref="Z263:Z326" si="83">T263+Z262</f>
        <v>-3.6875</v>
      </c>
      <c r="AA263" s="205">
        <f t="shared" ref="AA263:AA326" si="84">U263+AA262</f>
        <v>-11.9375</v>
      </c>
      <c r="AB263" s="205">
        <f t="shared" ref="AB263:AB326" si="85">V263+AB262</f>
        <v>36</v>
      </c>
      <c r="AC263" s="205">
        <f t="shared" ref="AC263:AC326" si="86">W263+AC262</f>
        <v>27.75</v>
      </c>
      <c r="AD263" s="205">
        <f t="shared" ref="AD263:AD326" si="87">X263+AD262</f>
        <v>-8.25</v>
      </c>
    </row>
    <row r="264" spans="10:30" x14ac:dyDescent="0.2">
      <c r="J264" s="213">
        <v>5.9000000000004</v>
      </c>
      <c r="K264" s="214"/>
      <c r="L264" s="214"/>
      <c r="M264" s="214"/>
      <c r="N264" s="214"/>
      <c r="O264" s="218">
        <f t="shared" si="78"/>
        <v>0.25</v>
      </c>
      <c r="P264" s="218">
        <f t="shared" si="79"/>
        <v>0.4375</v>
      </c>
      <c r="Q264" s="218">
        <f t="shared" si="80"/>
        <v>0.3125</v>
      </c>
      <c r="R264" s="218">
        <f t="shared" si="81"/>
        <v>0.75</v>
      </c>
      <c r="S264" s="221">
        <f t="shared" si="72"/>
        <v>-0.1875</v>
      </c>
      <c r="T264" s="221">
        <f t="shared" si="73"/>
        <v>-6.25E-2</v>
      </c>
      <c r="U264" s="221">
        <f t="shared" si="74"/>
        <v>-0.5</v>
      </c>
      <c r="V264" s="221">
        <f t="shared" si="75"/>
        <v>0.125</v>
      </c>
      <c r="W264" s="221">
        <f t="shared" si="76"/>
        <v>-0.3125</v>
      </c>
      <c r="X264" s="221">
        <f t="shared" si="77"/>
        <v>-0.4375</v>
      </c>
      <c r="Y264" s="205">
        <f t="shared" si="82"/>
        <v>-39.875</v>
      </c>
      <c r="Z264" s="205">
        <f t="shared" si="83"/>
        <v>-3.75</v>
      </c>
      <c r="AA264" s="205">
        <f t="shared" si="84"/>
        <v>-12.4375</v>
      </c>
      <c r="AB264" s="205">
        <f t="shared" si="85"/>
        <v>36.125</v>
      </c>
      <c r="AC264" s="205">
        <f t="shared" si="86"/>
        <v>27.4375</v>
      </c>
      <c r="AD264" s="205">
        <f t="shared" si="87"/>
        <v>-8.6875</v>
      </c>
    </row>
    <row r="265" spans="10:30" x14ac:dyDescent="0.2">
      <c r="J265" s="213">
        <v>6.0000000000003997</v>
      </c>
      <c r="K265" s="215">
        <f>A6</f>
        <v>0.125</v>
      </c>
      <c r="L265" s="214"/>
      <c r="M265" s="215">
        <f>E7</f>
        <v>6.25E-2</v>
      </c>
      <c r="N265" s="214"/>
      <c r="O265" s="218">
        <f t="shared" si="78"/>
        <v>0.375</v>
      </c>
      <c r="P265" s="218">
        <f t="shared" si="79"/>
        <v>0.4375</v>
      </c>
      <c r="Q265" s="218">
        <f t="shared" si="80"/>
        <v>0.375</v>
      </c>
      <c r="R265" s="218">
        <f t="shared" si="81"/>
        <v>0.75</v>
      </c>
      <c r="S265" s="221">
        <f t="shared" si="72"/>
        <v>-6.25E-2</v>
      </c>
      <c r="T265" s="221">
        <f t="shared" si="73"/>
        <v>0</v>
      </c>
      <c r="U265" s="221">
        <f t="shared" si="74"/>
        <v>-0.375</v>
      </c>
      <c r="V265" s="221">
        <f t="shared" si="75"/>
        <v>6.25E-2</v>
      </c>
      <c r="W265" s="221">
        <f t="shared" si="76"/>
        <v>-0.3125</v>
      </c>
      <c r="X265" s="221">
        <f t="shared" si="77"/>
        <v>-0.375</v>
      </c>
      <c r="Y265" s="205">
        <f t="shared" si="82"/>
        <v>-39.9375</v>
      </c>
      <c r="Z265" s="205">
        <f t="shared" si="83"/>
        <v>-3.75</v>
      </c>
      <c r="AA265" s="205">
        <f t="shared" si="84"/>
        <v>-12.8125</v>
      </c>
      <c r="AB265" s="205">
        <f t="shared" si="85"/>
        <v>36.1875</v>
      </c>
      <c r="AC265" s="205">
        <f t="shared" si="86"/>
        <v>27.125</v>
      </c>
      <c r="AD265" s="205">
        <f t="shared" si="87"/>
        <v>-9.0625</v>
      </c>
    </row>
    <row r="266" spans="10:30" x14ac:dyDescent="0.2">
      <c r="J266" s="213">
        <v>6.1000000000004002</v>
      </c>
      <c r="K266" s="214"/>
      <c r="L266" s="214"/>
      <c r="M266" s="214"/>
      <c r="N266" s="214"/>
      <c r="O266" s="218">
        <f t="shared" si="78"/>
        <v>0.375</v>
      </c>
      <c r="P266" s="218">
        <f t="shared" si="79"/>
        <v>0.4375</v>
      </c>
      <c r="Q266" s="218">
        <f t="shared" si="80"/>
        <v>0.375</v>
      </c>
      <c r="R266" s="218">
        <f t="shared" si="81"/>
        <v>0.75</v>
      </c>
      <c r="S266" s="221">
        <f t="shared" si="72"/>
        <v>-6.25E-2</v>
      </c>
      <c r="T266" s="221">
        <f t="shared" si="73"/>
        <v>0</v>
      </c>
      <c r="U266" s="221">
        <f t="shared" si="74"/>
        <v>-0.375</v>
      </c>
      <c r="V266" s="221">
        <f t="shared" si="75"/>
        <v>6.25E-2</v>
      </c>
      <c r="W266" s="221">
        <f t="shared" si="76"/>
        <v>-0.3125</v>
      </c>
      <c r="X266" s="221">
        <f t="shared" si="77"/>
        <v>-0.375</v>
      </c>
      <c r="Y266" s="205">
        <f t="shared" si="82"/>
        <v>-40</v>
      </c>
      <c r="Z266" s="205">
        <f t="shared" si="83"/>
        <v>-3.75</v>
      </c>
      <c r="AA266" s="205">
        <f t="shared" si="84"/>
        <v>-13.1875</v>
      </c>
      <c r="AB266" s="205">
        <f t="shared" si="85"/>
        <v>36.25</v>
      </c>
      <c r="AC266" s="205">
        <f t="shared" si="86"/>
        <v>26.8125</v>
      </c>
      <c r="AD266" s="205">
        <f t="shared" si="87"/>
        <v>-9.4375</v>
      </c>
    </row>
    <row r="267" spans="10:30" x14ac:dyDescent="0.2">
      <c r="J267" s="213">
        <v>6.2000000000003999</v>
      </c>
      <c r="K267" s="214"/>
      <c r="L267" s="214"/>
      <c r="M267" s="214"/>
      <c r="N267" s="214"/>
      <c r="O267" s="218">
        <f t="shared" si="78"/>
        <v>0.375</v>
      </c>
      <c r="P267" s="218">
        <f t="shared" si="79"/>
        <v>0.4375</v>
      </c>
      <c r="Q267" s="218">
        <f t="shared" si="80"/>
        <v>0.375</v>
      </c>
      <c r="R267" s="218">
        <f t="shared" si="81"/>
        <v>0.75</v>
      </c>
      <c r="S267" s="221">
        <f t="shared" si="72"/>
        <v>-6.25E-2</v>
      </c>
      <c r="T267" s="221">
        <f t="shared" si="73"/>
        <v>0</v>
      </c>
      <c r="U267" s="221">
        <f t="shared" si="74"/>
        <v>-0.375</v>
      </c>
      <c r="V267" s="221">
        <f t="shared" si="75"/>
        <v>6.25E-2</v>
      </c>
      <c r="W267" s="221">
        <f t="shared" si="76"/>
        <v>-0.3125</v>
      </c>
      <c r="X267" s="221">
        <f t="shared" si="77"/>
        <v>-0.375</v>
      </c>
      <c r="Y267" s="205">
        <f t="shared" si="82"/>
        <v>-40.0625</v>
      </c>
      <c r="Z267" s="205">
        <f t="shared" si="83"/>
        <v>-3.75</v>
      </c>
      <c r="AA267" s="205">
        <f t="shared" si="84"/>
        <v>-13.5625</v>
      </c>
      <c r="AB267" s="205">
        <f t="shared" si="85"/>
        <v>36.3125</v>
      </c>
      <c r="AC267" s="205">
        <f t="shared" si="86"/>
        <v>26.5</v>
      </c>
      <c r="AD267" s="205">
        <f t="shared" si="87"/>
        <v>-9.8125</v>
      </c>
    </row>
    <row r="268" spans="10:30" x14ac:dyDescent="0.2">
      <c r="J268" s="213">
        <v>6.3000000000004004</v>
      </c>
      <c r="K268" s="214"/>
      <c r="L268" s="214"/>
      <c r="M268" s="214"/>
      <c r="N268" s="214"/>
      <c r="O268" s="218">
        <f t="shared" si="78"/>
        <v>0.375</v>
      </c>
      <c r="P268" s="218">
        <f t="shared" si="79"/>
        <v>0.4375</v>
      </c>
      <c r="Q268" s="218">
        <f t="shared" si="80"/>
        <v>0.375</v>
      </c>
      <c r="R268" s="218">
        <f t="shared" si="81"/>
        <v>0.75</v>
      </c>
      <c r="S268" s="221">
        <f t="shared" si="72"/>
        <v>-6.25E-2</v>
      </c>
      <c r="T268" s="221">
        <f t="shared" si="73"/>
        <v>0</v>
      </c>
      <c r="U268" s="221">
        <f t="shared" si="74"/>
        <v>-0.375</v>
      </c>
      <c r="V268" s="221">
        <f t="shared" si="75"/>
        <v>6.25E-2</v>
      </c>
      <c r="W268" s="221">
        <f t="shared" si="76"/>
        <v>-0.3125</v>
      </c>
      <c r="X268" s="221">
        <f t="shared" si="77"/>
        <v>-0.375</v>
      </c>
      <c r="Y268" s="205">
        <f t="shared" si="82"/>
        <v>-40.125</v>
      </c>
      <c r="Z268" s="205">
        <f t="shared" si="83"/>
        <v>-3.75</v>
      </c>
      <c r="AA268" s="205">
        <f t="shared" si="84"/>
        <v>-13.9375</v>
      </c>
      <c r="AB268" s="205">
        <f t="shared" si="85"/>
        <v>36.375</v>
      </c>
      <c r="AC268" s="205">
        <f t="shared" si="86"/>
        <v>26.1875</v>
      </c>
      <c r="AD268" s="205">
        <f t="shared" si="87"/>
        <v>-10.1875</v>
      </c>
    </row>
    <row r="269" spans="10:30" x14ac:dyDescent="0.2">
      <c r="J269" s="213">
        <v>6.4000000000004</v>
      </c>
      <c r="K269" s="214"/>
      <c r="L269" s="214"/>
      <c r="M269" s="214"/>
      <c r="N269" s="214"/>
      <c r="O269" s="218">
        <f t="shared" si="78"/>
        <v>0.375</v>
      </c>
      <c r="P269" s="218">
        <f t="shared" si="79"/>
        <v>0.4375</v>
      </c>
      <c r="Q269" s="218">
        <f t="shared" si="80"/>
        <v>0.375</v>
      </c>
      <c r="R269" s="218">
        <f t="shared" si="81"/>
        <v>0.75</v>
      </c>
      <c r="S269" s="221">
        <f t="shared" si="72"/>
        <v>-6.25E-2</v>
      </c>
      <c r="T269" s="221">
        <f t="shared" si="73"/>
        <v>0</v>
      </c>
      <c r="U269" s="221">
        <f t="shared" si="74"/>
        <v>-0.375</v>
      </c>
      <c r="V269" s="221">
        <f t="shared" si="75"/>
        <v>6.25E-2</v>
      </c>
      <c r="W269" s="221">
        <f t="shared" si="76"/>
        <v>-0.3125</v>
      </c>
      <c r="X269" s="221">
        <f t="shared" si="77"/>
        <v>-0.375</v>
      </c>
      <c r="Y269" s="205">
        <f t="shared" si="82"/>
        <v>-40.1875</v>
      </c>
      <c r="Z269" s="205">
        <f t="shared" si="83"/>
        <v>-3.75</v>
      </c>
      <c r="AA269" s="205">
        <f t="shared" si="84"/>
        <v>-14.3125</v>
      </c>
      <c r="AB269" s="205">
        <f t="shared" si="85"/>
        <v>36.4375</v>
      </c>
      <c r="AC269" s="205">
        <f t="shared" si="86"/>
        <v>25.875</v>
      </c>
      <c r="AD269" s="205">
        <f t="shared" si="87"/>
        <v>-10.5625</v>
      </c>
    </row>
    <row r="270" spans="10:30" x14ac:dyDescent="0.2">
      <c r="J270" s="213">
        <v>6.5000000000003997</v>
      </c>
      <c r="K270" s="214"/>
      <c r="L270" s="214"/>
      <c r="M270" s="214"/>
      <c r="N270" s="214"/>
      <c r="O270" s="218">
        <f t="shared" si="78"/>
        <v>0.375</v>
      </c>
      <c r="P270" s="218">
        <f t="shared" si="79"/>
        <v>0.4375</v>
      </c>
      <c r="Q270" s="218">
        <f t="shared" si="80"/>
        <v>0.375</v>
      </c>
      <c r="R270" s="218">
        <f t="shared" si="81"/>
        <v>0.75</v>
      </c>
      <c r="S270" s="221">
        <f t="shared" si="72"/>
        <v>-6.25E-2</v>
      </c>
      <c r="T270" s="221">
        <f t="shared" si="73"/>
        <v>0</v>
      </c>
      <c r="U270" s="221">
        <f t="shared" si="74"/>
        <v>-0.375</v>
      </c>
      <c r="V270" s="221">
        <f t="shared" si="75"/>
        <v>6.25E-2</v>
      </c>
      <c r="W270" s="221">
        <f t="shared" si="76"/>
        <v>-0.3125</v>
      </c>
      <c r="X270" s="221">
        <f t="shared" si="77"/>
        <v>-0.375</v>
      </c>
      <c r="Y270" s="205">
        <f t="shared" si="82"/>
        <v>-40.25</v>
      </c>
      <c r="Z270" s="205">
        <f t="shared" si="83"/>
        <v>-3.75</v>
      </c>
      <c r="AA270" s="205">
        <f t="shared" si="84"/>
        <v>-14.6875</v>
      </c>
      <c r="AB270" s="205">
        <f t="shared" si="85"/>
        <v>36.5</v>
      </c>
      <c r="AC270" s="205">
        <f t="shared" si="86"/>
        <v>25.5625</v>
      </c>
      <c r="AD270" s="205">
        <f t="shared" si="87"/>
        <v>-10.9375</v>
      </c>
    </row>
    <row r="271" spans="10:30" x14ac:dyDescent="0.2">
      <c r="J271" s="213">
        <v>6.6000000000004002</v>
      </c>
      <c r="K271" s="214"/>
      <c r="L271" s="214"/>
      <c r="M271" s="214"/>
      <c r="N271" s="214"/>
      <c r="O271" s="218">
        <f t="shared" si="78"/>
        <v>0.375</v>
      </c>
      <c r="P271" s="218">
        <f t="shared" si="79"/>
        <v>0.4375</v>
      </c>
      <c r="Q271" s="218">
        <f t="shared" si="80"/>
        <v>0.375</v>
      </c>
      <c r="R271" s="218">
        <f t="shared" si="81"/>
        <v>0.75</v>
      </c>
      <c r="S271" s="221">
        <f t="shared" si="72"/>
        <v>-6.25E-2</v>
      </c>
      <c r="T271" s="221">
        <f t="shared" si="73"/>
        <v>0</v>
      </c>
      <c r="U271" s="221">
        <f t="shared" si="74"/>
        <v>-0.375</v>
      </c>
      <c r="V271" s="221">
        <f t="shared" si="75"/>
        <v>6.25E-2</v>
      </c>
      <c r="W271" s="221">
        <f t="shared" si="76"/>
        <v>-0.3125</v>
      </c>
      <c r="X271" s="221">
        <f t="shared" si="77"/>
        <v>-0.375</v>
      </c>
      <c r="Y271" s="205">
        <f t="shared" si="82"/>
        <v>-40.3125</v>
      </c>
      <c r="Z271" s="205">
        <f t="shared" si="83"/>
        <v>-3.75</v>
      </c>
      <c r="AA271" s="205">
        <f t="shared" si="84"/>
        <v>-15.0625</v>
      </c>
      <c r="AB271" s="205">
        <f t="shared" si="85"/>
        <v>36.5625</v>
      </c>
      <c r="AC271" s="205">
        <f t="shared" si="86"/>
        <v>25.25</v>
      </c>
      <c r="AD271" s="205">
        <f t="shared" si="87"/>
        <v>-11.3125</v>
      </c>
    </row>
    <row r="272" spans="10:30" x14ac:dyDescent="0.2">
      <c r="J272" s="213">
        <v>6.7000000000003999</v>
      </c>
      <c r="K272" s="214"/>
      <c r="L272" s="214"/>
      <c r="M272" s="214"/>
      <c r="N272" s="214"/>
      <c r="O272" s="218">
        <f t="shared" si="78"/>
        <v>0.375</v>
      </c>
      <c r="P272" s="218">
        <f t="shared" si="79"/>
        <v>0.4375</v>
      </c>
      <c r="Q272" s="218">
        <f t="shared" si="80"/>
        <v>0.375</v>
      </c>
      <c r="R272" s="218">
        <f t="shared" si="81"/>
        <v>0.75</v>
      </c>
      <c r="S272" s="221">
        <f t="shared" si="72"/>
        <v>-6.25E-2</v>
      </c>
      <c r="T272" s="221">
        <f t="shared" si="73"/>
        <v>0</v>
      </c>
      <c r="U272" s="221">
        <f t="shared" si="74"/>
        <v>-0.375</v>
      </c>
      <c r="V272" s="221">
        <f t="shared" si="75"/>
        <v>6.25E-2</v>
      </c>
      <c r="W272" s="221">
        <f t="shared" si="76"/>
        <v>-0.3125</v>
      </c>
      <c r="X272" s="221">
        <f t="shared" si="77"/>
        <v>-0.375</v>
      </c>
      <c r="Y272" s="205">
        <f t="shared" si="82"/>
        <v>-40.375</v>
      </c>
      <c r="Z272" s="205">
        <f t="shared" si="83"/>
        <v>-3.75</v>
      </c>
      <c r="AA272" s="205">
        <f t="shared" si="84"/>
        <v>-15.4375</v>
      </c>
      <c r="AB272" s="205">
        <f t="shared" si="85"/>
        <v>36.625</v>
      </c>
      <c r="AC272" s="205">
        <f t="shared" si="86"/>
        <v>24.9375</v>
      </c>
      <c r="AD272" s="205">
        <f t="shared" si="87"/>
        <v>-11.6875</v>
      </c>
    </row>
    <row r="273" spans="10:30" x14ac:dyDescent="0.2">
      <c r="J273" s="213">
        <v>6.8000000000004004</v>
      </c>
      <c r="K273" s="214"/>
      <c r="L273" s="214"/>
      <c r="M273" s="214"/>
      <c r="N273" s="214"/>
      <c r="O273" s="218">
        <f t="shared" si="78"/>
        <v>0.375</v>
      </c>
      <c r="P273" s="218">
        <f t="shared" si="79"/>
        <v>0.4375</v>
      </c>
      <c r="Q273" s="218">
        <f t="shared" si="80"/>
        <v>0.375</v>
      </c>
      <c r="R273" s="218">
        <f t="shared" si="81"/>
        <v>0.75</v>
      </c>
      <c r="S273" s="221">
        <f t="shared" si="72"/>
        <v>-6.25E-2</v>
      </c>
      <c r="T273" s="221">
        <f t="shared" si="73"/>
        <v>0</v>
      </c>
      <c r="U273" s="221">
        <f t="shared" si="74"/>
        <v>-0.375</v>
      </c>
      <c r="V273" s="221">
        <f t="shared" si="75"/>
        <v>6.25E-2</v>
      </c>
      <c r="W273" s="221">
        <f t="shared" si="76"/>
        <v>-0.3125</v>
      </c>
      <c r="X273" s="221">
        <f t="shared" si="77"/>
        <v>-0.375</v>
      </c>
      <c r="Y273" s="205">
        <f t="shared" si="82"/>
        <v>-40.4375</v>
      </c>
      <c r="Z273" s="205">
        <f t="shared" si="83"/>
        <v>-3.75</v>
      </c>
      <c r="AA273" s="205">
        <f t="shared" si="84"/>
        <v>-15.8125</v>
      </c>
      <c r="AB273" s="205">
        <f t="shared" si="85"/>
        <v>36.6875</v>
      </c>
      <c r="AC273" s="205">
        <f t="shared" si="86"/>
        <v>24.625</v>
      </c>
      <c r="AD273" s="205">
        <f t="shared" si="87"/>
        <v>-12.0625</v>
      </c>
    </row>
    <row r="274" spans="10:30" x14ac:dyDescent="0.2">
      <c r="J274" s="213">
        <v>6.9000000000004</v>
      </c>
      <c r="K274" s="214"/>
      <c r="L274" s="214"/>
      <c r="M274" s="214"/>
      <c r="N274" s="214"/>
      <c r="O274" s="218">
        <f t="shared" si="78"/>
        <v>0.375</v>
      </c>
      <c r="P274" s="218">
        <f t="shared" si="79"/>
        <v>0.4375</v>
      </c>
      <c r="Q274" s="218">
        <f t="shared" si="80"/>
        <v>0.375</v>
      </c>
      <c r="R274" s="218">
        <f t="shared" si="81"/>
        <v>0.75</v>
      </c>
      <c r="S274" s="221">
        <f t="shared" si="72"/>
        <v>-6.25E-2</v>
      </c>
      <c r="T274" s="221">
        <f t="shared" si="73"/>
        <v>0</v>
      </c>
      <c r="U274" s="221">
        <f t="shared" si="74"/>
        <v>-0.375</v>
      </c>
      <c r="V274" s="221">
        <f t="shared" si="75"/>
        <v>6.25E-2</v>
      </c>
      <c r="W274" s="221">
        <f t="shared" si="76"/>
        <v>-0.3125</v>
      </c>
      <c r="X274" s="221">
        <f t="shared" si="77"/>
        <v>-0.375</v>
      </c>
      <c r="Y274" s="205">
        <f t="shared" si="82"/>
        <v>-40.5</v>
      </c>
      <c r="Z274" s="205">
        <f t="shared" si="83"/>
        <v>-3.75</v>
      </c>
      <c r="AA274" s="205">
        <f t="shared" si="84"/>
        <v>-16.1875</v>
      </c>
      <c r="AB274" s="205">
        <f t="shared" si="85"/>
        <v>36.75</v>
      </c>
      <c r="AC274" s="205">
        <f t="shared" si="86"/>
        <v>24.3125</v>
      </c>
      <c r="AD274" s="205">
        <f t="shared" si="87"/>
        <v>-12.4375</v>
      </c>
    </row>
    <row r="275" spans="10:30" x14ac:dyDescent="0.2">
      <c r="J275" s="213">
        <v>7.0000000000003997</v>
      </c>
      <c r="K275" s="214"/>
      <c r="L275" s="214"/>
      <c r="M275" s="214"/>
      <c r="N275" s="214"/>
      <c r="O275" s="218">
        <f t="shared" si="78"/>
        <v>0.375</v>
      </c>
      <c r="P275" s="218">
        <f t="shared" si="79"/>
        <v>0.4375</v>
      </c>
      <c r="Q275" s="218">
        <f t="shared" si="80"/>
        <v>0.375</v>
      </c>
      <c r="R275" s="218">
        <f t="shared" si="81"/>
        <v>0.75</v>
      </c>
      <c r="S275" s="221">
        <f t="shared" si="72"/>
        <v>-6.25E-2</v>
      </c>
      <c r="T275" s="221">
        <f t="shared" si="73"/>
        <v>0</v>
      </c>
      <c r="U275" s="221">
        <f t="shared" si="74"/>
        <v>-0.375</v>
      </c>
      <c r="V275" s="221">
        <f t="shared" si="75"/>
        <v>6.25E-2</v>
      </c>
      <c r="W275" s="221">
        <f t="shared" si="76"/>
        <v>-0.3125</v>
      </c>
      <c r="X275" s="221">
        <f t="shared" si="77"/>
        <v>-0.375</v>
      </c>
      <c r="Y275" s="205">
        <f t="shared" si="82"/>
        <v>-40.5625</v>
      </c>
      <c r="Z275" s="205">
        <f t="shared" si="83"/>
        <v>-3.75</v>
      </c>
      <c r="AA275" s="205">
        <f t="shared" si="84"/>
        <v>-16.5625</v>
      </c>
      <c r="AB275" s="205">
        <f t="shared" si="85"/>
        <v>36.8125</v>
      </c>
      <c r="AC275" s="205">
        <f t="shared" si="86"/>
        <v>24</v>
      </c>
      <c r="AD275" s="205">
        <f t="shared" si="87"/>
        <v>-12.8125</v>
      </c>
    </row>
    <row r="276" spans="10:30" x14ac:dyDescent="0.2">
      <c r="J276" s="213">
        <v>7.1000000000004002</v>
      </c>
      <c r="K276" s="214"/>
      <c r="L276" s="214"/>
      <c r="M276" s="215">
        <f>E11</f>
        <v>6.25E-2</v>
      </c>
      <c r="N276" s="214"/>
      <c r="O276" s="218">
        <f t="shared" si="78"/>
        <v>0.375</v>
      </c>
      <c r="P276" s="218">
        <f t="shared" si="79"/>
        <v>0.4375</v>
      </c>
      <c r="Q276" s="218">
        <f t="shared" si="80"/>
        <v>0.4375</v>
      </c>
      <c r="R276" s="218">
        <f t="shared" si="81"/>
        <v>0.75</v>
      </c>
      <c r="S276" s="221">
        <f t="shared" si="72"/>
        <v>-6.25E-2</v>
      </c>
      <c r="T276" s="221">
        <f t="shared" si="73"/>
        <v>-6.25E-2</v>
      </c>
      <c r="U276" s="221">
        <f t="shared" si="74"/>
        <v>-0.375</v>
      </c>
      <c r="V276" s="221">
        <f t="shared" si="75"/>
        <v>0</v>
      </c>
      <c r="W276" s="221">
        <f t="shared" si="76"/>
        <v>-0.3125</v>
      </c>
      <c r="X276" s="221">
        <f t="shared" si="77"/>
        <v>-0.3125</v>
      </c>
      <c r="Y276" s="205">
        <f t="shared" si="82"/>
        <v>-40.625</v>
      </c>
      <c r="Z276" s="205">
        <f t="shared" si="83"/>
        <v>-3.8125</v>
      </c>
      <c r="AA276" s="205">
        <f t="shared" si="84"/>
        <v>-16.9375</v>
      </c>
      <c r="AB276" s="205">
        <f t="shared" si="85"/>
        <v>36.8125</v>
      </c>
      <c r="AC276" s="205">
        <f t="shared" si="86"/>
        <v>23.6875</v>
      </c>
      <c r="AD276" s="205">
        <f t="shared" si="87"/>
        <v>-13.125</v>
      </c>
    </row>
    <row r="277" spans="10:30" x14ac:dyDescent="0.2">
      <c r="J277" s="213">
        <v>7.2000000000003999</v>
      </c>
      <c r="K277" s="214"/>
      <c r="L277" s="214"/>
      <c r="M277" s="214"/>
      <c r="N277" s="214"/>
      <c r="O277" s="218">
        <f t="shared" si="78"/>
        <v>0.375</v>
      </c>
      <c r="P277" s="218">
        <f t="shared" si="79"/>
        <v>0.4375</v>
      </c>
      <c r="Q277" s="218">
        <f t="shared" si="80"/>
        <v>0.4375</v>
      </c>
      <c r="R277" s="218">
        <f t="shared" si="81"/>
        <v>0.75</v>
      </c>
      <c r="S277" s="221">
        <f t="shared" si="72"/>
        <v>-6.25E-2</v>
      </c>
      <c r="T277" s="221">
        <f t="shared" si="73"/>
        <v>-6.25E-2</v>
      </c>
      <c r="U277" s="221">
        <f t="shared" si="74"/>
        <v>-0.375</v>
      </c>
      <c r="V277" s="221">
        <f t="shared" si="75"/>
        <v>0</v>
      </c>
      <c r="W277" s="221">
        <f t="shared" si="76"/>
        <v>-0.3125</v>
      </c>
      <c r="X277" s="221">
        <f t="shared" si="77"/>
        <v>-0.3125</v>
      </c>
      <c r="Y277" s="205">
        <f t="shared" si="82"/>
        <v>-40.6875</v>
      </c>
      <c r="Z277" s="205">
        <f t="shared" si="83"/>
        <v>-3.875</v>
      </c>
      <c r="AA277" s="205">
        <f t="shared" si="84"/>
        <v>-17.3125</v>
      </c>
      <c r="AB277" s="205">
        <f t="shared" si="85"/>
        <v>36.8125</v>
      </c>
      <c r="AC277" s="205">
        <f t="shared" si="86"/>
        <v>23.375</v>
      </c>
      <c r="AD277" s="205">
        <f t="shared" si="87"/>
        <v>-13.4375</v>
      </c>
    </row>
    <row r="278" spans="10:30" x14ac:dyDescent="0.2">
      <c r="J278" s="213">
        <v>7.3000000000004004</v>
      </c>
      <c r="K278" s="214"/>
      <c r="L278" s="214"/>
      <c r="M278" s="214"/>
      <c r="N278" s="214"/>
      <c r="O278" s="218">
        <f t="shared" si="78"/>
        <v>0.375</v>
      </c>
      <c r="P278" s="218">
        <f t="shared" si="79"/>
        <v>0.4375</v>
      </c>
      <c r="Q278" s="218">
        <f t="shared" si="80"/>
        <v>0.4375</v>
      </c>
      <c r="R278" s="218">
        <f t="shared" si="81"/>
        <v>0.75</v>
      </c>
      <c r="S278" s="221">
        <f t="shared" si="72"/>
        <v>-6.25E-2</v>
      </c>
      <c r="T278" s="221">
        <f t="shared" si="73"/>
        <v>-6.25E-2</v>
      </c>
      <c r="U278" s="221">
        <f t="shared" si="74"/>
        <v>-0.375</v>
      </c>
      <c r="V278" s="221">
        <f t="shared" si="75"/>
        <v>0</v>
      </c>
      <c r="W278" s="221">
        <f t="shared" si="76"/>
        <v>-0.3125</v>
      </c>
      <c r="X278" s="221">
        <f t="shared" si="77"/>
        <v>-0.3125</v>
      </c>
      <c r="Y278" s="205">
        <f t="shared" si="82"/>
        <v>-40.75</v>
      </c>
      <c r="Z278" s="205">
        <f t="shared" si="83"/>
        <v>-3.9375</v>
      </c>
      <c r="AA278" s="205">
        <f t="shared" si="84"/>
        <v>-17.6875</v>
      </c>
      <c r="AB278" s="205">
        <f t="shared" si="85"/>
        <v>36.8125</v>
      </c>
      <c r="AC278" s="205">
        <f t="shared" si="86"/>
        <v>23.0625</v>
      </c>
      <c r="AD278" s="205">
        <f t="shared" si="87"/>
        <v>-13.75</v>
      </c>
    </row>
    <row r="279" spans="10:30" x14ac:dyDescent="0.2">
      <c r="J279" s="213">
        <v>7.4000000000004</v>
      </c>
      <c r="K279" s="215"/>
      <c r="L279" s="214"/>
      <c r="M279" s="214"/>
      <c r="N279" s="214"/>
      <c r="O279" s="218">
        <f t="shared" si="78"/>
        <v>0.375</v>
      </c>
      <c r="P279" s="218">
        <f t="shared" si="79"/>
        <v>0.4375</v>
      </c>
      <c r="Q279" s="218">
        <f t="shared" si="80"/>
        <v>0.4375</v>
      </c>
      <c r="R279" s="218">
        <f t="shared" si="81"/>
        <v>0.75</v>
      </c>
      <c r="S279" s="221">
        <f t="shared" si="72"/>
        <v>-6.25E-2</v>
      </c>
      <c r="T279" s="221">
        <f t="shared" si="73"/>
        <v>-6.25E-2</v>
      </c>
      <c r="U279" s="221">
        <f t="shared" si="74"/>
        <v>-0.375</v>
      </c>
      <c r="V279" s="221">
        <f t="shared" si="75"/>
        <v>0</v>
      </c>
      <c r="W279" s="221">
        <f t="shared" si="76"/>
        <v>-0.3125</v>
      </c>
      <c r="X279" s="221">
        <f t="shared" si="77"/>
        <v>-0.3125</v>
      </c>
      <c r="Y279" s="205">
        <f t="shared" si="82"/>
        <v>-40.8125</v>
      </c>
      <c r="Z279" s="205">
        <f t="shared" si="83"/>
        <v>-4</v>
      </c>
      <c r="AA279" s="205">
        <f t="shared" si="84"/>
        <v>-18.0625</v>
      </c>
      <c r="AB279" s="205">
        <f t="shared" si="85"/>
        <v>36.8125</v>
      </c>
      <c r="AC279" s="205">
        <f t="shared" si="86"/>
        <v>22.75</v>
      </c>
      <c r="AD279" s="205">
        <f t="shared" si="87"/>
        <v>-14.0625</v>
      </c>
    </row>
    <row r="280" spans="10:30" x14ac:dyDescent="0.2">
      <c r="J280" s="213">
        <v>7.5000000000003997</v>
      </c>
      <c r="K280" s="214"/>
      <c r="L280" s="215">
        <f>C9</f>
        <v>0.25</v>
      </c>
      <c r="M280" s="214"/>
      <c r="N280" s="214"/>
      <c r="O280" s="218">
        <f t="shared" si="78"/>
        <v>0.375</v>
      </c>
      <c r="P280" s="218">
        <f t="shared" si="79"/>
        <v>0.6875</v>
      </c>
      <c r="Q280" s="218">
        <f t="shared" si="80"/>
        <v>0.4375</v>
      </c>
      <c r="R280" s="218">
        <f t="shared" si="81"/>
        <v>0.75</v>
      </c>
      <c r="S280" s="221">
        <f t="shared" si="72"/>
        <v>-0.3125</v>
      </c>
      <c r="T280" s="221">
        <f t="shared" si="73"/>
        <v>-6.25E-2</v>
      </c>
      <c r="U280" s="221">
        <f t="shared" si="74"/>
        <v>-0.375</v>
      </c>
      <c r="V280" s="221">
        <f t="shared" si="75"/>
        <v>0.25</v>
      </c>
      <c r="W280" s="221">
        <f t="shared" si="76"/>
        <v>-6.25E-2</v>
      </c>
      <c r="X280" s="221">
        <f t="shared" si="77"/>
        <v>-0.3125</v>
      </c>
      <c r="Y280" s="205">
        <f t="shared" si="82"/>
        <v>-41.125</v>
      </c>
      <c r="Z280" s="205">
        <f t="shared" si="83"/>
        <v>-4.0625</v>
      </c>
      <c r="AA280" s="205">
        <f t="shared" si="84"/>
        <v>-18.4375</v>
      </c>
      <c r="AB280" s="205">
        <f t="shared" si="85"/>
        <v>37.0625</v>
      </c>
      <c r="AC280" s="205">
        <f t="shared" si="86"/>
        <v>22.6875</v>
      </c>
      <c r="AD280" s="205">
        <f t="shared" si="87"/>
        <v>-14.375</v>
      </c>
    </row>
    <row r="281" spans="10:30" x14ac:dyDescent="0.2">
      <c r="J281" s="213">
        <v>7.6000000000004002</v>
      </c>
      <c r="K281" s="214"/>
      <c r="L281" s="214"/>
      <c r="M281" s="215"/>
      <c r="N281" s="214"/>
      <c r="O281" s="218">
        <f t="shared" si="78"/>
        <v>0.375</v>
      </c>
      <c r="P281" s="218">
        <f t="shared" si="79"/>
        <v>0.6875</v>
      </c>
      <c r="Q281" s="218">
        <f t="shared" si="80"/>
        <v>0.4375</v>
      </c>
      <c r="R281" s="218">
        <f t="shared" si="81"/>
        <v>0.75</v>
      </c>
      <c r="S281" s="221">
        <f t="shared" si="72"/>
        <v>-0.3125</v>
      </c>
      <c r="T281" s="221">
        <f t="shared" si="73"/>
        <v>-6.25E-2</v>
      </c>
      <c r="U281" s="221">
        <f t="shared" si="74"/>
        <v>-0.375</v>
      </c>
      <c r="V281" s="221">
        <f t="shared" si="75"/>
        <v>0.25</v>
      </c>
      <c r="W281" s="221">
        <f t="shared" si="76"/>
        <v>-6.25E-2</v>
      </c>
      <c r="X281" s="221">
        <f t="shared" si="77"/>
        <v>-0.3125</v>
      </c>
      <c r="Y281" s="205">
        <f t="shared" si="82"/>
        <v>-41.4375</v>
      </c>
      <c r="Z281" s="205">
        <f t="shared" si="83"/>
        <v>-4.125</v>
      </c>
      <c r="AA281" s="205">
        <f t="shared" si="84"/>
        <v>-18.8125</v>
      </c>
      <c r="AB281" s="205">
        <f t="shared" si="85"/>
        <v>37.3125</v>
      </c>
      <c r="AC281" s="205">
        <f t="shared" si="86"/>
        <v>22.625</v>
      </c>
      <c r="AD281" s="205">
        <f t="shared" si="87"/>
        <v>-14.6875</v>
      </c>
    </row>
    <row r="282" spans="10:30" x14ac:dyDescent="0.2">
      <c r="J282" s="213">
        <v>7.7000000000003999</v>
      </c>
      <c r="K282" s="214"/>
      <c r="L282" s="214"/>
      <c r="M282" s="214"/>
      <c r="N282" s="214"/>
      <c r="O282" s="218">
        <f t="shared" si="78"/>
        <v>0.375</v>
      </c>
      <c r="P282" s="218">
        <f t="shared" si="79"/>
        <v>0.6875</v>
      </c>
      <c r="Q282" s="218">
        <f t="shared" si="80"/>
        <v>0.4375</v>
      </c>
      <c r="R282" s="218">
        <f t="shared" si="81"/>
        <v>0.75</v>
      </c>
      <c r="S282" s="221">
        <f t="shared" si="72"/>
        <v>-0.3125</v>
      </c>
      <c r="T282" s="221">
        <f t="shared" si="73"/>
        <v>-6.25E-2</v>
      </c>
      <c r="U282" s="221">
        <f t="shared" si="74"/>
        <v>-0.375</v>
      </c>
      <c r="V282" s="221">
        <f t="shared" si="75"/>
        <v>0.25</v>
      </c>
      <c r="W282" s="221">
        <f t="shared" si="76"/>
        <v>-6.25E-2</v>
      </c>
      <c r="X282" s="221">
        <f t="shared" si="77"/>
        <v>-0.3125</v>
      </c>
      <c r="Y282" s="205">
        <f t="shared" si="82"/>
        <v>-41.75</v>
      </c>
      <c r="Z282" s="205">
        <f t="shared" si="83"/>
        <v>-4.1875</v>
      </c>
      <c r="AA282" s="205">
        <f t="shared" si="84"/>
        <v>-19.1875</v>
      </c>
      <c r="AB282" s="205">
        <f t="shared" si="85"/>
        <v>37.5625</v>
      </c>
      <c r="AC282" s="205">
        <f t="shared" si="86"/>
        <v>22.5625</v>
      </c>
      <c r="AD282" s="205">
        <f t="shared" si="87"/>
        <v>-15</v>
      </c>
    </row>
    <row r="283" spans="10:30" x14ac:dyDescent="0.2">
      <c r="J283" s="213">
        <v>7.8000000000004004</v>
      </c>
      <c r="K283" s="214"/>
      <c r="L283" s="214"/>
      <c r="M283" s="214"/>
      <c r="N283" s="214"/>
      <c r="O283" s="218">
        <f t="shared" si="78"/>
        <v>0.375</v>
      </c>
      <c r="P283" s="218">
        <f t="shared" si="79"/>
        <v>0.6875</v>
      </c>
      <c r="Q283" s="218">
        <f t="shared" si="80"/>
        <v>0.4375</v>
      </c>
      <c r="R283" s="218">
        <f t="shared" si="81"/>
        <v>0.75</v>
      </c>
      <c r="S283" s="221">
        <f t="shared" si="72"/>
        <v>-0.3125</v>
      </c>
      <c r="T283" s="221">
        <f t="shared" si="73"/>
        <v>-6.25E-2</v>
      </c>
      <c r="U283" s="221">
        <f t="shared" si="74"/>
        <v>-0.375</v>
      </c>
      <c r="V283" s="221">
        <f t="shared" si="75"/>
        <v>0.25</v>
      </c>
      <c r="W283" s="221">
        <f t="shared" si="76"/>
        <v>-6.25E-2</v>
      </c>
      <c r="X283" s="221">
        <f t="shared" si="77"/>
        <v>-0.3125</v>
      </c>
      <c r="Y283" s="205">
        <f t="shared" si="82"/>
        <v>-42.0625</v>
      </c>
      <c r="Z283" s="205">
        <f t="shared" si="83"/>
        <v>-4.25</v>
      </c>
      <c r="AA283" s="205">
        <f t="shared" si="84"/>
        <v>-19.5625</v>
      </c>
      <c r="AB283" s="205">
        <f t="shared" si="85"/>
        <v>37.8125</v>
      </c>
      <c r="AC283" s="205">
        <f t="shared" si="86"/>
        <v>22.5</v>
      </c>
      <c r="AD283" s="205">
        <f t="shared" si="87"/>
        <v>-15.3125</v>
      </c>
    </row>
    <row r="284" spans="10:30" x14ac:dyDescent="0.2">
      <c r="J284" s="213">
        <v>7.9000000000004</v>
      </c>
      <c r="K284" s="214"/>
      <c r="L284" s="214"/>
      <c r="M284" s="214"/>
      <c r="N284" s="214"/>
      <c r="O284" s="218">
        <f t="shared" si="78"/>
        <v>0.375</v>
      </c>
      <c r="P284" s="218">
        <f t="shared" si="79"/>
        <v>0.6875</v>
      </c>
      <c r="Q284" s="218">
        <f t="shared" si="80"/>
        <v>0.4375</v>
      </c>
      <c r="R284" s="218">
        <f t="shared" si="81"/>
        <v>0.75</v>
      </c>
      <c r="S284" s="221">
        <f t="shared" si="72"/>
        <v>-0.3125</v>
      </c>
      <c r="T284" s="221">
        <f t="shared" si="73"/>
        <v>-6.25E-2</v>
      </c>
      <c r="U284" s="221">
        <f t="shared" si="74"/>
        <v>-0.375</v>
      </c>
      <c r="V284" s="221">
        <f t="shared" si="75"/>
        <v>0.25</v>
      </c>
      <c r="W284" s="221">
        <f t="shared" si="76"/>
        <v>-6.25E-2</v>
      </c>
      <c r="X284" s="221">
        <f t="shared" si="77"/>
        <v>-0.3125</v>
      </c>
      <c r="Y284" s="205">
        <f t="shared" si="82"/>
        <v>-42.375</v>
      </c>
      <c r="Z284" s="205">
        <f t="shared" si="83"/>
        <v>-4.3125</v>
      </c>
      <c r="AA284" s="205">
        <f t="shared" si="84"/>
        <v>-19.9375</v>
      </c>
      <c r="AB284" s="205">
        <f t="shared" si="85"/>
        <v>38.0625</v>
      </c>
      <c r="AC284" s="205">
        <f t="shared" si="86"/>
        <v>22.4375</v>
      </c>
      <c r="AD284" s="205">
        <f t="shared" si="87"/>
        <v>-15.625</v>
      </c>
    </row>
    <row r="285" spans="10:30" x14ac:dyDescent="0.2">
      <c r="J285" s="213">
        <v>8.0000000000003997</v>
      </c>
      <c r="K285" s="214"/>
      <c r="L285" s="214"/>
      <c r="M285" s="214"/>
      <c r="N285" s="214"/>
      <c r="O285" s="218">
        <f t="shared" si="78"/>
        <v>0.375</v>
      </c>
      <c r="P285" s="218">
        <f t="shared" si="79"/>
        <v>0.6875</v>
      </c>
      <c r="Q285" s="218">
        <f t="shared" si="80"/>
        <v>0.4375</v>
      </c>
      <c r="R285" s="218">
        <f t="shared" si="81"/>
        <v>0.75</v>
      </c>
      <c r="S285" s="221">
        <f t="shared" si="72"/>
        <v>-0.3125</v>
      </c>
      <c r="T285" s="221">
        <f t="shared" si="73"/>
        <v>-6.25E-2</v>
      </c>
      <c r="U285" s="221">
        <f t="shared" si="74"/>
        <v>-0.375</v>
      </c>
      <c r="V285" s="221">
        <f t="shared" si="75"/>
        <v>0.25</v>
      </c>
      <c r="W285" s="221">
        <f t="shared" si="76"/>
        <v>-6.25E-2</v>
      </c>
      <c r="X285" s="221">
        <f t="shared" si="77"/>
        <v>-0.3125</v>
      </c>
      <c r="Y285" s="205">
        <f t="shared" si="82"/>
        <v>-42.6875</v>
      </c>
      <c r="Z285" s="205">
        <f t="shared" si="83"/>
        <v>-4.375</v>
      </c>
      <c r="AA285" s="205">
        <f t="shared" si="84"/>
        <v>-20.3125</v>
      </c>
      <c r="AB285" s="205">
        <f t="shared" si="85"/>
        <v>38.3125</v>
      </c>
      <c r="AC285" s="205">
        <f t="shared" si="86"/>
        <v>22.375</v>
      </c>
      <c r="AD285" s="205">
        <f t="shared" si="87"/>
        <v>-15.9375</v>
      </c>
    </row>
    <row r="286" spans="10:30" x14ac:dyDescent="0.2">
      <c r="J286" s="213">
        <v>8.1000000000003993</v>
      </c>
      <c r="K286" s="214"/>
      <c r="L286" s="214"/>
      <c r="M286" s="214"/>
      <c r="N286" s="214"/>
      <c r="O286" s="218">
        <f t="shared" si="78"/>
        <v>0.375</v>
      </c>
      <c r="P286" s="218">
        <f t="shared" si="79"/>
        <v>0.6875</v>
      </c>
      <c r="Q286" s="218">
        <f t="shared" si="80"/>
        <v>0.4375</v>
      </c>
      <c r="R286" s="218">
        <f t="shared" si="81"/>
        <v>0.75</v>
      </c>
      <c r="S286" s="221">
        <f t="shared" si="72"/>
        <v>-0.3125</v>
      </c>
      <c r="T286" s="221">
        <f t="shared" si="73"/>
        <v>-6.25E-2</v>
      </c>
      <c r="U286" s="221">
        <f t="shared" si="74"/>
        <v>-0.375</v>
      </c>
      <c r="V286" s="221">
        <f t="shared" si="75"/>
        <v>0.25</v>
      </c>
      <c r="W286" s="221">
        <f t="shared" si="76"/>
        <v>-6.25E-2</v>
      </c>
      <c r="X286" s="221">
        <f t="shared" si="77"/>
        <v>-0.3125</v>
      </c>
      <c r="Y286" s="205">
        <f t="shared" si="82"/>
        <v>-43</v>
      </c>
      <c r="Z286" s="205">
        <f t="shared" si="83"/>
        <v>-4.4375</v>
      </c>
      <c r="AA286" s="205">
        <f t="shared" si="84"/>
        <v>-20.6875</v>
      </c>
      <c r="AB286" s="205">
        <f t="shared" si="85"/>
        <v>38.5625</v>
      </c>
      <c r="AC286" s="205">
        <f t="shared" si="86"/>
        <v>22.3125</v>
      </c>
      <c r="AD286" s="205">
        <f t="shared" si="87"/>
        <v>-16.25</v>
      </c>
    </row>
    <row r="287" spans="10:30" x14ac:dyDescent="0.2">
      <c r="J287" s="213">
        <v>8.2000000000004007</v>
      </c>
      <c r="K287" s="214"/>
      <c r="L287" s="214"/>
      <c r="M287" s="214"/>
      <c r="N287" s="214"/>
      <c r="O287" s="218">
        <f t="shared" si="78"/>
        <v>0.375</v>
      </c>
      <c r="P287" s="218">
        <f t="shared" si="79"/>
        <v>0.6875</v>
      </c>
      <c r="Q287" s="218">
        <f t="shared" si="80"/>
        <v>0.4375</v>
      </c>
      <c r="R287" s="218">
        <f t="shared" si="81"/>
        <v>0.75</v>
      </c>
      <c r="S287" s="221">
        <f t="shared" si="72"/>
        <v>-0.3125</v>
      </c>
      <c r="T287" s="221">
        <f t="shared" si="73"/>
        <v>-6.25E-2</v>
      </c>
      <c r="U287" s="221">
        <f t="shared" si="74"/>
        <v>-0.375</v>
      </c>
      <c r="V287" s="221">
        <f t="shared" si="75"/>
        <v>0.25</v>
      </c>
      <c r="W287" s="221">
        <f t="shared" si="76"/>
        <v>-6.25E-2</v>
      </c>
      <c r="X287" s="221">
        <f t="shared" si="77"/>
        <v>-0.3125</v>
      </c>
      <c r="Y287" s="205">
        <f t="shared" si="82"/>
        <v>-43.3125</v>
      </c>
      <c r="Z287" s="205">
        <f t="shared" si="83"/>
        <v>-4.5</v>
      </c>
      <c r="AA287" s="205">
        <f t="shared" si="84"/>
        <v>-21.0625</v>
      </c>
      <c r="AB287" s="205">
        <f t="shared" si="85"/>
        <v>38.8125</v>
      </c>
      <c r="AC287" s="205">
        <f t="shared" si="86"/>
        <v>22.25</v>
      </c>
      <c r="AD287" s="205">
        <f t="shared" si="87"/>
        <v>-16.5625</v>
      </c>
    </row>
    <row r="288" spans="10:30" x14ac:dyDescent="0.2">
      <c r="J288" s="213">
        <v>8.3000000000004004</v>
      </c>
      <c r="K288" s="214"/>
      <c r="L288" s="214"/>
      <c r="M288" s="214"/>
      <c r="N288" s="214"/>
      <c r="O288" s="218">
        <f t="shared" si="78"/>
        <v>0.375</v>
      </c>
      <c r="P288" s="218">
        <f t="shared" si="79"/>
        <v>0.6875</v>
      </c>
      <c r="Q288" s="218">
        <f t="shared" si="80"/>
        <v>0.4375</v>
      </c>
      <c r="R288" s="218">
        <f t="shared" si="81"/>
        <v>0.75</v>
      </c>
      <c r="S288" s="221">
        <f t="shared" si="72"/>
        <v>-0.3125</v>
      </c>
      <c r="T288" s="221">
        <f t="shared" si="73"/>
        <v>-6.25E-2</v>
      </c>
      <c r="U288" s="221">
        <f t="shared" si="74"/>
        <v>-0.375</v>
      </c>
      <c r="V288" s="221">
        <f t="shared" si="75"/>
        <v>0.25</v>
      </c>
      <c r="W288" s="221">
        <f t="shared" si="76"/>
        <v>-6.25E-2</v>
      </c>
      <c r="X288" s="221">
        <f t="shared" si="77"/>
        <v>-0.3125</v>
      </c>
      <c r="Y288" s="205">
        <f t="shared" si="82"/>
        <v>-43.625</v>
      </c>
      <c r="Z288" s="205">
        <f t="shared" si="83"/>
        <v>-4.5625</v>
      </c>
      <c r="AA288" s="205">
        <f t="shared" si="84"/>
        <v>-21.4375</v>
      </c>
      <c r="AB288" s="205">
        <f t="shared" si="85"/>
        <v>39.0625</v>
      </c>
      <c r="AC288" s="205">
        <f t="shared" si="86"/>
        <v>22.1875</v>
      </c>
      <c r="AD288" s="205">
        <f t="shared" si="87"/>
        <v>-16.875</v>
      </c>
    </row>
    <row r="289" spans="10:30" x14ac:dyDescent="0.2">
      <c r="J289" s="213">
        <v>8.4000000000004</v>
      </c>
      <c r="K289" s="214"/>
      <c r="L289" s="214"/>
      <c r="M289" s="214"/>
      <c r="N289" s="214"/>
      <c r="O289" s="218">
        <f t="shared" si="78"/>
        <v>0.375</v>
      </c>
      <c r="P289" s="218">
        <f t="shared" si="79"/>
        <v>0.6875</v>
      </c>
      <c r="Q289" s="218">
        <f t="shared" si="80"/>
        <v>0.4375</v>
      </c>
      <c r="R289" s="218">
        <f t="shared" si="81"/>
        <v>0.75</v>
      </c>
      <c r="S289" s="221">
        <f t="shared" si="72"/>
        <v>-0.3125</v>
      </c>
      <c r="T289" s="221">
        <f t="shared" si="73"/>
        <v>-6.25E-2</v>
      </c>
      <c r="U289" s="221">
        <f t="shared" si="74"/>
        <v>-0.375</v>
      </c>
      <c r="V289" s="221">
        <f t="shared" si="75"/>
        <v>0.25</v>
      </c>
      <c r="W289" s="221">
        <f t="shared" si="76"/>
        <v>-6.25E-2</v>
      </c>
      <c r="X289" s="221">
        <f t="shared" si="77"/>
        <v>-0.3125</v>
      </c>
      <c r="Y289" s="205">
        <f t="shared" si="82"/>
        <v>-43.9375</v>
      </c>
      <c r="Z289" s="205">
        <f t="shared" si="83"/>
        <v>-4.625</v>
      </c>
      <c r="AA289" s="205">
        <f t="shared" si="84"/>
        <v>-21.8125</v>
      </c>
      <c r="AB289" s="205">
        <f t="shared" si="85"/>
        <v>39.3125</v>
      </c>
      <c r="AC289" s="205">
        <f t="shared" si="86"/>
        <v>22.125</v>
      </c>
      <c r="AD289" s="205">
        <f t="shared" si="87"/>
        <v>-17.1875</v>
      </c>
    </row>
    <row r="290" spans="10:30" x14ac:dyDescent="0.2">
      <c r="J290" s="213">
        <v>8.5000000000003997</v>
      </c>
      <c r="K290" s="214"/>
      <c r="L290" s="214"/>
      <c r="M290" s="214"/>
      <c r="N290" s="214"/>
      <c r="O290" s="218">
        <f t="shared" si="78"/>
        <v>0.375</v>
      </c>
      <c r="P290" s="218">
        <f t="shared" si="79"/>
        <v>0.6875</v>
      </c>
      <c r="Q290" s="218">
        <f t="shared" si="80"/>
        <v>0.4375</v>
      </c>
      <c r="R290" s="218">
        <f t="shared" si="81"/>
        <v>0.75</v>
      </c>
      <c r="S290" s="221">
        <f t="shared" si="72"/>
        <v>-0.3125</v>
      </c>
      <c r="T290" s="221">
        <f t="shared" si="73"/>
        <v>-6.25E-2</v>
      </c>
      <c r="U290" s="221">
        <f t="shared" si="74"/>
        <v>-0.375</v>
      </c>
      <c r="V290" s="221">
        <f t="shared" si="75"/>
        <v>0.25</v>
      </c>
      <c r="W290" s="221">
        <f t="shared" si="76"/>
        <v>-6.25E-2</v>
      </c>
      <c r="X290" s="221">
        <f t="shared" si="77"/>
        <v>-0.3125</v>
      </c>
      <c r="Y290" s="205">
        <f t="shared" si="82"/>
        <v>-44.25</v>
      </c>
      <c r="Z290" s="205">
        <f t="shared" si="83"/>
        <v>-4.6875</v>
      </c>
      <c r="AA290" s="205">
        <f t="shared" si="84"/>
        <v>-22.1875</v>
      </c>
      <c r="AB290" s="205">
        <f t="shared" si="85"/>
        <v>39.5625</v>
      </c>
      <c r="AC290" s="205">
        <f t="shared" si="86"/>
        <v>22.0625</v>
      </c>
      <c r="AD290" s="205">
        <f t="shared" si="87"/>
        <v>-17.5</v>
      </c>
    </row>
    <row r="291" spans="10:30" x14ac:dyDescent="0.2">
      <c r="J291" s="213">
        <v>8.6000000000003993</v>
      </c>
      <c r="K291" s="214"/>
      <c r="L291" s="214"/>
      <c r="M291" s="214"/>
      <c r="N291" s="214"/>
      <c r="O291" s="218">
        <f t="shared" si="78"/>
        <v>0.375</v>
      </c>
      <c r="P291" s="218">
        <f t="shared" si="79"/>
        <v>0.6875</v>
      </c>
      <c r="Q291" s="218">
        <f t="shared" si="80"/>
        <v>0.4375</v>
      </c>
      <c r="R291" s="218">
        <f t="shared" si="81"/>
        <v>0.75</v>
      </c>
      <c r="S291" s="221">
        <f t="shared" si="72"/>
        <v>-0.3125</v>
      </c>
      <c r="T291" s="221">
        <f t="shared" si="73"/>
        <v>-6.25E-2</v>
      </c>
      <c r="U291" s="221">
        <f t="shared" si="74"/>
        <v>-0.375</v>
      </c>
      <c r="V291" s="221">
        <f t="shared" si="75"/>
        <v>0.25</v>
      </c>
      <c r="W291" s="221">
        <f t="shared" si="76"/>
        <v>-6.25E-2</v>
      </c>
      <c r="X291" s="221">
        <f t="shared" si="77"/>
        <v>-0.3125</v>
      </c>
      <c r="Y291" s="205">
        <f t="shared" si="82"/>
        <v>-44.5625</v>
      </c>
      <c r="Z291" s="205">
        <f t="shared" si="83"/>
        <v>-4.75</v>
      </c>
      <c r="AA291" s="205">
        <f t="shared" si="84"/>
        <v>-22.5625</v>
      </c>
      <c r="AB291" s="205">
        <f t="shared" si="85"/>
        <v>39.8125</v>
      </c>
      <c r="AC291" s="205">
        <f t="shared" si="86"/>
        <v>22</v>
      </c>
      <c r="AD291" s="205">
        <f t="shared" si="87"/>
        <v>-17.8125</v>
      </c>
    </row>
    <row r="292" spans="10:30" x14ac:dyDescent="0.2">
      <c r="J292" s="213">
        <v>8.7000000000004007</v>
      </c>
      <c r="K292" s="214"/>
      <c r="L292" s="214"/>
      <c r="M292" s="214"/>
      <c r="N292" s="214"/>
      <c r="O292" s="218">
        <f t="shared" si="78"/>
        <v>0.375</v>
      </c>
      <c r="P292" s="218">
        <f t="shared" si="79"/>
        <v>0.6875</v>
      </c>
      <c r="Q292" s="218">
        <f t="shared" si="80"/>
        <v>0.4375</v>
      </c>
      <c r="R292" s="218">
        <f t="shared" si="81"/>
        <v>0.75</v>
      </c>
      <c r="S292" s="221">
        <f t="shared" si="72"/>
        <v>-0.3125</v>
      </c>
      <c r="T292" s="221">
        <f t="shared" si="73"/>
        <v>-6.25E-2</v>
      </c>
      <c r="U292" s="221">
        <f t="shared" si="74"/>
        <v>-0.375</v>
      </c>
      <c r="V292" s="221">
        <f t="shared" si="75"/>
        <v>0.25</v>
      </c>
      <c r="W292" s="221">
        <f t="shared" si="76"/>
        <v>-6.25E-2</v>
      </c>
      <c r="X292" s="221">
        <f t="shared" si="77"/>
        <v>-0.3125</v>
      </c>
      <c r="Y292" s="205">
        <f t="shared" si="82"/>
        <v>-44.875</v>
      </c>
      <c r="Z292" s="205">
        <f t="shared" si="83"/>
        <v>-4.8125</v>
      </c>
      <c r="AA292" s="205">
        <f t="shared" si="84"/>
        <v>-22.9375</v>
      </c>
      <c r="AB292" s="205">
        <f t="shared" si="85"/>
        <v>40.0625</v>
      </c>
      <c r="AC292" s="205">
        <f t="shared" si="86"/>
        <v>21.9375</v>
      </c>
      <c r="AD292" s="205">
        <f t="shared" si="87"/>
        <v>-18.125</v>
      </c>
    </row>
    <row r="293" spans="10:30" x14ac:dyDescent="0.2">
      <c r="J293" s="213">
        <v>8.8000000000004004</v>
      </c>
      <c r="K293" s="214"/>
      <c r="L293" s="214"/>
      <c r="M293" s="214"/>
      <c r="N293" s="214"/>
      <c r="O293" s="218">
        <f t="shared" si="78"/>
        <v>0.375</v>
      </c>
      <c r="P293" s="218">
        <f t="shared" si="79"/>
        <v>0.6875</v>
      </c>
      <c r="Q293" s="218">
        <f t="shared" si="80"/>
        <v>0.4375</v>
      </c>
      <c r="R293" s="218">
        <f t="shared" si="81"/>
        <v>0.75</v>
      </c>
      <c r="S293" s="221">
        <f t="shared" si="72"/>
        <v>-0.3125</v>
      </c>
      <c r="T293" s="221">
        <f t="shared" si="73"/>
        <v>-6.25E-2</v>
      </c>
      <c r="U293" s="221">
        <f t="shared" si="74"/>
        <v>-0.375</v>
      </c>
      <c r="V293" s="221">
        <f t="shared" si="75"/>
        <v>0.25</v>
      </c>
      <c r="W293" s="221">
        <f t="shared" si="76"/>
        <v>-6.25E-2</v>
      </c>
      <c r="X293" s="221">
        <f t="shared" si="77"/>
        <v>-0.3125</v>
      </c>
      <c r="Y293" s="205">
        <f t="shared" si="82"/>
        <v>-45.1875</v>
      </c>
      <c r="Z293" s="205">
        <f t="shared" si="83"/>
        <v>-4.875</v>
      </c>
      <c r="AA293" s="205">
        <f t="shared" si="84"/>
        <v>-23.3125</v>
      </c>
      <c r="AB293" s="205">
        <f t="shared" si="85"/>
        <v>40.3125</v>
      </c>
      <c r="AC293" s="205">
        <f t="shared" si="86"/>
        <v>21.875</v>
      </c>
      <c r="AD293" s="205">
        <f t="shared" si="87"/>
        <v>-18.4375</v>
      </c>
    </row>
    <row r="294" spans="10:30" x14ac:dyDescent="0.2">
      <c r="J294" s="213">
        <v>8.9000000000004</v>
      </c>
      <c r="K294" s="214"/>
      <c r="L294" s="214"/>
      <c r="M294" s="214"/>
      <c r="N294" s="214"/>
      <c r="O294" s="218">
        <f t="shared" si="78"/>
        <v>0.375</v>
      </c>
      <c r="P294" s="218">
        <f t="shared" si="79"/>
        <v>0.6875</v>
      </c>
      <c r="Q294" s="218">
        <f t="shared" si="80"/>
        <v>0.4375</v>
      </c>
      <c r="R294" s="218">
        <f t="shared" si="81"/>
        <v>0.75</v>
      </c>
      <c r="S294" s="221">
        <f t="shared" si="72"/>
        <v>-0.3125</v>
      </c>
      <c r="T294" s="221">
        <f t="shared" si="73"/>
        <v>-6.25E-2</v>
      </c>
      <c r="U294" s="221">
        <f t="shared" si="74"/>
        <v>-0.375</v>
      </c>
      <c r="V294" s="221">
        <f t="shared" si="75"/>
        <v>0.25</v>
      </c>
      <c r="W294" s="221">
        <f t="shared" si="76"/>
        <v>-6.25E-2</v>
      </c>
      <c r="X294" s="221">
        <f t="shared" si="77"/>
        <v>-0.3125</v>
      </c>
      <c r="Y294" s="205">
        <f t="shared" si="82"/>
        <v>-45.5</v>
      </c>
      <c r="Z294" s="205">
        <f t="shared" si="83"/>
        <v>-4.9375</v>
      </c>
      <c r="AA294" s="205">
        <f t="shared" si="84"/>
        <v>-23.6875</v>
      </c>
      <c r="AB294" s="205">
        <f t="shared" si="85"/>
        <v>40.5625</v>
      </c>
      <c r="AC294" s="205">
        <f t="shared" si="86"/>
        <v>21.8125</v>
      </c>
      <c r="AD294" s="205">
        <f t="shared" si="87"/>
        <v>-18.75</v>
      </c>
    </row>
    <row r="295" spans="10:30" x14ac:dyDescent="0.2">
      <c r="J295" s="213">
        <v>9.0000000000003997</v>
      </c>
      <c r="K295" s="214"/>
      <c r="L295" s="215"/>
      <c r="M295" s="214"/>
      <c r="N295" s="214"/>
      <c r="O295" s="218">
        <f t="shared" si="78"/>
        <v>0.375</v>
      </c>
      <c r="P295" s="218">
        <f t="shared" si="79"/>
        <v>0.6875</v>
      </c>
      <c r="Q295" s="218">
        <f t="shared" si="80"/>
        <v>0.4375</v>
      </c>
      <c r="R295" s="218">
        <f t="shared" si="81"/>
        <v>0.75</v>
      </c>
      <c r="S295" s="221">
        <f t="shared" si="72"/>
        <v>-0.3125</v>
      </c>
      <c r="T295" s="221">
        <f t="shared" si="73"/>
        <v>-6.25E-2</v>
      </c>
      <c r="U295" s="221">
        <f t="shared" si="74"/>
        <v>-0.375</v>
      </c>
      <c r="V295" s="221">
        <f t="shared" si="75"/>
        <v>0.25</v>
      </c>
      <c r="W295" s="221">
        <f t="shared" si="76"/>
        <v>-6.25E-2</v>
      </c>
      <c r="X295" s="221">
        <f t="shared" si="77"/>
        <v>-0.3125</v>
      </c>
      <c r="Y295" s="205">
        <f t="shared" si="82"/>
        <v>-45.8125</v>
      </c>
      <c r="Z295" s="205">
        <f t="shared" si="83"/>
        <v>-5</v>
      </c>
      <c r="AA295" s="205">
        <f t="shared" si="84"/>
        <v>-24.0625</v>
      </c>
      <c r="AB295" s="205">
        <f t="shared" si="85"/>
        <v>40.8125</v>
      </c>
      <c r="AC295" s="205">
        <f t="shared" si="86"/>
        <v>21.75</v>
      </c>
      <c r="AD295" s="205">
        <f t="shared" si="87"/>
        <v>-19.0625</v>
      </c>
    </row>
    <row r="296" spans="10:30" x14ac:dyDescent="0.2">
      <c r="J296" s="213">
        <v>9.1000000000003993</v>
      </c>
      <c r="K296" s="214"/>
      <c r="L296" s="214"/>
      <c r="M296" s="214"/>
      <c r="N296" s="214"/>
      <c r="O296" s="218">
        <f t="shared" si="78"/>
        <v>0.375</v>
      </c>
      <c r="P296" s="218">
        <f t="shared" si="79"/>
        <v>0.6875</v>
      </c>
      <c r="Q296" s="218">
        <f t="shared" si="80"/>
        <v>0.4375</v>
      </c>
      <c r="R296" s="218">
        <f t="shared" si="81"/>
        <v>0.75</v>
      </c>
      <c r="S296" s="221">
        <f t="shared" si="72"/>
        <v>-0.3125</v>
      </c>
      <c r="T296" s="221">
        <f t="shared" si="73"/>
        <v>-6.25E-2</v>
      </c>
      <c r="U296" s="221">
        <f t="shared" si="74"/>
        <v>-0.375</v>
      </c>
      <c r="V296" s="221">
        <f t="shared" si="75"/>
        <v>0.25</v>
      </c>
      <c r="W296" s="221">
        <f t="shared" si="76"/>
        <v>-6.25E-2</v>
      </c>
      <c r="X296" s="221">
        <f t="shared" si="77"/>
        <v>-0.3125</v>
      </c>
      <c r="Y296" s="205">
        <f t="shared" si="82"/>
        <v>-46.125</v>
      </c>
      <c r="Z296" s="205">
        <f t="shared" si="83"/>
        <v>-5.0625</v>
      </c>
      <c r="AA296" s="205">
        <f t="shared" si="84"/>
        <v>-24.4375</v>
      </c>
      <c r="AB296" s="205">
        <f t="shared" si="85"/>
        <v>41.0625</v>
      </c>
      <c r="AC296" s="205">
        <f t="shared" si="86"/>
        <v>21.6875</v>
      </c>
      <c r="AD296" s="205">
        <f t="shared" si="87"/>
        <v>-19.375</v>
      </c>
    </row>
    <row r="297" spans="10:30" x14ac:dyDescent="0.2">
      <c r="J297" s="213">
        <v>9.2000000000004007</v>
      </c>
      <c r="K297" s="214"/>
      <c r="L297" s="214"/>
      <c r="M297" s="214"/>
      <c r="N297" s="214"/>
      <c r="O297" s="218">
        <f t="shared" si="78"/>
        <v>0.375</v>
      </c>
      <c r="P297" s="218">
        <f t="shared" si="79"/>
        <v>0.6875</v>
      </c>
      <c r="Q297" s="218">
        <f t="shared" si="80"/>
        <v>0.4375</v>
      </c>
      <c r="R297" s="218">
        <f t="shared" si="81"/>
        <v>0.75</v>
      </c>
      <c r="S297" s="221">
        <f t="shared" si="72"/>
        <v>-0.3125</v>
      </c>
      <c r="T297" s="221">
        <f t="shared" si="73"/>
        <v>-6.25E-2</v>
      </c>
      <c r="U297" s="221">
        <f t="shared" si="74"/>
        <v>-0.375</v>
      </c>
      <c r="V297" s="221">
        <f t="shared" si="75"/>
        <v>0.25</v>
      </c>
      <c r="W297" s="221">
        <f t="shared" si="76"/>
        <v>-6.25E-2</v>
      </c>
      <c r="X297" s="221">
        <f t="shared" si="77"/>
        <v>-0.3125</v>
      </c>
      <c r="Y297" s="205">
        <f t="shared" si="82"/>
        <v>-46.4375</v>
      </c>
      <c r="Z297" s="205">
        <f t="shared" si="83"/>
        <v>-5.125</v>
      </c>
      <c r="AA297" s="205">
        <f t="shared" si="84"/>
        <v>-24.8125</v>
      </c>
      <c r="AB297" s="205">
        <f t="shared" si="85"/>
        <v>41.3125</v>
      </c>
      <c r="AC297" s="205">
        <f t="shared" si="86"/>
        <v>21.625</v>
      </c>
      <c r="AD297" s="205">
        <f t="shared" si="87"/>
        <v>-19.6875</v>
      </c>
    </row>
    <row r="298" spans="10:30" x14ac:dyDescent="0.2">
      <c r="J298" s="213">
        <v>9.3000000000004004</v>
      </c>
      <c r="K298" s="215">
        <f>A7</f>
        <v>6.25E-2</v>
      </c>
      <c r="L298" s="214"/>
      <c r="M298" s="214"/>
      <c r="N298" s="214"/>
      <c r="O298" s="218">
        <f t="shared" si="78"/>
        <v>0.4375</v>
      </c>
      <c r="P298" s="218">
        <f t="shared" si="79"/>
        <v>0.6875</v>
      </c>
      <c r="Q298" s="218">
        <f t="shared" si="80"/>
        <v>0.4375</v>
      </c>
      <c r="R298" s="218">
        <f t="shared" si="81"/>
        <v>0.75</v>
      </c>
      <c r="S298" s="221">
        <f t="shared" si="72"/>
        <v>-0.25</v>
      </c>
      <c r="T298" s="221">
        <f t="shared" si="73"/>
        <v>0</v>
      </c>
      <c r="U298" s="221">
        <f t="shared" si="74"/>
        <v>-0.3125</v>
      </c>
      <c r="V298" s="221">
        <f t="shared" si="75"/>
        <v>0.25</v>
      </c>
      <c r="W298" s="221">
        <f t="shared" si="76"/>
        <v>-6.25E-2</v>
      </c>
      <c r="X298" s="221">
        <f t="shared" si="77"/>
        <v>-0.3125</v>
      </c>
      <c r="Y298" s="205">
        <f t="shared" si="82"/>
        <v>-46.6875</v>
      </c>
      <c r="Z298" s="205">
        <f t="shared" si="83"/>
        <v>-5.125</v>
      </c>
      <c r="AA298" s="205">
        <f t="shared" si="84"/>
        <v>-25.125</v>
      </c>
      <c r="AB298" s="205">
        <f t="shared" si="85"/>
        <v>41.5625</v>
      </c>
      <c r="AC298" s="205">
        <f t="shared" si="86"/>
        <v>21.5625</v>
      </c>
      <c r="AD298" s="205">
        <f t="shared" si="87"/>
        <v>-20</v>
      </c>
    </row>
    <row r="299" spans="10:30" x14ac:dyDescent="0.2">
      <c r="J299" s="213">
        <v>9.4000000000004</v>
      </c>
      <c r="K299" s="214"/>
      <c r="L299" s="214"/>
      <c r="M299" s="214"/>
      <c r="N299" s="214"/>
      <c r="O299" s="218">
        <f t="shared" si="78"/>
        <v>0.4375</v>
      </c>
      <c r="P299" s="218">
        <f t="shared" si="79"/>
        <v>0.6875</v>
      </c>
      <c r="Q299" s="218">
        <f t="shared" si="80"/>
        <v>0.4375</v>
      </c>
      <c r="R299" s="218">
        <f t="shared" si="81"/>
        <v>0.75</v>
      </c>
      <c r="S299" s="221">
        <f t="shared" si="72"/>
        <v>-0.25</v>
      </c>
      <c r="T299" s="221">
        <f t="shared" si="73"/>
        <v>0</v>
      </c>
      <c r="U299" s="221">
        <f t="shared" si="74"/>
        <v>-0.3125</v>
      </c>
      <c r="V299" s="221">
        <f t="shared" si="75"/>
        <v>0.25</v>
      </c>
      <c r="W299" s="221">
        <f t="shared" si="76"/>
        <v>-6.25E-2</v>
      </c>
      <c r="X299" s="221">
        <f t="shared" si="77"/>
        <v>-0.3125</v>
      </c>
      <c r="Y299" s="205">
        <f t="shared" si="82"/>
        <v>-46.9375</v>
      </c>
      <c r="Z299" s="205">
        <f t="shared" si="83"/>
        <v>-5.125</v>
      </c>
      <c r="AA299" s="205">
        <f t="shared" si="84"/>
        <v>-25.4375</v>
      </c>
      <c r="AB299" s="205">
        <f t="shared" si="85"/>
        <v>41.8125</v>
      </c>
      <c r="AC299" s="205">
        <f t="shared" si="86"/>
        <v>21.5</v>
      </c>
      <c r="AD299" s="205">
        <f t="shared" si="87"/>
        <v>-20.3125</v>
      </c>
    </row>
    <row r="300" spans="10:30" x14ac:dyDescent="0.2">
      <c r="J300" s="213">
        <v>9.5000000000003997</v>
      </c>
      <c r="K300" s="214"/>
      <c r="L300" s="214"/>
      <c r="M300" s="214"/>
      <c r="N300" s="214"/>
      <c r="O300" s="218">
        <f t="shared" si="78"/>
        <v>0.4375</v>
      </c>
      <c r="P300" s="218">
        <f t="shared" si="79"/>
        <v>0.6875</v>
      </c>
      <c r="Q300" s="218">
        <f t="shared" si="80"/>
        <v>0.4375</v>
      </c>
      <c r="R300" s="218">
        <f t="shared" si="81"/>
        <v>0.75</v>
      </c>
      <c r="S300" s="221">
        <f t="shared" si="72"/>
        <v>-0.25</v>
      </c>
      <c r="T300" s="221">
        <f t="shared" si="73"/>
        <v>0</v>
      </c>
      <c r="U300" s="221">
        <f t="shared" si="74"/>
        <v>-0.3125</v>
      </c>
      <c r="V300" s="221">
        <f t="shared" si="75"/>
        <v>0.25</v>
      </c>
      <c r="W300" s="221">
        <f t="shared" si="76"/>
        <v>-6.25E-2</v>
      </c>
      <c r="X300" s="221">
        <f t="shared" si="77"/>
        <v>-0.3125</v>
      </c>
      <c r="Y300" s="205">
        <f t="shared" si="82"/>
        <v>-47.1875</v>
      </c>
      <c r="Z300" s="205">
        <f t="shared" si="83"/>
        <v>-5.125</v>
      </c>
      <c r="AA300" s="205">
        <f t="shared" si="84"/>
        <v>-25.75</v>
      </c>
      <c r="AB300" s="205">
        <f t="shared" si="85"/>
        <v>42.0625</v>
      </c>
      <c r="AC300" s="205">
        <f t="shared" si="86"/>
        <v>21.4375</v>
      </c>
      <c r="AD300" s="205">
        <f t="shared" si="87"/>
        <v>-20.625</v>
      </c>
    </row>
    <row r="301" spans="10:30" x14ac:dyDescent="0.2">
      <c r="J301" s="213">
        <v>9.6000000000003993</v>
      </c>
      <c r="K301" s="214"/>
      <c r="L301" s="214"/>
      <c r="M301" s="214"/>
      <c r="N301" s="214"/>
      <c r="O301" s="218">
        <f t="shared" si="78"/>
        <v>0.4375</v>
      </c>
      <c r="P301" s="218">
        <f t="shared" si="79"/>
        <v>0.6875</v>
      </c>
      <c r="Q301" s="218">
        <f t="shared" si="80"/>
        <v>0.4375</v>
      </c>
      <c r="R301" s="218">
        <f t="shared" si="81"/>
        <v>0.75</v>
      </c>
      <c r="S301" s="221">
        <f t="shared" si="72"/>
        <v>-0.25</v>
      </c>
      <c r="T301" s="221">
        <f t="shared" si="73"/>
        <v>0</v>
      </c>
      <c r="U301" s="221">
        <f t="shared" si="74"/>
        <v>-0.3125</v>
      </c>
      <c r="V301" s="221">
        <f t="shared" si="75"/>
        <v>0.25</v>
      </c>
      <c r="W301" s="221">
        <f t="shared" si="76"/>
        <v>-6.25E-2</v>
      </c>
      <c r="X301" s="221">
        <f t="shared" si="77"/>
        <v>-0.3125</v>
      </c>
      <c r="Y301" s="205">
        <f t="shared" si="82"/>
        <v>-47.4375</v>
      </c>
      <c r="Z301" s="205">
        <f t="shared" si="83"/>
        <v>-5.125</v>
      </c>
      <c r="AA301" s="205">
        <f t="shared" si="84"/>
        <v>-26.0625</v>
      </c>
      <c r="AB301" s="205">
        <f t="shared" si="85"/>
        <v>42.3125</v>
      </c>
      <c r="AC301" s="205">
        <f t="shared" si="86"/>
        <v>21.375</v>
      </c>
      <c r="AD301" s="205">
        <f t="shared" si="87"/>
        <v>-20.9375</v>
      </c>
    </row>
    <row r="302" spans="10:30" x14ac:dyDescent="0.2">
      <c r="J302" s="213">
        <v>9.7000000000004007</v>
      </c>
      <c r="K302" s="214"/>
      <c r="L302" s="214"/>
      <c r="M302" s="214"/>
      <c r="N302" s="215">
        <f>G7</f>
        <v>0.25</v>
      </c>
      <c r="O302" s="218">
        <f t="shared" si="78"/>
        <v>0.4375</v>
      </c>
      <c r="P302" s="218">
        <f t="shared" si="79"/>
        <v>0.6875</v>
      </c>
      <c r="Q302" s="218">
        <f t="shared" si="80"/>
        <v>0.4375</v>
      </c>
      <c r="R302" s="218">
        <f t="shared" si="81"/>
        <v>1</v>
      </c>
      <c r="S302" s="221">
        <f t="shared" si="72"/>
        <v>-0.25</v>
      </c>
      <c r="T302" s="221">
        <f t="shared" si="73"/>
        <v>0</v>
      </c>
      <c r="U302" s="221">
        <f t="shared" si="74"/>
        <v>-0.5625</v>
      </c>
      <c r="V302" s="221">
        <f t="shared" si="75"/>
        <v>0.25</v>
      </c>
      <c r="W302" s="221">
        <f t="shared" si="76"/>
        <v>-0.3125</v>
      </c>
      <c r="X302" s="221">
        <f t="shared" si="77"/>
        <v>-0.5625</v>
      </c>
      <c r="Y302" s="205">
        <f t="shared" si="82"/>
        <v>-47.6875</v>
      </c>
      <c r="Z302" s="205">
        <f t="shared" si="83"/>
        <v>-5.125</v>
      </c>
      <c r="AA302" s="205">
        <f t="shared" si="84"/>
        <v>-26.625</v>
      </c>
      <c r="AB302" s="205">
        <f t="shared" si="85"/>
        <v>42.5625</v>
      </c>
      <c r="AC302" s="205">
        <f t="shared" si="86"/>
        <v>21.0625</v>
      </c>
      <c r="AD302" s="205">
        <f t="shared" si="87"/>
        <v>-21.5</v>
      </c>
    </row>
    <row r="303" spans="10:30" x14ac:dyDescent="0.2">
      <c r="J303" s="213">
        <v>9.8000000000004004</v>
      </c>
      <c r="K303" s="214"/>
      <c r="L303" s="214"/>
      <c r="M303" s="214"/>
      <c r="N303" s="214"/>
      <c r="O303" s="218">
        <f t="shared" si="78"/>
        <v>0.4375</v>
      </c>
      <c r="P303" s="218">
        <f t="shared" si="79"/>
        <v>0.6875</v>
      </c>
      <c r="Q303" s="218">
        <f t="shared" si="80"/>
        <v>0.4375</v>
      </c>
      <c r="R303" s="218">
        <f t="shared" si="81"/>
        <v>1</v>
      </c>
      <c r="S303" s="221">
        <f t="shared" si="72"/>
        <v>-0.25</v>
      </c>
      <c r="T303" s="221">
        <f t="shared" si="73"/>
        <v>0</v>
      </c>
      <c r="U303" s="221">
        <f t="shared" si="74"/>
        <v>-0.5625</v>
      </c>
      <c r="V303" s="221">
        <f t="shared" si="75"/>
        <v>0.25</v>
      </c>
      <c r="W303" s="221">
        <f t="shared" si="76"/>
        <v>-0.3125</v>
      </c>
      <c r="X303" s="221">
        <f t="shared" si="77"/>
        <v>-0.5625</v>
      </c>
      <c r="Y303" s="205">
        <f t="shared" si="82"/>
        <v>-47.9375</v>
      </c>
      <c r="Z303" s="205">
        <f t="shared" si="83"/>
        <v>-5.125</v>
      </c>
      <c r="AA303" s="205">
        <f t="shared" si="84"/>
        <v>-27.1875</v>
      </c>
      <c r="AB303" s="205">
        <f t="shared" si="85"/>
        <v>42.8125</v>
      </c>
      <c r="AC303" s="205">
        <f t="shared" si="86"/>
        <v>20.75</v>
      </c>
      <c r="AD303" s="205">
        <f t="shared" si="87"/>
        <v>-22.0625</v>
      </c>
    </row>
    <row r="304" spans="10:30" x14ac:dyDescent="0.2">
      <c r="J304" s="213">
        <v>9.9000000000004</v>
      </c>
      <c r="K304" s="214"/>
      <c r="L304" s="214"/>
      <c r="M304" s="214"/>
      <c r="N304" s="214"/>
      <c r="O304" s="218">
        <f t="shared" si="78"/>
        <v>0.4375</v>
      </c>
      <c r="P304" s="218">
        <f t="shared" si="79"/>
        <v>0.6875</v>
      </c>
      <c r="Q304" s="218">
        <f t="shared" si="80"/>
        <v>0.4375</v>
      </c>
      <c r="R304" s="218">
        <f t="shared" si="81"/>
        <v>1</v>
      </c>
      <c r="S304" s="221">
        <f t="shared" si="72"/>
        <v>-0.25</v>
      </c>
      <c r="T304" s="221">
        <f t="shared" si="73"/>
        <v>0</v>
      </c>
      <c r="U304" s="221">
        <f t="shared" si="74"/>
        <v>-0.5625</v>
      </c>
      <c r="V304" s="221">
        <f t="shared" si="75"/>
        <v>0.25</v>
      </c>
      <c r="W304" s="221">
        <f t="shared" si="76"/>
        <v>-0.3125</v>
      </c>
      <c r="X304" s="221">
        <f t="shared" si="77"/>
        <v>-0.5625</v>
      </c>
      <c r="Y304" s="205">
        <f t="shared" si="82"/>
        <v>-48.1875</v>
      </c>
      <c r="Z304" s="205">
        <f t="shared" si="83"/>
        <v>-5.125</v>
      </c>
      <c r="AA304" s="205">
        <f t="shared" si="84"/>
        <v>-27.75</v>
      </c>
      <c r="AB304" s="205">
        <f t="shared" si="85"/>
        <v>43.0625</v>
      </c>
      <c r="AC304" s="205">
        <f t="shared" si="86"/>
        <v>20.4375</v>
      </c>
      <c r="AD304" s="205">
        <f t="shared" si="87"/>
        <v>-22.625</v>
      </c>
    </row>
    <row r="305" spans="10:30" x14ac:dyDescent="0.2">
      <c r="J305" s="213">
        <v>10.0000000000004</v>
      </c>
      <c r="K305" s="214"/>
      <c r="L305" s="214"/>
      <c r="M305" s="214"/>
      <c r="N305" s="214"/>
      <c r="O305" s="218">
        <f t="shared" si="78"/>
        <v>0.4375</v>
      </c>
      <c r="P305" s="218">
        <f t="shared" si="79"/>
        <v>0.6875</v>
      </c>
      <c r="Q305" s="218">
        <f t="shared" si="80"/>
        <v>0.4375</v>
      </c>
      <c r="R305" s="218">
        <f t="shared" si="81"/>
        <v>1</v>
      </c>
      <c r="S305" s="221">
        <f t="shared" si="72"/>
        <v>-0.25</v>
      </c>
      <c r="T305" s="221">
        <f t="shared" si="73"/>
        <v>0</v>
      </c>
      <c r="U305" s="221">
        <f t="shared" si="74"/>
        <v>-0.5625</v>
      </c>
      <c r="V305" s="221">
        <f t="shared" si="75"/>
        <v>0.25</v>
      </c>
      <c r="W305" s="221">
        <f t="shared" si="76"/>
        <v>-0.3125</v>
      </c>
      <c r="X305" s="221">
        <f t="shared" si="77"/>
        <v>-0.5625</v>
      </c>
      <c r="Y305" s="205">
        <f t="shared" si="82"/>
        <v>-48.4375</v>
      </c>
      <c r="Z305" s="205">
        <f t="shared" si="83"/>
        <v>-5.125</v>
      </c>
      <c r="AA305" s="205">
        <f t="shared" si="84"/>
        <v>-28.3125</v>
      </c>
      <c r="AB305" s="205">
        <f t="shared" si="85"/>
        <v>43.3125</v>
      </c>
      <c r="AC305" s="205">
        <f t="shared" si="86"/>
        <v>20.125</v>
      </c>
      <c r="AD305" s="205">
        <f t="shared" si="87"/>
        <v>-23.1875</v>
      </c>
    </row>
    <row r="306" spans="10:30" x14ac:dyDescent="0.2">
      <c r="J306" s="213">
        <v>10.100000000000399</v>
      </c>
      <c r="K306" s="214"/>
      <c r="L306" s="214"/>
      <c r="M306" s="214"/>
      <c r="N306" s="214"/>
      <c r="O306" s="218">
        <f t="shared" si="78"/>
        <v>0.4375</v>
      </c>
      <c r="P306" s="218">
        <f t="shared" si="79"/>
        <v>0.6875</v>
      </c>
      <c r="Q306" s="218">
        <f t="shared" si="80"/>
        <v>0.4375</v>
      </c>
      <c r="R306" s="218">
        <f t="shared" si="81"/>
        <v>1</v>
      </c>
      <c r="S306" s="221">
        <f t="shared" si="72"/>
        <v>-0.25</v>
      </c>
      <c r="T306" s="221">
        <f t="shared" si="73"/>
        <v>0</v>
      </c>
      <c r="U306" s="221">
        <f t="shared" si="74"/>
        <v>-0.5625</v>
      </c>
      <c r="V306" s="221">
        <f t="shared" si="75"/>
        <v>0.25</v>
      </c>
      <c r="W306" s="221">
        <f t="shared" si="76"/>
        <v>-0.3125</v>
      </c>
      <c r="X306" s="221">
        <f t="shared" si="77"/>
        <v>-0.5625</v>
      </c>
      <c r="Y306" s="205">
        <f t="shared" si="82"/>
        <v>-48.6875</v>
      </c>
      <c r="Z306" s="205">
        <f t="shared" si="83"/>
        <v>-5.125</v>
      </c>
      <c r="AA306" s="205">
        <f t="shared" si="84"/>
        <v>-28.875</v>
      </c>
      <c r="AB306" s="205">
        <f t="shared" si="85"/>
        <v>43.5625</v>
      </c>
      <c r="AC306" s="205">
        <f t="shared" si="86"/>
        <v>19.8125</v>
      </c>
      <c r="AD306" s="205">
        <f t="shared" si="87"/>
        <v>-23.75</v>
      </c>
    </row>
    <row r="307" spans="10:30" x14ac:dyDescent="0.2">
      <c r="J307" s="213">
        <v>10.200000000000401</v>
      </c>
      <c r="K307" s="214"/>
      <c r="L307" s="214"/>
      <c r="M307" s="214"/>
      <c r="N307" s="214"/>
      <c r="O307" s="218">
        <f t="shared" si="78"/>
        <v>0.4375</v>
      </c>
      <c r="P307" s="218">
        <f t="shared" si="79"/>
        <v>0.6875</v>
      </c>
      <c r="Q307" s="218">
        <f t="shared" si="80"/>
        <v>0.4375</v>
      </c>
      <c r="R307" s="218">
        <f t="shared" si="81"/>
        <v>1</v>
      </c>
      <c r="S307" s="221">
        <f t="shared" si="72"/>
        <v>-0.25</v>
      </c>
      <c r="T307" s="221">
        <f t="shared" si="73"/>
        <v>0</v>
      </c>
      <c r="U307" s="221">
        <f t="shared" si="74"/>
        <v>-0.5625</v>
      </c>
      <c r="V307" s="221">
        <f t="shared" si="75"/>
        <v>0.25</v>
      </c>
      <c r="W307" s="221">
        <f t="shared" si="76"/>
        <v>-0.3125</v>
      </c>
      <c r="X307" s="221">
        <f t="shared" si="77"/>
        <v>-0.5625</v>
      </c>
      <c r="Y307" s="205">
        <f t="shared" si="82"/>
        <v>-48.9375</v>
      </c>
      <c r="Z307" s="205">
        <f t="shared" si="83"/>
        <v>-5.125</v>
      </c>
      <c r="AA307" s="205">
        <f t="shared" si="84"/>
        <v>-29.4375</v>
      </c>
      <c r="AB307" s="205">
        <f t="shared" si="85"/>
        <v>43.8125</v>
      </c>
      <c r="AC307" s="205">
        <f t="shared" si="86"/>
        <v>19.5</v>
      </c>
      <c r="AD307" s="205">
        <f t="shared" si="87"/>
        <v>-24.3125</v>
      </c>
    </row>
    <row r="308" spans="10:30" x14ac:dyDescent="0.2">
      <c r="J308" s="213">
        <v>10.3000000000004</v>
      </c>
      <c r="K308" s="214"/>
      <c r="L308" s="214"/>
      <c r="M308" s="214"/>
      <c r="N308" s="214"/>
      <c r="O308" s="218">
        <f t="shared" si="78"/>
        <v>0.4375</v>
      </c>
      <c r="P308" s="218">
        <f t="shared" si="79"/>
        <v>0.6875</v>
      </c>
      <c r="Q308" s="218">
        <f t="shared" si="80"/>
        <v>0.4375</v>
      </c>
      <c r="R308" s="218">
        <f t="shared" si="81"/>
        <v>1</v>
      </c>
      <c r="S308" s="221">
        <f t="shared" si="72"/>
        <v>-0.25</v>
      </c>
      <c r="T308" s="221">
        <f t="shared" si="73"/>
        <v>0</v>
      </c>
      <c r="U308" s="221">
        <f t="shared" si="74"/>
        <v>-0.5625</v>
      </c>
      <c r="V308" s="221">
        <f t="shared" si="75"/>
        <v>0.25</v>
      </c>
      <c r="W308" s="221">
        <f t="shared" si="76"/>
        <v>-0.3125</v>
      </c>
      <c r="X308" s="221">
        <f t="shared" si="77"/>
        <v>-0.5625</v>
      </c>
      <c r="Y308" s="205">
        <f t="shared" si="82"/>
        <v>-49.1875</v>
      </c>
      <c r="Z308" s="205">
        <f t="shared" si="83"/>
        <v>-5.125</v>
      </c>
      <c r="AA308" s="205">
        <f t="shared" si="84"/>
        <v>-30</v>
      </c>
      <c r="AB308" s="205">
        <f t="shared" si="85"/>
        <v>44.0625</v>
      </c>
      <c r="AC308" s="205">
        <f t="shared" si="86"/>
        <v>19.1875</v>
      </c>
      <c r="AD308" s="205">
        <f t="shared" si="87"/>
        <v>-24.875</v>
      </c>
    </row>
    <row r="309" spans="10:30" x14ac:dyDescent="0.2">
      <c r="J309" s="213">
        <v>10.4000000000004</v>
      </c>
      <c r="K309" s="214"/>
      <c r="L309" s="214"/>
      <c r="M309" s="214"/>
      <c r="N309" s="214"/>
      <c r="O309" s="218">
        <f t="shared" si="78"/>
        <v>0.4375</v>
      </c>
      <c r="P309" s="218">
        <f t="shared" si="79"/>
        <v>0.6875</v>
      </c>
      <c r="Q309" s="218">
        <f t="shared" si="80"/>
        <v>0.4375</v>
      </c>
      <c r="R309" s="218">
        <f t="shared" si="81"/>
        <v>1</v>
      </c>
      <c r="S309" s="221">
        <f t="shared" si="72"/>
        <v>-0.25</v>
      </c>
      <c r="T309" s="221">
        <f t="shared" si="73"/>
        <v>0</v>
      </c>
      <c r="U309" s="221">
        <f t="shared" si="74"/>
        <v>-0.5625</v>
      </c>
      <c r="V309" s="221">
        <f t="shared" si="75"/>
        <v>0.25</v>
      </c>
      <c r="W309" s="221">
        <f t="shared" si="76"/>
        <v>-0.3125</v>
      </c>
      <c r="X309" s="221">
        <f t="shared" si="77"/>
        <v>-0.5625</v>
      </c>
      <c r="Y309" s="205">
        <f t="shared" si="82"/>
        <v>-49.4375</v>
      </c>
      <c r="Z309" s="205">
        <f t="shared" si="83"/>
        <v>-5.125</v>
      </c>
      <c r="AA309" s="205">
        <f t="shared" si="84"/>
        <v>-30.5625</v>
      </c>
      <c r="AB309" s="205">
        <f t="shared" si="85"/>
        <v>44.3125</v>
      </c>
      <c r="AC309" s="205">
        <f t="shared" si="86"/>
        <v>18.875</v>
      </c>
      <c r="AD309" s="205">
        <f t="shared" si="87"/>
        <v>-25.4375</v>
      </c>
    </row>
    <row r="310" spans="10:30" x14ac:dyDescent="0.2">
      <c r="J310" s="213">
        <v>10.5000000000004</v>
      </c>
      <c r="K310" s="214"/>
      <c r="L310" s="214"/>
      <c r="M310" s="214"/>
      <c r="N310" s="214"/>
      <c r="O310" s="218">
        <f t="shared" si="78"/>
        <v>0.4375</v>
      </c>
      <c r="P310" s="218">
        <f t="shared" si="79"/>
        <v>0.6875</v>
      </c>
      <c r="Q310" s="218">
        <f t="shared" si="80"/>
        <v>0.4375</v>
      </c>
      <c r="R310" s="218">
        <f t="shared" si="81"/>
        <v>1</v>
      </c>
      <c r="S310" s="221">
        <f t="shared" si="72"/>
        <v>-0.25</v>
      </c>
      <c r="T310" s="221">
        <f t="shared" si="73"/>
        <v>0</v>
      </c>
      <c r="U310" s="221">
        <f t="shared" si="74"/>
        <v>-0.5625</v>
      </c>
      <c r="V310" s="221">
        <f t="shared" si="75"/>
        <v>0.25</v>
      </c>
      <c r="W310" s="221">
        <f t="shared" si="76"/>
        <v>-0.3125</v>
      </c>
      <c r="X310" s="221">
        <f t="shared" si="77"/>
        <v>-0.5625</v>
      </c>
      <c r="Y310" s="205">
        <f t="shared" si="82"/>
        <v>-49.6875</v>
      </c>
      <c r="Z310" s="205">
        <f t="shared" si="83"/>
        <v>-5.125</v>
      </c>
      <c r="AA310" s="205">
        <f t="shared" si="84"/>
        <v>-31.125</v>
      </c>
      <c r="AB310" s="205">
        <f t="shared" si="85"/>
        <v>44.5625</v>
      </c>
      <c r="AC310" s="205">
        <f t="shared" si="86"/>
        <v>18.5625</v>
      </c>
      <c r="AD310" s="205">
        <f t="shared" si="87"/>
        <v>-26</v>
      </c>
    </row>
    <row r="311" spans="10:30" x14ac:dyDescent="0.2">
      <c r="J311" s="213">
        <v>10.600000000000399</v>
      </c>
      <c r="K311" s="214"/>
      <c r="L311" s="214"/>
      <c r="M311" s="214"/>
      <c r="N311" s="214"/>
      <c r="O311" s="218">
        <f t="shared" si="78"/>
        <v>0.4375</v>
      </c>
      <c r="P311" s="218">
        <f t="shared" si="79"/>
        <v>0.6875</v>
      </c>
      <c r="Q311" s="218">
        <f t="shared" si="80"/>
        <v>0.4375</v>
      </c>
      <c r="R311" s="218">
        <f t="shared" si="81"/>
        <v>1</v>
      </c>
      <c r="S311" s="221">
        <f t="shared" si="72"/>
        <v>-0.25</v>
      </c>
      <c r="T311" s="221">
        <f t="shared" si="73"/>
        <v>0</v>
      </c>
      <c r="U311" s="221">
        <f t="shared" si="74"/>
        <v>-0.5625</v>
      </c>
      <c r="V311" s="221">
        <f t="shared" si="75"/>
        <v>0.25</v>
      </c>
      <c r="W311" s="221">
        <f t="shared" si="76"/>
        <v>-0.3125</v>
      </c>
      <c r="X311" s="221">
        <f t="shared" si="77"/>
        <v>-0.5625</v>
      </c>
      <c r="Y311" s="205">
        <f t="shared" si="82"/>
        <v>-49.9375</v>
      </c>
      <c r="Z311" s="205">
        <f t="shared" si="83"/>
        <v>-5.125</v>
      </c>
      <c r="AA311" s="205">
        <f t="shared" si="84"/>
        <v>-31.6875</v>
      </c>
      <c r="AB311" s="205">
        <f t="shared" si="85"/>
        <v>44.8125</v>
      </c>
      <c r="AC311" s="205">
        <f t="shared" si="86"/>
        <v>18.25</v>
      </c>
      <c r="AD311" s="205">
        <f t="shared" si="87"/>
        <v>-26.5625</v>
      </c>
    </row>
    <row r="312" spans="10:30" x14ac:dyDescent="0.2">
      <c r="J312" s="213">
        <v>10.700000000000401</v>
      </c>
      <c r="K312" s="214"/>
      <c r="L312" s="214"/>
      <c r="M312" s="214"/>
      <c r="N312" s="214"/>
      <c r="O312" s="218">
        <f t="shared" si="78"/>
        <v>0.4375</v>
      </c>
      <c r="P312" s="218">
        <f t="shared" si="79"/>
        <v>0.6875</v>
      </c>
      <c r="Q312" s="218">
        <f t="shared" si="80"/>
        <v>0.4375</v>
      </c>
      <c r="R312" s="218">
        <f t="shared" si="81"/>
        <v>1</v>
      </c>
      <c r="S312" s="221">
        <f t="shared" si="72"/>
        <v>-0.25</v>
      </c>
      <c r="T312" s="221">
        <f t="shared" si="73"/>
        <v>0</v>
      </c>
      <c r="U312" s="221">
        <f t="shared" si="74"/>
        <v>-0.5625</v>
      </c>
      <c r="V312" s="221">
        <f t="shared" si="75"/>
        <v>0.25</v>
      </c>
      <c r="W312" s="221">
        <f t="shared" si="76"/>
        <v>-0.3125</v>
      </c>
      <c r="X312" s="221">
        <f t="shared" si="77"/>
        <v>-0.5625</v>
      </c>
      <c r="Y312" s="205">
        <f t="shared" si="82"/>
        <v>-50.1875</v>
      </c>
      <c r="Z312" s="205">
        <f t="shared" si="83"/>
        <v>-5.125</v>
      </c>
      <c r="AA312" s="205">
        <f t="shared" si="84"/>
        <v>-32.25</v>
      </c>
      <c r="AB312" s="205">
        <f t="shared" si="85"/>
        <v>45.0625</v>
      </c>
      <c r="AC312" s="205">
        <f t="shared" si="86"/>
        <v>17.9375</v>
      </c>
      <c r="AD312" s="205">
        <f t="shared" si="87"/>
        <v>-27.125</v>
      </c>
    </row>
    <row r="313" spans="10:30" x14ac:dyDescent="0.2">
      <c r="J313" s="213">
        <v>10.8000000000004</v>
      </c>
      <c r="K313" s="214"/>
      <c r="L313" s="214"/>
      <c r="M313" s="214"/>
      <c r="N313" s="214"/>
      <c r="O313" s="218">
        <f t="shared" si="78"/>
        <v>0.4375</v>
      </c>
      <c r="P313" s="218">
        <f t="shared" si="79"/>
        <v>0.6875</v>
      </c>
      <c r="Q313" s="218">
        <f t="shared" si="80"/>
        <v>0.4375</v>
      </c>
      <c r="R313" s="218">
        <f t="shared" si="81"/>
        <v>1</v>
      </c>
      <c r="S313" s="221">
        <f t="shared" si="72"/>
        <v>-0.25</v>
      </c>
      <c r="T313" s="221">
        <f t="shared" si="73"/>
        <v>0</v>
      </c>
      <c r="U313" s="221">
        <f t="shared" si="74"/>
        <v>-0.5625</v>
      </c>
      <c r="V313" s="221">
        <f t="shared" si="75"/>
        <v>0.25</v>
      </c>
      <c r="W313" s="221">
        <f t="shared" si="76"/>
        <v>-0.3125</v>
      </c>
      <c r="X313" s="221">
        <f t="shared" si="77"/>
        <v>-0.5625</v>
      </c>
      <c r="Y313" s="205">
        <f t="shared" si="82"/>
        <v>-50.4375</v>
      </c>
      <c r="Z313" s="205">
        <f t="shared" si="83"/>
        <v>-5.125</v>
      </c>
      <c r="AA313" s="205">
        <f t="shared" si="84"/>
        <v>-32.8125</v>
      </c>
      <c r="AB313" s="205">
        <f t="shared" si="85"/>
        <v>45.3125</v>
      </c>
      <c r="AC313" s="205">
        <f t="shared" si="86"/>
        <v>17.625</v>
      </c>
      <c r="AD313" s="205">
        <f t="shared" si="87"/>
        <v>-27.6875</v>
      </c>
    </row>
    <row r="314" spans="10:30" x14ac:dyDescent="0.2">
      <c r="J314" s="213">
        <v>10.9000000000004</v>
      </c>
      <c r="K314" s="214"/>
      <c r="L314" s="214"/>
      <c r="M314" s="214"/>
      <c r="N314" s="214"/>
      <c r="O314" s="218">
        <f t="shared" si="78"/>
        <v>0.4375</v>
      </c>
      <c r="P314" s="218">
        <f t="shared" si="79"/>
        <v>0.6875</v>
      </c>
      <c r="Q314" s="218">
        <f t="shared" si="80"/>
        <v>0.4375</v>
      </c>
      <c r="R314" s="218">
        <f t="shared" si="81"/>
        <v>1</v>
      </c>
      <c r="S314" s="221">
        <f t="shared" si="72"/>
        <v>-0.25</v>
      </c>
      <c r="T314" s="221">
        <f t="shared" si="73"/>
        <v>0</v>
      </c>
      <c r="U314" s="221">
        <f t="shared" si="74"/>
        <v>-0.5625</v>
      </c>
      <c r="V314" s="221">
        <f t="shared" si="75"/>
        <v>0.25</v>
      </c>
      <c r="W314" s="221">
        <f t="shared" si="76"/>
        <v>-0.3125</v>
      </c>
      <c r="X314" s="221">
        <f t="shared" si="77"/>
        <v>-0.5625</v>
      </c>
      <c r="Y314" s="205">
        <f t="shared" si="82"/>
        <v>-50.6875</v>
      </c>
      <c r="Z314" s="205">
        <f t="shared" si="83"/>
        <v>-5.125</v>
      </c>
      <c r="AA314" s="205">
        <f t="shared" si="84"/>
        <v>-33.375</v>
      </c>
      <c r="AB314" s="205">
        <f t="shared" si="85"/>
        <v>45.5625</v>
      </c>
      <c r="AC314" s="205">
        <f t="shared" si="86"/>
        <v>17.3125</v>
      </c>
      <c r="AD314" s="205">
        <f t="shared" si="87"/>
        <v>-28.25</v>
      </c>
    </row>
    <row r="315" spans="10:30" x14ac:dyDescent="0.2">
      <c r="J315" s="213">
        <v>11.0000000000004</v>
      </c>
      <c r="K315" s="214"/>
      <c r="L315" s="214"/>
      <c r="M315" s="214"/>
      <c r="N315" s="214"/>
      <c r="O315" s="218">
        <f t="shared" si="78"/>
        <v>0.4375</v>
      </c>
      <c r="P315" s="218">
        <f t="shared" si="79"/>
        <v>0.6875</v>
      </c>
      <c r="Q315" s="218">
        <f t="shared" si="80"/>
        <v>0.4375</v>
      </c>
      <c r="R315" s="218">
        <f t="shared" si="81"/>
        <v>1</v>
      </c>
      <c r="S315" s="221">
        <f t="shared" si="72"/>
        <v>-0.25</v>
      </c>
      <c r="T315" s="221">
        <f t="shared" si="73"/>
        <v>0</v>
      </c>
      <c r="U315" s="221">
        <f t="shared" si="74"/>
        <v>-0.5625</v>
      </c>
      <c r="V315" s="221">
        <f t="shared" si="75"/>
        <v>0.25</v>
      </c>
      <c r="W315" s="221">
        <f t="shared" si="76"/>
        <v>-0.3125</v>
      </c>
      <c r="X315" s="221">
        <f t="shared" si="77"/>
        <v>-0.5625</v>
      </c>
      <c r="Y315" s="205">
        <f t="shared" si="82"/>
        <v>-50.9375</v>
      </c>
      <c r="Z315" s="205">
        <f t="shared" si="83"/>
        <v>-5.125</v>
      </c>
      <c r="AA315" s="205">
        <f t="shared" si="84"/>
        <v>-33.9375</v>
      </c>
      <c r="AB315" s="205">
        <f t="shared" si="85"/>
        <v>45.8125</v>
      </c>
      <c r="AC315" s="205">
        <f t="shared" si="86"/>
        <v>17</v>
      </c>
      <c r="AD315" s="205">
        <f t="shared" si="87"/>
        <v>-28.8125</v>
      </c>
    </row>
    <row r="316" spans="10:30" x14ac:dyDescent="0.2">
      <c r="J316" s="213">
        <v>11.100000000000399</v>
      </c>
      <c r="K316" s="214"/>
      <c r="L316" s="214"/>
      <c r="M316" s="215">
        <f>E9</f>
        <v>0.25</v>
      </c>
      <c r="N316" s="214"/>
      <c r="O316" s="218">
        <f t="shared" si="78"/>
        <v>0.4375</v>
      </c>
      <c r="P316" s="218">
        <f t="shared" si="79"/>
        <v>0.6875</v>
      </c>
      <c r="Q316" s="218">
        <f t="shared" si="80"/>
        <v>0.6875</v>
      </c>
      <c r="R316" s="218">
        <f t="shared" si="81"/>
        <v>1</v>
      </c>
      <c r="S316" s="221">
        <f t="shared" si="72"/>
        <v>-0.25</v>
      </c>
      <c r="T316" s="221">
        <f t="shared" si="73"/>
        <v>-0.25</v>
      </c>
      <c r="U316" s="221">
        <f t="shared" si="74"/>
        <v>-0.5625</v>
      </c>
      <c r="V316" s="221">
        <f t="shared" si="75"/>
        <v>0</v>
      </c>
      <c r="W316" s="221">
        <f t="shared" si="76"/>
        <v>-0.3125</v>
      </c>
      <c r="X316" s="221">
        <f t="shared" si="77"/>
        <v>-0.3125</v>
      </c>
      <c r="Y316" s="205">
        <f t="shared" si="82"/>
        <v>-51.1875</v>
      </c>
      <c r="Z316" s="205">
        <f t="shared" si="83"/>
        <v>-5.375</v>
      </c>
      <c r="AA316" s="205">
        <f t="shared" si="84"/>
        <v>-34.5</v>
      </c>
      <c r="AB316" s="205">
        <f t="shared" si="85"/>
        <v>45.8125</v>
      </c>
      <c r="AC316" s="205">
        <f t="shared" si="86"/>
        <v>16.6875</v>
      </c>
      <c r="AD316" s="205">
        <f t="shared" si="87"/>
        <v>-29.125</v>
      </c>
    </row>
    <row r="317" spans="10:30" x14ac:dyDescent="0.2">
      <c r="J317" s="213">
        <v>11.200000000000401</v>
      </c>
      <c r="K317" s="214"/>
      <c r="L317" s="214"/>
      <c r="M317" s="214"/>
      <c r="N317" s="214"/>
      <c r="O317" s="218">
        <f t="shared" si="78"/>
        <v>0.4375</v>
      </c>
      <c r="P317" s="218">
        <f t="shared" si="79"/>
        <v>0.6875</v>
      </c>
      <c r="Q317" s="218">
        <f t="shared" si="80"/>
        <v>0.6875</v>
      </c>
      <c r="R317" s="218">
        <f t="shared" si="81"/>
        <v>1</v>
      </c>
      <c r="S317" s="221">
        <f t="shared" si="72"/>
        <v>-0.25</v>
      </c>
      <c r="T317" s="221">
        <f t="shared" si="73"/>
        <v>-0.25</v>
      </c>
      <c r="U317" s="221">
        <f t="shared" si="74"/>
        <v>-0.5625</v>
      </c>
      <c r="V317" s="221">
        <f t="shared" si="75"/>
        <v>0</v>
      </c>
      <c r="W317" s="221">
        <f t="shared" si="76"/>
        <v>-0.3125</v>
      </c>
      <c r="X317" s="221">
        <f t="shared" si="77"/>
        <v>-0.3125</v>
      </c>
      <c r="Y317" s="205">
        <f t="shared" si="82"/>
        <v>-51.4375</v>
      </c>
      <c r="Z317" s="205">
        <f t="shared" si="83"/>
        <v>-5.625</v>
      </c>
      <c r="AA317" s="205">
        <f t="shared" si="84"/>
        <v>-35.0625</v>
      </c>
      <c r="AB317" s="205">
        <f t="shared" si="85"/>
        <v>45.8125</v>
      </c>
      <c r="AC317" s="205">
        <f t="shared" si="86"/>
        <v>16.375</v>
      </c>
      <c r="AD317" s="205">
        <f t="shared" si="87"/>
        <v>-29.4375</v>
      </c>
    </row>
    <row r="318" spans="10:30" x14ac:dyDescent="0.2">
      <c r="J318" s="213">
        <v>11.3000000000004</v>
      </c>
      <c r="K318" s="214"/>
      <c r="L318" s="214"/>
      <c r="M318" s="214"/>
      <c r="N318" s="215"/>
      <c r="O318" s="218">
        <f t="shared" si="78"/>
        <v>0.4375</v>
      </c>
      <c r="P318" s="218">
        <f t="shared" si="79"/>
        <v>0.6875</v>
      </c>
      <c r="Q318" s="218">
        <f t="shared" si="80"/>
        <v>0.6875</v>
      </c>
      <c r="R318" s="218">
        <f t="shared" si="81"/>
        <v>1</v>
      </c>
      <c r="S318" s="221">
        <f t="shared" si="72"/>
        <v>-0.25</v>
      </c>
      <c r="T318" s="221">
        <f t="shared" si="73"/>
        <v>-0.25</v>
      </c>
      <c r="U318" s="221">
        <f t="shared" si="74"/>
        <v>-0.5625</v>
      </c>
      <c r="V318" s="221">
        <f t="shared" si="75"/>
        <v>0</v>
      </c>
      <c r="W318" s="221">
        <f t="shared" si="76"/>
        <v>-0.3125</v>
      </c>
      <c r="X318" s="221">
        <f t="shared" si="77"/>
        <v>-0.3125</v>
      </c>
      <c r="Y318" s="205">
        <f t="shared" si="82"/>
        <v>-51.6875</v>
      </c>
      <c r="Z318" s="205">
        <f t="shared" si="83"/>
        <v>-5.875</v>
      </c>
      <c r="AA318" s="205">
        <f t="shared" si="84"/>
        <v>-35.625</v>
      </c>
      <c r="AB318" s="205">
        <f t="shared" si="85"/>
        <v>45.8125</v>
      </c>
      <c r="AC318" s="205">
        <f t="shared" si="86"/>
        <v>16.0625</v>
      </c>
      <c r="AD318" s="205">
        <f t="shared" si="87"/>
        <v>-29.75</v>
      </c>
    </row>
    <row r="319" spans="10:30" x14ac:dyDescent="0.2">
      <c r="J319" s="213">
        <v>11.4000000000004</v>
      </c>
      <c r="K319" s="214"/>
      <c r="L319" s="214"/>
      <c r="M319" s="214"/>
      <c r="N319" s="214"/>
      <c r="O319" s="218">
        <f t="shared" si="78"/>
        <v>0.4375</v>
      </c>
      <c r="P319" s="218">
        <f t="shared" si="79"/>
        <v>0.6875</v>
      </c>
      <c r="Q319" s="218">
        <f t="shared" si="80"/>
        <v>0.6875</v>
      </c>
      <c r="R319" s="218">
        <f t="shared" si="81"/>
        <v>1</v>
      </c>
      <c r="S319" s="221">
        <f t="shared" si="72"/>
        <v>-0.25</v>
      </c>
      <c r="T319" s="221">
        <f t="shared" si="73"/>
        <v>-0.25</v>
      </c>
      <c r="U319" s="221">
        <f t="shared" si="74"/>
        <v>-0.5625</v>
      </c>
      <c r="V319" s="221">
        <f t="shared" si="75"/>
        <v>0</v>
      </c>
      <c r="W319" s="221">
        <f t="shared" si="76"/>
        <v>-0.3125</v>
      </c>
      <c r="X319" s="221">
        <f t="shared" si="77"/>
        <v>-0.3125</v>
      </c>
      <c r="Y319" s="205">
        <f t="shared" si="82"/>
        <v>-51.9375</v>
      </c>
      <c r="Z319" s="205">
        <f t="shared" si="83"/>
        <v>-6.125</v>
      </c>
      <c r="AA319" s="205">
        <f t="shared" si="84"/>
        <v>-36.1875</v>
      </c>
      <c r="AB319" s="205">
        <f t="shared" si="85"/>
        <v>45.8125</v>
      </c>
      <c r="AC319" s="205">
        <f t="shared" si="86"/>
        <v>15.75</v>
      </c>
      <c r="AD319" s="205">
        <f t="shared" si="87"/>
        <v>-30.0625</v>
      </c>
    </row>
    <row r="320" spans="10:30" x14ac:dyDescent="0.2">
      <c r="J320" s="213">
        <v>11.5000000000004</v>
      </c>
      <c r="K320" s="214"/>
      <c r="L320" s="214"/>
      <c r="M320" s="214"/>
      <c r="N320" s="214"/>
      <c r="O320" s="218">
        <f t="shared" si="78"/>
        <v>0.4375</v>
      </c>
      <c r="P320" s="218">
        <f t="shared" si="79"/>
        <v>0.6875</v>
      </c>
      <c r="Q320" s="218">
        <f t="shared" si="80"/>
        <v>0.6875</v>
      </c>
      <c r="R320" s="218">
        <f t="shared" si="81"/>
        <v>1</v>
      </c>
      <c r="S320" s="221">
        <f t="shared" si="72"/>
        <v>-0.25</v>
      </c>
      <c r="T320" s="221">
        <f t="shared" si="73"/>
        <v>-0.25</v>
      </c>
      <c r="U320" s="221">
        <f t="shared" si="74"/>
        <v>-0.5625</v>
      </c>
      <c r="V320" s="221">
        <f t="shared" si="75"/>
        <v>0</v>
      </c>
      <c r="W320" s="221">
        <f t="shared" si="76"/>
        <v>-0.3125</v>
      </c>
      <c r="X320" s="221">
        <f t="shared" si="77"/>
        <v>-0.3125</v>
      </c>
      <c r="Y320" s="205">
        <f t="shared" si="82"/>
        <v>-52.1875</v>
      </c>
      <c r="Z320" s="205">
        <f t="shared" si="83"/>
        <v>-6.375</v>
      </c>
      <c r="AA320" s="205">
        <f t="shared" si="84"/>
        <v>-36.75</v>
      </c>
      <c r="AB320" s="205">
        <f t="shared" si="85"/>
        <v>45.8125</v>
      </c>
      <c r="AC320" s="205">
        <f t="shared" si="86"/>
        <v>15.4375</v>
      </c>
      <c r="AD320" s="205">
        <f t="shared" si="87"/>
        <v>-30.375</v>
      </c>
    </row>
    <row r="321" spans="10:30" x14ac:dyDescent="0.2">
      <c r="J321" s="213">
        <v>11.600000000000399</v>
      </c>
      <c r="K321" s="214"/>
      <c r="L321" s="214"/>
      <c r="M321" s="214"/>
      <c r="N321" s="214"/>
      <c r="O321" s="218">
        <f t="shared" si="78"/>
        <v>0.4375</v>
      </c>
      <c r="P321" s="218">
        <f t="shared" si="79"/>
        <v>0.6875</v>
      </c>
      <c r="Q321" s="218">
        <f t="shared" si="80"/>
        <v>0.6875</v>
      </c>
      <c r="R321" s="218">
        <f t="shared" si="81"/>
        <v>1</v>
      </c>
      <c r="S321" s="221">
        <f t="shared" si="72"/>
        <v>-0.25</v>
      </c>
      <c r="T321" s="221">
        <f t="shared" si="73"/>
        <v>-0.25</v>
      </c>
      <c r="U321" s="221">
        <f t="shared" si="74"/>
        <v>-0.5625</v>
      </c>
      <c r="V321" s="221">
        <f t="shared" si="75"/>
        <v>0</v>
      </c>
      <c r="W321" s="221">
        <f t="shared" si="76"/>
        <v>-0.3125</v>
      </c>
      <c r="X321" s="221">
        <f t="shared" si="77"/>
        <v>-0.3125</v>
      </c>
      <c r="Y321" s="205">
        <f t="shared" si="82"/>
        <v>-52.4375</v>
      </c>
      <c r="Z321" s="205">
        <f t="shared" si="83"/>
        <v>-6.625</v>
      </c>
      <c r="AA321" s="205">
        <f t="shared" si="84"/>
        <v>-37.3125</v>
      </c>
      <c r="AB321" s="205">
        <f t="shared" si="85"/>
        <v>45.8125</v>
      </c>
      <c r="AC321" s="205">
        <f t="shared" si="86"/>
        <v>15.125</v>
      </c>
      <c r="AD321" s="205">
        <f t="shared" si="87"/>
        <v>-30.6875</v>
      </c>
    </row>
    <row r="322" spans="10:30" x14ac:dyDescent="0.2">
      <c r="J322" s="213">
        <v>11.7000000000005</v>
      </c>
      <c r="K322" s="214"/>
      <c r="L322" s="214"/>
      <c r="M322" s="214"/>
      <c r="N322" s="214"/>
      <c r="O322" s="218">
        <f t="shared" si="78"/>
        <v>0.4375</v>
      </c>
      <c r="P322" s="218">
        <f t="shared" si="79"/>
        <v>0.6875</v>
      </c>
      <c r="Q322" s="218">
        <f t="shared" si="80"/>
        <v>0.6875</v>
      </c>
      <c r="R322" s="218">
        <f t="shared" si="81"/>
        <v>1</v>
      </c>
      <c r="S322" s="221">
        <f t="shared" si="72"/>
        <v>-0.25</v>
      </c>
      <c r="T322" s="221">
        <f t="shared" si="73"/>
        <v>-0.25</v>
      </c>
      <c r="U322" s="221">
        <f t="shared" si="74"/>
        <v>-0.5625</v>
      </c>
      <c r="V322" s="221">
        <f t="shared" si="75"/>
        <v>0</v>
      </c>
      <c r="W322" s="221">
        <f t="shared" si="76"/>
        <v>-0.3125</v>
      </c>
      <c r="X322" s="221">
        <f t="shared" si="77"/>
        <v>-0.3125</v>
      </c>
      <c r="Y322" s="205">
        <f t="shared" si="82"/>
        <v>-52.6875</v>
      </c>
      <c r="Z322" s="205">
        <f t="shared" si="83"/>
        <v>-6.875</v>
      </c>
      <c r="AA322" s="205">
        <f t="shared" si="84"/>
        <v>-37.875</v>
      </c>
      <c r="AB322" s="205">
        <f t="shared" si="85"/>
        <v>45.8125</v>
      </c>
      <c r="AC322" s="205">
        <f t="shared" si="86"/>
        <v>14.8125</v>
      </c>
      <c r="AD322" s="205">
        <f t="shared" si="87"/>
        <v>-31</v>
      </c>
    </row>
    <row r="323" spans="10:30" x14ac:dyDescent="0.2">
      <c r="J323" s="213">
        <v>11.8000000000005</v>
      </c>
      <c r="K323" s="214"/>
      <c r="L323" s="214"/>
      <c r="M323" s="214"/>
      <c r="N323" s="214"/>
      <c r="O323" s="218">
        <f t="shared" si="78"/>
        <v>0.4375</v>
      </c>
      <c r="P323" s="218">
        <f t="shared" si="79"/>
        <v>0.6875</v>
      </c>
      <c r="Q323" s="218">
        <f t="shared" si="80"/>
        <v>0.6875</v>
      </c>
      <c r="R323" s="218">
        <f t="shared" si="81"/>
        <v>1</v>
      </c>
      <c r="S323" s="221">
        <f t="shared" si="72"/>
        <v>-0.25</v>
      </c>
      <c r="T323" s="221">
        <f t="shared" si="73"/>
        <v>-0.25</v>
      </c>
      <c r="U323" s="221">
        <f t="shared" si="74"/>
        <v>-0.5625</v>
      </c>
      <c r="V323" s="221">
        <f t="shared" si="75"/>
        <v>0</v>
      </c>
      <c r="W323" s="221">
        <f t="shared" si="76"/>
        <v>-0.3125</v>
      </c>
      <c r="X323" s="221">
        <f t="shared" si="77"/>
        <v>-0.3125</v>
      </c>
      <c r="Y323" s="205">
        <f t="shared" si="82"/>
        <v>-52.9375</v>
      </c>
      <c r="Z323" s="205">
        <f t="shared" si="83"/>
        <v>-7.125</v>
      </c>
      <c r="AA323" s="205">
        <f t="shared" si="84"/>
        <v>-38.4375</v>
      </c>
      <c r="AB323" s="205">
        <f t="shared" si="85"/>
        <v>45.8125</v>
      </c>
      <c r="AC323" s="205">
        <f t="shared" si="86"/>
        <v>14.5</v>
      </c>
      <c r="AD323" s="205">
        <f t="shared" si="87"/>
        <v>-31.3125</v>
      </c>
    </row>
    <row r="324" spans="10:30" x14ac:dyDescent="0.2">
      <c r="J324" s="213">
        <v>11.9000000000005</v>
      </c>
      <c r="K324" s="215"/>
      <c r="L324" s="214"/>
      <c r="M324" s="215"/>
      <c r="N324" s="214"/>
      <c r="O324" s="218">
        <f t="shared" si="78"/>
        <v>0.4375</v>
      </c>
      <c r="P324" s="218">
        <f t="shared" si="79"/>
        <v>0.6875</v>
      </c>
      <c r="Q324" s="218">
        <f t="shared" si="80"/>
        <v>0.6875</v>
      </c>
      <c r="R324" s="218">
        <f t="shared" si="81"/>
        <v>1</v>
      </c>
      <c r="S324" s="221">
        <f t="shared" si="72"/>
        <v>-0.25</v>
      </c>
      <c r="T324" s="221">
        <f t="shared" si="73"/>
        <v>-0.25</v>
      </c>
      <c r="U324" s="221">
        <f t="shared" si="74"/>
        <v>-0.5625</v>
      </c>
      <c r="V324" s="221">
        <f t="shared" si="75"/>
        <v>0</v>
      </c>
      <c r="W324" s="221">
        <f t="shared" si="76"/>
        <v>-0.3125</v>
      </c>
      <c r="X324" s="221">
        <f t="shared" si="77"/>
        <v>-0.3125</v>
      </c>
      <c r="Y324" s="205">
        <f t="shared" si="82"/>
        <v>-53.1875</v>
      </c>
      <c r="Z324" s="205">
        <f t="shared" si="83"/>
        <v>-7.375</v>
      </c>
      <c r="AA324" s="205">
        <f t="shared" si="84"/>
        <v>-39</v>
      </c>
      <c r="AB324" s="205">
        <f t="shared" si="85"/>
        <v>45.8125</v>
      </c>
      <c r="AC324" s="205">
        <f t="shared" si="86"/>
        <v>14.1875</v>
      </c>
      <c r="AD324" s="205">
        <f t="shared" si="87"/>
        <v>-31.625</v>
      </c>
    </row>
    <row r="325" spans="10:30" x14ac:dyDescent="0.2">
      <c r="J325" s="213">
        <v>12.000000000000499</v>
      </c>
      <c r="K325" s="214"/>
      <c r="L325" s="214"/>
      <c r="M325" s="214"/>
      <c r="N325" s="214"/>
      <c r="O325" s="218">
        <f t="shared" si="78"/>
        <v>0.4375</v>
      </c>
      <c r="P325" s="218">
        <f t="shared" si="79"/>
        <v>0.6875</v>
      </c>
      <c r="Q325" s="218">
        <f t="shared" si="80"/>
        <v>0.6875</v>
      </c>
      <c r="R325" s="218">
        <f t="shared" si="81"/>
        <v>1</v>
      </c>
      <c r="S325" s="221">
        <f t="shared" si="72"/>
        <v>-0.25</v>
      </c>
      <c r="T325" s="221">
        <f t="shared" si="73"/>
        <v>-0.25</v>
      </c>
      <c r="U325" s="221">
        <f t="shared" si="74"/>
        <v>-0.5625</v>
      </c>
      <c r="V325" s="221">
        <f t="shared" si="75"/>
        <v>0</v>
      </c>
      <c r="W325" s="221">
        <f t="shared" si="76"/>
        <v>-0.3125</v>
      </c>
      <c r="X325" s="221">
        <f t="shared" si="77"/>
        <v>-0.3125</v>
      </c>
      <c r="Y325" s="205">
        <f t="shared" si="82"/>
        <v>-53.4375</v>
      </c>
      <c r="Z325" s="205">
        <f t="shared" si="83"/>
        <v>-7.625</v>
      </c>
      <c r="AA325" s="205">
        <f t="shared" si="84"/>
        <v>-39.5625</v>
      </c>
      <c r="AB325" s="205">
        <f t="shared" si="85"/>
        <v>45.8125</v>
      </c>
      <c r="AC325" s="205">
        <f t="shared" si="86"/>
        <v>13.875</v>
      </c>
      <c r="AD325" s="205">
        <f t="shared" si="87"/>
        <v>-31.9375</v>
      </c>
    </row>
    <row r="326" spans="10:30" x14ac:dyDescent="0.2">
      <c r="J326" s="213">
        <v>12.100000000000501</v>
      </c>
      <c r="K326" s="214"/>
      <c r="L326" s="214"/>
      <c r="M326" s="214"/>
      <c r="N326" s="214"/>
      <c r="O326" s="218">
        <f t="shared" si="78"/>
        <v>0.4375</v>
      </c>
      <c r="P326" s="218">
        <f t="shared" si="79"/>
        <v>0.6875</v>
      </c>
      <c r="Q326" s="218">
        <f t="shared" si="80"/>
        <v>0.6875</v>
      </c>
      <c r="R326" s="218">
        <f t="shared" si="81"/>
        <v>1</v>
      </c>
      <c r="S326" s="221">
        <f t="shared" ref="S326:S389" si="88">O326-P326</f>
        <v>-0.25</v>
      </c>
      <c r="T326" s="221">
        <f t="shared" ref="T326:T389" si="89">O326-Q326</f>
        <v>-0.25</v>
      </c>
      <c r="U326" s="221">
        <f t="shared" ref="U326:U389" si="90">O326-R326</f>
        <v>-0.5625</v>
      </c>
      <c r="V326" s="221">
        <f t="shared" ref="V326:V389" si="91">P326-Q326</f>
        <v>0</v>
      </c>
      <c r="W326" s="221">
        <f t="shared" ref="W326:W389" si="92">P326-R326</f>
        <v>-0.3125</v>
      </c>
      <c r="X326" s="221">
        <f t="shared" ref="X326:X389" si="93">Q326-R326</f>
        <v>-0.3125</v>
      </c>
      <c r="Y326" s="205">
        <f t="shared" si="82"/>
        <v>-53.6875</v>
      </c>
      <c r="Z326" s="205">
        <f t="shared" si="83"/>
        <v>-7.875</v>
      </c>
      <c r="AA326" s="205">
        <f t="shared" si="84"/>
        <v>-40.125</v>
      </c>
      <c r="AB326" s="205">
        <f t="shared" si="85"/>
        <v>45.8125</v>
      </c>
      <c r="AC326" s="205">
        <f t="shared" si="86"/>
        <v>13.5625</v>
      </c>
      <c r="AD326" s="205">
        <f t="shared" si="87"/>
        <v>-32.25</v>
      </c>
    </row>
    <row r="327" spans="10:30" x14ac:dyDescent="0.2">
      <c r="J327" s="213">
        <v>12.2000000000005</v>
      </c>
      <c r="K327" s="214"/>
      <c r="L327" s="214"/>
      <c r="M327" s="214"/>
      <c r="N327" s="214"/>
      <c r="O327" s="218">
        <f t="shared" ref="O327:O390" si="94">K327+O326</f>
        <v>0.4375</v>
      </c>
      <c r="P327" s="218">
        <f t="shared" ref="P327:P390" si="95">L327+P326</f>
        <v>0.6875</v>
      </c>
      <c r="Q327" s="218">
        <f t="shared" ref="Q327:Q390" si="96">M327+Q326</f>
        <v>0.6875</v>
      </c>
      <c r="R327" s="218">
        <f t="shared" ref="R327:R390" si="97">N327+R326</f>
        <v>1</v>
      </c>
      <c r="S327" s="221">
        <f t="shared" si="88"/>
        <v>-0.25</v>
      </c>
      <c r="T327" s="221">
        <f t="shared" si="89"/>
        <v>-0.25</v>
      </c>
      <c r="U327" s="221">
        <f t="shared" si="90"/>
        <v>-0.5625</v>
      </c>
      <c r="V327" s="221">
        <f t="shared" si="91"/>
        <v>0</v>
      </c>
      <c r="W327" s="221">
        <f t="shared" si="92"/>
        <v>-0.3125</v>
      </c>
      <c r="X327" s="221">
        <f t="shared" si="93"/>
        <v>-0.3125</v>
      </c>
      <c r="Y327" s="205">
        <f t="shared" ref="Y327:Y390" si="98">S327+Y326</f>
        <v>-53.9375</v>
      </c>
      <c r="Z327" s="205">
        <f t="shared" ref="Z327:Z390" si="99">T327+Z326</f>
        <v>-8.125</v>
      </c>
      <c r="AA327" s="205">
        <f t="shared" ref="AA327:AA390" si="100">U327+AA326</f>
        <v>-40.6875</v>
      </c>
      <c r="AB327" s="205">
        <f t="shared" ref="AB327:AB390" si="101">V327+AB326</f>
        <v>45.8125</v>
      </c>
      <c r="AC327" s="205">
        <f t="shared" ref="AC327:AC390" si="102">W327+AC326</f>
        <v>13.25</v>
      </c>
      <c r="AD327" s="205">
        <f t="shared" ref="AD327:AD390" si="103">X327+AD326</f>
        <v>-32.5625</v>
      </c>
    </row>
    <row r="328" spans="10:30" x14ac:dyDescent="0.2">
      <c r="J328" s="213">
        <v>12.3000000000005</v>
      </c>
      <c r="K328" s="214"/>
      <c r="L328" s="214"/>
      <c r="M328" s="214"/>
      <c r="N328" s="214"/>
      <c r="O328" s="218">
        <f t="shared" si="94"/>
        <v>0.4375</v>
      </c>
      <c r="P328" s="218">
        <f t="shared" si="95"/>
        <v>0.6875</v>
      </c>
      <c r="Q328" s="218">
        <f t="shared" si="96"/>
        <v>0.6875</v>
      </c>
      <c r="R328" s="218">
        <f t="shared" si="97"/>
        <v>1</v>
      </c>
      <c r="S328" s="221">
        <f t="shared" si="88"/>
        <v>-0.25</v>
      </c>
      <c r="T328" s="221">
        <f t="shared" si="89"/>
        <v>-0.25</v>
      </c>
      <c r="U328" s="221">
        <f t="shared" si="90"/>
        <v>-0.5625</v>
      </c>
      <c r="V328" s="221">
        <f t="shared" si="91"/>
        <v>0</v>
      </c>
      <c r="W328" s="221">
        <f t="shared" si="92"/>
        <v>-0.3125</v>
      </c>
      <c r="X328" s="221">
        <f t="shared" si="93"/>
        <v>-0.3125</v>
      </c>
      <c r="Y328" s="205">
        <f t="shared" si="98"/>
        <v>-54.1875</v>
      </c>
      <c r="Z328" s="205">
        <f t="shared" si="99"/>
        <v>-8.375</v>
      </c>
      <c r="AA328" s="205">
        <f t="shared" si="100"/>
        <v>-41.25</v>
      </c>
      <c r="AB328" s="205">
        <f t="shared" si="101"/>
        <v>45.8125</v>
      </c>
      <c r="AC328" s="205">
        <f t="shared" si="102"/>
        <v>12.9375</v>
      </c>
      <c r="AD328" s="205">
        <f t="shared" si="103"/>
        <v>-32.875</v>
      </c>
    </row>
    <row r="329" spans="10:30" x14ac:dyDescent="0.2">
      <c r="J329" s="213">
        <v>12.4000000000005</v>
      </c>
      <c r="K329" s="214"/>
      <c r="L329" s="214"/>
      <c r="M329" s="214"/>
      <c r="N329" s="214"/>
      <c r="O329" s="218">
        <f t="shared" si="94"/>
        <v>0.4375</v>
      </c>
      <c r="P329" s="218">
        <f t="shared" si="95"/>
        <v>0.6875</v>
      </c>
      <c r="Q329" s="218">
        <f t="shared" si="96"/>
        <v>0.6875</v>
      </c>
      <c r="R329" s="218">
        <f t="shared" si="97"/>
        <v>1</v>
      </c>
      <c r="S329" s="221">
        <f t="shared" si="88"/>
        <v>-0.25</v>
      </c>
      <c r="T329" s="221">
        <f t="shared" si="89"/>
        <v>-0.25</v>
      </c>
      <c r="U329" s="221">
        <f t="shared" si="90"/>
        <v>-0.5625</v>
      </c>
      <c r="V329" s="221">
        <f t="shared" si="91"/>
        <v>0</v>
      </c>
      <c r="W329" s="221">
        <f t="shared" si="92"/>
        <v>-0.3125</v>
      </c>
      <c r="X329" s="221">
        <f t="shared" si="93"/>
        <v>-0.3125</v>
      </c>
      <c r="Y329" s="205">
        <f t="shared" si="98"/>
        <v>-54.4375</v>
      </c>
      <c r="Z329" s="205">
        <f t="shared" si="99"/>
        <v>-8.625</v>
      </c>
      <c r="AA329" s="205">
        <f t="shared" si="100"/>
        <v>-41.8125</v>
      </c>
      <c r="AB329" s="205">
        <f t="shared" si="101"/>
        <v>45.8125</v>
      </c>
      <c r="AC329" s="205">
        <f t="shared" si="102"/>
        <v>12.625</v>
      </c>
      <c r="AD329" s="205">
        <f t="shared" si="103"/>
        <v>-33.1875</v>
      </c>
    </row>
    <row r="330" spans="10:30" x14ac:dyDescent="0.2">
      <c r="J330" s="213">
        <v>12.500000000000499</v>
      </c>
      <c r="K330" s="214"/>
      <c r="L330" s="214"/>
      <c r="M330" s="214"/>
      <c r="N330" s="214"/>
      <c r="O330" s="218">
        <f t="shared" si="94"/>
        <v>0.4375</v>
      </c>
      <c r="P330" s="218">
        <f t="shared" si="95"/>
        <v>0.6875</v>
      </c>
      <c r="Q330" s="218">
        <f t="shared" si="96"/>
        <v>0.6875</v>
      </c>
      <c r="R330" s="218">
        <f t="shared" si="97"/>
        <v>1</v>
      </c>
      <c r="S330" s="221">
        <f t="shared" si="88"/>
        <v>-0.25</v>
      </c>
      <c r="T330" s="221">
        <f t="shared" si="89"/>
        <v>-0.25</v>
      </c>
      <c r="U330" s="221">
        <f t="shared" si="90"/>
        <v>-0.5625</v>
      </c>
      <c r="V330" s="221">
        <f t="shared" si="91"/>
        <v>0</v>
      </c>
      <c r="W330" s="221">
        <f t="shared" si="92"/>
        <v>-0.3125</v>
      </c>
      <c r="X330" s="221">
        <f t="shared" si="93"/>
        <v>-0.3125</v>
      </c>
      <c r="Y330" s="205">
        <f t="shared" si="98"/>
        <v>-54.6875</v>
      </c>
      <c r="Z330" s="205">
        <f t="shared" si="99"/>
        <v>-8.875</v>
      </c>
      <c r="AA330" s="205">
        <f t="shared" si="100"/>
        <v>-42.375</v>
      </c>
      <c r="AB330" s="205">
        <f t="shared" si="101"/>
        <v>45.8125</v>
      </c>
      <c r="AC330" s="205">
        <f t="shared" si="102"/>
        <v>12.3125</v>
      </c>
      <c r="AD330" s="205">
        <f t="shared" si="103"/>
        <v>-33.5</v>
      </c>
    </row>
    <row r="331" spans="10:30" x14ac:dyDescent="0.2">
      <c r="J331" s="213">
        <v>12.600000000000501</v>
      </c>
      <c r="K331" s="214"/>
      <c r="L331" s="214"/>
      <c r="M331" s="214"/>
      <c r="N331" s="214"/>
      <c r="O331" s="218">
        <f t="shared" si="94"/>
        <v>0.4375</v>
      </c>
      <c r="P331" s="218">
        <f t="shared" si="95"/>
        <v>0.6875</v>
      </c>
      <c r="Q331" s="218">
        <f t="shared" si="96"/>
        <v>0.6875</v>
      </c>
      <c r="R331" s="218">
        <f t="shared" si="97"/>
        <v>1</v>
      </c>
      <c r="S331" s="221">
        <f t="shared" si="88"/>
        <v>-0.25</v>
      </c>
      <c r="T331" s="221">
        <f t="shared" si="89"/>
        <v>-0.25</v>
      </c>
      <c r="U331" s="221">
        <f t="shared" si="90"/>
        <v>-0.5625</v>
      </c>
      <c r="V331" s="221">
        <f t="shared" si="91"/>
        <v>0</v>
      </c>
      <c r="W331" s="221">
        <f t="shared" si="92"/>
        <v>-0.3125</v>
      </c>
      <c r="X331" s="221">
        <f t="shared" si="93"/>
        <v>-0.3125</v>
      </c>
      <c r="Y331" s="205">
        <f t="shared" si="98"/>
        <v>-54.9375</v>
      </c>
      <c r="Z331" s="205">
        <f t="shared" si="99"/>
        <v>-9.125</v>
      </c>
      <c r="AA331" s="205">
        <f t="shared" si="100"/>
        <v>-42.9375</v>
      </c>
      <c r="AB331" s="205">
        <f t="shared" si="101"/>
        <v>45.8125</v>
      </c>
      <c r="AC331" s="205">
        <f t="shared" si="102"/>
        <v>12</v>
      </c>
      <c r="AD331" s="205">
        <f t="shared" si="103"/>
        <v>-33.8125</v>
      </c>
    </row>
    <row r="332" spans="10:30" x14ac:dyDescent="0.2">
      <c r="J332" s="213">
        <v>12.7000000000005</v>
      </c>
      <c r="K332" s="214"/>
      <c r="L332" s="214"/>
      <c r="M332" s="214"/>
      <c r="N332" s="214"/>
      <c r="O332" s="218">
        <f t="shared" si="94"/>
        <v>0.4375</v>
      </c>
      <c r="P332" s="218">
        <f t="shared" si="95"/>
        <v>0.6875</v>
      </c>
      <c r="Q332" s="218">
        <f t="shared" si="96"/>
        <v>0.6875</v>
      </c>
      <c r="R332" s="218">
        <f t="shared" si="97"/>
        <v>1</v>
      </c>
      <c r="S332" s="221">
        <f t="shared" si="88"/>
        <v>-0.25</v>
      </c>
      <c r="T332" s="221">
        <f t="shared" si="89"/>
        <v>-0.25</v>
      </c>
      <c r="U332" s="221">
        <f t="shared" si="90"/>
        <v>-0.5625</v>
      </c>
      <c r="V332" s="221">
        <f t="shared" si="91"/>
        <v>0</v>
      </c>
      <c r="W332" s="221">
        <f t="shared" si="92"/>
        <v>-0.3125</v>
      </c>
      <c r="X332" s="221">
        <f t="shared" si="93"/>
        <v>-0.3125</v>
      </c>
      <c r="Y332" s="205">
        <f t="shared" si="98"/>
        <v>-55.1875</v>
      </c>
      <c r="Z332" s="205">
        <f t="shared" si="99"/>
        <v>-9.375</v>
      </c>
      <c r="AA332" s="205">
        <f t="shared" si="100"/>
        <v>-43.5</v>
      </c>
      <c r="AB332" s="205">
        <f t="shared" si="101"/>
        <v>45.8125</v>
      </c>
      <c r="AC332" s="205">
        <f t="shared" si="102"/>
        <v>11.6875</v>
      </c>
      <c r="AD332" s="205">
        <f t="shared" si="103"/>
        <v>-34.125</v>
      </c>
    </row>
    <row r="333" spans="10:30" x14ac:dyDescent="0.2">
      <c r="J333" s="213">
        <v>12.8000000000005</v>
      </c>
      <c r="K333" s="214"/>
      <c r="L333" s="214"/>
      <c r="M333" s="214"/>
      <c r="N333" s="214"/>
      <c r="O333" s="218">
        <f t="shared" si="94"/>
        <v>0.4375</v>
      </c>
      <c r="P333" s="218">
        <f t="shared" si="95"/>
        <v>0.6875</v>
      </c>
      <c r="Q333" s="218">
        <f t="shared" si="96"/>
        <v>0.6875</v>
      </c>
      <c r="R333" s="218">
        <f t="shared" si="97"/>
        <v>1</v>
      </c>
      <c r="S333" s="221">
        <f t="shared" si="88"/>
        <v>-0.25</v>
      </c>
      <c r="T333" s="221">
        <f t="shared" si="89"/>
        <v>-0.25</v>
      </c>
      <c r="U333" s="221">
        <f t="shared" si="90"/>
        <v>-0.5625</v>
      </c>
      <c r="V333" s="221">
        <f t="shared" si="91"/>
        <v>0</v>
      </c>
      <c r="W333" s="221">
        <f t="shared" si="92"/>
        <v>-0.3125</v>
      </c>
      <c r="X333" s="221">
        <f t="shared" si="93"/>
        <v>-0.3125</v>
      </c>
      <c r="Y333" s="205">
        <f t="shared" si="98"/>
        <v>-55.4375</v>
      </c>
      <c r="Z333" s="205">
        <f t="shared" si="99"/>
        <v>-9.625</v>
      </c>
      <c r="AA333" s="205">
        <f t="shared" si="100"/>
        <v>-44.0625</v>
      </c>
      <c r="AB333" s="205">
        <f t="shared" si="101"/>
        <v>45.8125</v>
      </c>
      <c r="AC333" s="205">
        <f t="shared" si="102"/>
        <v>11.375</v>
      </c>
      <c r="AD333" s="205">
        <f t="shared" si="103"/>
        <v>-34.4375</v>
      </c>
    </row>
    <row r="334" spans="10:30" x14ac:dyDescent="0.2">
      <c r="J334" s="213">
        <v>12.9000000000005</v>
      </c>
      <c r="K334" s="214"/>
      <c r="L334" s="214"/>
      <c r="M334" s="214"/>
      <c r="N334" s="214"/>
      <c r="O334" s="218">
        <f t="shared" si="94"/>
        <v>0.4375</v>
      </c>
      <c r="P334" s="218">
        <f t="shared" si="95"/>
        <v>0.6875</v>
      </c>
      <c r="Q334" s="218">
        <f t="shared" si="96"/>
        <v>0.6875</v>
      </c>
      <c r="R334" s="218">
        <f t="shared" si="97"/>
        <v>1</v>
      </c>
      <c r="S334" s="221">
        <f t="shared" si="88"/>
        <v>-0.25</v>
      </c>
      <c r="T334" s="221">
        <f t="shared" si="89"/>
        <v>-0.25</v>
      </c>
      <c r="U334" s="221">
        <f t="shared" si="90"/>
        <v>-0.5625</v>
      </c>
      <c r="V334" s="221">
        <f t="shared" si="91"/>
        <v>0</v>
      </c>
      <c r="W334" s="221">
        <f t="shared" si="92"/>
        <v>-0.3125</v>
      </c>
      <c r="X334" s="221">
        <f t="shared" si="93"/>
        <v>-0.3125</v>
      </c>
      <c r="Y334" s="205">
        <f t="shared" si="98"/>
        <v>-55.6875</v>
      </c>
      <c r="Z334" s="205">
        <f t="shared" si="99"/>
        <v>-9.875</v>
      </c>
      <c r="AA334" s="205">
        <f t="shared" si="100"/>
        <v>-44.625</v>
      </c>
      <c r="AB334" s="205">
        <f t="shared" si="101"/>
        <v>45.8125</v>
      </c>
      <c r="AC334" s="205">
        <f t="shared" si="102"/>
        <v>11.0625</v>
      </c>
      <c r="AD334" s="205">
        <f t="shared" si="103"/>
        <v>-34.75</v>
      </c>
    </row>
    <row r="335" spans="10:30" x14ac:dyDescent="0.2">
      <c r="J335" s="213">
        <v>13.000000000000499</v>
      </c>
      <c r="K335" s="214"/>
      <c r="L335" s="214"/>
      <c r="M335" s="214"/>
      <c r="N335" s="214"/>
      <c r="O335" s="218">
        <f t="shared" si="94"/>
        <v>0.4375</v>
      </c>
      <c r="P335" s="218">
        <f t="shared" si="95"/>
        <v>0.6875</v>
      </c>
      <c r="Q335" s="218">
        <f t="shared" si="96"/>
        <v>0.6875</v>
      </c>
      <c r="R335" s="218">
        <f t="shared" si="97"/>
        <v>1</v>
      </c>
      <c r="S335" s="221">
        <f t="shared" si="88"/>
        <v>-0.25</v>
      </c>
      <c r="T335" s="221">
        <f t="shared" si="89"/>
        <v>-0.25</v>
      </c>
      <c r="U335" s="221">
        <f t="shared" si="90"/>
        <v>-0.5625</v>
      </c>
      <c r="V335" s="221">
        <f t="shared" si="91"/>
        <v>0</v>
      </c>
      <c r="W335" s="221">
        <f t="shared" si="92"/>
        <v>-0.3125</v>
      </c>
      <c r="X335" s="221">
        <f t="shared" si="93"/>
        <v>-0.3125</v>
      </c>
      <c r="Y335" s="205">
        <f t="shared" si="98"/>
        <v>-55.9375</v>
      </c>
      <c r="Z335" s="205">
        <f t="shared" si="99"/>
        <v>-10.125</v>
      </c>
      <c r="AA335" s="205">
        <f t="shared" si="100"/>
        <v>-45.1875</v>
      </c>
      <c r="AB335" s="205">
        <f t="shared" si="101"/>
        <v>45.8125</v>
      </c>
      <c r="AC335" s="205">
        <f t="shared" si="102"/>
        <v>10.75</v>
      </c>
      <c r="AD335" s="205">
        <f t="shared" si="103"/>
        <v>-35.0625</v>
      </c>
    </row>
    <row r="336" spans="10:30" x14ac:dyDescent="0.2">
      <c r="J336" s="213">
        <v>13.100000000000501</v>
      </c>
      <c r="K336" s="214"/>
      <c r="L336" s="214"/>
      <c r="M336" s="214"/>
      <c r="N336" s="214"/>
      <c r="O336" s="218">
        <f t="shared" si="94"/>
        <v>0.4375</v>
      </c>
      <c r="P336" s="218">
        <f t="shared" si="95"/>
        <v>0.6875</v>
      </c>
      <c r="Q336" s="218">
        <f t="shared" si="96"/>
        <v>0.6875</v>
      </c>
      <c r="R336" s="218">
        <f t="shared" si="97"/>
        <v>1</v>
      </c>
      <c r="S336" s="221">
        <f t="shared" si="88"/>
        <v>-0.25</v>
      </c>
      <c r="T336" s="221">
        <f t="shared" si="89"/>
        <v>-0.25</v>
      </c>
      <c r="U336" s="221">
        <f t="shared" si="90"/>
        <v>-0.5625</v>
      </c>
      <c r="V336" s="221">
        <f t="shared" si="91"/>
        <v>0</v>
      </c>
      <c r="W336" s="221">
        <f t="shared" si="92"/>
        <v>-0.3125</v>
      </c>
      <c r="X336" s="221">
        <f t="shared" si="93"/>
        <v>-0.3125</v>
      </c>
      <c r="Y336" s="205">
        <f t="shared" si="98"/>
        <v>-56.1875</v>
      </c>
      <c r="Z336" s="205">
        <f t="shared" si="99"/>
        <v>-10.375</v>
      </c>
      <c r="AA336" s="205">
        <f t="shared" si="100"/>
        <v>-45.75</v>
      </c>
      <c r="AB336" s="205">
        <f t="shared" si="101"/>
        <v>45.8125</v>
      </c>
      <c r="AC336" s="205">
        <f t="shared" si="102"/>
        <v>10.4375</v>
      </c>
      <c r="AD336" s="205">
        <f t="shared" si="103"/>
        <v>-35.375</v>
      </c>
    </row>
    <row r="337" spans="10:30" x14ac:dyDescent="0.2">
      <c r="J337" s="213">
        <v>13.2000000000005</v>
      </c>
      <c r="K337" s="214"/>
      <c r="L337" s="214"/>
      <c r="M337" s="214"/>
      <c r="N337" s="214"/>
      <c r="O337" s="218">
        <f t="shared" si="94"/>
        <v>0.4375</v>
      </c>
      <c r="P337" s="218">
        <f t="shared" si="95"/>
        <v>0.6875</v>
      </c>
      <c r="Q337" s="218">
        <f t="shared" si="96"/>
        <v>0.6875</v>
      </c>
      <c r="R337" s="218">
        <f t="shared" si="97"/>
        <v>1</v>
      </c>
      <c r="S337" s="221">
        <f t="shared" si="88"/>
        <v>-0.25</v>
      </c>
      <c r="T337" s="221">
        <f t="shared" si="89"/>
        <v>-0.25</v>
      </c>
      <c r="U337" s="221">
        <f t="shared" si="90"/>
        <v>-0.5625</v>
      </c>
      <c r="V337" s="221">
        <f t="shared" si="91"/>
        <v>0</v>
      </c>
      <c r="W337" s="221">
        <f t="shared" si="92"/>
        <v>-0.3125</v>
      </c>
      <c r="X337" s="221">
        <f t="shared" si="93"/>
        <v>-0.3125</v>
      </c>
      <c r="Y337" s="205">
        <f t="shared" si="98"/>
        <v>-56.4375</v>
      </c>
      <c r="Z337" s="205">
        <f t="shared" si="99"/>
        <v>-10.625</v>
      </c>
      <c r="AA337" s="205">
        <f t="shared" si="100"/>
        <v>-46.3125</v>
      </c>
      <c r="AB337" s="205">
        <f t="shared" si="101"/>
        <v>45.8125</v>
      </c>
      <c r="AC337" s="205">
        <f t="shared" si="102"/>
        <v>10.125</v>
      </c>
      <c r="AD337" s="205">
        <f t="shared" si="103"/>
        <v>-35.6875</v>
      </c>
    </row>
    <row r="338" spans="10:30" x14ac:dyDescent="0.2">
      <c r="J338" s="213">
        <v>13.3000000000005</v>
      </c>
      <c r="K338" s="214"/>
      <c r="L338" s="214"/>
      <c r="M338" s="214"/>
      <c r="N338" s="214"/>
      <c r="O338" s="218">
        <f t="shared" si="94"/>
        <v>0.4375</v>
      </c>
      <c r="P338" s="218">
        <f t="shared" si="95"/>
        <v>0.6875</v>
      </c>
      <c r="Q338" s="218">
        <f t="shared" si="96"/>
        <v>0.6875</v>
      </c>
      <c r="R338" s="218">
        <f t="shared" si="97"/>
        <v>1</v>
      </c>
      <c r="S338" s="221">
        <f t="shared" si="88"/>
        <v>-0.25</v>
      </c>
      <c r="T338" s="221">
        <f t="shared" si="89"/>
        <v>-0.25</v>
      </c>
      <c r="U338" s="221">
        <f t="shared" si="90"/>
        <v>-0.5625</v>
      </c>
      <c r="V338" s="221">
        <f t="shared" si="91"/>
        <v>0</v>
      </c>
      <c r="W338" s="221">
        <f t="shared" si="92"/>
        <v>-0.3125</v>
      </c>
      <c r="X338" s="221">
        <f t="shared" si="93"/>
        <v>-0.3125</v>
      </c>
      <c r="Y338" s="205">
        <f t="shared" si="98"/>
        <v>-56.6875</v>
      </c>
      <c r="Z338" s="205">
        <f t="shared" si="99"/>
        <v>-10.875</v>
      </c>
      <c r="AA338" s="205">
        <f t="shared" si="100"/>
        <v>-46.875</v>
      </c>
      <c r="AB338" s="205">
        <f t="shared" si="101"/>
        <v>45.8125</v>
      </c>
      <c r="AC338" s="205">
        <f t="shared" si="102"/>
        <v>9.8125</v>
      </c>
      <c r="AD338" s="205">
        <f t="shared" si="103"/>
        <v>-36</v>
      </c>
    </row>
    <row r="339" spans="10:30" x14ac:dyDescent="0.2">
      <c r="J339" s="213">
        <v>13.4000000000005</v>
      </c>
      <c r="K339" s="214"/>
      <c r="L339" s="214"/>
      <c r="M339" s="214"/>
      <c r="N339" s="214"/>
      <c r="O339" s="218">
        <f t="shared" si="94"/>
        <v>0.4375</v>
      </c>
      <c r="P339" s="218">
        <f t="shared" si="95"/>
        <v>0.6875</v>
      </c>
      <c r="Q339" s="218">
        <f t="shared" si="96"/>
        <v>0.6875</v>
      </c>
      <c r="R339" s="218">
        <f t="shared" si="97"/>
        <v>1</v>
      </c>
      <c r="S339" s="221">
        <f t="shared" si="88"/>
        <v>-0.25</v>
      </c>
      <c r="T339" s="221">
        <f t="shared" si="89"/>
        <v>-0.25</v>
      </c>
      <c r="U339" s="221">
        <f t="shared" si="90"/>
        <v>-0.5625</v>
      </c>
      <c r="V339" s="221">
        <f t="shared" si="91"/>
        <v>0</v>
      </c>
      <c r="W339" s="221">
        <f t="shared" si="92"/>
        <v>-0.3125</v>
      </c>
      <c r="X339" s="221">
        <f t="shared" si="93"/>
        <v>-0.3125</v>
      </c>
      <c r="Y339" s="205">
        <f t="shared" si="98"/>
        <v>-56.9375</v>
      </c>
      <c r="Z339" s="205">
        <f t="shared" si="99"/>
        <v>-11.125</v>
      </c>
      <c r="AA339" s="205">
        <f t="shared" si="100"/>
        <v>-47.4375</v>
      </c>
      <c r="AB339" s="205">
        <f t="shared" si="101"/>
        <v>45.8125</v>
      </c>
      <c r="AC339" s="205">
        <f t="shared" si="102"/>
        <v>9.5</v>
      </c>
      <c r="AD339" s="205">
        <f t="shared" si="103"/>
        <v>-36.3125</v>
      </c>
    </row>
    <row r="340" spans="10:30" x14ac:dyDescent="0.2">
      <c r="J340" s="213">
        <v>13.500000000000499</v>
      </c>
      <c r="K340" s="214"/>
      <c r="L340" s="214"/>
      <c r="M340" s="214"/>
      <c r="N340" s="214"/>
      <c r="O340" s="218">
        <f t="shared" si="94"/>
        <v>0.4375</v>
      </c>
      <c r="P340" s="218">
        <f t="shared" si="95"/>
        <v>0.6875</v>
      </c>
      <c r="Q340" s="218">
        <f t="shared" si="96"/>
        <v>0.6875</v>
      </c>
      <c r="R340" s="218">
        <f t="shared" si="97"/>
        <v>1</v>
      </c>
      <c r="S340" s="221">
        <f t="shared" si="88"/>
        <v>-0.25</v>
      </c>
      <c r="T340" s="221">
        <f t="shared" si="89"/>
        <v>-0.25</v>
      </c>
      <c r="U340" s="221">
        <f t="shared" si="90"/>
        <v>-0.5625</v>
      </c>
      <c r="V340" s="221">
        <f t="shared" si="91"/>
        <v>0</v>
      </c>
      <c r="W340" s="221">
        <f t="shared" si="92"/>
        <v>-0.3125</v>
      </c>
      <c r="X340" s="221">
        <f t="shared" si="93"/>
        <v>-0.3125</v>
      </c>
      <c r="Y340" s="205">
        <f t="shared" si="98"/>
        <v>-57.1875</v>
      </c>
      <c r="Z340" s="205">
        <f t="shared" si="99"/>
        <v>-11.375</v>
      </c>
      <c r="AA340" s="205">
        <f t="shared" si="100"/>
        <v>-48</v>
      </c>
      <c r="AB340" s="205">
        <f t="shared" si="101"/>
        <v>45.8125</v>
      </c>
      <c r="AC340" s="205">
        <f t="shared" si="102"/>
        <v>9.1875</v>
      </c>
      <c r="AD340" s="205">
        <f t="shared" si="103"/>
        <v>-36.625</v>
      </c>
    </row>
    <row r="341" spans="10:30" x14ac:dyDescent="0.2">
      <c r="J341" s="213">
        <v>13.600000000000501</v>
      </c>
      <c r="K341" s="214"/>
      <c r="L341" s="214"/>
      <c r="M341" s="214"/>
      <c r="N341" s="214"/>
      <c r="O341" s="218">
        <f t="shared" si="94"/>
        <v>0.4375</v>
      </c>
      <c r="P341" s="218">
        <f t="shared" si="95"/>
        <v>0.6875</v>
      </c>
      <c r="Q341" s="218">
        <f t="shared" si="96"/>
        <v>0.6875</v>
      </c>
      <c r="R341" s="218">
        <f t="shared" si="97"/>
        <v>1</v>
      </c>
      <c r="S341" s="221">
        <f t="shared" si="88"/>
        <v>-0.25</v>
      </c>
      <c r="T341" s="221">
        <f t="shared" si="89"/>
        <v>-0.25</v>
      </c>
      <c r="U341" s="221">
        <f t="shared" si="90"/>
        <v>-0.5625</v>
      </c>
      <c r="V341" s="221">
        <f t="shared" si="91"/>
        <v>0</v>
      </c>
      <c r="W341" s="221">
        <f t="shared" si="92"/>
        <v>-0.3125</v>
      </c>
      <c r="X341" s="221">
        <f t="shared" si="93"/>
        <v>-0.3125</v>
      </c>
      <c r="Y341" s="205">
        <f t="shared" si="98"/>
        <v>-57.4375</v>
      </c>
      <c r="Z341" s="205">
        <f t="shared" si="99"/>
        <v>-11.625</v>
      </c>
      <c r="AA341" s="205">
        <f t="shared" si="100"/>
        <v>-48.5625</v>
      </c>
      <c r="AB341" s="205">
        <f t="shared" si="101"/>
        <v>45.8125</v>
      </c>
      <c r="AC341" s="205">
        <f t="shared" si="102"/>
        <v>8.875</v>
      </c>
      <c r="AD341" s="205">
        <f t="shared" si="103"/>
        <v>-36.9375</v>
      </c>
    </row>
    <row r="342" spans="10:30" x14ac:dyDescent="0.2">
      <c r="J342" s="213">
        <v>13.7000000000005</v>
      </c>
      <c r="K342" s="215">
        <f>A9+A12</f>
        <v>0.375</v>
      </c>
      <c r="L342" s="214"/>
      <c r="M342" s="214"/>
      <c r="N342" s="214"/>
      <c r="O342" s="218">
        <f t="shared" si="94"/>
        <v>0.8125</v>
      </c>
      <c r="P342" s="218">
        <f t="shared" si="95"/>
        <v>0.6875</v>
      </c>
      <c r="Q342" s="218">
        <f t="shared" si="96"/>
        <v>0.6875</v>
      </c>
      <c r="R342" s="218">
        <f t="shared" si="97"/>
        <v>1</v>
      </c>
      <c r="S342" s="221">
        <f t="shared" si="88"/>
        <v>0.125</v>
      </c>
      <c r="T342" s="221">
        <f t="shared" si="89"/>
        <v>0.125</v>
      </c>
      <c r="U342" s="221">
        <f t="shared" si="90"/>
        <v>-0.1875</v>
      </c>
      <c r="V342" s="221">
        <f t="shared" si="91"/>
        <v>0</v>
      </c>
      <c r="W342" s="221">
        <f t="shared" si="92"/>
        <v>-0.3125</v>
      </c>
      <c r="X342" s="221">
        <f t="shared" si="93"/>
        <v>-0.3125</v>
      </c>
      <c r="Y342" s="205">
        <f t="shared" si="98"/>
        <v>-57.3125</v>
      </c>
      <c r="Z342" s="205">
        <f t="shared" si="99"/>
        <v>-11.5</v>
      </c>
      <c r="AA342" s="205">
        <f t="shared" si="100"/>
        <v>-48.75</v>
      </c>
      <c r="AB342" s="205">
        <f t="shared" si="101"/>
        <v>45.8125</v>
      </c>
      <c r="AC342" s="205">
        <f t="shared" si="102"/>
        <v>8.5625</v>
      </c>
      <c r="AD342" s="205">
        <f t="shared" si="103"/>
        <v>-37.25</v>
      </c>
    </row>
    <row r="343" spans="10:30" x14ac:dyDescent="0.2">
      <c r="J343" s="213">
        <v>13.8000000000005</v>
      </c>
      <c r="K343" s="214"/>
      <c r="L343" s="214"/>
      <c r="M343" s="214"/>
      <c r="N343" s="214"/>
      <c r="O343" s="218">
        <f t="shared" si="94"/>
        <v>0.8125</v>
      </c>
      <c r="P343" s="218">
        <f t="shared" si="95"/>
        <v>0.6875</v>
      </c>
      <c r="Q343" s="218">
        <f t="shared" si="96"/>
        <v>0.6875</v>
      </c>
      <c r="R343" s="218">
        <f t="shared" si="97"/>
        <v>1</v>
      </c>
      <c r="S343" s="221">
        <f t="shared" si="88"/>
        <v>0.125</v>
      </c>
      <c r="T343" s="221">
        <f t="shared" si="89"/>
        <v>0.125</v>
      </c>
      <c r="U343" s="221">
        <f t="shared" si="90"/>
        <v>-0.1875</v>
      </c>
      <c r="V343" s="221">
        <f t="shared" si="91"/>
        <v>0</v>
      </c>
      <c r="W343" s="221">
        <f t="shared" si="92"/>
        <v>-0.3125</v>
      </c>
      <c r="X343" s="221">
        <f t="shared" si="93"/>
        <v>-0.3125</v>
      </c>
      <c r="Y343" s="205">
        <f t="shared" si="98"/>
        <v>-57.1875</v>
      </c>
      <c r="Z343" s="205">
        <f t="shared" si="99"/>
        <v>-11.375</v>
      </c>
      <c r="AA343" s="205">
        <f t="shared" si="100"/>
        <v>-48.9375</v>
      </c>
      <c r="AB343" s="205">
        <f t="shared" si="101"/>
        <v>45.8125</v>
      </c>
      <c r="AC343" s="205">
        <f t="shared" si="102"/>
        <v>8.25</v>
      </c>
      <c r="AD343" s="205">
        <f t="shared" si="103"/>
        <v>-37.5625</v>
      </c>
    </row>
    <row r="344" spans="10:30" x14ac:dyDescent="0.2">
      <c r="J344" s="213">
        <v>13.9000000000005</v>
      </c>
      <c r="K344" s="214"/>
      <c r="L344" s="214"/>
      <c r="M344" s="214"/>
      <c r="N344" s="214"/>
      <c r="O344" s="218">
        <f t="shared" si="94"/>
        <v>0.8125</v>
      </c>
      <c r="P344" s="218">
        <f t="shared" si="95"/>
        <v>0.6875</v>
      </c>
      <c r="Q344" s="218">
        <f t="shared" si="96"/>
        <v>0.6875</v>
      </c>
      <c r="R344" s="218">
        <f t="shared" si="97"/>
        <v>1</v>
      </c>
      <c r="S344" s="221">
        <f t="shared" si="88"/>
        <v>0.125</v>
      </c>
      <c r="T344" s="221">
        <f t="shared" si="89"/>
        <v>0.125</v>
      </c>
      <c r="U344" s="221">
        <f t="shared" si="90"/>
        <v>-0.1875</v>
      </c>
      <c r="V344" s="221">
        <f t="shared" si="91"/>
        <v>0</v>
      </c>
      <c r="W344" s="221">
        <f t="shared" si="92"/>
        <v>-0.3125</v>
      </c>
      <c r="X344" s="221">
        <f t="shared" si="93"/>
        <v>-0.3125</v>
      </c>
      <c r="Y344" s="205">
        <f t="shared" si="98"/>
        <v>-57.0625</v>
      </c>
      <c r="Z344" s="205">
        <f t="shared" si="99"/>
        <v>-11.25</v>
      </c>
      <c r="AA344" s="205">
        <f t="shared" si="100"/>
        <v>-49.125</v>
      </c>
      <c r="AB344" s="205">
        <f t="shared" si="101"/>
        <v>45.8125</v>
      </c>
      <c r="AC344" s="205">
        <f t="shared" si="102"/>
        <v>7.9375</v>
      </c>
      <c r="AD344" s="205">
        <f t="shared" si="103"/>
        <v>-37.875</v>
      </c>
    </row>
    <row r="345" spans="10:30" x14ac:dyDescent="0.2">
      <c r="J345" s="213">
        <v>14.000000000000499</v>
      </c>
      <c r="K345" s="215"/>
      <c r="L345" s="214"/>
      <c r="M345" s="214"/>
      <c r="N345" s="214"/>
      <c r="O345" s="218">
        <f t="shared" si="94"/>
        <v>0.8125</v>
      </c>
      <c r="P345" s="218">
        <f t="shared" si="95"/>
        <v>0.6875</v>
      </c>
      <c r="Q345" s="218">
        <f t="shared" si="96"/>
        <v>0.6875</v>
      </c>
      <c r="R345" s="218">
        <f t="shared" si="97"/>
        <v>1</v>
      </c>
      <c r="S345" s="221">
        <f t="shared" si="88"/>
        <v>0.125</v>
      </c>
      <c r="T345" s="221">
        <f t="shared" si="89"/>
        <v>0.125</v>
      </c>
      <c r="U345" s="221">
        <f t="shared" si="90"/>
        <v>-0.1875</v>
      </c>
      <c r="V345" s="221">
        <f t="shared" si="91"/>
        <v>0</v>
      </c>
      <c r="W345" s="221">
        <f t="shared" si="92"/>
        <v>-0.3125</v>
      </c>
      <c r="X345" s="221">
        <f t="shared" si="93"/>
        <v>-0.3125</v>
      </c>
      <c r="Y345" s="205">
        <f t="shared" si="98"/>
        <v>-56.9375</v>
      </c>
      <c r="Z345" s="205">
        <f t="shared" si="99"/>
        <v>-11.125</v>
      </c>
      <c r="AA345" s="205">
        <f t="shared" si="100"/>
        <v>-49.3125</v>
      </c>
      <c r="AB345" s="205">
        <f t="shared" si="101"/>
        <v>45.8125</v>
      </c>
      <c r="AC345" s="205">
        <f t="shared" si="102"/>
        <v>7.625</v>
      </c>
      <c r="AD345" s="205">
        <f t="shared" si="103"/>
        <v>-38.1875</v>
      </c>
    </row>
    <row r="346" spans="10:30" x14ac:dyDescent="0.2">
      <c r="J346" s="213">
        <v>14.100000000000501</v>
      </c>
      <c r="K346" s="214"/>
      <c r="L346" s="214"/>
      <c r="M346" s="214"/>
      <c r="N346" s="214"/>
      <c r="O346" s="218">
        <f t="shared" si="94"/>
        <v>0.8125</v>
      </c>
      <c r="P346" s="218">
        <f t="shared" si="95"/>
        <v>0.6875</v>
      </c>
      <c r="Q346" s="218">
        <f t="shared" si="96"/>
        <v>0.6875</v>
      </c>
      <c r="R346" s="218">
        <f t="shared" si="97"/>
        <v>1</v>
      </c>
      <c r="S346" s="221">
        <f t="shared" si="88"/>
        <v>0.125</v>
      </c>
      <c r="T346" s="221">
        <f t="shared" si="89"/>
        <v>0.125</v>
      </c>
      <c r="U346" s="221">
        <f t="shared" si="90"/>
        <v>-0.1875</v>
      </c>
      <c r="V346" s="221">
        <f t="shared" si="91"/>
        <v>0</v>
      </c>
      <c r="W346" s="221">
        <f t="shared" si="92"/>
        <v>-0.3125</v>
      </c>
      <c r="X346" s="221">
        <f t="shared" si="93"/>
        <v>-0.3125</v>
      </c>
      <c r="Y346" s="205">
        <f t="shared" si="98"/>
        <v>-56.8125</v>
      </c>
      <c r="Z346" s="205">
        <f t="shared" si="99"/>
        <v>-11</v>
      </c>
      <c r="AA346" s="205">
        <f t="shared" si="100"/>
        <v>-49.5</v>
      </c>
      <c r="AB346" s="205">
        <f t="shared" si="101"/>
        <v>45.8125</v>
      </c>
      <c r="AC346" s="205">
        <f t="shared" si="102"/>
        <v>7.3125</v>
      </c>
      <c r="AD346" s="205">
        <f t="shared" si="103"/>
        <v>-38.5</v>
      </c>
    </row>
    <row r="347" spans="10:30" x14ac:dyDescent="0.2">
      <c r="J347" s="213">
        <v>14.2000000000005</v>
      </c>
      <c r="K347" s="214"/>
      <c r="L347" s="214"/>
      <c r="M347" s="214"/>
      <c r="N347" s="214"/>
      <c r="O347" s="218">
        <f t="shared" si="94"/>
        <v>0.8125</v>
      </c>
      <c r="P347" s="218">
        <f t="shared" si="95"/>
        <v>0.6875</v>
      </c>
      <c r="Q347" s="218">
        <f t="shared" si="96"/>
        <v>0.6875</v>
      </c>
      <c r="R347" s="218">
        <f t="shared" si="97"/>
        <v>1</v>
      </c>
      <c r="S347" s="221">
        <f t="shared" si="88"/>
        <v>0.125</v>
      </c>
      <c r="T347" s="221">
        <f t="shared" si="89"/>
        <v>0.125</v>
      </c>
      <c r="U347" s="221">
        <f t="shared" si="90"/>
        <v>-0.1875</v>
      </c>
      <c r="V347" s="221">
        <f t="shared" si="91"/>
        <v>0</v>
      </c>
      <c r="W347" s="221">
        <f t="shared" si="92"/>
        <v>-0.3125</v>
      </c>
      <c r="X347" s="221">
        <f t="shared" si="93"/>
        <v>-0.3125</v>
      </c>
      <c r="Y347" s="205">
        <f t="shared" si="98"/>
        <v>-56.6875</v>
      </c>
      <c r="Z347" s="205">
        <f t="shared" si="99"/>
        <v>-10.875</v>
      </c>
      <c r="AA347" s="205">
        <f t="shared" si="100"/>
        <v>-49.6875</v>
      </c>
      <c r="AB347" s="205">
        <f t="shared" si="101"/>
        <v>45.8125</v>
      </c>
      <c r="AC347" s="205">
        <f t="shared" si="102"/>
        <v>7</v>
      </c>
      <c r="AD347" s="205">
        <f t="shared" si="103"/>
        <v>-38.8125</v>
      </c>
    </row>
    <row r="348" spans="10:30" x14ac:dyDescent="0.2">
      <c r="J348" s="213">
        <v>14.3000000000005</v>
      </c>
      <c r="K348" s="214"/>
      <c r="L348" s="214"/>
      <c r="M348" s="214"/>
      <c r="N348" s="214"/>
      <c r="O348" s="218">
        <f t="shared" si="94"/>
        <v>0.8125</v>
      </c>
      <c r="P348" s="218">
        <f t="shared" si="95"/>
        <v>0.6875</v>
      </c>
      <c r="Q348" s="218">
        <f t="shared" si="96"/>
        <v>0.6875</v>
      </c>
      <c r="R348" s="218">
        <f t="shared" si="97"/>
        <v>1</v>
      </c>
      <c r="S348" s="221">
        <f t="shared" si="88"/>
        <v>0.125</v>
      </c>
      <c r="T348" s="221">
        <f t="shared" si="89"/>
        <v>0.125</v>
      </c>
      <c r="U348" s="221">
        <f t="shared" si="90"/>
        <v>-0.1875</v>
      </c>
      <c r="V348" s="221">
        <f t="shared" si="91"/>
        <v>0</v>
      </c>
      <c r="W348" s="221">
        <f t="shared" si="92"/>
        <v>-0.3125</v>
      </c>
      <c r="X348" s="221">
        <f t="shared" si="93"/>
        <v>-0.3125</v>
      </c>
      <c r="Y348" s="205">
        <f t="shared" si="98"/>
        <v>-56.5625</v>
      </c>
      <c r="Z348" s="205">
        <f t="shared" si="99"/>
        <v>-10.75</v>
      </c>
      <c r="AA348" s="205">
        <f t="shared" si="100"/>
        <v>-49.875</v>
      </c>
      <c r="AB348" s="205">
        <f t="shared" si="101"/>
        <v>45.8125</v>
      </c>
      <c r="AC348" s="205">
        <f t="shared" si="102"/>
        <v>6.6875</v>
      </c>
      <c r="AD348" s="205">
        <f t="shared" si="103"/>
        <v>-39.125</v>
      </c>
    </row>
    <row r="349" spans="10:30" x14ac:dyDescent="0.2">
      <c r="J349" s="213">
        <v>14.4000000000005</v>
      </c>
      <c r="K349" s="214"/>
      <c r="L349" s="214"/>
      <c r="M349" s="214"/>
      <c r="N349" s="214"/>
      <c r="O349" s="218">
        <f t="shared" si="94"/>
        <v>0.8125</v>
      </c>
      <c r="P349" s="218">
        <f t="shared" si="95"/>
        <v>0.6875</v>
      </c>
      <c r="Q349" s="218">
        <f t="shared" si="96"/>
        <v>0.6875</v>
      </c>
      <c r="R349" s="218">
        <f t="shared" si="97"/>
        <v>1</v>
      </c>
      <c r="S349" s="221">
        <f t="shared" si="88"/>
        <v>0.125</v>
      </c>
      <c r="T349" s="221">
        <f t="shared" si="89"/>
        <v>0.125</v>
      </c>
      <c r="U349" s="221">
        <f t="shared" si="90"/>
        <v>-0.1875</v>
      </c>
      <c r="V349" s="221">
        <f t="shared" si="91"/>
        <v>0</v>
      </c>
      <c r="W349" s="221">
        <f t="shared" si="92"/>
        <v>-0.3125</v>
      </c>
      <c r="X349" s="221">
        <f t="shared" si="93"/>
        <v>-0.3125</v>
      </c>
      <c r="Y349" s="205">
        <f t="shared" si="98"/>
        <v>-56.4375</v>
      </c>
      <c r="Z349" s="205">
        <f t="shared" si="99"/>
        <v>-10.625</v>
      </c>
      <c r="AA349" s="205">
        <f t="shared" si="100"/>
        <v>-50.0625</v>
      </c>
      <c r="AB349" s="205">
        <f t="shared" si="101"/>
        <v>45.8125</v>
      </c>
      <c r="AC349" s="205">
        <f t="shared" si="102"/>
        <v>6.375</v>
      </c>
      <c r="AD349" s="205">
        <f t="shared" si="103"/>
        <v>-39.4375</v>
      </c>
    </row>
    <row r="350" spans="10:30" x14ac:dyDescent="0.2">
      <c r="J350" s="213">
        <v>14.500000000000499</v>
      </c>
      <c r="K350" s="214"/>
      <c r="L350" s="214"/>
      <c r="M350" s="214"/>
      <c r="N350" s="214"/>
      <c r="O350" s="218">
        <f t="shared" si="94"/>
        <v>0.8125</v>
      </c>
      <c r="P350" s="218">
        <f t="shared" si="95"/>
        <v>0.6875</v>
      </c>
      <c r="Q350" s="218">
        <f t="shared" si="96"/>
        <v>0.6875</v>
      </c>
      <c r="R350" s="218">
        <f t="shared" si="97"/>
        <v>1</v>
      </c>
      <c r="S350" s="221">
        <f t="shared" si="88"/>
        <v>0.125</v>
      </c>
      <c r="T350" s="221">
        <f t="shared" si="89"/>
        <v>0.125</v>
      </c>
      <c r="U350" s="221">
        <f t="shared" si="90"/>
        <v>-0.1875</v>
      </c>
      <c r="V350" s="221">
        <f t="shared" si="91"/>
        <v>0</v>
      </c>
      <c r="W350" s="221">
        <f t="shared" si="92"/>
        <v>-0.3125</v>
      </c>
      <c r="X350" s="221">
        <f t="shared" si="93"/>
        <v>-0.3125</v>
      </c>
      <c r="Y350" s="205">
        <f t="shared" si="98"/>
        <v>-56.3125</v>
      </c>
      <c r="Z350" s="205">
        <f t="shared" si="99"/>
        <v>-10.5</v>
      </c>
      <c r="AA350" s="205">
        <f t="shared" si="100"/>
        <v>-50.25</v>
      </c>
      <c r="AB350" s="205">
        <f t="shared" si="101"/>
        <v>45.8125</v>
      </c>
      <c r="AC350" s="205">
        <f t="shared" si="102"/>
        <v>6.0625</v>
      </c>
      <c r="AD350" s="205">
        <f t="shared" si="103"/>
        <v>-39.75</v>
      </c>
    </row>
    <row r="351" spans="10:30" x14ac:dyDescent="0.2">
      <c r="J351" s="213">
        <v>14.600000000000501</v>
      </c>
      <c r="K351" s="214"/>
      <c r="L351" s="214"/>
      <c r="M351" s="214"/>
      <c r="N351" s="214"/>
      <c r="O351" s="218">
        <f t="shared" si="94"/>
        <v>0.8125</v>
      </c>
      <c r="P351" s="218">
        <f t="shared" si="95"/>
        <v>0.6875</v>
      </c>
      <c r="Q351" s="218">
        <f t="shared" si="96"/>
        <v>0.6875</v>
      </c>
      <c r="R351" s="218">
        <f t="shared" si="97"/>
        <v>1</v>
      </c>
      <c r="S351" s="221">
        <f t="shared" si="88"/>
        <v>0.125</v>
      </c>
      <c r="T351" s="221">
        <f t="shared" si="89"/>
        <v>0.125</v>
      </c>
      <c r="U351" s="221">
        <f t="shared" si="90"/>
        <v>-0.1875</v>
      </c>
      <c r="V351" s="221">
        <f t="shared" si="91"/>
        <v>0</v>
      </c>
      <c r="W351" s="221">
        <f t="shared" si="92"/>
        <v>-0.3125</v>
      </c>
      <c r="X351" s="221">
        <f t="shared" si="93"/>
        <v>-0.3125</v>
      </c>
      <c r="Y351" s="205">
        <f t="shared" si="98"/>
        <v>-56.1875</v>
      </c>
      <c r="Z351" s="205">
        <f t="shared" si="99"/>
        <v>-10.375</v>
      </c>
      <c r="AA351" s="205">
        <f t="shared" si="100"/>
        <v>-50.4375</v>
      </c>
      <c r="AB351" s="205">
        <f t="shared" si="101"/>
        <v>45.8125</v>
      </c>
      <c r="AC351" s="205">
        <f t="shared" si="102"/>
        <v>5.75</v>
      </c>
      <c r="AD351" s="205">
        <f t="shared" si="103"/>
        <v>-40.0625</v>
      </c>
    </row>
    <row r="352" spans="10:30" x14ac:dyDescent="0.2">
      <c r="J352" s="213">
        <v>14.7000000000005</v>
      </c>
      <c r="K352" s="214"/>
      <c r="L352" s="214"/>
      <c r="M352" s="214"/>
      <c r="N352" s="214"/>
      <c r="O352" s="218">
        <f t="shared" si="94"/>
        <v>0.8125</v>
      </c>
      <c r="P352" s="218">
        <f t="shared" si="95"/>
        <v>0.6875</v>
      </c>
      <c r="Q352" s="218">
        <f t="shared" si="96"/>
        <v>0.6875</v>
      </c>
      <c r="R352" s="218">
        <f t="shared" si="97"/>
        <v>1</v>
      </c>
      <c r="S352" s="221">
        <f t="shared" si="88"/>
        <v>0.125</v>
      </c>
      <c r="T352" s="221">
        <f t="shared" si="89"/>
        <v>0.125</v>
      </c>
      <c r="U352" s="221">
        <f t="shared" si="90"/>
        <v>-0.1875</v>
      </c>
      <c r="V352" s="221">
        <f t="shared" si="91"/>
        <v>0</v>
      </c>
      <c r="W352" s="221">
        <f t="shared" si="92"/>
        <v>-0.3125</v>
      </c>
      <c r="X352" s="221">
        <f t="shared" si="93"/>
        <v>-0.3125</v>
      </c>
      <c r="Y352" s="205">
        <f t="shared" si="98"/>
        <v>-56.0625</v>
      </c>
      <c r="Z352" s="205">
        <f t="shared" si="99"/>
        <v>-10.25</v>
      </c>
      <c r="AA352" s="205">
        <f t="shared" si="100"/>
        <v>-50.625</v>
      </c>
      <c r="AB352" s="205">
        <f t="shared" si="101"/>
        <v>45.8125</v>
      </c>
      <c r="AC352" s="205">
        <f t="shared" si="102"/>
        <v>5.4375</v>
      </c>
      <c r="AD352" s="205">
        <f t="shared" si="103"/>
        <v>-40.375</v>
      </c>
    </row>
    <row r="353" spans="10:30" x14ac:dyDescent="0.2">
      <c r="J353" s="213">
        <v>14.8000000000005</v>
      </c>
      <c r="K353" s="214"/>
      <c r="L353" s="214"/>
      <c r="M353" s="214"/>
      <c r="N353" s="214"/>
      <c r="O353" s="218">
        <f t="shared" si="94"/>
        <v>0.8125</v>
      </c>
      <c r="P353" s="218">
        <f t="shared" si="95"/>
        <v>0.6875</v>
      </c>
      <c r="Q353" s="218">
        <f t="shared" si="96"/>
        <v>0.6875</v>
      </c>
      <c r="R353" s="218">
        <f t="shared" si="97"/>
        <v>1</v>
      </c>
      <c r="S353" s="221">
        <f t="shared" si="88"/>
        <v>0.125</v>
      </c>
      <c r="T353" s="221">
        <f t="shared" si="89"/>
        <v>0.125</v>
      </c>
      <c r="U353" s="221">
        <f t="shared" si="90"/>
        <v>-0.1875</v>
      </c>
      <c r="V353" s="221">
        <f t="shared" si="91"/>
        <v>0</v>
      </c>
      <c r="W353" s="221">
        <f t="shared" si="92"/>
        <v>-0.3125</v>
      </c>
      <c r="X353" s="221">
        <f t="shared" si="93"/>
        <v>-0.3125</v>
      </c>
      <c r="Y353" s="205">
        <f t="shared" si="98"/>
        <v>-55.9375</v>
      </c>
      <c r="Z353" s="205">
        <f t="shared" si="99"/>
        <v>-10.125</v>
      </c>
      <c r="AA353" s="205">
        <f t="shared" si="100"/>
        <v>-50.8125</v>
      </c>
      <c r="AB353" s="205">
        <f t="shared" si="101"/>
        <v>45.8125</v>
      </c>
      <c r="AC353" s="205">
        <f t="shared" si="102"/>
        <v>5.125</v>
      </c>
      <c r="AD353" s="205">
        <f t="shared" si="103"/>
        <v>-40.6875</v>
      </c>
    </row>
    <row r="354" spans="10:30" x14ac:dyDescent="0.2">
      <c r="J354" s="213">
        <v>14.9000000000005</v>
      </c>
      <c r="K354" s="214"/>
      <c r="L354" s="214"/>
      <c r="M354" s="214"/>
      <c r="N354" s="214"/>
      <c r="O354" s="218">
        <f t="shared" si="94"/>
        <v>0.8125</v>
      </c>
      <c r="P354" s="218">
        <f t="shared" si="95"/>
        <v>0.6875</v>
      </c>
      <c r="Q354" s="218">
        <f t="shared" si="96"/>
        <v>0.6875</v>
      </c>
      <c r="R354" s="218">
        <f t="shared" si="97"/>
        <v>1</v>
      </c>
      <c r="S354" s="221">
        <f t="shared" si="88"/>
        <v>0.125</v>
      </c>
      <c r="T354" s="221">
        <f t="shared" si="89"/>
        <v>0.125</v>
      </c>
      <c r="U354" s="221">
        <f t="shared" si="90"/>
        <v>-0.1875</v>
      </c>
      <c r="V354" s="221">
        <f t="shared" si="91"/>
        <v>0</v>
      </c>
      <c r="W354" s="221">
        <f t="shared" si="92"/>
        <v>-0.3125</v>
      </c>
      <c r="X354" s="221">
        <f t="shared" si="93"/>
        <v>-0.3125</v>
      </c>
      <c r="Y354" s="205">
        <f t="shared" si="98"/>
        <v>-55.8125</v>
      </c>
      <c r="Z354" s="205">
        <f t="shared" si="99"/>
        <v>-10</v>
      </c>
      <c r="AA354" s="205">
        <f t="shared" si="100"/>
        <v>-51</v>
      </c>
      <c r="AB354" s="205">
        <f t="shared" si="101"/>
        <v>45.8125</v>
      </c>
      <c r="AC354" s="205">
        <f t="shared" si="102"/>
        <v>4.8125</v>
      </c>
      <c r="AD354" s="205">
        <f t="shared" si="103"/>
        <v>-41</v>
      </c>
    </row>
    <row r="355" spans="10:30" x14ac:dyDescent="0.2">
      <c r="J355" s="213">
        <v>15.000000000000499</v>
      </c>
      <c r="K355" s="214"/>
      <c r="L355" s="214"/>
      <c r="M355" s="214"/>
      <c r="N355" s="214"/>
      <c r="O355" s="218">
        <f t="shared" si="94"/>
        <v>0.8125</v>
      </c>
      <c r="P355" s="218">
        <f t="shared" si="95"/>
        <v>0.6875</v>
      </c>
      <c r="Q355" s="218">
        <f t="shared" si="96"/>
        <v>0.6875</v>
      </c>
      <c r="R355" s="218">
        <f t="shared" si="97"/>
        <v>1</v>
      </c>
      <c r="S355" s="221">
        <f t="shared" si="88"/>
        <v>0.125</v>
      </c>
      <c r="T355" s="221">
        <f t="shared" si="89"/>
        <v>0.125</v>
      </c>
      <c r="U355" s="221">
        <f t="shared" si="90"/>
        <v>-0.1875</v>
      </c>
      <c r="V355" s="221">
        <f t="shared" si="91"/>
        <v>0</v>
      </c>
      <c r="W355" s="221">
        <f t="shared" si="92"/>
        <v>-0.3125</v>
      </c>
      <c r="X355" s="221">
        <f t="shared" si="93"/>
        <v>-0.3125</v>
      </c>
      <c r="Y355" s="205">
        <f t="shared" si="98"/>
        <v>-55.6875</v>
      </c>
      <c r="Z355" s="205">
        <f t="shared" si="99"/>
        <v>-9.875</v>
      </c>
      <c r="AA355" s="205">
        <f t="shared" si="100"/>
        <v>-51.1875</v>
      </c>
      <c r="AB355" s="205">
        <f t="shared" si="101"/>
        <v>45.8125</v>
      </c>
      <c r="AC355" s="205">
        <f t="shared" si="102"/>
        <v>4.5</v>
      </c>
      <c r="AD355" s="205">
        <f t="shared" si="103"/>
        <v>-41.3125</v>
      </c>
    </row>
    <row r="356" spans="10:30" x14ac:dyDescent="0.2">
      <c r="J356" s="213">
        <v>15.100000000000501</v>
      </c>
      <c r="K356" s="214"/>
      <c r="L356" s="214"/>
      <c r="M356" s="214"/>
      <c r="N356" s="214"/>
      <c r="O356" s="218">
        <f t="shared" si="94"/>
        <v>0.8125</v>
      </c>
      <c r="P356" s="218">
        <f t="shared" si="95"/>
        <v>0.6875</v>
      </c>
      <c r="Q356" s="218">
        <f t="shared" si="96"/>
        <v>0.6875</v>
      </c>
      <c r="R356" s="218">
        <f t="shared" si="97"/>
        <v>1</v>
      </c>
      <c r="S356" s="221">
        <f t="shared" si="88"/>
        <v>0.125</v>
      </c>
      <c r="T356" s="221">
        <f t="shared" si="89"/>
        <v>0.125</v>
      </c>
      <c r="U356" s="221">
        <f t="shared" si="90"/>
        <v>-0.1875</v>
      </c>
      <c r="V356" s="221">
        <f t="shared" si="91"/>
        <v>0</v>
      </c>
      <c r="W356" s="221">
        <f t="shared" si="92"/>
        <v>-0.3125</v>
      </c>
      <c r="X356" s="221">
        <f t="shared" si="93"/>
        <v>-0.3125</v>
      </c>
      <c r="Y356" s="205">
        <f t="shared" si="98"/>
        <v>-55.5625</v>
      </c>
      <c r="Z356" s="205">
        <f t="shared" si="99"/>
        <v>-9.75</v>
      </c>
      <c r="AA356" s="205">
        <f t="shared" si="100"/>
        <v>-51.375</v>
      </c>
      <c r="AB356" s="205">
        <f t="shared" si="101"/>
        <v>45.8125</v>
      </c>
      <c r="AC356" s="205">
        <f t="shared" si="102"/>
        <v>4.1875</v>
      </c>
      <c r="AD356" s="205">
        <f t="shared" si="103"/>
        <v>-41.625</v>
      </c>
    </row>
    <row r="357" spans="10:30" x14ac:dyDescent="0.2">
      <c r="J357" s="213">
        <v>15.2000000000005</v>
      </c>
      <c r="K357" s="214"/>
      <c r="L357" s="214"/>
      <c r="M357" s="214"/>
      <c r="N357" s="214"/>
      <c r="O357" s="218">
        <f t="shared" si="94"/>
        <v>0.8125</v>
      </c>
      <c r="P357" s="218">
        <f t="shared" si="95"/>
        <v>0.6875</v>
      </c>
      <c r="Q357" s="218">
        <f t="shared" si="96"/>
        <v>0.6875</v>
      </c>
      <c r="R357" s="218">
        <f t="shared" si="97"/>
        <v>1</v>
      </c>
      <c r="S357" s="221">
        <f t="shared" si="88"/>
        <v>0.125</v>
      </c>
      <c r="T357" s="221">
        <f t="shared" si="89"/>
        <v>0.125</v>
      </c>
      <c r="U357" s="221">
        <f t="shared" si="90"/>
        <v>-0.1875</v>
      </c>
      <c r="V357" s="221">
        <f t="shared" si="91"/>
        <v>0</v>
      </c>
      <c r="W357" s="221">
        <f t="shared" si="92"/>
        <v>-0.3125</v>
      </c>
      <c r="X357" s="221">
        <f t="shared" si="93"/>
        <v>-0.3125</v>
      </c>
      <c r="Y357" s="205">
        <f t="shared" si="98"/>
        <v>-55.4375</v>
      </c>
      <c r="Z357" s="205">
        <f t="shared" si="99"/>
        <v>-9.625</v>
      </c>
      <c r="AA357" s="205">
        <f t="shared" si="100"/>
        <v>-51.5625</v>
      </c>
      <c r="AB357" s="205">
        <f t="shared" si="101"/>
        <v>45.8125</v>
      </c>
      <c r="AC357" s="205">
        <f t="shared" si="102"/>
        <v>3.875</v>
      </c>
      <c r="AD357" s="205">
        <f t="shared" si="103"/>
        <v>-41.9375</v>
      </c>
    </row>
    <row r="358" spans="10:30" x14ac:dyDescent="0.2">
      <c r="J358" s="213">
        <v>15.3000000000005</v>
      </c>
      <c r="K358" s="214"/>
      <c r="L358" s="214"/>
      <c r="M358" s="214"/>
      <c r="N358" s="214"/>
      <c r="O358" s="218">
        <f t="shared" si="94"/>
        <v>0.8125</v>
      </c>
      <c r="P358" s="218">
        <f t="shared" si="95"/>
        <v>0.6875</v>
      </c>
      <c r="Q358" s="218">
        <f t="shared" si="96"/>
        <v>0.6875</v>
      </c>
      <c r="R358" s="218">
        <f t="shared" si="97"/>
        <v>1</v>
      </c>
      <c r="S358" s="221">
        <f t="shared" si="88"/>
        <v>0.125</v>
      </c>
      <c r="T358" s="221">
        <f t="shared" si="89"/>
        <v>0.125</v>
      </c>
      <c r="U358" s="221">
        <f t="shared" si="90"/>
        <v>-0.1875</v>
      </c>
      <c r="V358" s="221">
        <f t="shared" si="91"/>
        <v>0</v>
      </c>
      <c r="W358" s="221">
        <f t="shared" si="92"/>
        <v>-0.3125</v>
      </c>
      <c r="X358" s="221">
        <f t="shared" si="93"/>
        <v>-0.3125</v>
      </c>
      <c r="Y358" s="205">
        <f t="shared" si="98"/>
        <v>-55.3125</v>
      </c>
      <c r="Z358" s="205">
        <f t="shared" si="99"/>
        <v>-9.5</v>
      </c>
      <c r="AA358" s="205">
        <f t="shared" si="100"/>
        <v>-51.75</v>
      </c>
      <c r="AB358" s="205">
        <f t="shared" si="101"/>
        <v>45.8125</v>
      </c>
      <c r="AC358" s="205">
        <f t="shared" si="102"/>
        <v>3.5625</v>
      </c>
      <c r="AD358" s="205">
        <f t="shared" si="103"/>
        <v>-42.25</v>
      </c>
    </row>
    <row r="359" spans="10:30" x14ac:dyDescent="0.2">
      <c r="J359" s="213">
        <v>15.4000000000005</v>
      </c>
      <c r="K359" s="214"/>
      <c r="L359" s="214"/>
      <c r="M359" s="214"/>
      <c r="N359" s="214"/>
      <c r="O359" s="218">
        <f t="shared" si="94"/>
        <v>0.8125</v>
      </c>
      <c r="P359" s="218">
        <f t="shared" si="95"/>
        <v>0.6875</v>
      </c>
      <c r="Q359" s="218">
        <f t="shared" si="96"/>
        <v>0.6875</v>
      </c>
      <c r="R359" s="218">
        <f t="shared" si="97"/>
        <v>1</v>
      </c>
      <c r="S359" s="221">
        <f t="shared" si="88"/>
        <v>0.125</v>
      </c>
      <c r="T359" s="221">
        <f t="shared" si="89"/>
        <v>0.125</v>
      </c>
      <c r="U359" s="221">
        <f t="shared" si="90"/>
        <v>-0.1875</v>
      </c>
      <c r="V359" s="221">
        <f t="shared" si="91"/>
        <v>0</v>
      </c>
      <c r="W359" s="221">
        <f t="shared" si="92"/>
        <v>-0.3125</v>
      </c>
      <c r="X359" s="221">
        <f t="shared" si="93"/>
        <v>-0.3125</v>
      </c>
      <c r="Y359" s="205">
        <f t="shared" si="98"/>
        <v>-55.1875</v>
      </c>
      <c r="Z359" s="205">
        <f t="shared" si="99"/>
        <v>-9.375</v>
      </c>
      <c r="AA359" s="205">
        <f t="shared" si="100"/>
        <v>-51.9375</v>
      </c>
      <c r="AB359" s="205">
        <f t="shared" si="101"/>
        <v>45.8125</v>
      </c>
      <c r="AC359" s="205">
        <f t="shared" si="102"/>
        <v>3.25</v>
      </c>
      <c r="AD359" s="205">
        <f t="shared" si="103"/>
        <v>-42.5625</v>
      </c>
    </row>
    <row r="360" spans="10:30" x14ac:dyDescent="0.2">
      <c r="J360" s="213">
        <v>15.500000000000499</v>
      </c>
      <c r="K360" s="214"/>
      <c r="L360" s="214"/>
      <c r="M360" s="214"/>
      <c r="N360" s="214"/>
      <c r="O360" s="218">
        <f t="shared" si="94"/>
        <v>0.8125</v>
      </c>
      <c r="P360" s="218">
        <f t="shared" si="95"/>
        <v>0.6875</v>
      </c>
      <c r="Q360" s="218">
        <f t="shared" si="96"/>
        <v>0.6875</v>
      </c>
      <c r="R360" s="218">
        <f t="shared" si="97"/>
        <v>1</v>
      </c>
      <c r="S360" s="221">
        <f t="shared" si="88"/>
        <v>0.125</v>
      </c>
      <c r="T360" s="221">
        <f t="shared" si="89"/>
        <v>0.125</v>
      </c>
      <c r="U360" s="221">
        <f t="shared" si="90"/>
        <v>-0.1875</v>
      </c>
      <c r="V360" s="221">
        <f t="shared" si="91"/>
        <v>0</v>
      </c>
      <c r="W360" s="221">
        <f t="shared" si="92"/>
        <v>-0.3125</v>
      </c>
      <c r="X360" s="221">
        <f t="shared" si="93"/>
        <v>-0.3125</v>
      </c>
      <c r="Y360" s="205">
        <f t="shared" si="98"/>
        <v>-55.0625</v>
      </c>
      <c r="Z360" s="205">
        <f t="shared" si="99"/>
        <v>-9.25</v>
      </c>
      <c r="AA360" s="205">
        <f t="shared" si="100"/>
        <v>-52.125</v>
      </c>
      <c r="AB360" s="205">
        <f t="shared" si="101"/>
        <v>45.8125</v>
      </c>
      <c r="AC360" s="205">
        <f t="shared" si="102"/>
        <v>2.9375</v>
      </c>
      <c r="AD360" s="205">
        <f t="shared" si="103"/>
        <v>-42.875</v>
      </c>
    </row>
    <row r="361" spans="10:30" x14ac:dyDescent="0.2">
      <c r="J361" s="213">
        <v>15.600000000000501</v>
      </c>
      <c r="K361" s="214"/>
      <c r="L361" s="214"/>
      <c r="M361" s="214"/>
      <c r="N361" s="214"/>
      <c r="O361" s="218">
        <f t="shared" si="94"/>
        <v>0.8125</v>
      </c>
      <c r="P361" s="218">
        <f t="shared" si="95"/>
        <v>0.6875</v>
      </c>
      <c r="Q361" s="218">
        <f t="shared" si="96"/>
        <v>0.6875</v>
      </c>
      <c r="R361" s="218">
        <f t="shared" si="97"/>
        <v>1</v>
      </c>
      <c r="S361" s="221">
        <f t="shared" si="88"/>
        <v>0.125</v>
      </c>
      <c r="T361" s="221">
        <f t="shared" si="89"/>
        <v>0.125</v>
      </c>
      <c r="U361" s="221">
        <f t="shared" si="90"/>
        <v>-0.1875</v>
      </c>
      <c r="V361" s="221">
        <f t="shared" si="91"/>
        <v>0</v>
      </c>
      <c r="W361" s="221">
        <f t="shared" si="92"/>
        <v>-0.3125</v>
      </c>
      <c r="X361" s="221">
        <f t="shared" si="93"/>
        <v>-0.3125</v>
      </c>
      <c r="Y361" s="205">
        <f t="shared" si="98"/>
        <v>-54.9375</v>
      </c>
      <c r="Z361" s="205">
        <f t="shared" si="99"/>
        <v>-9.125</v>
      </c>
      <c r="AA361" s="205">
        <f t="shared" si="100"/>
        <v>-52.3125</v>
      </c>
      <c r="AB361" s="205">
        <f t="shared" si="101"/>
        <v>45.8125</v>
      </c>
      <c r="AC361" s="205">
        <f t="shared" si="102"/>
        <v>2.625</v>
      </c>
      <c r="AD361" s="205">
        <f t="shared" si="103"/>
        <v>-43.1875</v>
      </c>
    </row>
    <row r="362" spans="10:30" x14ac:dyDescent="0.2">
      <c r="J362" s="213">
        <v>15.7000000000005</v>
      </c>
      <c r="K362" s="214"/>
      <c r="L362" s="214"/>
      <c r="M362" s="214"/>
      <c r="N362" s="214"/>
      <c r="O362" s="218">
        <f t="shared" si="94"/>
        <v>0.8125</v>
      </c>
      <c r="P362" s="218">
        <f t="shared" si="95"/>
        <v>0.6875</v>
      </c>
      <c r="Q362" s="218">
        <f t="shared" si="96"/>
        <v>0.6875</v>
      </c>
      <c r="R362" s="218">
        <f t="shared" si="97"/>
        <v>1</v>
      </c>
      <c r="S362" s="221">
        <f t="shared" si="88"/>
        <v>0.125</v>
      </c>
      <c r="T362" s="221">
        <f t="shared" si="89"/>
        <v>0.125</v>
      </c>
      <c r="U362" s="221">
        <f t="shared" si="90"/>
        <v>-0.1875</v>
      </c>
      <c r="V362" s="221">
        <f t="shared" si="91"/>
        <v>0</v>
      </c>
      <c r="W362" s="221">
        <f t="shared" si="92"/>
        <v>-0.3125</v>
      </c>
      <c r="X362" s="221">
        <f t="shared" si="93"/>
        <v>-0.3125</v>
      </c>
      <c r="Y362" s="205">
        <f t="shared" si="98"/>
        <v>-54.8125</v>
      </c>
      <c r="Z362" s="205">
        <f t="shared" si="99"/>
        <v>-9</v>
      </c>
      <c r="AA362" s="205">
        <f t="shared" si="100"/>
        <v>-52.5</v>
      </c>
      <c r="AB362" s="205">
        <f t="shared" si="101"/>
        <v>45.8125</v>
      </c>
      <c r="AC362" s="205">
        <f t="shared" si="102"/>
        <v>2.3125</v>
      </c>
      <c r="AD362" s="205">
        <f t="shared" si="103"/>
        <v>-43.5</v>
      </c>
    </row>
    <row r="363" spans="10:30" x14ac:dyDescent="0.2">
      <c r="J363" s="213">
        <v>15.8000000000005</v>
      </c>
      <c r="K363" s="214"/>
      <c r="L363" s="214"/>
      <c r="M363" s="214"/>
      <c r="N363" s="214"/>
      <c r="O363" s="218">
        <f t="shared" si="94"/>
        <v>0.8125</v>
      </c>
      <c r="P363" s="218">
        <f t="shared" si="95"/>
        <v>0.6875</v>
      </c>
      <c r="Q363" s="218">
        <f t="shared" si="96"/>
        <v>0.6875</v>
      </c>
      <c r="R363" s="218">
        <f t="shared" si="97"/>
        <v>1</v>
      </c>
      <c r="S363" s="221">
        <f t="shared" si="88"/>
        <v>0.125</v>
      </c>
      <c r="T363" s="221">
        <f t="shared" si="89"/>
        <v>0.125</v>
      </c>
      <c r="U363" s="221">
        <f t="shared" si="90"/>
        <v>-0.1875</v>
      </c>
      <c r="V363" s="221">
        <f t="shared" si="91"/>
        <v>0</v>
      </c>
      <c r="W363" s="221">
        <f t="shared" si="92"/>
        <v>-0.3125</v>
      </c>
      <c r="X363" s="221">
        <f t="shared" si="93"/>
        <v>-0.3125</v>
      </c>
      <c r="Y363" s="205">
        <f t="shared" si="98"/>
        <v>-54.6875</v>
      </c>
      <c r="Z363" s="205">
        <f t="shared" si="99"/>
        <v>-8.875</v>
      </c>
      <c r="AA363" s="205">
        <f t="shared" si="100"/>
        <v>-52.6875</v>
      </c>
      <c r="AB363" s="205">
        <f t="shared" si="101"/>
        <v>45.8125</v>
      </c>
      <c r="AC363" s="205">
        <f t="shared" si="102"/>
        <v>2</v>
      </c>
      <c r="AD363" s="205">
        <f t="shared" si="103"/>
        <v>-43.8125</v>
      </c>
    </row>
    <row r="364" spans="10:30" x14ac:dyDescent="0.2">
      <c r="J364" s="213">
        <v>15.9000000000005</v>
      </c>
      <c r="K364" s="214"/>
      <c r="L364" s="214"/>
      <c r="M364" s="214"/>
      <c r="N364" s="214"/>
      <c r="O364" s="218">
        <f t="shared" si="94"/>
        <v>0.8125</v>
      </c>
      <c r="P364" s="218">
        <f t="shared" si="95"/>
        <v>0.6875</v>
      </c>
      <c r="Q364" s="218">
        <f t="shared" si="96"/>
        <v>0.6875</v>
      </c>
      <c r="R364" s="218">
        <f t="shared" si="97"/>
        <v>1</v>
      </c>
      <c r="S364" s="221">
        <f t="shared" si="88"/>
        <v>0.125</v>
      </c>
      <c r="T364" s="221">
        <f t="shared" si="89"/>
        <v>0.125</v>
      </c>
      <c r="U364" s="221">
        <f t="shared" si="90"/>
        <v>-0.1875</v>
      </c>
      <c r="V364" s="221">
        <f t="shared" si="91"/>
        <v>0</v>
      </c>
      <c r="W364" s="221">
        <f t="shared" si="92"/>
        <v>-0.3125</v>
      </c>
      <c r="X364" s="221">
        <f t="shared" si="93"/>
        <v>-0.3125</v>
      </c>
      <c r="Y364" s="205">
        <f t="shared" si="98"/>
        <v>-54.5625</v>
      </c>
      <c r="Z364" s="205">
        <f t="shared" si="99"/>
        <v>-8.75</v>
      </c>
      <c r="AA364" s="205">
        <f t="shared" si="100"/>
        <v>-52.875</v>
      </c>
      <c r="AB364" s="205">
        <f t="shared" si="101"/>
        <v>45.8125</v>
      </c>
      <c r="AC364" s="205">
        <f t="shared" si="102"/>
        <v>1.6875</v>
      </c>
      <c r="AD364" s="205">
        <f t="shared" si="103"/>
        <v>-44.125</v>
      </c>
    </row>
    <row r="365" spans="10:30" x14ac:dyDescent="0.2">
      <c r="J365" s="213">
        <v>16.000000000000501</v>
      </c>
      <c r="K365" s="214"/>
      <c r="L365" s="214"/>
      <c r="M365" s="214"/>
      <c r="N365" s="214"/>
      <c r="O365" s="218">
        <f t="shared" si="94"/>
        <v>0.8125</v>
      </c>
      <c r="P365" s="218">
        <f t="shared" si="95"/>
        <v>0.6875</v>
      </c>
      <c r="Q365" s="218">
        <f t="shared" si="96"/>
        <v>0.6875</v>
      </c>
      <c r="R365" s="218">
        <f t="shared" si="97"/>
        <v>1</v>
      </c>
      <c r="S365" s="221">
        <f t="shared" si="88"/>
        <v>0.125</v>
      </c>
      <c r="T365" s="221">
        <f t="shared" si="89"/>
        <v>0.125</v>
      </c>
      <c r="U365" s="221">
        <f t="shared" si="90"/>
        <v>-0.1875</v>
      </c>
      <c r="V365" s="221">
        <f t="shared" si="91"/>
        <v>0</v>
      </c>
      <c r="W365" s="221">
        <f t="shared" si="92"/>
        <v>-0.3125</v>
      </c>
      <c r="X365" s="221">
        <f t="shared" si="93"/>
        <v>-0.3125</v>
      </c>
      <c r="Y365" s="205">
        <f t="shared" si="98"/>
        <v>-54.4375</v>
      </c>
      <c r="Z365" s="205">
        <f t="shared" si="99"/>
        <v>-8.625</v>
      </c>
      <c r="AA365" s="205">
        <f t="shared" si="100"/>
        <v>-53.0625</v>
      </c>
      <c r="AB365" s="205">
        <f t="shared" si="101"/>
        <v>45.8125</v>
      </c>
      <c r="AC365" s="205">
        <f t="shared" si="102"/>
        <v>1.375</v>
      </c>
      <c r="AD365" s="205">
        <f t="shared" si="103"/>
        <v>-44.4375</v>
      </c>
    </row>
    <row r="366" spans="10:30" x14ac:dyDescent="0.2">
      <c r="J366" s="213">
        <v>16.100000000000499</v>
      </c>
      <c r="K366" s="214"/>
      <c r="L366" s="214"/>
      <c r="M366" s="214"/>
      <c r="N366" s="214"/>
      <c r="O366" s="218">
        <f t="shared" si="94"/>
        <v>0.8125</v>
      </c>
      <c r="P366" s="218">
        <f t="shared" si="95"/>
        <v>0.6875</v>
      </c>
      <c r="Q366" s="218">
        <f t="shared" si="96"/>
        <v>0.6875</v>
      </c>
      <c r="R366" s="218">
        <f t="shared" si="97"/>
        <v>1</v>
      </c>
      <c r="S366" s="221">
        <f t="shared" si="88"/>
        <v>0.125</v>
      </c>
      <c r="T366" s="221">
        <f t="shared" si="89"/>
        <v>0.125</v>
      </c>
      <c r="U366" s="221">
        <f t="shared" si="90"/>
        <v>-0.1875</v>
      </c>
      <c r="V366" s="221">
        <f t="shared" si="91"/>
        <v>0</v>
      </c>
      <c r="W366" s="221">
        <f t="shared" si="92"/>
        <v>-0.3125</v>
      </c>
      <c r="X366" s="221">
        <f t="shared" si="93"/>
        <v>-0.3125</v>
      </c>
      <c r="Y366" s="205">
        <f t="shared" si="98"/>
        <v>-54.3125</v>
      </c>
      <c r="Z366" s="205">
        <f t="shared" si="99"/>
        <v>-8.5</v>
      </c>
      <c r="AA366" s="205">
        <f t="shared" si="100"/>
        <v>-53.25</v>
      </c>
      <c r="AB366" s="205">
        <f t="shared" si="101"/>
        <v>45.8125</v>
      </c>
      <c r="AC366" s="205">
        <f t="shared" si="102"/>
        <v>1.0625</v>
      </c>
      <c r="AD366" s="205">
        <f t="shared" si="103"/>
        <v>-44.75</v>
      </c>
    </row>
    <row r="367" spans="10:30" x14ac:dyDescent="0.2">
      <c r="J367" s="213">
        <v>16.2000000000005</v>
      </c>
      <c r="K367" s="214"/>
      <c r="L367" s="214"/>
      <c r="M367" s="214"/>
      <c r="N367" s="214"/>
      <c r="O367" s="218">
        <f t="shared" si="94"/>
        <v>0.8125</v>
      </c>
      <c r="P367" s="218">
        <f t="shared" si="95"/>
        <v>0.6875</v>
      </c>
      <c r="Q367" s="218">
        <f t="shared" si="96"/>
        <v>0.6875</v>
      </c>
      <c r="R367" s="218">
        <f t="shared" si="97"/>
        <v>1</v>
      </c>
      <c r="S367" s="221">
        <f t="shared" si="88"/>
        <v>0.125</v>
      </c>
      <c r="T367" s="221">
        <f t="shared" si="89"/>
        <v>0.125</v>
      </c>
      <c r="U367" s="221">
        <f t="shared" si="90"/>
        <v>-0.1875</v>
      </c>
      <c r="V367" s="221">
        <f t="shared" si="91"/>
        <v>0</v>
      </c>
      <c r="W367" s="221">
        <f t="shared" si="92"/>
        <v>-0.3125</v>
      </c>
      <c r="X367" s="221">
        <f t="shared" si="93"/>
        <v>-0.3125</v>
      </c>
      <c r="Y367" s="205">
        <f t="shared" si="98"/>
        <v>-54.1875</v>
      </c>
      <c r="Z367" s="205">
        <f t="shared" si="99"/>
        <v>-8.375</v>
      </c>
      <c r="AA367" s="205">
        <f t="shared" si="100"/>
        <v>-53.4375</v>
      </c>
      <c r="AB367" s="205">
        <f t="shared" si="101"/>
        <v>45.8125</v>
      </c>
      <c r="AC367" s="205">
        <f t="shared" si="102"/>
        <v>0.75</v>
      </c>
      <c r="AD367" s="205">
        <f t="shared" si="103"/>
        <v>-45.0625</v>
      </c>
    </row>
    <row r="368" spans="10:30" x14ac:dyDescent="0.2">
      <c r="J368" s="213">
        <v>16.300000000000502</v>
      </c>
      <c r="K368" s="214"/>
      <c r="L368" s="214"/>
      <c r="M368" s="214"/>
      <c r="N368" s="214"/>
      <c r="O368" s="218">
        <f t="shared" si="94"/>
        <v>0.8125</v>
      </c>
      <c r="P368" s="218">
        <f t="shared" si="95"/>
        <v>0.6875</v>
      </c>
      <c r="Q368" s="218">
        <f t="shared" si="96"/>
        <v>0.6875</v>
      </c>
      <c r="R368" s="218">
        <f t="shared" si="97"/>
        <v>1</v>
      </c>
      <c r="S368" s="221">
        <f t="shared" si="88"/>
        <v>0.125</v>
      </c>
      <c r="T368" s="221">
        <f t="shared" si="89"/>
        <v>0.125</v>
      </c>
      <c r="U368" s="221">
        <f t="shared" si="90"/>
        <v>-0.1875</v>
      </c>
      <c r="V368" s="221">
        <f t="shared" si="91"/>
        <v>0</v>
      </c>
      <c r="W368" s="221">
        <f t="shared" si="92"/>
        <v>-0.3125</v>
      </c>
      <c r="X368" s="221">
        <f t="shared" si="93"/>
        <v>-0.3125</v>
      </c>
      <c r="Y368" s="205">
        <f t="shared" si="98"/>
        <v>-54.0625</v>
      </c>
      <c r="Z368" s="205">
        <f t="shared" si="99"/>
        <v>-8.25</v>
      </c>
      <c r="AA368" s="205">
        <f t="shared" si="100"/>
        <v>-53.625</v>
      </c>
      <c r="AB368" s="205">
        <f t="shared" si="101"/>
        <v>45.8125</v>
      </c>
      <c r="AC368" s="205">
        <f t="shared" si="102"/>
        <v>0.4375</v>
      </c>
      <c r="AD368" s="205">
        <f t="shared" si="103"/>
        <v>-45.375</v>
      </c>
    </row>
    <row r="369" spans="10:30" x14ac:dyDescent="0.2">
      <c r="J369" s="213">
        <v>16.4000000000005</v>
      </c>
      <c r="K369" s="214"/>
      <c r="L369" s="214"/>
      <c r="M369" s="214"/>
      <c r="N369" s="214"/>
      <c r="O369" s="218">
        <f t="shared" si="94"/>
        <v>0.8125</v>
      </c>
      <c r="P369" s="218">
        <f t="shared" si="95"/>
        <v>0.6875</v>
      </c>
      <c r="Q369" s="218">
        <f t="shared" si="96"/>
        <v>0.6875</v>
      </c>
      <c r="R369" s="218">
        <f t="shared" si="97"/>
        <v>1</v>
      </c>
      <c r="S369" s="221">
        <f t="shared" si="88"/>
        <v>0.125</v>
      </c>
      <c r="T369" s="221">
        <f t="shared" si="89"/>
        <v>0.125</v>
      </c>
      <c r="U369" s="221">
        <f t="shared" si="90"/>
        <v>-0.1875</v>
      </c>
      <c r="V369" s="221">
        <f t="shared" si="91"/>
        <v>0</v>
      </c>
      <c r="W369" s="221">
        <f t="shared" si="92"/>
        <v>-0.3125</v>
      </c>
      <c r="X369" s="221">
        <f t="shared" si="93"/>
        <v>-0.3125</v>
      </c>
      <c r="Y369" s="205">
        <f t="shared" si="98"/>
        <v>-53.9375</v>
      </c>
      <c r="Z369" s="205">
        <f t="shared" si="99"/>
        <v>-8.125</v>
      </c>
      <c r="AA369" s="205">
        <f t="shared" si="100"/>
        <v>-53.8125</v>
      </c>
      <c r="AB369" s="205">
        <f t="shared" si="101"/>
        <v>45.8125</v>
      </c>
      <c r="AC369" s="205">
        <f t="shared" si="102"/>
        <v>0.125</v>
      </c>
      <c r="AD369" s="205">
        <f t="shared" si="103"/>
        <v>-45.6875</v>
      </c>
    </row>
    <row r="370" spans="10:30" x14ac:dyDescent="0.2">
      <c r="J370" s="213">
        <v>16.500000000000501</v>
      </c>
      <c r="K370" s="214"/>
      <c r="L370" s="214"/>
      <c r="M370" s="214"/>
      <c r="N370" s="214"/>
      <c r="O370" s="218">
        <f t="shared" si="94"/>
        <v>0.8125</v>
      </c>
      <c r="P370" s="218">
        <f t="shared" si="95"/>
        <v>0.6875</v>
      </c>
      <c r="Q370" s="218">
        <f t="shared" si="96"/>
        <v>0.6875</v>
      </c>
      <c r="R370" s="218">
        <f t="shared" si="97"/>
        <v>1</v>
      </c>
      <c r="S370" s="221">
        <f t="shared" si="88"/>
        <v>0.125</v>
      </c>
      <c r="T370" s="221">
        <f t="shared" si="89"/>
        <v>0.125</v>
      </c>
      <c r="U370" s="221">
        <f t="shared" si="90"/>
        <v>-0.1875</v>
      </c>
      <c r="V370" s="221">
        <f t="shared" si="91"/>
        <v>0</v>
      </c>
      <c r="W370" s="221">
        <f t="shared" si="92"/>
        <v>-0.3125</v>
      </c>
      <c r="X370" s="221">
        <f t="shared" si="93"/>
        <v>-0.3125</v>
      </c>
      <c r="Y370" s="205">
        <f t="shared" si="98"/>
        <v>-53.8125</v>
      </c>
      <c r="Z370" s="205">
        <f t="shared" si="99"/>
        <v>-8</v>
      </c>
      <c r="AA370" s="205">
        <f t="shared" si="100"/>
        <v>-54</v>
      </c>
      <c r="AB370" s="205">
        <f t="shared" si="101"/>
        <v>45.8125</v>
      </c>
      <c r="AC370" s="205">
        <f t="shared" si="102"/>
        <v>-0.1875</v>
      </c>
      <c r="AD370" s="205">
        <f t="shared" si="103"/>
        <v>-46</v>
      </c>
    </row>
    <row r="371" spans="10:30" x14ac:dyDescent="0.2">
      <c r="J371" s="213">
        <v>16.600000000000499</v>
      </c>
      <c r="K371" s="214"/>
      <c r="L371" s="214"/>
      <c r="M371" s="214"/>
      <c r="N371" s="214"/>
      <c r="O371" s="218">
        <f t="shared" si="94"/>
        <v>0.8125</v>
      </c>
      <c r="P371" s="218">
        <f t="shared" si="95"/>
        <v>0.6875</v>
      </c>
      <c r="Q371" s="218">
        <f t="shared" si="96"/>
        <v>0.6875</v>
      </c>
      <c r="R371" s="218">
        <f t="shared" si="97"/>
        <v>1</v>
      </c>
      <c r="S371" s="221">
        <f t="shared" si="88"/>
        <v>0.125</v>
      </c>
      <c r="T371" s="221">
        <f t="shared" si="89"/>
        <v>0.125</v>
      </c>
      <c r="U371" s="221">
        <f t="shared" si="90"/>
        <v>-0.1875</v>
      </c>
      <c r="V371" s="221">
        <f t="shared" si="91"/>
        <v>0</v>
      </c>
      <c r="W371" s="221">
        <f t="shared" si="92"/>
        <v>-0.3125</v>
      </c>
      <c r="X371" s="221">
        <f t="shared" si="93"/>
        <v>-0.3125</v>
      </c>
      <c r="Y371" s="205">
        <f t="shared" si="98"/>
        <v>-53.6875</v>
      </c>
      <c r="Z371" s="205">
        <f t="shared" si="99"/>
        <v>-7.875</v>
      </c>
      <c r="AA371" s="205">
        <f t="shared" si="100"/>
        <v>-54.1875</v>
      </c>
      <c r="AB371" s="205">
        <f t="shared" si="101"/>
        <v>45.8125</v>
      </c>
      <c r="AC371" s="205">
        <f t="shared" si="102"/>
        <v>-0.5</v>
      </c>
      <c r="AD371" s="205">
        <f t="shared" si="103"/>
        <v>-46.3125</v>
      </c>
    </row>
    <row r="372" spans="10:30" x14ac:dyDescent="0.2">
      <c r="J372" s="213">
        <v>16.7000000000005</v>
      </c>
      <c r="K372" s="214"/>
      <c r="L372" s="214"/>
      <c r="M372" s="214"/>
      <c r="N372" s="214"/>
      <c r="O372" s="218">
        <f t="shared" si="94"/>
        <v>0.8125</v>
      </c>
      <c r="P372" s="218">
        <f t="shared" si="95"/>
        <v>0.6875</v>
      </c>
      <c r="Q372" s="218">
        <f t="shared" si="96"/>
        <v>0.6875</v>
      </c>
      <c r="R372" s="218">
        <f t="shared" si="97"/>
        <v>1</v>
      </c>
      <c r="S372" s="221">
        <f t="shared" si="88"/>
        <v>0.125</v>
      </c>
      <c r="T372" s="221">
        <f t="shared" si="89"/>
        <v>0.125</v>
      </c>
      <c r="U372" s="221">
        <f t="shared" si="90"/>
        <v>-0.1875</v>
      </c>
      <c r="V372" s="221">
        <f t="shared" si="91"/>
        <v>0</v>
      </c>
      <c r="W372" s="221">
        <f t="shared" si="92"/>
        <v>-0.3125</v>
      </c>
      <c r="X372" s="221">
        <f t="shared" si="93"/>
        <v>-0.3125</v>
      </c>
      <c r="Y372" s="205">
        <f t="shared" si="98"/>
        <v>-53.5625</v>
      </c>
      <c r="Z372" s="205">
        <f t="shared" si="99"/>
        <v>-7.75</v>
      </c>
      <c r="AA372" s="205">
        <f t="shared" si="100"/>
        <v>-54.375</v>
      </c>
      <c r="AB372" s="205">
        <f t="shared" si="101"/>
        <v>45.8125</v>
      </c>
      <c r="AC372" s="205">
        <f t="shared" si="102"/>
        <v>-0.8125</v>
      </c>
      <c r="AD372" s="205">
        <f t="shared" si="103"/>
        <v>-46.625</v>
      </c>
    </row>
    <row r="373" spans="10:30" x14ac:dyDescent="0.2">
      <c r="J373" s="213">
        <v>16.800000000000502</v>
      </c>
      <c r="K373" s="214"/>
      <c r="L373" s="214"/>
      <c r="M373" s="214"/>
      <c r="N373" s="214"/>
      <c r="O373" s="218">
        <f t="shared" si="94"/>
        <v>0.8125</v>
      </c>
      <c r="P373" s="218">
        <f t="shared" si="95"/>
        <v>0.6875</v>
      </c>
      <c r="Q373" s="218">
        <f t="shared" si="96"/>
        <v>0.6875</v>
      </c>
      <c r="R373" s="218">
        <f t="shared" si="97"/>
        <v>1</v>
      </c>
      <c r="S373" s="221">
        <f t="shared" si="88"/>
        <v>0.125</v>
      </c>
      <c r="T373" s="221">
        <f t="shared" si="89"/>
        <v>0.125</v>
      </c>
      <c r="U373" s="221">
        <f t="shared" si="90"/>
        <v>-0.1875</v>
      </c>
      <c r="V373" s="221">
        <f t="shared" si="91"/>
        <v>0</v>
      </c>
      <c r="W373" s="221">
        <f t="shared" si="92"/>
        <v>-0.3125</v>
      </c>
      <c r="X373" s="221">
        <f t="shared" si="93"/>
        <v>-0.3125</v>
      </c>
      <c r="Y373" s="205">
        <f t="shared" si="98"/>
        <v>-53.4375</v>
      </c>
      <c r="Z373" s="205">
        <f t="shared" si="99"/>
        <v>-7.625</v>
      </c>
      <c r="AA373" s="205">
        <f t="shared" si="100"/>
        <v>-54.5625</v>
      </c>
      <c r="AB373" s="205">
        <f t="shared" si="101"/>
        <v>45.8125</v>
      </c>
      <c r="AC373" s="205">
        <f t="shared" si="102"/>
        <v>-1.125</v>
      </c>
      <c r="AD373" s="205">
        <f t="shared" si="103"/>
        <v>-46.9375</v>
      </c>
    </row>
    <row r="374" spans="10:30" x14ac:dyDescent="0.2">
      <c r="J374" s="213">
        <v>16.9000000000005</v>
      </c>
      <c r="K374" s="214"/>
      <c r="L374" s="214"/>
      <c r="M374" s="214"/>
      <c r="N374" s="214"/>
      <c r="O374" s="218">
        <f t="shared" si="94"/>
        <v>0.8125</v>
      </c>
      <c r="P374" s="218">
        <f t="shared" si="95"/>
        <v>0.6875</v>
      </c>
      <c r="Q374" s="218">
        <f t="shared" si="96"/>
        <v>0.6875</v>
      </c>
      <c r="R374" s="218">
        <f t="shared" si="97"/>
        <v>1</v>
      </c>
      <c r="S374" s="221">
        <f t="shared" si="88"/>
        <v>0.125</v>
      </c>
      <c r="T374" s="221">
        <f t="shared" si="89"/>
        <v>0.125</v>
      </c>
      <c r="U374" s="221">
        <f t="shared" si="90"/>
        <v>-0.1875</v>
      </c>
      <c r="V374" s="221">
        <f t="shared" si="91"/>
        <v>0</v>
      </c>
      <c r="W374" s="221">
        <f t="shared" si="92"/>
        <v>-0.3125</v>
      </c>
      <c r="X374" s="221">
        <f t="shared" si="93"/>
        <v>-0.3125</v>
      </c>
      <c r="Y374" s="205">
        <f t="shared" si="98"/>
        <v>-53.3125</v>
      </c>
      <c r="Z374" s="205">
        <f t="shared" si="99"/>
        <v>-7.5</v>
      </c>
      <c r="AA374" s="205">
        <f t="shared" si="100"/>
        <v>-54.75</v>
      </c>
      <c r="AB374" s="205">
        <f t="shared" si="101"/>
        <v>45.8125</v>
      </c>
      <c r="AC374" s="205">
        <f t="shared" si="102"/>
        <v>-1.4375</v>
      </c>
      <c r="AD374" s="205">
        <f t="shared" si="103"/>
        <v>-47.25</v>
      </c>
    </row>
    <row r="375" spans="10:30" x14ac:dyDescent="0.2">
      <c r="J375" s="213">
        <v>17.000000000000501</v>
      </c>
      <c r="K375" s="214"/>
      <c r="L375" s="214"/>
      <c r="M375" s="214"/>
      <c r="N375" s="214"/>
      <c r="O375" s="218">
        <f t="shared" si="94"/>
        <v>0.8125</v>
      </c>
      <c r="P375" s="218">
        <f t="shared" si="95"/>
        <v>0.6875</v>
      </c>
      <c r="Q375" s="218">
        <f t="shared" si="96"/>
        <v>0.6875</v>
      </c>
      <c r="R375" s="218">
        <f t="shared" si="97"/>
        <v>1</v>
      </c>
      <c r="S375" s="221">
        <f t="shared" si="88"/>
        <v>0.125</v>
      </c>
      <c r="T375" s="221">
        <f t="shared" si="89"/>
        <v>0.125</v>
      </c>
      <c r="U375" s="221">
        <f t="shared" si="90"/>
        <v>-0.1875</v>
      </c>
      <c r="V375" s="221">
        <f t="shared" si="91"/>
        <v>0</v>
      </c>
      <c r="W375" s="221">
        <f t="shared" si="92"/>
        <v>-0.3125</v>
      </c>
      <c r="X375" s="221">
        <f t="shared" si="93"/>
        <v>-0.3125</v>
      </c>
      <c r="Y375" s="205">
        <f t="shared" si="98"/>
        <v>-53.1875</v>
      </c>
      <c r="Z375" s="205">
        <f t="shared" si="99"/>
        <v>-7.375</v>
      </c>
      <c r="AA375" s="205">
        <f t="shared" si="100"/>
        <v>-54.9375</v>
      </c>
      <c r="AB375" s="205">
        <f t="shared" si="101"/>
        <v>45.8125</v>
      </c>
      <c r="AC375" s="205">
        <f t="shared" si="102"/>
        <v>-1.75</v>
      </c>
      <c r="AD375" s="205">
        <f t="shared" si="103"/>
        <v>-47.5625</v>
      </c>
    </row>
    <row r="376" spans="10:30" x14ac:dyDescent="0.2">
      <c r="J376" s="213">
        <v>17.100000000000499</v>
      </c>
      <c r="K376" s="214"/>
      <c r="L376" s="214"/>
      <c r="M376" s="214"/>
      <c r="N376" s="214"/>
      <c r="O376" s="218">
        <f t="shared" si="94"/>
        <v>0.8125</v>
      </c>
      <c r="P376" s="218">
        <f t="shared" si="95"/>
        <v>0.6875</v>
      </c>
      <c r="Q376" s="218">
        <f t="shared" si="96"/>
        <v>0.6875</v>
      </c>
      <c r="R376" s="218">
        <f t="shared" si="97"/>
        <v>1</v>
      </c>
      <c r="S376" s="221">
        <f t="shared" si="88"/>
        <v>0.125</v>
      </c>
      <c r="T376" s="221">
        <f t="shared" si="89"/>
        <v>0.125</v>
      </c>
      <c r="U376" s="221">
        <f t="shared" si="90"/>
        <v>-0.1875</v>
      </c>
      <c r="V376" s="221">
        <f t="shared" si="91"/>
        <v>0</v>
      </c>
      <c r="W376" s="221">
        <f t="shared" si="92"/>
        <v>-0.3125</v>
      </c>
      <c r="X376" s="221">
        <f t="shared" si="93"/>
        <v>-0.3125</v>
      </c>
      <c r="Y376" s="205">
        <f t="shared" si="98"/>
        <v>-53.0625</v>
      </c>
      <c r="Z376" s="205">
        <f t="shared" si="99"/>
        <v>-7.25</v>
      </c>
      <c r="AA376" s="205">
        <f t="shared" si="100"/>
        <v>-55.125</v>
      </c>
      <c r="AB376" s="205">
        <f t="shared" si="101"/>
        <v>45.8125</v>
      </c>
      <c r="AC376" s="205">
        <f t="shared" si="102"/>
        <v>-2.0625</v>
      </c>
      <c r="AD376" s="205">
        <f t="shared" si="103"/>
        <v>-47.875</v>
      </c>
    </row>
    <row r="377" spans="10:30" x14ac:dyDescent="0.2">
      <c r="J377" s="213">
        <v>17.2000000000005</v>
      </c>
      <c r="K377" s="214"/>
      <c r="L377" s="214"/>
      <c r="M377" s="214"/>
      <c r="N377" s="214"/>
      <c r="O377" s="218">
        <f t="shared" si="94"/>
        <v>0.8125</v>
      </c>
      <c r="P377" s="218">
        <f t="shared" si="95"/>
        <v>0.6875</v>
      </c>
      <c r="Q377" s="218">
        <f t="shared" si="96"/>
        <v>0.6875</v>
      </c>
      <c r="R377" s="218">
        <f t="shared" si="97"/>
        <v>1</v>
      </c>
      <c r="S377" s="221">
        <f t="shared" si="88"/>
        <v>0.125</v>
      </c>
      <c r="T377" s="221">
        <f t="shared" si="89"/>
        <v>0.125</v>
      </c>
      <c r="U377" s="221">
        <f t="shared" si="90"/>
        <v>-0.1875</v>
      </c>
      <c r="V377" s="221">
        <f t="shared" si="91"/>
        <v>0</v>
      </c>
      <c r="W377" s="221">
        <f t="shared" si="92"/>
        <v>-0.3125</v>
      </c>
      <c r="X377" s="221">
        <f t="shared" si="93"/>
        <v>-0.3125</v>
      </c>
      <c r="Y377" s="205">
        <f t="shared" si="98"/>
        <v>-52.9375</v>
      </c>
      <c r="Z377" s="205">
        <f t="shared" si="99"/>
        <v>-7.125</v>
      </c>
      <c r="AA377" s="205">
        <f t="shared" si="100"/>
        <v>-55.3125</v>
      </c>
      <c r="AB377" s="205">
        <f t="shared" si="101"/>
        <v>45.8125</v>
      </c>
      <c r="AC377" s="205">
        <f t="shared" si="102"/>
        <v>-2.375</v>
      </c>
      <c r="AD377" s="205">
        <f t="shared" si="103"/>
        <v>-48.1875</v>
      </c>
    </row>
    <row r="378" spans="10:30" x14ac:dyDescent="0.2">
      <c r="J378" s="213">
        <v>17.300000000000502</v>
      </c>
      <c r="K378" s="214"/>
      <c r="L378" s="214"/>
      <c r="M378" s="214"/>
      <c r="N378" s="214"/>
      <c r="O378" s="218">
        <f t="shared" si="94"/>
        <v>0.8125</v>
      </c>
      <c r="P378" s="218">
        <f t="shared" si="95"/>
        <v>0.6875</v>
      </c>
      <c r="Q378" s="218">
        <f t="shared" si="96"/>
        <v>0.6875</v>
      </c>
      <c r="R378" s="218">
        <f t="shared" si="97"/>
        <v>1</v>
      </c>
      <c r="S378" s="221">
        <f t="shared" si="88"/>
        <v>0.125</v>
      </c>
      <c r="T378" s="221">
        <f t="shared" si="89"/>
        <v>0.125</v>
      </c>
      <c r="U378" s="221">
        <f t="shared" si="90"/>
        <v>-0.1875</v>
      </c>
      <c r="V378" s="221">
        <f t="shared" si="91"/>
        <v>0</v>
      </c>
      <c r="W378" s="221">
        <f t="shared" si="92"/>
        <v>-0.3125</v>
      </c>
      <c r="X378" s="221">
        <f t="shared" si="93"/>
        <v>-0.3125</v>
      </c>
      <c r="Y378" s="205">
        <f t="shared" si="98"/>
        <v>-52.8125</v>
      </c>
      <c r="Z378" s="205">
        <f t="shared" si="99"/>
        <v>-7</v>
      </c>
      <c r="AA378" s="205">
        <f t="shared" si="100"/>
        <v>-55.5</v>
      </c>
      <c r="AB378" s="205">
        <f t="shared" si="101"/>
        <v>45.8125</v>
      </c>
      <c r="AC378" s="205">
        <f t="shared" si="102"/>
        <v>-2.6875</v>
      </c>
      <c r="AD378" s="205">
        <f t="shared" si="103"/>
        <v>-48.5</v>
      </c>
    </row>
    <row r="379" spans="10:30" x14ac:dyDescent="0.2">
      <c r="J379" s="213">
        <v>17.4000000000005</v>
      </c>
      <c r="K379" s="214"/>
      <c r="L379" s="215">
        <f>C10</f>
        <v>0.125</v>
      </c>
      <c r="M379" s="215">
        <f>E10</f>
        <v>0.125</v>
      </c>
      <c r="N379" s="214"/>
      <c r="O379" s="218">
        <f t="shared" si="94"/>
        <v>0.8125</v>
      </c>
      <c r="P379" s="218">
        <f t="shared" si="95"/>
        <v>0.8125</v>
      </c>
      <c r="Q379" s="218">
        <f t="shared" si="96"/>
        <v>0.8125</v>
      </c>
      <c r="R379" s="218">
        <f t="shared" si="97"/>
        <v>1</v>
      </c>
      <c r="S379" s="221">
        <f t="shared" si="88"/>
        <v>0</v>
      </c>
      <c r="T379" s="221">
        <f t="shared" si="89"/>
        <v>0</v>
      </c>
      <c r="U379" s="221">
        <f t="shared" si="90"/>
        <v>-0.1875</v>
      </c>
      <c r="V379" s="221">
        <f t="shared" si="91"/>
        <v>0</v>
      </c>
      <c r="W379" s="221">
        <f t="shared" si="92"/>
        <v>-0.1875</v>
      </c>
      <c r="X379" s="221">
        <f t="shared" si="93"/>
        <v>-0.1875</v>
      </c>
      <c r="Y379" s="205">
        <f t="shared" si="98"/>
        <v>-52.8125</v>
      </c>
      <c r="Z379" s="205">
        <f t="shared" si="99"/>
        <v>-7</v>
      </c>
      <c r="AA379" s="205">
        <f t="shared" si="100"/>
        <v>-55.6875</v>
      </c>
      <c r="AB379" s="205">
        <f t="shared" si="101"/>
        <v>45.8125</v>
      </c>
      <c r="AC379" s="205">
        <f t="shared" si="102"/>
        <v>-2.875</v>
      </c>
      <c r="AD379" s="205">
        <f t="shared" si="103"/>
        <v>-48.6875</v>
      </c>
    </row>
    <row r="380" spans="10:30" x14ac:dyDescent="0.2">
      <c r="J380" s="213">
        <v>17.500000000000501</v>
      </c>
      <c r="K380" s="214"/>
      <c r="L380" s="214"/>
      <c r="M380" s="214"/>
      <c r="N380" s="214"/>
      <c r="O380" s="218">
        <f t="shared" si="94"/>
        <v>0.8125</v>
      </c>
      <c r="P380" s="218">
        <f t="shared" si="95"/>
        <v>0.8125</v>
      </c>
      <c r="Q380" s="218">
        <f t="shared" si="96"/>
        <v>0.8125</v>
      </c>
      <c r="R380" s="218">
        <f t="shared" si="97"/>
        <v>1</v>
      </c>
      <c r="S380" s="221">
        <f t="shared" si="88"/>
        <v>0</v>
      </c>
      <c r="T380" s="221">
        <f t="shared" si="89"/>
        <v>0</v>
      </c>
      <c r="U380" s="221">
        <f t="shared" si="90"/>
        <v>-0.1875</v>
      </c>
      <c r="V380" s="221">
        <f t="shared" si="91"/>
        <v>0</v>
      </c>
      <c r="W380" s="221">
        <f t="shared" si="92"/>
        <v>-0.1875</v>
      </c>
      <c r="X380" s="221">
        <f t="shared" si="93"/>
        <v>-0.1875</v>
      </c>
      <c r="Y380" s="205">
        <f t="shared" si="98"/>
        <v>-52.8125</v>
      </c>
      <c r="Z380" s="205">
        <f t="shared" si="99"/>
        <v>-7</v>
      </c>
      <c r="AA380" s="205">
        <f t="shared" si="100"/>
        <v>-55.875</v>
      </c>
      <c r="AB380" s="205">
        <f t="shared" si="101"/>
        <v>45.8125</v>
      </c>
      <c r="AC380" s="205">
        <f t="shared" si="102"/>
        <v>-3.0625</v>
      </c>
      <c r="AD380" s="205">
        <f t="shared" si="103"/>
        <v>-48.875</v>
      </c>
    </row>
    <row r="381" spans="10:30" x14ac:dyDescent="0.2">
      <c r="J381" s="213">
        <v>17.600000000000499</v>
      </c>
      <c r="K381" s="214"/>
      <c r="L381" s="214"/>
      <c r="M381" s="214"/>
      <c r="N381" s="214"/>
      <c r="O381" s="218">
        <f t="shared" si="94"/>
        <v>0.8125</v>
      </c>
      <c r="P381" s="218">
        <f t="shared" si="95"/>
        <v>0.8125</v>
      </c>
      <c r="Q381" s="218">
        <f t="shared" si="96"/>
        <v>0.8125</v>
      </c>
      <c r="R381" s="218">
        <f t="shared" si="97"/>
        <v>1</v>
      </c>
      <c r="S381" s="221">
        <f t="shared" si="88"/>
        <v>0</v>
      </c>
      <c r="T381" s="221">
        <f t="shared" si="89"/>
        <v>0</v>
      </c>
      <c r="U381" s="221">
        <f t="shared" si="90"/>
        <v>-0.1875</v>
      </c>
      <c r="V381" s="221">
        <f t="shared" si="91"/>
        <v>0</v>
      </c>
      <c r="W381" s="221">
        <f t="shared" si="92"/>
        <v>-0.1875</v>
      </c>
      <c r="X381" s="221">
        <f t="shared" si="93"/>
        <v>-0.1875</v>
      </c>
      <c r="Y381" s="205">
        <f t="shared" si="98"/>
        <v>-52.8125</v>
      </c>
      <c r="Z381" s="205">
        <f t="shared" si="99"/>
        <v>-7</v>
      </c>
      <c r="AA381" s="205">
        <f t="shared" si="100"/>
        <v>-56.0625</v>
      </c>
      <c r="AB381" s="205">
        <f t="shared" si="101"/>
        <v>45.8125</v>
      </c>
      <c r="AC381" s="205">
        <f t="shared" si="102"/>
        <v>-3.25</v>
      </c>
      <c r="AD381" s="205">
        <f t="shared" si="103"/>
        <v>-49.0625</v>
      </c>
    </row>
    <row r="382" spans="10:30" x14ac:dyDescent="0.2">
      <c r="J382" s="213">
        <v>17.7000000000005</v>
      </c>
      <c r="K382" s="214"/>
      <c r="L382" s="214"/>
      <c r="M382" s="214"/>
      <c r="N382" s="214"/>
      <c r="O382" s="218">
        <f t="shared" si="94"/>
        <v>0.8125</v>
      </c>
      <c r="P382" s="218">
        <f t="shared" si="95"/>
        <v>0.8125</v>
      </c>
      <c r="Q382" s="218">
        <f t="shared" si="96"/>
        <v>0.8125</v>
      </c>
      <c r="R382" s="218">
        <f t="shared" si="97"/>
        <v>1</v>
      </c>
      <c r="S382" s="221">
        <f t="shared" si="88"/>
        <v>0</v>
      </c>
      <c r="T382" s="221">
        <f t="shared" si="89"/>
        <v>0</v>
      </c>
      <c r="U382" s="221">
        <f t="shared" si="90"/>
        <v>-0.1875</v>
      </c>
      <c r="V382" s="221">
        <f t="shared" si="91"/>
        <v>0</v>
      </c>
      <c r="W382" s="221">
        <f t="shared" si="92"/>
        <v>-0.1875</v>
      </c>
      <c r="X382" s="221">
        <f t="shared" si="93"/>
        <v>-0.1875</v>
      </c>
      <c r="Y382" s="205">
        <f t="shared" si="98"/>
        <v>-52.8125</v>
      </c>
      <c r="Z382" s="205">
        <f t="shared" si="99"/>
        <v>-7</v>
      </c>
      <c r="AA382" s="205">
        <f t="shared" si="100"/>
        <v>-56.25</v>
      </c>
      <c r="AB382" s="205">
        <f t="shared" si="101"/>
        <v>45.8125</v>
      </c>
      <c r="AC382" s="205">
        <f t="shared" si="102"/>
        <v>-3.4375</v>
      </c>
      <c r="AD382" s="205">
        <f t="shared" si="103"/>
        <v>-49.25</v>
      </c>
    </row>
    <row r="383" spans="10:30" x14ac:dyDescent="0.2">
      <c r="J383" s="213">
        <v>17.800000000000502</v>
      </c>
      <c r="K383" s="214"/>
      <c r="L383" s="214"/>
      <c r="M383" s="214"/>
      <c r="N383" s="214"/>
      <c r="O383" s="218">
        <f t="shared" si="94"/>
        <v>0.8125</v>
      </c>
      <c r="P383" s="218">
        <f t="shared" si="95"/>
        <v>0.8125</v>
      </c>
      <c r="Q383" s="218">
        <f t="shared" si="96"/>
        <v>0.8125</v>
      </c>
      <c r="R383" s="218">
        <f t="shared" si="97"/>
        <v>1</v>
      </c>
      <c r="S383" s="221">
        <f t="shared" si="88"/>
        <v>0</v>
      </c>
      <c r="T383" s="221">
        <f t="shared" si="89"/>
        <v>0</v>
      </c>
      <c r="U383" s="221">
        <f t="shared" si="90"/>
        <v>-0.1875</v>
      </c>
      <c r="V383" s="221">
        <f t="shared" si="91"/>
        <v>0</v>
      </c>
      <c r="W383" s="221">
        <f t="shared" si="92"/>
        <v>-0.1875</v>
      </c>
      <c r="X383" s="221">
        <f t="shared" si="93"/>
        <v>-0.1875</v>
      </c>
      <c r="Y383" s="205">
        <f t="shared" si="98"/>
        <v>-52.8125</v>
      </c>
      <c r="Z383" s="205">
        <f t="shared" si="99"/>
        <v>-7</v>
      </c>
      <c r="AA383" s="205">
        <f t="shared" si="100"/>
        <v>-56.4375</v>
      </c>
      <c r="AB383" s="205">
        <f t="shared" si="101"/>
        <v>45.8125</v>
      </c>
      <c r="AC383" s="205">
        <f t="shared" si="102"/>
        <v>-3.625</v>
      </c>
      <c r="AD383" s="205">
        <f t="shared" si="103"/>
        <v>-49.4375</v>
      </c>
    </row>
    <row r="384" spans="10:30" x14ac:dyDescent="0.2">
      <c r="J384" s="213">
        <v>17.9000000000005</v>
      </c>
      <c r="K384" s="214"/>
      <c r="L384" s="214"/>
      <c r="M384" s="214"/>
      <c r="N384" s="214"/>
      <c r="O384" s="218">
        <f t="shared" si="94"/>
        <v>0.8125</v>
      </c>
      <c r="P384" s="218">
        <f t="shared" si="95"/>
        <v>0.8125</v>
      </c>
      <c r="Q384" s="218">
        <f t="shared" si="96"/>
        <v>0.8125</v>
      </c>
      <c r="R384" s="218">
        <f t="shared" si="97"/>
        <v>1</v>
      </c>
      <c r="S384" s="221">
        <f t="shared" si="88"/>
        <v>0</v>
      </c>
      <c r="T384" s="221">
        <f t="shared" si="89"/>
        <v>0</v>
      </c>
      <c r="U384" s="221">
        <f t="shared" si="90"/>
        <v>-0.1875</v>
      </c>
      <c r="V384" s="221">
        <f t="shared" si="91"/>
        <v>0</v>
      </c>
      <c r="W384" s="221">
        <f t="shared" si="92"/>
        <v>-0.1875</v>
      </c>
      <c r="X384" s="221">
        <f t="shared" si="93"/>
        <v>-0.1875</v>
      </c>
      <c r="Y384" s="205">
        <f t="shared" si="98"/>
        <v>-52.8125</v>
      </c>
      <c r="Z384" s="205">
        <f t="shared" si="99"/>
        <v>-7</v>
      </c>
      <c r="AA384" s="205">
        <f t="shared" si="100"/>
        <v>-56.625</v>
      </c>
      <c r="AB384" s="205">
        <f t="shared" si="101"/>
        <v>45.8125</v>
      </c>
      <c r="AC384" s="205">
        <f t="shared" si="102"/>
        <v>-3.8125</v>
      </c>
      <c r="AD384" s="205">
        <f t="shared" si="103"/>
        <v>-49.625</v>
      </c>
    </row>
    <row r="385" spans="10:30" x14ac:dyDescent="0.2">
      <c r="J385" s="213">
        <v>18.000000000000501</v>
      </c>
      <c r="K385" s="214"/>
      <c r="L385" s="214"/>
      <c r="M385" s="214"/>
      <c r="N385" s="214"/>
      <c r="O385" s="218">
        <f t="shared" si="94"/>
        <v>0.8125</v>
      </c>
      <c r="P385" s="218">
        <f t="shared" si="95"/>
        <v>0.8125</v>
      </c>
      <c r="Q385" s="218">
        <f t="shared" si="96"/>
        <v>0.8125</v>
      </c>
      <c r="R385" s="218">
        <f t="shared" si="97"/>
        <v>1</v>
      </c>
      <c r="S385" s="221">
        <f t="shared" si="88"/>
        <v>0</v>
      </c>
      <c r="T385" s="221">
        <f t="shared" si="89"/>
        <v>0</v>
      </c>
      <c r="U385" s="221">
        <f t="shared" si="90"/>
        <v>-0.1875</v>
      </c>
      <c r="V385" s="221">
        <f t="shared" si="91"/>
        <v>0</v>
      </c>
      <c r="W385" s="221">
        <f t="shared" si="92"/>
        <v>-0.1875</v>
      </c>
      <c r="X385" s="221">
        <f t="shared" si="93"/>
        <v>-0.1875</v>
      </c>
      <c r="Y385" s="205">
        <f t="shared" si="98"/>
        <v>-52.8125</v>
      </c>
      <c r="Z385" s="205">
        <f t="shared" si="99"/>
        <v>-7</v>
      </c>
      <c r="AA385" s="205">
        <f t="shared" si="100"/>
        <v>-56.8125</v>
      </c>
      <c r="AB385" s="205">
        <f t="shared" si="101"/>
        <v>45.8125</v>
      </c>
      <c r="AC385" s="205">
        <f t="shared" si="102"/>
        <v>-4</v>
      </c>
      <c r="AD385" s="205">
        <f t="shared" si="103"/>
        <v>-49.8125</v>
      </c>
    </row>
    <row r="386" spans="10:30" x14ac:dyDescent="0.2">
      <c r="J386" s="213">
        <v>18.100000000000499</v>
      </c>
      <c r="K386" s="214"/>
      <c r="L386" s="214"/>
      <c r="M386" s="214"/>
      <c r="N386" s="214"/>
      <c r="O386" s="218">
        <f t="shared" si="94"/>
        <v>0.8125</v>
      </c>
      <c r="P386" s="218">
        <f t="shared" si="95"/>
        <v>0.8125</v>
      </c>
      <c r="Q386" s="218">
        <f t="shared" si="96"/>
        <v>0.8125</v>
      </c>
      <c r="R386" s="218">
        <f t="shared" si="97"/>
        <v>1</v>
      </c>
      <c r="S386" s="221">
        <f t="shared" si="88"/>
        <v>0</v>
      </c>
      <c r="T386" s="221">
        <f t="shared" si="89"/>
        <v>0</v>
      </c>
      <c r="U386" s="221">
        <f t="shared" si="90"/>
        <v>-0.1875</v>
      </c>
      <c r="V386" s="221">
        <f t="shared" si="91"/>
        <v>0</v>
      </c>
      <c r="W386" s="221">
        <f t="shared" si="92"/>
        <v>-0.1875</v>
      </c>
      <c r="X386" s="221">
        <f t="shared" si="93"/>
        <v>-0.1875</v>
      </c>
      <c r="Y386" s="205">
        <f t="shared" si="98"/>
        <v>-52.8125</v>
      </c>
      <c r="Z386" s="205">
        <f t="shared" si="99"/>
        <v>-7</v>
      </c>
      <c r="AA386" s="205">
        <f t="shared" si="100"/>
        <v>-57</v>
      </c>
      <c r="AB386" s="205">
        <f t="shared" si="101"/>
        <v>45.8125</v>
      </c>
      <c r="AC386" s="205">
        <f t="shared" si="102"/>
        <v>-4.1875</v>
      </c>
      <c r="AD386" s="205">
        <f t="shared" si="103"/>
        <v>-50</v>
      </c>
    </row>
    <row r="387" spans="10:30" x14ac:dyDescent="0.2">
      <c r="J387" s="213">
        <v>18.2000000000005</v>
      </c>
      <c r="K387" s="214"/>
      <c r="L387" s="214"/>
      <c r="M387" s="214"/>
      <c r="N387" s="214"/>
      <c r="O387" s="218">
        <f t="shared" si="94"/>
        <v>0.8125</v>
      </c>
      <c r="P387" s="218">
        <f t="shared" si="95"/>
        <v>0.8125</v>
      </c>
      <c r="Q387" s="218">
        <f t="shared" si="96"/>
        <v>0.8125</v>
      </c>
      <c r="R387" s="218">
        <f t="shared" si="97"/>
        <v>1</v>
      </c>
      <c r="S387" s="221">
        <f t="shared" si="88"/>
        <v>0</v>
      </c>
      <c r="T387" s="221">
        <f t="shared" si="89"/>
        <v>0</v>
      </c>
      <c r="U387" s="221">
        <f t="shared" si="90"/>
        <v>-0.1875</v>
      </c>
      <c r="V387" s="221">
        <f t="shared" si="91"/>
        <v>0</v>
      </c>
      <c r="W387" s="221">
        <f t="shared" si="92"/>
        <v>-0.1875</v>
      </c>
      <c r="X387" s="221">
        <f t="shared" si="93"/>
        <v>-0.1875</v>
      </c>
      <c r="Y387" s="205">
        <f t="shared" si="98"/>
        <v>-52.8125</v>
      </c>
      <c r="Z387" s="205">
        <f t="shared" si="99"/>
        <v>-7</v>
      </c>
      <c r="AA387" s="205">
        <f t="shared" si="100"/>
        <v>-57.1875</v>
      </c>
      <c r="AB387" s="205">
        <f t="shared" si="101"/>
        <v>45.8125</v>
      </c>
      <c r="AC387" s="205">
        <f t="shared" si="102"/>
        <v>-4.375</v>
      </c>
      <c r="AD387" s="205">
        <f t="shared" si="103"/>
        <v>-50.1875</v>
      </c>
    </row>
    <row r="388" spans="10:30" x14ac:dyDescent="0.2">
      <c r="J388" s="213">
        <v>18.300000000000502</v>
      </c>
      <c r="K388" s="214"/>
      <c r="L388" s="214"/>
      <c r="M388" s="214"/>
      <c r="N388" s="214"/>
      <c r="O388" s="218">
        <f t="shared" si="94"/>
        <v>0.8125</v>
      </c>
      <c r="P388" s="218">
        <f t="shared" si="95"/>
        <v>0.8125</v>
      </c>
      <c r="Q388" s="218">
        <f t="shared" si="96"/>
        <v>0.8125</v>
      </c>
      <c r="R388" s="218">
        <f t="shared" si="97"/>
        <v>1</v>
      </c>
      <c r="S388" s="221">
        <f t="shared" si="88"/>
        <v>0</v>
      </c>
      <c r="T388" s="221">
        <f t="shared" si="89"/>
        <v>0</v>
      </c>
      <c r="U388" s="221">
        <f t="shared" si="90"/>
        <v>-0.1875</v>
      </c>
      <c r="V388" s="221">
        <f t="shared" si="91"/>
        <v>0</v>
      </c>
      <c r="W388" s="221">
        <f t="shared" si="92"/>
        <v>-0.1875</v>
      </c>
      <c r="X388" s="221">
        <f t="shared" si="93"/>
        <v>-0.1875</v>
      </c>
      <c r="Y388" s="205">
        <f t="shared" si="98"/>
        <v>-52.8125</v>
      </c>
      <c r="Z388" s="205">
        <f t="shared" si="99"/>
        <v>-7</v>
      </c>
      <c r="AA388" s="205">
        <f t="shared" si="100"/>
        <v>-57.375</v>
      </c>
      <c r="AB388" s="205">
        <f t="shared" si="101"/>
        <v>45.8125</v>
      </c>
      <c r="AC388" s="205">
        <f t="shared" si="102"/>
        <v>-4.5625</v>
      </c>
      <c r="AD388" s="205">
        <f t="shared" si="103"/>
        <v>-50.375</v>
      </c>
    </row>
    <row r="389" spans="10:30" x14ac:dyDescent="0.2">
      <c r="J389" s="213">
        <v>18.4000000000005</v>
      </c>
      <c r="K389" s="214"/>
      <c r="L389" s="214"/>
      <c r="M389" s="214"/>
      <c r="N389" s="214"/>
      <c r="O389" s="218">
        <f t="shared" si="94"/>
        <v>0.8125</v>
      </c>
      <c r="P389" s="218">
        <f t="shared" si="95"/>
        <v>0.8125</v>
      </c>
      <c r="Q389" s="218">
        <f t="shared" si="96"/>
        <v>0.8125</v>
      </c>
      <c r="R389" s="218">
        <f t="shared" si="97"/>
        <v>1</v>
      </c>
      <c r="S389" s="221">
        <f t="shared" si="88"/>
        <v>0</v>
      </c>
      <c r="T389" s="221">
        <f t="shared" si="89"/>
        <v>0</v>
      </c>
      <c r="U389" s="221">
        <f t="shared" si="90"/>
        <v>-0.1875</v>
      </c>
      <c r="V389" s="221">
        <f t="shared" si="91"/>
        <v>0</v>
      </c>
      <c r="W389" s="221">
        <f t="shared" si="92"/>
        <v>-0.1875</v>
      </c>
      <c r="X389" s="221">
        <f t="shared" si="93"/>
        <v>-0.1875</v>
      </c>
      <c r="Y389" s="205">
        <f t="shared" si="98"/>
        <v>-52.8125</v>
      </c>
      <c r="Z389" s="205">
        <f t="shared" si="99"/>
        <v>-7</v>
      </c>
      <c r="AA389" s="205">
        <f t="shared" si="100"/>
        <v>-57.5625</v>
      </c>
      <c r="AB389" s="205">
        <f t="shared" si="101"/>
        <v>45.8125</v>
      </c>
      <c r="AC389" s="205">
        <f t="shared" si="102"/>
        <v>-4.75</v>
      </c>
      <c r="AD389" s="205">
        <f t="shared" si="103"/>
        <v>-50.5625</v>
      </c>
    </row>
    <row r="390" spans="10:30" x14ac:dyDescent="0.2">
      <c r="J390" s="213">
        <v>18.500000000000501</v>
      </c>
      <c r="K390" s="214"/>
      <c r="L390" s="214"/>
      <c r="M390" s="215">
        <f>E12</f>
        <v>0.125</v>
      </c>
      <c r="N390" s="214"/>
      <c r="O390" s="218">
        <f t="shared" si="94"/>
        <v>0.8125</v>
      </c>
      <c r="P390" s="218">
        <f t="shared" si="95"/>
        <v>0.8125</v>
      </c>
      <c r="Q390" s="218">
        <f t="shared" si="96"/>
        <v>0.9375</v>
      </c>
      <c r="R390" s="218">
        <f t="shared" si="97"/>
        <v>1</v>
      </c>
      <c r="S390" s="221">
        <f t="shared" ref="S390:S453" si="104">O390-P390</f>
        <v>0</v>
      </c>
      <c r="T390" s="221">
        <f t="shared" ref="T390:T453" si="105">O390-Q390</f>
        <v>-0.125</v>
      </c>
      <c r="U390" s="221">
        <f t="shared" ref="U390:U453" si="106">O390-R390</f>
        <v>-0.1875</v>
      </c>
      <c r="V390" s="221">
        <f t="shared" ref="V390:V453" si="107">P390-Q390</f>
        <v>-0.125</v>
      </c>
      <c r="W390" s="221">
        <f t="shared" ref="W390:W453" si="108">P390-R390</f>
        <v>-0.1875</v>
      </c>
      <c r="X390" s="221">
        <f t="shared" ref="X390:X453" si="109">Q390-R390</f>
        <v>-6.25E-2</v>
      </c>
      <c r="Y390" s="205">
        <f t="shared" si="98"/>
        <v>-52.8125</v>
      </c>
      <c r="Z390" s="205">
        <f t="shared" si="99"/>
        <v>-7.125</v>
      </c>
      <c r="AA390" s="205">
        <f t="shared" si="100"/>
        <v>-57.75</v>
      </c>
      <c r="AB390" s="205">
        <f t="shared" si="101"/>
        <v>45.6875</v>
      </c>
      <c r="AC390" s="205">
        <f t="shared" si="102"/>
        <v>-4.9375</v>
      </c>
      <c r="AD390" s="205">
        <f t="shared" si="103"/>
        <v>-50.625</v>
      </c>
    </row>
    <row r="391" spans="10:30" x14ac:dyDescent="0.2">
      <c r="J391" s="213">
        <v>18.600000000000499</v>
      </c>
      <c r="K391" s="214"/>
      <c r="L391" s="214"/>
      <c r="M391" s="214"/>
      <c r="N391" s="214"/>
      <c r="O391" s="218">
        <f t="shared" ref="O391:O454" si="110">K391+O390</f>
        <v>0.8125</v>
      </c>
      <c r="P391" s="218">
        <f t="shared" ref="P391:P454" si="111">L391+P390</f>
        <v>0.8125</v>
      </c>
      <c r="Q391" s="218">
        <f t="shared" ref="Q391:Q454" si="112">M391+Q390</f>
        <v>0.9375</v>
      </c>
      <c r="R391" s="218">
        <f t="shared" ref="R391:R454" si="113">N391+R390</f>
        <v>1</v>
      </c>
      <c r="S391" s="221">
        <f t="shared" si="104"/>
        <v>0</v>
      </c>
      <c r="T391" s="221">
        <f t="shared" si="105"/>
        <v>-0.125</v>
      </c>
      <c r="U391" s="221">
        <f t="shared" si="106"/>
        <v>-0.1875</v>
      </c>
      <c r="V391" s="221">
        <f t="shared" si="107"/>
        <v>-0.125</v>
      </c>
      <c r="W391" s="221">
        <f t="shared" si="108"/>
        <v>-0.1875</v>
      </c>
      <c r="X391" s="221">
        <f t="shared" si="109"/>
        <v>-6.25E-2</v>
      </c>
      <c r="Y391" s="205">
        <f t="shared" ref="Y391:Y454" si="114">S391+Y390</f>
        <v>-52.8125</v>
      </c>
      <c r="Z391" s="205">
        <f t="shared" ref="Z391:Z454" si="115">T391+Z390</f>
        <v>-7.25</v>
      </c>
      <c r="AA391" s="205">
        <f t="shared" ref="AA391:AA454" si="116">U391+AA390</f>
        <v>-57.9375</v>
      </c>
      <c r="AB391" s="205">
        <f t="shared" ref="AB391:AB454" si="117">V391+AB390</f>
        <v>45.5625</v>
      </c>
      <c r="AC391" s="205">
        <f t="shared" ref="AC391:AC454" si="118">W391+AC390</f>
        <v>-5.125</v>
      </c>
      <c r="AD391" s="205">
        <f t="shared" ref="AD391:AD454" si="119">X391+AD390</f>
        <v>-50.6875</v>
      </c>
    </row>
    <row r="392" spans="10:30" x14ac:dyDescent="0.2">
      <c r="J392" s="213">
        <v>18.7000000000005</v>
      </c>
      <c r="K392" s="214"/>
      <c r="L392" s="214"/>
      <c r="M392" s="214"/>
      <c r="N392" s="214"/>
      <c r="O392" s="218">
        <f t="shared" si="110"/>
        <v>0.8125</v>
      </c>
      <c r="P392" s="218">
        <f t="shared" si="111"/>
        <v>0.8125</v>
      </c>
      <c r="Q392" s="218">
        <f t="shared" si="112"/>
        <v>0.9375</v>
      </c>
      <c r="R392" s="218">
        <f t="shared" si="113"/>
        <v>1</v>
      </c>
      <c r="S392" s="221">
        <f t="shared" si="104"/>
        <v>0</v>
      </c>
      <c r="T392" s="221">
        <f t="shared" si="105"/>
        <v>-0.125</v>
      </c>
      <c r="U392" s="221">
        <f t="shared" si="106"/>
        <v>-0.1875</v>
      </c>
      <c r="V392" s="221">
        <f t="shared" si="107"/>
        <v>-0.125</v>
      </c>
      <c r="W392" s="221">
        <f t="shared" si="108"/>
        <v>-0.1875</v>
      </c>
      <c r="X392" s="221">
        <f t="shared" si="109"/>
        <v>-6.25E-2</v>
      </c>
      <c r="Y392" s="205">
        <f t="shared" si="114"/>
        <v>-52.8125</v>
      </c>
      <c r="Z392" s="205">
        <f t="shared" si="115"/>
        <v>-7.375</v>
      </c>
      <c r="AA392" s="205">
        <f t="shared" si="116"/>
        <v>-58.125</v>
      </c>
      <c r="AB392" s="205">
        <f t="shared" si="117"/>
        <v>45.4375</v>
      </c>
      <c r="AC392" s="205">
        <f t="shared" si="118"/>
        <v>-5.3125</v>
      </c>
      <c r="AD392" s="205">
        <f t="shared" si="119"/>
        <v>-50.75</v>
      </c>
    </row>
    <row r="393" spans="10:30" x14ac:dyDescent="0.2">
      <c r="J393" s="213">
        <v>18.800000000000601</v>
      </c>
      <c r="K393" s="214"/>
      <c r="L393" s="214"/>
      <c r="M393" s="214"/>
      <c r="N393" s="214"/>
      <c r="O393" s="218">
        <f t="shared" si="110"/>
        <v>0.8125</v>
      </c>
      <c r="P393" s="218">
        <f t="shared" si="111"/>
        <v>0.8125</v>
      </c>
      <c r="Q393" s="218">
        <f t="shared" si="112"/>
        <v>0.9375</v>
      </c>
      <c r="R393" s="218">
        <f t="shared" si="113"/>
        <v>1</v>
      </c>
      <c r="S393" s="221">
        <f t="shared" si="104"/>
        <v>0</v>
      </c>
      <c r="T393" s="221">
        <f t="shared" si="105"/>
        <v>-0.125</v>
      </c>
      <c r="U393" s="221">
        <f t="shared" si="106"/>
        <v>-0.1875</v>
      </c>
      <c r="V393" s="221">
        <f t="shared" si="107"/>
        <v>-0.125</v>
      </c>
      <c r="W393" s="221">
        <f t="shared" si="108"/>
        <v>-0.1875</v>
      </c>
      <c r="X393" s="221">
        <f t="shared" si="109"/>
        <v>-6.25E-2</v>
      </c>
      <c r="Y393" s="205">
        <f t="shared" si="114"/>
        <v>-52.8125</v>
      </c>
      <c r="Z393" s="205">
        <f t="shared" si="115"/>
        <v>-7.5</v>
      </c>
      <c r="AA393" s="205">
        <f t="shared" si="116"/>
        <v>-58.3125</v>
      </c>
      <c r="AB393" s="205">
        <f t="shared" si="117"/>
        <v>45.3125</v>
      </c>
      <c r="AC393" s="205">
        <f t="shared" si="118"/>
        <v>-5.5</v>
      </c>
      <c r="AD393" s="205">
        <f t="shared" si="119"/>
        <v>-50.8125</v>
      </c>
    </row>
    <row r="394" spans="10:30" x14ac:dyDescent="0.2">
      <c r="J394" s="213">
        <v>18.900000000000599</v>
      </c>
      <c r="K394" s="214"/>
      <c r="L394" s="214"/>
      <c r="M394" s="214"/>
      <c r="N394" s="214"/>
      <c r="O394" s="218">
        <f t="shared" si="110"/>
        <v>0.8125</v>
      </c>
      <c r="P394" s="218">
        <f t="shared" si="111"/>
        <v>0.8125</v>
      </c>
      <c r="Q394" s="218">
        <f t="shared" si="112"/>
        <v>0.9375</v>
      </c>
      <c r="R394" s="218">
        <f t="shared" si="113"/>
        <v>1</v>
      </c>
      <c r="S394" s="221">
        <f t="shared" si="104"/>
        <v>0</v>
      </c>
      <c r="T394" s="221">
        <f t="shared" si="105"/>
        <v>-0.125</v>
      </c>
      <c r="U394" s="221">
        <f t="shared" si="106"/>
        <v>-0.1875</v>
      </c>
      <c r="V394" s="221">
        <f t="shared" si="107"/>
        <v>-0.125</v>
      </c>
      <c r="W394" s="221">
        <f t="shared" si="108"/>
        <v>-0.1875</v>
      </c>
      <c r="X394" s="221">
        <f t="shared" si="109"/>
        <v>-6.25E-2</v>
      </c>
      <c r="Y394" s="205">
        <f t="shared" si="114"/>
        <v>-52.8125</v>
      </c>
      <c r="Z394" s="205">
        <f t="shared" si="115"/>
        <v>-7.625</v>
      </c>
      <c r="AA394" s="205">
        <f t="shared" si="116"/>
        <v>-58.5</v>
      </c>
      <c r="AB394" s="205">
        <f t="shared" si="117"/>
        <v>45.1875</v>
      </c>
      <c r="AC394" s="205">
        <f t="shared" si="118"/>
        <v>-5.6875</v>
      </c>
      <c r="AD394" s="205">
        <f t="shared" si="119"/>
        <v>-50.875</v>
      </c>
    </row>
    <row r="395" spans="10:30" x14ac:dyDescent="0.2">
      <c r="J395" s="213">
        <v>19.0000000000006</v>
      </c>
      <c r="K395" s="214"/>
      <c r="L395" s="214"/>
      <c r="M395" s="215"/>
      <c r="N395" s="214"/>
      <c r="O395" s="218">
        <f t="shared" si="110"/>
        <v>0.8125</v>
      </c>
      <c r="P395" s="218">
        <f t="shared" si="111"/>
        <v>0.8125</v>
      </c>
      <c r="Q395" s="218">
        <f t="shared" si="112"/>
        <v>0.9375</v>
      </c>
      <c r="R395" s="218">
        <f t="shared" si="113"/>
        <v>1</v>
      </c>
      <c r="S395" s="221">
        <f t="shared" si="104"/>
        <v>0</v>
      </c>
      <c r="T395" s="221">
        <f t="shared" si="105"/>
        <v>-0.125</v>
      </c>
      <c r="U395" s="221">
        <f t="shared" si="106"/>
        <v>-0.1875</v>
      </c>
      <c r="V395" s="221">
        <f t="shared" si="107"/>
        <v>-0.125</v>
      </c>
      <c r="W395" s="221">
        <f t="shared" si="108"/>
        <v>-0.1875</v>
      </c>
      <c r="X395" s="221">
        <f t="shared" si="109"/>
        <v>-6.25E-2</v>
      </c>
      <c r="Y395" s="205">
        <f t="shared" si="114"/>
        <v>-52.8125</v>
      </c>
      <c r="Z395" s="205">
        <f t="shared" si="115"/>
        <v>-7.75</v>
      </c>
      <c r="AA395" s="205">
        <f t="shared" si="116"/>
        <v>-58.6875</v>
      </c>
      <c r="AB395" s="205">
        <f t="shared" si="117"/>
        <v>45.0625</v>
      </c>
      <c r="AC395" s="205">
        <f t="shared" si="118"/>
        <v>-5.875</v>
      </c>
      <c r="AD395" s="205">
        <f t="shared" si="119"/>
        <v>-50.9375</v>
      </c>
    </row>
    <row r="396" spans="10:30" x14ac:dyDescent="0.2">
      <c r="J396" s="213">
        <v>19.100000000000598</v>
      </c>
      <c r="K396" s="214"/>
      <c r="L396" s="214"/>
      <c r="M396" s="215"/>
      <c r="N396" s="214"/>
      <c r="O396" s="218">
        <f t="shared" si="110"/>
        <v>0.8125</v>
      </c>
      <c r="P396" s="218">
        <f t="shared" si="111"/>
        <v>0.8125</v>
      </c>
      <c r="Q396" s="218">
        <f t="shared" si="112"/>
        <v>0.9375</v>
      </c>
      <c r="R396" s="218">
        <f t="shared" si="113"/>
        <v>1</v>
      </c>
      <c r="S396" s="221">
        <f t="shared" si="104"/>
        <v>0</v>
      </c>
      <c r="T396" s="221">
        <f t="shared" si="105"/>
        <v>-0.125</v>
      </c>
      <c r="U396" s="221">
        <f t="shared" si="106"/>
        <v>-0.1875</v>
      </c>
      <c r="V396" s="221">
        <f t="shared" si="107"/>
        <v>-0.125</v>
      </c>
      <c r="W396" s="221">
        <f t="shared" si="108"/>
        <v>-0.1875</v>
      </c>
      <c r="X396" s="221">
        <f t="shared" si="109"/>
        <v>-6.25E-2</v>
      </c>
      <c r="Y396" s="205">
        <f t="shared" si="114"/>
        <v>-52.8125</v>
      </c>
      <c r="Z396" s="205">
        <f t="shared" si="115"/>
        <v>-7.875</v>
      </c>
      <c r="AA396" s="205">
        <f t="shared" si="116"/>
        <v>-58.875</v>
      </c>
      <c r="AB396" s="205">
        <f t="shared" si="117"/>
        <v>44.9375</v>
      </c>
      <c r="AC396" s="205">
        <f t="shared" si="118"/>
        <v>-6.0625</v>
      </c>
      <c r="AD396" s="205">
        <f t="shared" si="119"/>
        <v>-51</v>
      </c>
    </row>
    <row r="397" spans="10:30" x14ac:dyDescent="0.2">
      <c r="J397" s="213">
        <v>19.2000000000006</v>
      </c>
      <c r="K397" s="214"/>
      <c r="L397" s="214"/>
      <c r="M397" s="214"/>
      <c r="N397" s="214"/>
      <c r="O397" s="218">
        <f t="shared" si="110"/>
        <v>0.8125</v>
      </c>
      <c r="P397" s="218">
        <f t="shared" si="111"/>
        <v>0.8125</v>
      </c>
      <c r="Q397" s="218">
        <f t="shared" si="112"/>
        <v>0.9375</v>
      </c>
      <c r="R397" s="218">
        <f t="shared" si="113"/>
        <v>1</v>
      </c>
      <c r="S397" s="221">
        <f t="shared" si="104"/>
        <v>0</v>
      </c>
      <c r="T397" s="221">
        <f t="shared" si="105"/>
        <v>-0.125</v>
      </c>
      <c r="U397" s="221">
        <f t="shared" si="106"/>
        <v>-0.1875</v>
      </c>
      <c r="V397" s="221">
        <f t="shared" si="107"/>
        <v>-0.125</v>
      </c>
      <c r="W397" s="221">
        <f t="shared" si="108"/>
        <v>-0.1875</v>
      </c>
      <c r="X397" s="221">
        <f t="shared" si="109"/>
        <v>-6.25E-2</v>
      </c>
      <c r="Y397" s="205">
        <f t="shared" si="114"/>
        <v>-52.8125</v>
      </c>
      <c r="Z397" s="205">
        <f t="shared" si="115"/>
        <v>-8</v>
      </c>
      <c r="AA397" s="205">
        <f t="shared" si="116"/>
        <v>-59.0625</v>
      </c>
      <c r="AB397" s="205">
        <f t="shared" si="117"/>
        <v>44.8125</v>
      </c>
      <c r="AC397" s="205">
        <f t="shared" si="118"/>
        <v>-6.25</v>
      </c>
      <c r="AD397" s="205">
        <f t="shared" si="119"/>
        <v>-51.0625</v>
      </c>
    </row>
    <row r="398" spans="10:30" x14ac:dyDescent="0.2">
      <c r="J398" s="213">
        <v>19.300000000000601</v>
      </c>
      <c r="K398" s="214"/>
      <c r="L398" s="214"/>
      <c r="M398" s="214"/>
      <c r="N398" s="214"/>
      <c r="O398" s="218">
        <f t="shared" si="110"/>
        <v>0.8125</v>
      </c>
      <c r="P398" s="218">
        <f t="shared" si="111"/>
        <v>0.8125</v>
      </c>
      <c r="Q398" s="218">
        <f t="shared" si="112"/>
        <v>0.9375</v>
      </c>
      <c r="R398" s="218">
        <f t="shared" si="113"/>
        <v>1</v>
      </c>
      <c r="S398" s="221">
        <f t="shared" si="104"/>
        <v>0</v>
      </c>
      <c r="T398" s="221">
        <f t="shared" si="105"/>
        <v>-0.125</v>
      </c>
      <c r="U398" s="221">
        <f t="shared" si="106"/>
        <v>-0.1875</v>
      </c>
      <c r="V398" s="221">
        <f t="shared" si="107"/>
        <v>-0.125</v>
      </c>
      <c r="W398" s="221">
        <f t="shared" si="108"/>
        <v>-0.1875</v>
      </c>
      <c r="X398" s="221">
        <f t="shared" si="109"/>
        <v>-6.25E-2</v>
      </c>
      <c r="Y398" s="205">
        <f t="shared" si="114"/>
        <v>-52.8125</v>
      </c>
      <c r="Z398" s="205">
        <f t="shared" si="115"/>
        <v>-8.125</v>
      </c>
      <c r="AA398" s="205">
        <f t="shared" si="116"/>
        <v>-59.25</v>
      </c>
      <c r="AB398" s="205">
        <f t="shared" si="117"/>
        <v>44.6875</v>
      </c>
      <c r="AC398" s="205">
        <f t="shared" si="118"/>
        <v>-6.4375</v>
      </c>
      <c r="AD398" s="205">
        <f t="shared" si="119"/>
        <v>-51.125</v>
      </c>
    </row>
    <row r="399" spans="10:30" x14ac:dyDescent="0.2">
      <c r="J399" s="213">
        <v>19.400000000000599</v>
      </c>
      <c r="K399" s="214"/>
      <c r="L399" s="214"/>
      <c r="M399" s="214"/>
      <c r="N399" s="214"/>
      <c r="O399" s="218">
        <f t="shared" si="110"/>
        <v>0.8125</v>
      </c>
      <c r="P399" s="218">
        <f t="shared" si="111"/>
        <v>0.8125</v>
      </c>
      <c r="Q399" s="218">
        <f t="shared" si="112"/>
        <v>0.9375</v>
      </c>
      <c r="R399" s="218">
        <f t="shared" si="113"/>
        <v>1</v>
      </c>
      <c r="S399" s="221">
        <f t="shared" si="104"/>
        <v>0</v>
      </c>
      <c r="T399" s="221">
        <f t="shared" si="105"/>
        <v>-0.125</v>
      </c>
      <c r="U399" s="221">
        <f t="shared" si="106"/>
        <v>-0.1875</v>
      </c>
      <c r="V399" s="221">
        <f t="shared" si="107"/>
        <v>-0.125</v>
      </c>
      <c r="W399" s="221">
        <f t="shared" si="108"/>
        <v>-0.1875</v>
      </c>
      <c r="X399" s="221">
        <f t="shared" si="109"/>
        <v>-6.25E-2</v>
      </c>
      <c r="Y399" s="205">
        <f t="shared" si="114"/>
        <v>-52.8125</v>
      </c>
      <c r="Z399" s="205">
        <f t="shared" si="115"/>
        <v>-8.25</v>
      </c>
      <c r="AA399" s="205">
        <f t="shared" si="116"/>
        <v>-59.4375</v>
      </c>
      <c r="AB399" s="205">
        <f t="shared" si="117"/>
        <v>44.5625</v>
      </c>
      <c r="AC399" s="205">
        <f t="shared" si="118"/>
        <v>-6.625</v>
      </c>
      <c r="AD399" s="205">
        <f t="shared" si="119"/>
        <v>-51.1875</v>
      </c>
    </row>
    <row r="400" spans="10:30" x14ac:dyDescent="0.2">
      <c r="J400" s="213">
        <v>19.5000000000006</v>
      </c>
      <c r="K400" s="214"/>
      <c r="L400" s="214"/>
      <c r="M400" s="214"/>
      <c r="N400" s="214"/>
      <c r="O400" s="218">
        <f t="shared" si="110"/>
        <v>0.8125</v>
      </c>
      <c r="P400" s="218">
        <f t="shared" si="111"/>
        <v>0.8125</v>
      </c>
      <c r="Q400" s="218">
        <f t="shared" si="112"/>
        <v>0.9375</v>
      </c>
      <c r="R400" s="218">
        <f t="shared" si="113"/>
        <v>1</v>
      </c>
      <c r="S400" s="221">
        <f t="shared" si="104"/>
        <v>0</v>
      </c>
      <c r="T400" s="221">
        <f t="shared" si="105"/>
        <v>-0.125</v>
      </c>
      <c r="U400" s="221">
        <f t="shared" si="106"/>
        <v>-0.1875</v>
      </c>
      <c r="V400" s="221">
        <f t="shared" si="107"/>
        <v>-0.125</v>
      </c>
      <c r="W400" s="221">
        <f t="shared" si="108"/>
        <v>-0.1875</v>
      </c>
      <c r="X400" s="221">
        <f t="shared" si="109"/>
        <v>-6.25E-2</v>
      </c>
      <c r="Y400" s="205">
        <f t="shared" si="114"/>
        <v>-52.8125</v>
      </c>
      <c r="Z400" s="205">
        <f t="shared" si="115"/>
        <v>-8.375</v>
      </c>
      <c r="AA400" s="205">
        <f t="shared" si="116"/>
        <v>-59.625</v>
      </c>
      <c r="AB400" s="205">
        <f t="shared" si="117"/>
        <v>44.4375</v>
      </c>
      <c r="AC400" s="205">
        <f t="shared" si="118"/>
        <v>-6.8125</v>
      </c>
      <c r="AD400" s="205">
        <f t="shared" si="119"/>
        <v>-51.25</v>
      </c>
    </row>
    <row r="401" spans="10:30" x14ac:dyDescent="0.2">
      <c r="J401" s="213">
        <v>19.600000000000598</v>
      </c>
      <c r="K401" s="214"/>
      <c r="L401" s="214"/>
      <c r="M401" s="214"/>
      <c r="N401" s="214"/>
      <c r="O401" s="218">
        <f t="shared" si="110"/>
        <v>0.8125</v>
      </c>
      <c r="P401" s="218">
        <f t="shared" si="111"/>
        <v>0.8125</v>
      </c>
      <c r="Q401" s="218">
        <f t="shared" si="112"/>
        <v>0.9375</v>
      </c>
      <c r="R401" s="218">
        <f t="shared" si="113"/>
        <v>1</v>
      </c>
      <c r="S401" s="221">
        <f t="shared" si="104"/>
        <v>0</v>
      </c>
      <c r="T401" s="221">
        <f t="shared" si="105"/>
        <v>-0.125</v>
      </c>
      <c r="U401" s="221">
        <f t="shared" si="106"/>
        <v>-0.1875</v>
      </c>
      <c r="V401" s="221">
        <f t="shared" si="107"/>
        <v>-0.125</v>
      </c>
      <c r="W401" s="221">
        <f t="shared" si="108"/>
        <v>-0.1875</v>
      </c>
      <c r="X401" s="221">
        <f t="shared" si="109"/>
        <v>-6.25E-2</v>
      </c>
      <c r="Y401" s="205">
        <f t="shared" si="114"/>
        <v>-52.8125</v>
      </c>
      <c r="Z401" s="205">
        <f t="shared" si="115"/>
        <v>-8.5</v>
      </c>
      <c r="AA401" s="205">
        <f t="shared" si="116"/>
        <v>-59.8125</v>
      </c>
      <c r="AB401" s="205">
        <f t="shared" si="117"/>
        <v>44.3125</v>
      </c>
      <c r="AC401" s="205">
        <f t="shared" si="118"/>
        <v>-7</v>
      </c>
      <c r="AD401" s="205">
        <f t="shared" si="119"/>
        <v>-51.3125</v>
      </c>
    </row>
    <row r="402" spans="10:30" x14ac:dyDescent="0.2">
      <c r="J402" s="213">
        <v>19.7000000000006</v>
      </c>
      <c r="K402" s="214"/>
      <c r="L402" s="214"/>
      <c r="M402" s="214"/>
      <c r="N402" s="214"/>
      <c r="O402" s="218">
        <f t="shared" si="110"/>
        <v>0.8125</v>
      </c>
      <c r="P402" s="218">
        <f t="shared" si="111"/>
        <v>0.8125</v>
      </c>
      <c r="Q402" s="218">
        <f t="shared" si="112"/>
        <v>0.9375</v>
      </c>
      <c r="R402" s="218">
        <f t="shared" si="113"/>
        <v>1</v>
      </c>
      <c r="S402" s="221">
        <f t="shared" si="104"/>
        <v>0</v>
      </c>
      <c r="T402" s="221">
        <f t="shared" si="105"/>
        <v>-0.125</v>
      </c>
      <c r="U402" s="221">
        <f t="shared" si="106"/>
        <v>-0.1875</v>
      </c>
      <c r="V402" s="221">
        <f t="shared" si="107"/>
        <v>-0.125</v>
      </c>
      <c r="W402" s="221">
        <f t="shared" si="108"/>
        <v>-0.1875</v>
      </c>
      <c r="X402" s="221">
        <f t="shared" si="109"/>
        <v>-6.25E-2</v>
      </c>
      <c r="Y402" s="205">
        <f t="shared" si="114"/>
        <v>-52.8125</v>
      </c>
      <c r="Z402" s="205">
        <f t="shared" si="115"/>
        <v>-8.625</v>
      </c>
      <c r="AA402" s="205">
        <f t="shared" si="116"/>
        <v>-60</v>
      </c>
      <c r="AB402" s="205">
        <f t="shared" si="117"/>
        <v>44.1875</v>
      </c>
      <c r="AC402" s="205">
        <f t="shared" si="118"/>
        <v>-7.1875</v>
      </c>
      <c r="AD402" s="205">
        <f t="shared" si="119"/>
        <v>-51.375</v>
      </c>
    </row>
    <row r="403" spans="10:30" x14ac:dyDescent="0.2">
      <c r="J403" s="213">
        <v>19.800000000000601</v>
      </c>
      <c r="K403" s="214"/>
      <c r="L403" s="214"/>
      <c r="M403" s="214"/>
      <c r="N403" s="214"/>
      <c r="O403" s="218">
        <f t="shared" si="110"/>
        <v>0.8125</v>
      </c>
      <c r="P403" s="218">
        <f t="shared" si="111"/>
        <v>0.8125</v>
      </c>
      <c r="Q403" s="218">
        <f t="shared" si="112"/>
        <v>0.9375</v>
      </c>
      <c r="R403" s="218">
        <f t="shared" si="113"/>
        <v>1</v>
      </c>
      <c r="S403" s="221">
        <f t="shared" si="104"/>
        <v>0</v>
      </c>
      <c r="T403" s="221">
        <f t="shared" si="105"/>
        <v>-0.125</v>
      </c>
      <c r="U403" s="221">
        <f t="shared" si="106"/>
        <v>-0.1875</v>
      </c>
      <c r="V403" s="221">
        <f t="shared" si="107"/>
        <v>-0.125</v>
      </c>
      <c r="W403" s="221">
        <f t="shared" si="108"/>
        <v>-0.1875</v>
      </c>
      <c r="X403" s="221">
        <f t="shared" si="109"/>
        <v>-6.25E-2</v>
      </c>
      <c r="Y403" s="205">
        <f t="shared" si="114"/>
        <v>-52.8125</v>
      </c>
      <c r="Z403" s="205">
        <f t="shared" si="115"/>
        <v>-8.75</v>
      </c>
      <c r="AA403" s="205">
        <f t="shared" si="116"/>
        <v>-60.1875</v>
      </c>
      <c r="AB403" s="205">
        <f t="shared" si="117"/>
        <v>44.0625</v>
      </c>
      <c r="AC403" s="205">
        <f t="shared" si="118"/>
        <v>-7.375</v>
      </c>
      <c r="AD403" s="205">
        <f t="shared" si="119"/>
        <v>-51.4375</v>
      </c>
    </row>
    <row r="404" spans="10:30" x14ac:dyDescent="0.2">
      <c r="J404" s="213">
        <v>19.900000000000599</v>
      </c>
      <c r="K404" s="214"/>
      <c r="L404" s="214"/>
      <c r="M404" s="214"/>
      <c r="N404" s="214"/>
      <c r="O404" s="218">
        <f t="shared" si="110"/>
        <v>0.8125</v>
      </c>
      <c r="P404" s="218">
        <f t="shared" si="111"/>
        <v>0.8125</v>
      </c>
      <c r="Q404" s="218">
        <f t="shared" si="112"/>
        <v>0.9375</v>
      </c>
      <c r="R404" s="218">
        <f t="shared" si="113"/>
        <v>1</v>
      </c>
      <c r="S404" s="221">
        <f t="shared" si="104"/>
        <v>0</v>
      </c>
      <c r="T404" s="221">
        <f t="shared" si="105"/>
        <v>-0.125</v>
      </c>
      <c r="U404" s="221">
        <f t="shared" si="106"/>
        <v>-0.1875</v>
      </c>
      <c r="V404" s="221">
        <f t="shared" si="107"/>
        <v>-0.125</v>
      </c>
      <c r="W404" s="221">
        <f t="shared" si="108"/>
        <v>-0.1875</v>
      </c>
      <c r="X404" s="221">
        <f t="shared" si="109"/>
        <v>-6.25E-2</v>
      </c>
      <c r="Y404" s="205">
        <f t="shared" si="114"/>
        <v>-52.8125</v>
      </c>
      <c r="Z404" s="205">
        <f t="shared" si="115"/>
        <v>-8.875</v>
      </c>
      <c r="AA404" s="205">
        <f t="shared" si="116"/>
        <v>-60.375</v>
      </c>
      <c r="AB404" s="205">
        <f t="shared" si="117"/>
        <v>43.9375</v>
      </c>
      <c r="AC404" s="205">
        <f t="shared" si="118"/>
        <v>-7.5625</v>
      </c>
      <c r="AD404" s="205">
        <f t="shared" si="119"/>
        <v>-51.5</v>
      </c>
    </row>
    <row r="405" spans="10:30" x14ac:dyDescent="0.2">
      <c r="J405" s="213">
        <v>20.0000000000006</v>
      </c>
      <c r="K405" s="214"/>
      <c r="L405" s="214"/>
      <c r="M405" s="214"/>
      <c r="N405" s="214"/>
      <c r="O405" s="218">
        <f t="shared" si="110"/>
        <v>0.8125</v>
      </c>
      <c r="P405" s="218">
        <f t="shared" si="111"/>
        <v>0.8125</v>
      </c>
      <c r="Q405" s="218">
        <f t="shared" si="112"/>
        <v>0.9375</v>
      </c>
      <c r="R405" s="218">
        <f t="shared" si="113"/>
        <v>1</v>
      </c>
      <c r="S405" s="221">
        <f t="shared" si="104"/>
        <v>0</v>
      </c>
      <c r="T405" s="221">
        <f t="shared" si="105"/>
        <v>-0.125</v>
      </c>
      <c r="U405" s="221">
        <f t="shared" si="106"/>
        <v>-0.1875</v>
      </c>
      <c r="V405" s="221">
        <f t="shared" si="107"/>
        <v>-0.125</v>
      </c>
      <c r="W405" s="221">
        <f t="shared" si="108"/>
        <v>-0.1875</v>
      </c>
      <c r="X405" s="221">
        <f t="shared" si="109"/>
        <v>-6.25E-2</v>
      </c>
      <c r="Y405" s="205">
        <f t="shared" si="114"/>
        <v>-52.8125</v>
      </c>
      <c r="Z405" s="205">
        <f t="shared" si="115"/>
        <v>-9</v>
      </c>
      <c r="AA405" s="205">
        <f t="shared" si="116"/>
        <v>-60.5625</v>
      </c>
      <c r="AB405" s="205">
        <f t="shared" si="117"/>
        <v>43.8125</v>
      </c>
      <c r="AC405" s="205">
        <f t="shared" si="118"/>
        <v>-7.75</v>
      </c>
      <c r="AD405" s="205">
        <f t="shared" si="119"/>
        <v>-51.5625</v>
      </c>
    </row>
    <row r="406" spans="10:30" x14ac:dyDescent="0.2">
      <c r="J406" s="213">
        <v>20.100000000000598</v>
      </c>
      <c r="K406" s="214"/>
      <c r="L406" s="214"/>
      <c r="M406" s="214"/>
      <c r="N406" s="214"/>
      <c r="O406" s="218">
        <f t="shared" si="110"/>
        <v>0.8125</v>
      </c>
      <c r="P406" s="218">
        <f t="shared" si="111"/>
        <v>0.8125</v>
      </c>
      <c r="Q406" s="218">
        <f t="shared" si="112"/>
        <v>0.9375</v>
      </c>
      <c r="R406" s="218">
        <f t="shared" si="113"/>
        <v>1</v>
      </c>
      <c r="S406" s="221">
        <f t="shared" si="104"/>
        <v>0</v>
      </c>
      <c r="T406" s="221">
        <f t="shared" si="105"/>
        <v>-0.125</v>
      </c>
      <c r="U406" s="221">
        <f t="shared" si="106"/>
        <v>-0.1875</v>
      </c>
      <c r="V406" s="221">
        <f t="shared" si="107"/>
        <v>-0.125</v>
      </c>
      <c r="W406" s="221">
        <f t="shared" si="108"/>
        <v>-0.1875</v>
      </c>
      <c r="X406" s="221">
        <f t="shared" si="109"/>
        <v>-6.25E-2</v>
      </c>
      <c r="Y406" s="205">
        <f t="shared" si="114"/>
        <v>-52.8125</v>
      </c>
      <c r="Z406" s="205">
        <f t="shared" si="115"/>
        <v>-9.125</v>
      </c>
      <c r="AA406" s="205">
        <f t="shared" si="116"/>
        <v>-60.75</v>
      </c>
      <c r="AB406" s="205">
        <f t="shared" si="117"/>
        <v>43.6875</v>
      </c>
      <c r="AC406" s="205">
        <f t="shared" si="118"/>
        <v>-7.9375</v>
      </c>
      <c r="AD406" s="205">
        <f t="shared" si="119"/>
        <v>-51.625</v>
      </c>
    </row>
    <row r="407" spans="10:30" x14ac:dyDescent="0.2">
      <c r="J407" s="213">
        <v>20.2000000000006</v>
      </c>
      <c r="K407" s="214"/>
      <c r="L407" s="214"/>
      <c r="M407" s="214"/>
      <c r="N407" s="214"/>
      <c r="O407" s="218">
        <f t="shared" si="110"/>
        <v>0.8125</v>
      </c>
      <c r="P407" s="218">
        <f t="shared" si="111"/>
        <v>0.8125</v>
      </c>
      <c r="Q407" s="218">
        <f t="shared" si="112"/>
        <v>0.9375</v>
      </c>
      <c r="R407" s="218">
        <f t="shared" si="113"/>
        <v>1</v>
      </c>
      <c r="S407" s="221">
        <f t="shared" si="104"/>
        <v>0</v>
      </c>
      <c r="T407" s="221">
        <f t="shared" si="105"/>
        <v>-0.125</v>
      </c>
      <c r="U407" s="221">
        <f t="shared" si="106"/>
        <v>-0.1875</v>
      </c>
      <c r="V407" s="221">
        <f t="shared" si="107"/>
        <v>-0.125</v>
      </c>
      <c r="W407" s="221">
        <f t="shared" si="108"/>
        <v>-0.1875</v>
      </c>
      <c r="X407" s="221">
        <f t="shared" si="109"/>
        <v>-6.25E-2</v>
      </c>
      <c r="Y407" s="205">
        <f t="shared" si="114"/>
        <v>-52.8125</v>
      </c>
      <c r="Z407" s="205">
        <f t="shared" si="115"/>
        <v>-9.25</v>
      </c>
      <c r="AA407" s="205">
        <f t="shared" si="116"/>
        <v>-60.9375</v>
      </c>
      <c r="AB407" s="205">
        <f t="shared" si="117"/>
        <v>43.5625</v>
      </c>
      <c r="AC407" s="205">
        <f t="shared" si="118"/>
        <v>-8.125</v>
      </c>
      <c r="AD407" s="205">
        <f t="shared" si="119"/>
        <v>-51.6875</v>
      </c>
    </row>
    <row r="408" spans="10:30" x14ac:dyDescent="0.2">
      <c r="J408" s="213">
        <v>20.300000000000601</v>
      </c>
      <c r="K408" s="214"/>
      <c r="L408" s="214"/>
      <c r="M408" s="214"/>
      <c r="N408" s="214"/>
      <c r="O408" s="218">
        <f t="shared" si="110"/>
        <v>0.8125</v>
      </c>
      <c r="P408" s="218">
        <f t="shared" si="111"/>
        <v>0.8125</v>
      </c>
      <c r="Q408" s="218">
        <f t="shared" si="112"/>
        <v>0.9375</v>
      </c>
      <c r="R408" s="218">
        <f t="shared" si="113"/>
        <v>1</v>
      </c>
      <c r="S408" s="221">
        <f t="shared" si="104"/>
        <v>0</v>
      </c>
      <c r="T408" s="221">
        <f t="shared" si="105"/>
        <v>-0.125</v>
      </c>
      <c r="U408" s="221">
        <f t="shared" si="106"/>
        <v>-0.1875</v>
      </c>
      <c r="V408" s="221">
        <f t="shared" si="107"/>
        <v>-0.125</v>
      </c>
      <c r="W408" s="221">
        <f t="shared" si="108"/>
        <v>-0.1875</v>
      </c>
      <c r="X408" s="221">
        <f t="shared" si="109"/>
        <v>-6.25E-2</v>
      </c>
      <c r="Y408" s="205">
        <f t="shared" si="114"/>
        <v>-52.8125</v>
      </c>
      <c r="Z408" s="205">
        <f t="shared" si="115"/>
        <v>-9.375</v>
      </c>
      <c r="AA408" s="205">
        <f t="shared" si="116"/>
        <v>-61.125</v>
      </c>
      <c r="AB408" s="205">
        <f t="shared" si="117"/>
        <v>43.4375</v>
      </c>
      <c r="AC408" s="205">
        <f t="shared" si="118"/>
        <v>-8.3125</v>
      </c>
      <c r="AD408" s="205">
        <f t="shared" si="119"/>
        <v>-51.75</v>
      </c>
    </row>
    <row r="409" spans="10:30" x14ac:dyDescent="0.2">
      <c r="J409" s="213">
        <v>20.400000000000599</v>
      </c>
      <c r="K409" s="214"/>
      <c r="L409" s="215"/>
      <c r="M409" s="214"/>
      <c r="N409" s="214"/>
      <c r="O409" s="218">
        <f t="shared" si="110"/>
        <v>0.8125</v>
      </c>
      <c r="P409" s="218">
        <f t="shared" si="111"/>
        <v>0.8125</v>
      </c>
      <c r="Q409" s="218">
        <f t="shared" si="112"/>
        <v>0.9375</v>
      </c>
      <c r="R409" s="218">
        <f t="shared" si="113"/>
        <v>1</v>
      </c>
      <c r="S409" s="221">
        <f t="shared" si="104"/>
        <v>0</v>
      </c>
      <c r="T409" s="221">
        <f t="shared" si="105"/>
        <v>-0.125</v>
      </c>
      <c r="U409" s="221">
        <f t="shared" si="106"/>
        <v>-0.1875</v>
      </c>
      <c r="V409" s="221">
        <f t="shared" si="107"/>
        <v>-0.125</v>
      </c>
      <c r="W409" s="221">
        <f t="shared" si="108"/>
        <v>-0.1875</v>
      </c>
      <c r="X409" s="221">
        <f t="shared" si="109"/>
        <v>-6.25E-2</v>
      </c>
      <c r="Y409" s="205">
        <f t="shared" si="114"/>
        <v>-52.8125</v>
      </c>
      <c r="Z409" s="205">
        <f t="shared" si="115"/>
        <v>-9.5</v>
      </c>
      <c r="AA409" s="205">
        <f t="shared" si="116"/>
        <v>-61.3125</v>
      </c>
      <c r="AB409" s="205">
        <f t="shared" si="117"/>
        <v>43.3125</v>
      </c>
      <c r="AC409" s="205">
        <f t="shared" si="118"/>
        <v>-8.5</v>
      </c>
      <c r="AD409" s="205">
        <f t="shared" si="119"/>
        <v>-51.8125</v>
      </c>
    </row>
    <row r="410" spans="10:30" x14ac:dyDescent="0.2">
      <c r="J410" s="213">
        <v>20.5000000000006</v>
      </c>
      <c r="K410" s="214"/>
      <c r="L410" s="214"/>
      <c r="M410" s="214"/>
      <c r="N410" s="214"/>
      <c r="O410" s="218">
        <f t="shared" si="110"/>
        <v>0.8125</v>
      </c>
      <c r="P410" s="218">
        <f t="shared" si="111"/>
        <v>0.8125</v>
      </c>
      <c r="Q410" s="218">
        <f t="shared" si="112"/>
        <v>0.9375</v>
      </c>
      <c r="R410" s="218">
        <f t="shared" si="113"/>
        <v>1</v>
      </c>
      <c r="S410" s="221">
        <f t="shared" si="104"/>
        <v>0</v>
      </c>
      <c r="T410" s="221">
        <f t="shared" si="105"/>
        <v>-0.125</v>
      </c>
      <c r="U410" s="221">
        <f t="shared" si="106"/>
        <v>-0.1875</v>
      </c>
      <c r="V410" s="221">
        <f t="shared" si="107"/>
        <v>-0.125</v>
      </c>
      <c r="W410" s="221">
        <f t="shared" si="108"/>
        <v>-0.1875</v>
      </c>
      <c r="X410" s="221">
        <f t="shared" si="109"/>
        <v>-6.25E-2</v>
      </c>
      <c r="Y410" s="205">
        <f t="shared" si="114"/>
        <v>-52.8125</v>
      </c>
      <c r="Z410" s="205">
        <f t="shared" si="115"/>
        <v>-9.625</v>
      </c>
      <c r="AA410" s="205">
        <f t="shared" si="116"/>
        <v>-61.5</v>
      </c>
      <c r="AB410" s="205">
        <f t="shared" si="117"/>
        <v>43.1875</v>
      </c>
      <c r="AC410" s="205">
        <f t="shared" si="118"/>
        <v>-8.6875</v>
      </c>
      <c r="AD410" s="205">
        <f t="shared" si="119"/>
        <v>-51.875</v>
      </c>
    </row>
    <row r="411" spans="10:30" x14ac:dyDescent="0.2">
      <c r="J411" s="213">
        <v>20.600000000000598</v>
      </c>
      <c r="K411" s="214"/>
      <c r="L411" s="214"/>
      <c r="M411" s="214"/>
      <c r="N411" s="214"/>
      <c r="O411" s="218">
        <f t="shared" si="110"/>
        <v>0.8125</v>
      </c>
      <c r="P411" s="218">
        <f t="shared" si="111"/>
        <v>0.8125</v>
      </c>
      <c r="Q411" s="218">
        <f t="shared" si="112"/>
        <v>0.9375</v>
      </c>
      <c r="R411" s="218">
        <f t="shared" si="113"/>
        <v>1</v>
      </c>
      <c r="S411" s="221">
        <f t="shared" si="104"/>
        <v>0</v>
      </c>
      <c r="T411" s="221">
        <f t="shared" si="105"/>
        <v>-0.125</v>
      </c>
      <c r="U411" s="221">
        <f t="shared" si="106"/>
        <v>-0.1875</v>
      </c>
      <c r="V411" s="221">
        <f t="shared" si="107"/>
        <v>-0.125</v>
      </c>
      <c r="W411" s="221">
        <f t="shared" si="108"/>
        <v>-0.1875</v>
      </c>
      <c r="X411" s="221">
        <f t="shared" si="109"/>
        <v>-6.25E-2</v>
      </c>
      <c r="Y411" s="205">
        <f t="shared" si="114"/>
        <v>-52.8125</v>
      </c>
      <c r="Z411" s="205">
        <f t="shared" si="115"/>
        <v>-9.75</v>
      </c>
      <c r="AA411" s="205">
        <f t="shared" si="116"/>
        <v>-61.6875</v>
      </c>
      <c r="AB411" s="205">
        <f t="shared" si="117"/>
        <v>43.0625</v>
      </c>
      <c r="AC411" s="205">
        <f t="shared" si="118"/>
        <v>-8.875</v>
      </c>
      <c r="AD411" s="205">
        <f t="shared" si="119"/>
        <v>-51.9375</v>
      </c>
    </row>
    <row r="412" spans="10:30" x14ac:dyDescent="0.2">
      <c r="J412" s="213">
        <v>20.7000000000006</v>
      </c>
      <c r="K412" s="214"/>
      <c r="L412" s="214"/>
      <c r="M412" s="214"/>
      <c r="N412" s="214"/>
      <c r="O412" s="218">
        <f t="shared" si="110"/>
        <v>0.8125</v>
      </c>
      <c r="P412" s="218">
        <f t="shared" si="111"/>
        <v>0.8125</v>
      </c>
      <c r="Q412" s="218">
        <f t="shared" si="112"/>
        <v>0.9375</v>
      </c>
      <c r="R412" s="218">
        <f t="shared" si="113"/>
        <v>1</v>
      </c>
      <c r="S412" s="221">
        <f t="shared" si="104"/>
        <v>0</v>
      </c>
      <c r="T412" s="221">
        <f t="shared" si="105"/>
        <v>-0.125</v>
      </c>
      <c r="U412" s="221">
        <f t="shared" si="106"/>
        <v>-0.1875</v>
      </c>
      <c r="V412" s="221">
        <f t="shared" si="107"/>
        <v>-0.125</v>
      </c>
      <c r="W412" s="221">
        <f t="shared" si="108"/>
        <v>-0.1875</v>
      </c>
      <c r="X412" s="221">
        <f t="shared" si="109"/>
        <v>-6.25E-2</v>
      </c>
      <c r="Y412" s="205">
        <f t="shared" si="114"/>
        <v>-52.8125</v>
      </c>
      <c r="Z412" s="205">
        <f t="shared" si="115"/>
        <v>-9.875</v>
      </c>
      <c r="AA412" s="205">
        <f t="shared" si="116"/>
        <v>-61.875</v>
      </c>
      <c r="AB412" s="205">
        <f t="shared" si="117"/>
        <v>42.9375</v>
      </c>
      <c r="AC412" s="205">
        <f t="shared" si="118"/>
        <v>-9.0625</v>
      </c>
      <c r="AD412" s="205">
        <f t="shared" si="119"/>
        <v>-52</v>
      </c>
    </row>
    <row r="413" spans="10:30" x14ac:dyDescent="0.2">
      <c r="J413" s="213">
        <v>20.800000000000601</v>
      </c>
      <c r="K413" s="214"/>
      <c r="L413" s="214"/>
      <c r="M413" s="214"/>
      <c r="N413" s="214"/>
      <c r="O413" s="218">
        <f t="shared" si="110"/>
        <v>0.8125</v>
      </c>
      <c r="P413" s="218">
        <f t="shared" si="111"/>
        <v>0.8125</v>
      </c>
      <c r="Q413" s="218">
        <f t="shared" si="112"/>
        <v>0.9375</v>
      </c>
      <c r="R413" s="218">
        <f t="shared" si="113"/>
        <v>1</v>
      </c>
      <c r="S413" s="221">
        <f t="shared" si="104"/>
        <v>0</v>
      </c>
      <c r="T413" s="221">
        <f t="shared" si="105"/>
        <v>-0.125</v>
      </c>
      <c r="U413" s="221">
        <f t="shared" si="106"/>
        <v>-0.1875</v>
      </c>
      <c r="V413" s="221">
        <f t="shared" si="107"/>
        <v>-0.125</v>
      </c>
      <c r="W413" s="221">
        <f t="shared" si="108"/>
        <v>-0.1875</v>
      </c>
      <c r="X413" s="221">
        <f t="shared" si="109"/>
        <v>-6.25E-2</v>
      </c>
      <c r="Y413" s="205">
        <f t="shared" si="114"/>
        <v>-52.8125</v>
      </c>
      <c r="Z413" s="205">
        <f t="shared" si="115"/>
        <v>-10</v>
      </c>
      <c r="AA413" s="205">
        <f t="shared" si="116"/>
        <v>-62.0625</v>
      </c>
      <c r="AB413" s="205">
        <f t="shared" si="117"/>
        <v>42.8125</v>
      </c>
      <c r="AC413" s="205">
        <f t="shared" si="118"/>
        <v>-9.25</v>
      </c>
      <c r="AD413" s="205">
        <f t="shared" si="119"/>
        <v>-52.0625</v>
      </c>
    </row>
    <row r="414" spans="10:30" x14ac:dyDescent="0.2">
      <c r="J414" s="213">
        <v>20.900000000000599</v>
      </c>
      <c r="K414" s="214"/>
      <c r="L414" s="214"/>
      <c r="M414" s="214"/>
      <c r="N414" s="214"/>
      <c r="O414" s="218">
        <f t="shared" si="110"/>
        <v>0.8125</v>
      </c>
      <c r="P414" s="218">
        <f t="shared" si="111"/>
        <v>0.8125</v>
      </c>
      <c r="Q414" s="218">
        <f t="shared" si="112"/>
        <v>0.9375</v>
      </c>
      <c r="R414" s="218">
        <f t="shared" si="113"/>
        <v>1</v>
      </c>
      <c r="S414" s="221">
        <f t="shared" si="104"/>
        <v>0</v>
      </c>
      <c r="T414" s="221">
        <f t="shared" si="105"/>
        <v>-0.125</v>
      </c>
      <c r="U414" s="221">
        <f t="shared" si="106"/>
        <v>-0.1875</v>
      </c>
      <c r="V414" s="221">
        <f t="shared" si="107"/>
        <v>-0.125</v>
      </c>
      <c r="W414" s="221">
        <f t="shared" si="108"/>
        <v>-0.1875</v>
      </c>
      <c r="X414" s="221">
        <f t="shared" si="109"/>
        <v>-6.25E-2</v>
      </c>
      <c r="Y414" s="205">
        <f t="shared" si="114"/>
        <v>-52.8125</v>
      </c>
      <c r="Z414" s="205">
        <f t="shared" si="115"/>
        <v>-10.125</v>
      </c>
      <c r="AA414" s="205">
        <f t="shared" si="116"/>
        <v>-62.25</v>
      </c>
      <c r="AB414" s="205">
        <f t="shared" si="117"/>
        <v>42.6875</v>
      </c>
      <c r="AC414" s="205">
        <f t="shared" si="118"/>
        <v>-9.4375</v>
      </c>
      <c r="AD414" s="205">
        <f t="shared" si="119"/>
        <v>-52.125</v>
      </c>
    </row>
    <row r="415" spans="10:30" x14ac:dyDescent="0.2">
      <c r="J415" s="213">
        <v>21.0000000000006</v>
      </c>
      <c r="K415" s="214"/>
      <c r="L415" s="214"/>
      <c r="M415" s="214"/>
      <c r="N415" s="214"/>
      <c r="O415" s="218">
        <f t="shared" si="110"/>
        <v>0.8125</v>
      </c>
      <c r="P415" s="218">
        <f t="shared" si="111"/>
        <v>0.8125</v>
      </c>
      <c r="Q415" s="218">
        <f t="shared" si="112"/>
        <v>0.9375</v>
      </c>
      <c r="R415" s="218">
        <f t="shared" si="113"/>
        <v>1</v>
      </c>
      <c r="S415" s="221">
        <f t="shared" si="104"/>
        <v>0</v>
      </c>
      <c r="T415" s="221">
        <f t="shared" si="105"/>
        <v>-0.125</v>
      </c>
      <c r="U415" s="221">
        <f t="shared" si="106"/>
        <v>-0.1875</v>
      </c>
      <c r="V415" s="221">
        <f t="shared" si="107"/>
        <v>-0.125</v>
      </c>
      <c r="W415" s="221">
        <f t="shared" si="108"/>
        <v>-0.1875</v>
      </c>
      <c r="X415" s="221">
        <f t="shared" si="109"/>
        <v>-6.25E-2</v>
      </c>
      <c r="Y415" s="205">
        <f t="shared" si="114"/>
        <v>-52.8125</v>
      </c>
      <c r="Z415" s="205">
        <f t="shared" si="115"/>
        <v>-10.25</v>
      </c>
      <c r="AA415" s="205">
        <f t="shared" si="116"/>
        <v>-62.4375</v>
      </c>
      <c r="AB415" s="205">
        <f t="shared" si="117"/>
        <v>42.5625</v>
      </c>
      <c r="AC415" s="205">
        <f t="shared" si="118"/>
        <v>-9.625</v>
      </c>
      <c r="AD415" s="205">
        <f t="shared" si="119"/>
        <v>-52.1875</v>
      </c>
    </row>
    <row r="416" spans="10:30" x14ac:dyDescent="0.2">
      <c r="J416" s="213">
        <v>21.100000000000598</v>
      </c>
      <c r="K416" s="214"/>
      <c r="L416" s="214"/>
      <c r="M416" s="214"/>
      <c r="N416" s="214"/>
      <c r="O416" s="218">
        <f t="shared" si="110"/>
        <v>0.8125</v>
      </c>
      <c r="P416" s="218">
        <f t="shared" si="111"/>
        <v>0.8125</v>
      </c>
      <c r="Q416" s="218">
        <f t="shared" si="112"/>
        <v>0.9375</v>
      </c>
      <c r="R416" s="218">
        <f t="shared" si="113"/>
        <v>1</v>
      </c>
      <c r="S416" s="221">
        <f t="shared" si="104"/>
        <v>0</v>
      </c>
      <c r="T416" s="221">
        <f t="shared" si="105"/>
        <v>-0.125</v>
      </c>
      <c r="U416" s="221">
        <f t="shared" si="106"/>
        <v>-0.1875</v>
      </c>
      <c r="V416" s="221">
        <f t="shared" si="107"/>
        <v>-0.125</v>
      </c>
      <c r="W416" s="221">
        <f t="shared" si="108"/>
        <v>-0.1875</v>
      </c>
      <c r="X416" s="221">
        <f t="shared" si="109"/>
        <v>-6.25E-2</v>
      </c>
      <c r="Y416" s="205">
        <f t="shared" si="114"/>
        <v>-52.8125</v>
      </c>
      <c r="Z416" s="205">
        <f t="shared" si="115"/>
        <v>-10.375</v>
      </c>
      <c r="AA416" s="205">
        <f t="shared" si="116"/>
        <v>-62.625</v>
      </c>
      <c r="AB416" s="205">
        <f t="shared" si="117"/>
        <v>42.4375</v>
      </c>
      <c r="AC416" s="205">
        <f t="shared" si="118"/>
        <v>-9.8125</v>
      </c>
      <c r="AD416" s="205">
        <f t="shared" si="119"/>
        <v>-52.25</v>
      </c>
    </row>
    <row r="417" spans="10:30" x14ac:dyDescent="0.2">
      <c r="J417" s="213">
        <v>21.2000000000006</v>
      </c>
      <c r="K417" s="214"/>
      <c r="L417" s="214"/>
      <c r="M417" s="214"/>
      <c r="N417" s="214"/>
      <c r="O417" s="218">
        <f t="shared" si="110"/>
        <v>0.8125</v>
      </c>
      <c r="P417" s="218">
        <f t="shared" si="111"/>
        <v>0.8125</v>
      </c>
      <c r="Q417" s="218">
        <f t="shared" si="112"/>
        <v>0.9375</v>
      </c>
      <c r="R417" s="218">
        <f t="shared" si="113"/>
        <v>1</v>
      </c>
      <c r="S417" s="221">
        <f t="shared" si="104"/>
        <v>0</v>
      </c>
      <c r="T417" s="221">
        <f t="shared" si="105"/>
        <v>-0.125</v>
      </c>
      <c r="U417" s="221">
        <f t="shared" si="106"/>
        <v>-0.1875</v>
      </c>
      <c r="V417" s="221">
        <f t="shared" si="107"/>
        <v>-0.125</v>
      </c>
      <c r="W417" s="221">
        <f t="shared" si="108"/>
        <v>-0.1875</v>
      </c>
      <c r="X417" s="221">
        <f t="shared" si="109"/>
        <v>-6.25E-2</v>
      </c>
      <c r="Y417" s="205">
        <f t="shared" si="114"/>
        <v>-52.8125</v>
      </c>
      <c r="Z417" s="205">
        <f t="shared" si="115"/>
        <v>-10.5</v>
      </c>
      <c r="AA417" s="205">
        <f t="shared" si="116"/>
        <v>-62.8125</v>
      </c>
      <c r="AB417" s="205">
        <f t="shared" si="117"/>
        <v>42.3125</v>
      </c>
      <c r="AC417" s="205">
        <f t="shared" si="118"/>
        <v>-10</v>
      </c>
      <c r="AD417" s="205">
        <f t="shared" si="119"/>
        <v>-52.3125</v>
      </c>
    </row>
    <row r="418" spans="10:30" x14ac:dyDescent="0.2">
      <c r="J418" s="213">
        <v>21.300000000000601</v>
      </c>
      <c r="K418" s="215">
        <f>A10+A13</f>
        <v>0.1875</v>
      </c>
      <c r="L418" s="214"/>
      <c r="M418" s="214"/>
      <c r="N418" s="214"/>
      <c r="O418" s="218">
        <f t="shared" si="110"/>
        <v>1</v>
      </c>
      <c r="P418" s="218">
        <f t="shared" si="111"/>
        <v>0.8125</v>
      </c>
      <c r="Q418" s="218">
        <f t="shared" si="112"/>
        <v>0.9375</v>
      </c>
      <c r="R418" s="218">
        <f t="shared" si="113"/>
        <v>1</v>
      </c>
      <c r="S418" s="221">
        <f t="shared" si="104"/>
        <v>0.1875</v>
      </c>
      <c r="T418" s="221">
        <f t="shared" si="105"/>
        <v>6.25E-2</v>
      </c>
      <c r="U418" s="221">
        <f t="shared" si="106"/>
        <v>0</v>
      </c>
      <c r="V418" s="221">
        <f t="shared" si="107"/>
        <v>-0.125</v>
      </c>
      <c r="W418" s="221">
        <f t="shared" si="108"/>
        <v>-0.1875</v>
      </c>
      <c r="X418" s="221">
        <f t="shared" si="109"/>
        <v>-6.25E-2</v>
      </c>
      <c r="Y418" s="205">
        <f t="shared" si="114"/>
        <v>-52.625</v>
      </c>
      <c r="Z418" s="205">
        <f t="shared" si="115"/>
        <v>-10.4375</v>
      </c>
      <c r="AA418" s="205">
        <f t="shared" si="116"/>
        <v>-62.8125</v>
      </c>
      <c r="AB418" s="205">
        <f t="shared" si="117"/>
        <v>42.1875</v>
      </c>
      <c r="AC418" s="205">
        <f t="shared" si="118"/>
        <v>-10.1875</v>
      </c>
      <c r="AD418" s="205">
        <f t="shared" si="119"/>
        <v>-52.375</v>
      </c>
    </row>
    <row r="419" spans="10:30" x14ac:dyDescent="0.2">
      <c r="J419" s="213">
        <v>21.400000000000599</v>
      </c>
      <c r="K419" s="214"/>
      <c r="L419" s="214"/>
      <c r="M419" s="214"/>
      <c r="N419" s="214"/>
      <c r="O419" s="218">
        <f t="shared" si="110"/>
        <v>1</v>
      </c>
      <c r="P419" s="218">
        <f t="shared" si="111"/>
        <v>0.8125</v>
      </c>
      <c r="Q419" s="218">
        <f t="shared" si="112"/>
        <v>0.9375</v>
      </c>
      <c r="R419" s="218">
        <f t="shared" si="113"/>
        <v>1</v>
      </c>
      <c r="S419" s="221">
        <f t="shared" si="104"/>
        <v>0.1875</v>
      </c>
      <c r="T419" s="221">
        <f t="shared" si="105"/>
        <v>6.25E-2</v>
      </c>
      <c r="U419" s="221">
        <f t="shared" si="106"/>
        <v>0</v>
      </c>
      <c r="V419" s="221">
        <f t="shared" si="107"/>
        <v>-0.125</v>
      </c>
      <c r="W419" s="221">
        <f t="shared" si="108"/>
        <v>-0.1875</v>
      </c>
      <c r="X419" s="221">
        <f t="shared" si="109"/>
        <v>-6.25E-2</v>
      </c>
      <c r="Y419" s="205">
        <f t="shared" si="114"/>
        <v>-52.4375</v>
      </c>
      <c r="Z419" s="205">
        <f t="shared" si="115"/>
        <v>-10.375</v>
      </c>
      <c r="AA419" s="205">
        <f t="shared" si="116"/>
        <v>-62.8125</v>
      </c>
      <c r="AB419" s="205">
        <f t="shared" si="117"/>
        <v>42.0625</v>
      </c>
      <c r="AC419" s="205">
        <f t="shared" si="118"/>
        <v>-10.375</v>
      </c>
      <c r="AD419" s="205">
        <f t="shared" si="119"/>
        <v>-52.4375</v>
      </c>
    </row>
    <row r="420" spans="10:30" x14ac:dyDescent="0.2">
      <c r="J420" s="213">
        <v>21.5000000000006</v>
      </c>
      <c r="K420" s="214"/>
      <c r="L420" s="214"/>
      <c r="M420" s="214"/>
      <c r="N420" s="214"/>
      <c r="O420" s="218">
        <f t="shared" si="110"/>
        <v>1</v>
      </c>
      <c r="P420" s="218">
        <f t="shared" si="111"/>
        <v>0.8125</v>
      </c>
      <c r="Q420" s="218">
        <f t="shared" si="112"/>
        <v>0.9375</v>
      </c>
      <c r="R420" s="218">
        <f t="shared" si="113"/>
        <v>1</v>
      </c>
      <c r="S420" s="221">
        <f t="shared" si="104"/>
        <v>0.1875</v>
      </c>
      <c r="T420" s="221">
        <f t="shared" si="105"/>
        <v>6.25E-2</v>
      </c>
      <c r="U420" s="221">
        <f t="shared" si="106"/>
        <v>0</v>
      </c>
      <c r="V420" s="221">
        <f t="shared" si="107"/>
        <v>-0.125</v>
      </c>
      <c r="W420" s="221">
        <f t="shared" si="108"/>
        <v>-0.1875</v>
      </c>
      <c r="X420" s="221">
        <f t="shared" si="109"/>
        <v>-6.25E-2</v>
      </c>
      <c r="Y420" s="205">
        <f t="shared" si="114"/>
        <v>-52.25</v>
      </c>
      <c r="Z420" s="205">
        <f t="shared" si="115"/>
        <v>-10.3125</v>
      </c>
      <c r="AA420" s="205">
        <f t="shared" si="116"/>
        <v>-62.8125</v>
      </c>
      <c r="AB420" s="205">
        <f t="shared" si="117"/>
        <v>41.9375</v>
      </c>
      <c r="AC420" s="205">
        <f t="shared" si="118"/>
        <v>-10.5625</v>
      </c>
      <c r="AD420" s="205">
        <f t="shared" si="119"/>
        <v>-52.5</v>
      </c>
    </row>
    <row r="421" spans="10:30" x14ac:dyDescent="0.2">
      <c r="J421" s="213">
        <v>21.600000000000598</v>
      </c>
      <c r="K421" s="214"/>
      <c r="L421" s="214"/>
      <c r="M421" s="214"/>
      <c r="N421" s="214"/>
      <c r="O421" s="218">
        <f t="shared" si="110"/>
        <v>1</v>
      </c>
      <c r="P421" s="218">
        <f t="shared" si="111"/>
        <v>0.8125</v>
      </c>
      <c r="Q421" s="218">
        <f t="shared" si="112"/>
        <v>0.9375</v>
      </c>
      <c r="R421" s="218">
        <f t="shared" si="113"/>
        <v>1</v>
      </c>
      <c r="S421" s="221">
        <f t="shared" si="104"/>
        <v>0.1875</v>
      </c>
      <c r="T421" s="221">
        <f t="shared" si="105"/>
        <v>6.25E-2</v>
      </c>
      <c r="U421" s="221">
        <f t="shared" si="106"/>
        <v>0</v>
      </c>
      <c r="V421" s="221">
        <f t="shared" si="107"/>
        <v>-0.125</v>
      </c>
      <c r="W421" s="221">
        <f t="shared" si="108"/>
        <v>-0.1875</v>
      </c>
      <c r="X421" s="221">
        <f t="shared" si="109"/>
        <v>-6.25E-2</v>
      </c>
      <c r="Y421" s="205">
        <f t="shared" si="114"/>
        <v>-52.0625</v>
      </c>
      <c r="Z421" s="205">
        <f t="shared" si="115"/>
        <v>-10.25</v>
      </c>
      <c r="AA421" s="205">
        <f t="shared" si="116"/>
        <v>-62.8125</v>
      </c>
      <c r="AB421" s="205">
        <f t="shared" si="117"/>
        <v>41.8125</v>
      </c>
      <c r="AC421" s="205">
        <f t="shared" si="118"/>
        <v>-10.75</v>
      </c>
      <c r="AD421" s="205">
        <f t="shared" si="119"/>
        <v>-52.5625</v>
      </c>
    </row>
    <row r="422" spans="10:30" x14ac:dyDescent="0.2">
      <c r="J422" s="213">
        <v>21.7000000000006</v>
      </c>
      <c r="K422" s="214"/>
      <c r="L422" s="214"/>
      <c r="M422" s="214"/>
      <c r="N422" s="214"/>
      <c r="O422" s="218">
        <f t="shared" si="110"/>
        <v>1</v>
      </c>
      <c r="P422" s="218">
        <f t="shared" si="111"/>
        <v>0.8125</v>
      </c>
      <c r="Q422" s="218">
        <f t="shared" si="112"/>
        <v>0.9375</v>
      </c>
      <c r="R422" s="218">
        <f t="shared" si="113"/>
        <v>1</v>
      </c>
      <c r="S422" s="221">
        <f t="shared" si="104"/>
        <v>0.1875</v>
      </c>
      <c r="T422" s="221">
        <f t="shared" si="105"/>
        <v>6.25E-2</v>
      </c>
      <c r="U422" s="221">
        <f t="shared" si="106"/>
        <v>0</v>
      </c>
      <c r="V422" s="221">
        <f t="shared" si="107"/>
        <v>-0.125</v>
      </c>
      <c r="W422" s="221">
        <f t="shared" si="108"/>
        <v>-0.1875</v>
      </c>
      <c r="X422" s="221">
        <f t="shared" si="109"/>
        <v>-6.25E-2</v>
      </c>
      <c r="Y422" s="205">
        <f t="shared" si="114"/>
        <v>-51.875</v>
      </c>
      <c r="Z422" s="205">
        <f t="shared" si="115"/>
        <v>-10.1875</v>
      </c>
      <c r="AA422" s="205">
        <f t="shared" si="116"/>
        <v>-62.8125</v>
      </c>
      <c r="AB422" s="205">
        <f t="shared" si="117"/>
        <v>41.6875</v>
      </c>
      <c r="AC422" s="205">
        <f t="shared" si="118"/>
        <v>-10.9375</v>
      </c>
      <c r="AD422" s="205">
        <f t="shared" si="119"/>
        <v>-52.625</v>
      </c>
    </row>
    <row r="423" spans="10:30" x14ac:dyDescent="0.2">
      <c r="J423" s="213">
        <v>21.800000000000601</v>
      </c>
      <c r="K423" s="214"/>
      <c r="L423" s="214"/>
      <c r="M423" s="214"/>
      <c r="N423" s="214"/>
      <c r="O423" s="218">
        <f t="shared" si="110"/>
        <v>1</v>
      </c>
      <c r="P423" s="218">
        <f t="shared" si="111"/>
        <v>0.8125</v>
      </c>
      <c r="Q423" s="218">
        <f t="shared" si="112"/>
        <v>0.9375</v>
      </c>
      <c r="R423" s="218">
        <f t="shared" si="113"/>
        <v>1</v>
      </c>
      <c r="S423" s="221">
        <f t="shared" si="104"/>
        <v>0.1875</v>
      </c>
      <c r="T423" s="221">
        <f t="shared" si="105"/>
        <v>6.25E-2</v>
      </c>
      <c r="U423" s="221">
        <f t="shared" si="106"/>
        <v>0</v>
      </c>
      <c r="V423" s="221">
        <f t="shared" si="107"/>
        <v>-0.125</v>
      </c>
      <c r="W423" s="221">
        <f t="shared" si="108"/>
        <v>-0.1875</v>
      </c>
      <c r="X423" s="221">
        <f t="shared" si="109"/>
        <v>-6.25E-2</v>
      </c>
      <c r="Y423" s="205">
        <f t="shared" si="114"/>
        <v>-51.6875</v>
      </c>
      <c r="Z423" s="205">
        <f t="shared" si="115"/>
        <v>-10.125</v>
      </c>
      <c r="AA423" s="205">
        <f t="shared" si="116"/>
        <v>-62.8125</v>
      </c>
      <c r="AB423" s="205">
        <f t="shared" si="117"/>
        <v>41.5625</v>
      </c>
      <c r="AC423" s="205">
        <f t="shared" si="118"/>
        <v>-11.125</v>
      </c>
      <c r="AD423" s="205">
        <f t="shared" si="119"/>
        <v>-52.6875</v>
      </c>
    </row>
    <row r="424" spans="10:30" x14ac:dyDescent="0.2">
      <c r="J424" s="213">
        <v>21.900000000000599</v>
      </c>
      <c r="K424" s="214"/>
      <c r="L424" s="214"/>
      <c r="M424" s="214"/>
      <c r="N424" s="214"/>
      <c r="O424" s="218">
        <f t="shared" si="110"/>
        <v>1</v>
      </c>
      <c r="P424" s="218">
        <f t="shared" si="111"/>
        <v>0.8125</v>
      </c>
      <c r="Q424" s="218">
        <f t="shared" si="112"/>
        <v>0.9375</v>
      </c>
      <c r="R424" s="218">
        <f t="shared" si="113"/>
        <v>1</v>
      </c>
      <c r="S424" s="221">
        <f t="shared" si="104"/>
        <v>0.1875</v>
      </c>
      <c r="T424" s="221">
        <f t="shared" si="105"/>
        <v>6.25E-2</v>
      </c>
      <c r="U424" s="221">
        <f t="shared" si="106"/>
        <v>0</v>
      </c>
      <c r="V424" s="221">
        <f t="shared" si="107"/>
        <v>-0.125</v>
      </c>
      <c r="W424" s="221">
        <f t="shared" si="108"/>
        <v>-0.1875</v>
      </c>
      <c r="X424" s="221">
        <f t="shared" si="109"/>
        <v>-6.25E-2</v>
      </c>
      <c r="Y424" s="205">
        <f t="shared" si="114"/>
        <v>-51.5</v>
      </c>
      <c r="Z424" s="205">
        <f t="shared" si="115"/>
        <v>-10.0625</v>
      </c>
      <c r="AA424" s="205">
        <f t="shared" si="116"/>
        <v>-62.8125</v>
      </c>
      <c r="AB424" s="205">
        <f t="shared" si="117"/>
        <v>41.4375</v>
      </c>
      <c r="AC424" s="205">
        <f t="shared" si="118"/>
        <v>-11.3125</v>
      </c>
      <c r="AD424" s="205">
        <f t="shared" si="119"/>
        <v>-52.75</v>
      </c>
    </row>
    <row r="425" spans="10:30" x14ac:dyDescent="0.2">
      <c r="J425" s="213">
        <v>22.0000000000006</v>
      </c>
      <c r="K425" s="214"/>
      <c r="L425" s="214"/>
      <c r="M425" s="214"/>
      <c r="N425" s="214"/>
      <c r="O425" s="218">
        <f t="shared" si="110"/>
        <v>1</v>
      </c>
      <c r="P425" s="218">
        <f t="shared" si="111"/>
        <v>0.8125</v>
      </c>
      <c r="Q425" s="218">
        <f t="shared" si="112"/>
        <v>0.9375</v>
      </c>
      <c r="R425" s="218">
        <f t="shared" si="113"/>
        <v>1</v>
      </c>
      <c r="S425" s="221">
        <f t="shared" si="104"/>
        <v>0.1875</v>
      </c>
      <c r="T425" s="221">
        <f t="shared" si="105"/>
        <v>6.25E-2</v>
      </c>
      <c r="U425" s="221">
        <f t="shared" si="106"/>
        <v>0</v>
      </c>
      <c r="V425" s="221">
        <f t="shared" si="107"/>
        <v>-0.125</v>
      </c>
      <c r="W425" s="221">
        <f t="shared" si="108"/>
        <v>-0.1875</v>
      </c>
      <c r="X425" s="221">
        <f t="shared" si="109"/>
        <v>-6.25E-2</v>
      </c>
      <c r="Y425" s="205">
        <f t="shared" si="114"/>
        <v>-51.3125</v>
      </c>
      <c r="Z425" s="205">
        <f t="shared" si="115"/>
        <v>-10</v>
      </c>
      <c r="AA425" s="205">
        <f t="shared" si="116"/>
        <v>-62.8125</v>
      </c>
      <c r="AB425" s="205">
        <f t="shared" si="117"/>
        <v>41.3125</v>
      </c>
      <c r="AC425" s="205">
        <f t="shared" si="118"/>
        <v>-11.5</v>
      </c>
      <c r="AD425" s="205">
        <f t="shared" si="119"/>
        <v>-52.8125</v>
      </c>
    </row>
    <row r="426" spans="10:30" x14ac:dyDescent="0.2">
      <c r="J426" s="213">
        <v>22.100000000000598</v>
      </c>
      <c r="K426" s="214"/>
      <c r="L426" s="214"/>
      <c r="M426" s="214"/>
      <c r="N426" s="214"/>
      <c r="O426" s="218">
        <f t="shared" si="110"/>
        <v>1</v>
      </c>
      <c r="P426" s="218">
        <f t="shared" si="111"/>
        <v>0.8125</v>
      </c>
      <c r="Q426" s="218">
        <f t="shared" si="112"/>
        <v>0.9375</v>
      </c>
      <c r="R426" s="218">
        <f t="shared" si="113"/>
        <v>1</v>
      </c>
      <c r="S426" s="221">
        <f t="shared" si="104"/>
        <v>0.1875</v>
      </c>
      <c r="T426" s="221">
        <f t="shared" si="105"/>
        <v>6.25E-2</v>
      </c>
      <c r="U426" s="221">
        <f t="shared" si="106"/>
        <v>0</v>
      </c>
      <c r="V426" s="221">
        <f t="shared" si="107"/>
        <v>-0.125</v>
      </c>
      <c r="W426" s="221">
        <f t="shared" si="108"/>
        <v>-0.1875</v>
      </c>
      <c r="X426" s="221">
        <f t="shared" si="109"/>
        <v>-6.25E-2</v>
      </c>
      <c r="Y426" s="205">
        <f t="shared" si="114"/>
        <v>-51.125</v>
      </c>
      <c r="Z426" s="205">
        <f t="shared" si="115"/>
        <v>-9.9375</v>
      </c>
      <c r="AA426" s="205">
        <f t="shared" si="116"/>
        <v>-62.8125</v>
      </c>
      <c r="AB426" s="205">
        <f t="shared" si="117"/>
        <v>41.1875</v>
      </c>
      <c r="AC426" s="205">
        <f t="shared" si="118"/>
        <v>-11.6875</v>
      </c>
      <c r="AD426" s="205">
        <f t="shared" si="119"/>
        <v>-52.875</v>
      </c>
    </row>
    <row r="427" spans="10:30" x14ac:dyDescent="0.2">
      <c r="J427" s="213">
        <v>22.2000000000006</v>
      </c>
      <c r="K427" s="214"/>
      <c r="L427" s="214"/>
      <c r="M427" s="214"/>
      <c r="N427" s="214"/>
      <c r="O427" s="218">
        <f t="shared" si="110"/>
        <v>1</v>
      </c>
      <c r="P427" s="218">
        <f t="shared" si="111"/>
        <v>0.8125</v>
      </c>
      <c r="Q427" s="218">
        <f t="shared" si="112"/>
        <v>0.9375</v>
      </c>
      <c r="R427" s="218">
        <f t="shared" si="113"/>
        <v>1</v>
      </c>
      <c r="S427" s="221">
        <f t="shared" si="104"/>
        <v>0.1875</v>
      </c>
      <c r="T427" s="221">
        <f t="shared" si="105"/>
        <v>6.25E-2</v>
      </c>
      <c r="U427" s="221">
        <f t="shared" si="106"/>
        <v>0</v>
      </c>
      <c r="V427" s="221">
        <f t="shared" si="107"/>
        <v>-0.125</v>
      </c>
      <c r="W427" s="221">
        <f t="shared" si="108"/>
        <v>-0.1875</v>
      </c>
      <c r="X427" s="221">
        <f t="shared" si="109"/>
        <v>-6.25E-2</v>
      </c>
      <c r="Y427" s="205">
        <f t="shared" si="114"/>
        <v>-50.9375</v>
      </c>
      <c r="Z427" s="205">
        <f t="shared" si="115"/>
        <v>-9.875</v>
      </c>
      <c r="AA427" s="205">
        <f t="shared" si="116"/>
        <v>-62.8125</v>
      </c>
      <c r="AB427" s="205">
        <f t="shared" si="117"/>
        <v>41.0625</v>
      </c>
      <c r="AC427" s="205">
        <f t="shared" si="118"/>
        <v>-11.875</v>
      </c>
      <c r="AD427" s="205">
        <f t="shared" si="119"/>
        <v>-52.9375</v>
      </c>
    </row>
    <row r="428" spans="10:30" x14ac:dyDescent="0.2">
      <c r="J428" s="213">
        <v>22.300000000000601</v>
      </c>
      <c r="K428" s="214"/>
      <c r="L428" s="214"/>
      <c r="M428" s="214"/>
      <c r="N428" s="214"/>
      <c r="O428" s="218">
        <f t="shared" si="110"/>
        <v>1</v>
      </c>
      <c r="P428" s="218">
        <f t="shared" si="111"/>
        <v>0.8125</v>
      </c>
      <c r="Q428" s="218">
        <f t="shared" si="112"/>
        <v>0.9375</v>
      </c>
      <c r="R428" s="218">
        <f t="shared" si="113"/>
        <v>1</v>
      </c>
      <c r="S428" s="221">
        <f t="shared" si="104"/>
        <v>0.1875</v>
      </c>
      <c r="T428" s="221">
        <f t="shared" si="105"/>
        <v>6.25E-2</v>
      </c>
      <c r="U428" s="221">
        <f t="shared" si="106"/>
        <v>0</v>
      </c>
      <c r="V428" s="221">
        <f t="shared" si="107"/>
        <v>-0.125</v>
      </c>
      <c r="W428" s="221">
        <f t="shared" si="108"/>
        <v>-0.1875</v>
      </c>
      <c r="X428" s="221">
        <f t="shared" si="109"/>
        <v>-6.25E-2</v>
      </c>
      <c r="Y428" s="205">
        <f t="shared" si="114"/>
        <v>-50.75</v>
      </c>
      <c r="Z428" s="205">
        <f t="shared" si="115"/>
        <v>-9.8125</v>
      </c>
      <c r="AA428" s="205">
        <f t="shared" si="116"/>
        <v>-62.8125</v>
      </c>
      <c r="AB428" s="205">
        <f t="shared" si="117"/>
        <v>40.9375</v>
      </c>
      <c r="AC428" s="205">
        <f t="shared" si="118"/>
        <v>-12.0625</v>
      </c>
      <c r="AD428" s="205">
        <f t="shared" si="119"/>
        <v>-53</v>
      </c>
    </row>
    <row r="429" spans="10:30" x14ac:dyDescent="0.2">
      <c r="J429" s="213">
        <v>22.400000000000599</v>
      </c>
      <c r="K429" s="214"/>
      <c r="L429" s="214"/>
      <c r="M429" s="214"/>
      <c r="N429" s="214"/>
      <c r="O429" s="218">
        <f t="shared" si="110"/>
        <v>1</v>
      </c>
      <c r="P429" s="218">
        <f t="shared" si="111"/>
        <v>0.8125</v>
      </c>
      <c r="Q429" s="218">
        <f t="shared" si="112"/>
        <v>0.9375</v>
      </c>
      <c r="R429" s="218">
        <f t="shared" si="113"/>
        <v>1</v>
      </c>
      <c r="S429" s="221">
        <f t="shared" si="104"/>
        <v>0.1875</v>
      </c>
      <c r="T429" s="221">
        <f t="shared" si="105"/>
        <v>6.25E-2</v>
      </c>
      <c r="U429" s="221">
        <f t="shared" si="106"/>
        <v>0</v>
      </c>
      <c r="V429" s="221">
        <f t="shared" si="107"/>
        <v>-0.125</v>
      </c>
      <c r="W429" s="221">
        <f t="shared" si="108"/>
        <v>-0.1875</v>
      </c>
      <c r="X429" s="221">
        <f t="shared" si="109"/>
        <v>-6.25E-2</v>
      </c>
      <c r="Y429" s="205">
        <f t="shared" si="114"/>
        <v>-50.5625</v>
      </c>
      <c r="Z429" s="205">
        <f t="shared" si="115"/>
        <v>-9.75</v>
      </c>
      <c r="AA429" s="205">
        <f t="shared" si="116"/>
        <v>-62.8125</v>
      </c>
      <c r="AB429" s="205">
        <f t="shared" si="117"/>
        <v>40.8125</v>
      </c>
      <c r="AC429" s="205">
        <f t="shared" si="118"/>
        <v>-12.25</v>
      </c>
      <c r="AD429" s="205">
        <f t="shared" si="119"/>
        <v>-53.0625</v>
      </c>
    </row>
    <row r="430" spans="10:30" x14ac:dyDescent="0.2">
      <c r="J430" s="213">
        <v>22.5000000000006</v>
      </c>
      <c r="K430" s="215"/>
      <c r="L430" s="214"/>
      <c r="M430" s="214"/>
      <c r="N430" s="214"/>
      <c r="O430" s="218">
        <f t="shared" si="110"/>
        <v>1</v>
      </c>
      <c r="P430" s="218">
        <f t="shared" si="111"/>
        <v>0.8125</v>
      </c>
      <c r="Q430" s="218">
        <f t="shared" si="112"/>
        <v>0.9375</v>
      </c>
      <c r="R430" s="218">
        <f t="shared" si="113"/>
        <v>1</v>
      </c>
      <c r="S430" s="221">
        <f t="shared" si="104"/>
        <v>0.1875</v>
      </c>
      <c r="T430" s="221">
        <f t="shared" si="105"/>
        <v>6.25E-2</v>
      </c>
      <c r="U430" s="221">
        <f t="shared" si="106"/>
        <v>0</v>
      </c>
      <c r="V430" s="221">
        <f t="shared" si="107"/>
        <v>-0.125</v>
      </c>
      <c r="W430" s="221">
        <f t="shared" si="108"/>
        <v>-0.1875</v>
      </c>
      <c r="X430" s="221">
        <f t="shared" si="109"/>
        <v>-6.25E-2</v>
      </c>
      <c r="Y430" s="205">
        <f t="shared" si="114"/>
        <v>-50.375</v>
      </c>
      <c r="Z430" s="205">
        <f t="shared" si="115"/>
        <v>-9.6875</v>
      </c>
      <c r="AA430" s="205">
        <f t="shared" si="116"/>
        <v>-62.8125</v>
      </c>
      <c r="AB430" s="205">
        <f t="shared" si="117"/>
        <v>40.6875</v>
      </c>
      <c r="AC430" s="205">
        <f t="shared" si="118"/>
        <v>-12.4375</v>
      </c>
      <c r="AD430" s="205">
        <f t="shared" si="119"/>
        <v>-53.125</v>
      </c>
    </row>
    <row r="431" spans="10:30" x14ac:dyDescent="0.2">
      <c r="J431" s="213">
        <v>22.600000000000598</v>
      </c>
      <c r="K431" s="214"/>
      <c r="L431" s="214"/>
      <c r="M431" s="214"/>
      <c r="N431" s="214"/>
      <c r="O431" s="218">
        <f t="shared" si="110"/>
        <v>1</v>
      </c>
      <c r="P431" s="218">
        <f t="shared" si="111"/>
        <v>0.8125</v>
      </c>
      <c r="Q431" s="218">
        <f t="shared" si="112"/>
        <v>0.9375</v>
      </c>
      <c r="R431" s="218">
        <f t="shared" si="113"/>
        <v>1</v>
      </c>
      <c r="S431" s="221">
        <f t="shared" si="104"/>
        <v>0.1875</v>
      </c>
      <c r="T431" s="221">
        <f t="shared" si="105"/>
        <v>6.25E-2</v>
      </c>
      <c r="U431" s="221">
        <f t="shared" si="106"/>
        <v>0</v>
      </c>
      <c r="V431" s="221">
        <f t="shared" si="107"/>
        <v>-0.125</v>
      </c>
      <c r="W431" s="221">
        <f t="shared" si="108"/>
        <v>-0.1875</v>
      </c>
      <c r="X431" s="221">
        <f t="shared" si="109"/>
        <v>-6.25E-2</v>
      </c>
      <c r="Y431" s="205">
        <f t="shared" si="114"/>
        <v>-50.1875</v>
      </c>
      <c r="Z431" s="205">
        <f t="shared" si="115"/>
        <v>-9.625</v>
      </c>
      <c r="AA431" s="205">
        <f t="shared" si="116"/>
        <v>-62.8125</v>
      </c>
      <c r="AB431" s="205">
        <f t="shared" si="117"/>
        <v>40.5625</v>
      </c>
      <c r="AC431" s="205">
        <f t="shared" si="118"/>
        <v>-12.625</v>
      </c>
      <c r="AD431" s="205">
        <f t="shared" si="119"/>
        <v>-53.1875</v>
      </c>
    </row>
    <row r="432" spans="10:30" x14ac:dyDescent="0.2">
      <c r="J432" s="213">
        <v>22.7000000000006</v>
      </c>
      <c r="K432" s="214"/>
      <c r="L432" s="214"/>
      <c r="M432" s="214"/>
      <c r="N432" s="214"/>
      <c r="O432" s="218">
        <f t="shared" si="110"/>
        <v>1</v>
      </c>
      <c r="P432" s="218">
        <f t="shared" si="111"/>
        <v>0.8125</v>
      </c>
      <c r="Q432" s="218">
        <f t="shared" si="112"/>
        <v>0.9375</v>
      </c>
      <c r="R432" s="218">
        <f t="shared" si="113"/>
        <v>1</v>
      </c>
      <c r="S432" s="221">
        <f t="shared" si="104"/>
        <v>0.1875</v>
      </c>
      <c r="T432" s="221">
        <f t="shared" si="105"/>
        <v>6.25E-2</v>
      </c>
      <c r="U432" s="221">
        <f t="shared" si="106"/>
        <v>0</v>
      </c>
      <c r="V432" s="221">
        <f t="shared" si="107"/>
        <v>-0.125</v>
      </c>
      <c r="W432" s="221">
        <f t="shared" si="108"/>
        <v>-0.1875</v>
      </c>
      <c r="X432" s="221">
        <f t="shared" si="109"/>
        <v>-6.25E-2</v>
      </c>
      <c r="Y432" s="205">
        <f t="shared" si="114"/>
        <v>-50</v>
      </c>
      <c r="Z432" s="205">
        <f t="shared" si="115"/>
        <v>-9.5625</v>
      </c>
      <c r="AA432" s="205">
        <f t="shared" si="116"/>
        <v>-62.8125</v>
      </c>
      <c r="AB432" s="205">
        <f t="shared" si="117"/>
        <v>40.4375</v>
      </c>
      <c r="AC432" s="205">
        <f t="shared" si="118"/>
        <v>-12.8125</v>
      </c>
      <c r="AD432" s="205">
        <f t="shared" si="119"/>
        <v>-53.25</v>
      </c>
    </row>
    <row r="433" spans="10:30" x14ac:dyDescent="0.2">
      <c r="J433" s="213">
        <v>22.800000000000601</v>
      </c>
      <c r="K433" s="214"/>
      <c r="L433" s="214"/>
      <c r="M433" s="214"/>
      <c r="N433" s="214"/>
      <c r="O433" s="218">
        <f t="shared" si="110"/>
        <v>1</v>
      </c>
      <c r="P433" s="218">
        <f t="shared" si="111"/>
        <v>0.8125</v>
      </c>
      <c r="Q433" s="218">
        <f t="shared" si="112"/>
        <v>0.9375</v>
      </c>
      <c r="R433" s="218">
        <f t="shared" si="113"/>
        <v>1</v>
      </c>
      <c r="S433" s="221">
        <f t="shared" si="104"/>
        <v>0.1875</v>
      </c>
      <c r="T433" s="221">
        <f t="shared" si="105"/>
        <v>6.25E-2</v>
      </c>
      <c r="U433" s="221">
        <f t="shared" si="106"/>
        <v>0</v>
      </c>
      <c r="V433" s="221">
        <f t="shared" si="107"/>
        <v>-0.125</v>
      </c>
      <c r="W433" s="221">
        <f t="shared" si="108"/>
        <v>-0.1875</v>
      </c>
      <c r="X433" s="221">
        <f t="shared" si="109"/>
        <v>-6.25E-2</v>
      </c>
      <c r="Y433" s="205">
        <f t="shared" si="114"/>
        <v>-49.8125</v>
      </c>
      <c r="Z433" s="205">
        <f t="shared" si="115"/>
        <v>-9.5</v>
      </c>
      <c r="AA433" s="205">
        <f t="shared" si="116"/>
        <v>-62.8125</v>
      </c>
      <c r="AB433" s="205">
        <f t="shared" si="117"/>
        <v>40.3125</v>
      </c>
      <c r="AC433" s="205">
        <f t="shared" si="118"/>
        <v>-13</v>
      </c>
      <c r="AD433" s="205">
        <f t="shared" si="119"/>
        <v>-53.3125</v>
      </c>
    </row>
    <row r="434" spans="10:30" x14ac:dyDescent="0.2">
      <c r="J434" s="213">
        <v>22.900000000000599</v>
      </c>
      <c r="K434" s="214"/>
      <c r="L434" s="214"/>
      <c r="M434" s="214"/>
      <c r="N434" s="214"/>
      <c r="O434" s="218">
        <f t="shared" si="110"/>
        <v>1</v>
      </c>
      <c r="P434" s="218">
        <f t="shared" si="111"/>
        <v>0.8125</v>
      </c>
      <c r="Q434" s="218">
        <f t="shared" si="112"/>
        <v>0.9375</v>
      </c>
      <c r="R434" s="218">
        <f t="shared" si="113"/>
        <v>1</v>
      </c>
      <c r="S434" s="221">
        <f t="shared" si="104"/>
        <v>0.1875</v>
      </c>
      <c r="T434" s="221">
        <f t="shared" si="105"/>
        <v>6.25E-2</v>
      </c>
      <c r="U434" s="221">
        <f t="shared" si="106"/>
        <v>0</v>
      </c>
      <c r="V434" s="221">
        <f t="shared" si="107"/>
        <v>-0.125</v>
      </c>
      <c r="W434" s="221">
        <f t="shared" si="108"/>
        <v>-0.1875</v>
      </c>
      <c r="X434" s="221">
        <f t="shared" si="109"/>
        <v>-6.25E-2</v>
      </c>
      <c r="Y434" s="205">
        <f t="shared" si="114"/>
        <v>-49.625</v>
      </c>
      <c r="Z434" s="205">
        <f t="shared" si="115"/>
        <v>-9.4375</v>
      </c>
      <c r="AA434" s="205">
        <f t="shared" si="116"/>
        <v>-62.8125</v>
      </c>
      <c r="AB434" s="205">
        <f t="shared" si="117"/>
        <v>40.1875</v>
      </c>
      <c r="AC434" s="205">
        <f t="shared" si="118"/>
        <v>-13.1875</v>
      </c>
      <c r="AD434" s="205">
        <f t="shared" si="119"/>
        <v>-53.375</v>
      </c>
    </row>
    <row r="435" spans="10:30" x14ac:dyDescent="0.2">
      <c r="J435" s="213">
        <v>23.0000000000006</v>
      </c>
      <c r="K435" s="214"/>
      <c r="L435" s="214"/>
      <c r="M435" s="214"/>
      <c r="N435" s="214"/>
      <c r="O435" s="218">
        <f t="shared" si="110"/>
        <v>1</v>
      </c>
      <c r="P435" s="218">
        <f t="shared" si="111"/>
        <v>0.8125</v>
      </c>
      <c r="Q435" s="218">
        <f t="shared" si="112"/>
        <v>0.9375</v>
      </c>
      <c r="R435" s="218">
        <f t="shared" si="113"/>
        <v>1</v>
      </c>
      <c r="S435" s="221">
        <f t="shared" si="104"/>
        <v>0.1875</v>
      </c>
      <c r="T435" s="221">
        <f t="shared" si="105"/>
        <v>6.25E-2</v>
      </c>
      <c r="U435" s="221">
        <f t="shared" si="106"/>
        <v>0</v>
      </c>
      <c r="V435" s="221">
        <f t="shared" si="107"/>
        <v>-0.125</v>
      </c>
      <c r="W435" s="221">
        <f t="shared" si="108"/>
        <v>-0.1875</v>
      </c>
      <c r="X435" s="221">
        <f t="shared" si="109"/>
        <v>-6.25E-2</v>
      </c>
      <c r="Y435" s="205">
        <f t="shared" si="114"/>
        <v>-49.4375</v>
      </c>
      <c r="Z435" s="205">
        <f t="shared" si="115"/>
        <v>-9.375</v>
      </c>
      <c r="AA435" s="205">
        <f t="shared" si="116"/>
        <v>-62.8125</v>
      </c>
      <c r="AB435" s="205">
        <f t="shared" si="117"/>
        <v>40.0625</v>
      </c>
      <c r="AC435" s="205">
        <f t="shared" si="118"/>
        <v>-13.375</v>
      </c>
      <c r="AD435" s="205">
        <f t="shared" si="119"/>
        <v>-53.4375</v>
      </c>
    </row>
    <row r="436" spans="10:30" x14ac:dyDescent="0.2">
      <c r="J436" s="213">
        <v>23.100000000000598</v>
      </c>
      <c r="K436" s="214"/>
      <c r="L436" s="214"/>
      <c r="M436" s="214"/>
      <c r="N436" s="214"/>
      <c r="O436" s="218">
        <f t="shared" si="110"/>
        <v>1</v>
      </c>
      <c r="P436" s="218">
        <f t="shared" si="111"/>
        <v>0.8125</v>
      </c>
      <c r="Q436" s="218">
        <f t="shared" si="112"/>
        <v>0.9375</v>
      </c>
      <c r="R436" s="218">
        <f t="shared" si="113"/>
        <v>1</v>
      </c>
      <c r="S436" s="221">
        <f t="shared" si="104"/>
        <v>0.1875</v>
      </c>
      <c r="T436" s="221">
        <f t="shared" si="105"/>
        <v>6.25E-2</v>
      </c>
      <c r="U436" s="221">
        <f t="shared" si="106"/>
        <v>0</v>
      </c>
      <c r="V436" s="221">
        <f t="shared" si="107"/>
        <v>-0.125</v>
      </c>
      <c r="W436" s="221">
        <f t="shared" si="108"/>
        <v>-0.1875</v>
      </c>
      <c r="X436" s="221">
        <f t="shared" si="109"/>
        <v>-6.25E-2</v>
      </c>
      <c r="Y436" s="205">
        <f t="shared" si="114"/>
        <v>-49.25</v>
      </c>
      <c r="Z436" s="205">
        <f t="shared" si="115"/>
        <v>-9.3125</v>
      </c>
      <c r="AA436" s="205">
        <f t="shared" si="116"/>
        <v>-62.8125</v>
      </c>
      <c r="AB436" s="205">
        <f t="shared" si="117"/>
        <v>39.9375</v>
      </c>
      <c r="AC436" s="205">
        <f t="shared" si="118"/>
        <v>-13.5625</v>
      </c>
      <c r="AD436" s="205">
        <f t="shared" si="119"/>
        <v>-53.5</v>
      </c>
    </row>
    <row r="437" spans="10:30" x14ac:dyDescent="0.2">
      <c r="J437" s="213">
        <v>23.2000000000006</v>
      </c>
      <c r="K437" s="214"/>
      <c r="L437" s="214"/>
      <c r="M437" s="214"/>
      <c r="N437" s="214"/>
      <c r="O437" s="218">
        <f t="shared" si="110"/>
        <v>1</v>
      </c>
      <c r="P437" s="218">
        <f t="shared" si="111"/>
        <v>0.8125</v>
      </c>
      <c r="Q437" s="218">
        <f t="shared" si="112"/>
        <v>0.9375</v>
      </c>
      <c r="R437" s="218">
        <f t="shared" si="113"/>
        <v>1</v>
      </c>
      <c r="S437" s="221">
        <f t="shared" si="104"/>
        <v>0.1875</v>
      </c>
      <c r="T437" s="221">
        <f t="shared" si="105"/>
        <v>6.25E-2</v>
      </c>
      <c r="U437" s="221">
        <f t="shared" si="106"/>
        <v>0</v>
      </c>
      <c r="V437" s="221">
        <f t="shared" si="107"/>
        <v>-0.125</v>
      </c>
      <c r="W437" s="221">
        <f t="shared" si="108"/>
        <v>-0.1875</v>
      </c>
      <c r="X437" s="221">
        <f t="shared" si="109"/>
        <v>-6.25E-2</v>
      </c>
      <c r="Y437" s="205">
        <f t="shared" si="114"/>
        <v>-49.0625</v>
      </c>
      <c r="Z437" s="205">
        <f t="shared" si="115"/>
        <v>-9.25</v>
      </c>
      <c r="AA437" s="205">
        <f t="shared" si="116"/>
        <v>-62.8125</v>
      </c>
      <c r="AB437" s="205">
        <f t="shared" si="117"/>
        <v>39.8125</v>
      </c>
      <c r="AC437" s="205">
        <f t="shared" si="118"/>
        <v>-13.75</v>
      </c>
      <c r="AD437" s="205">
        <f t="shared" si="119"/>
        <v>-53.5625</v>
      </c>
    </row>
    <row r="438" spans="10:30" x14ac:dyDescent="0.2">
      <c r="J438" s="213">
        <v>23.300000000000601</v>
      </c>
      <c r="K438" s="214"/>
      <c r="L438" s="214"/>
      <c r="M438" s="214"/>
      <c r="N438" s="214"/>
      <c r="O438" s="218">
        <f t="shared" si="110"/>
        <v>1</v>
      </c>
      <c r="P438" s="218">
        <f t="shared" si="111"/>
        <v>0.8125</v>
      </c>
      <c r="Q438" s="218">
        <f t="shared" si="112"/>
        <v>0.9375</v>
      </c>
      <c r="R438" s="218">
        <f t="shared" si="113"/>
        <v>1</v>
      </c>
      <c r="S438" s="221">
        <f t="shared" si="104"/>
        <v>0.1875</v>
      </c>
      <c r="T438" s="221">
        <f t="shared" si="105"/>
        <v>6.25E-2</v>
      </c>
      <c r="U438" s="221">
        <f t="shared" si="106"/>
        <v>0</v>
      </c>
      <c r="V438" s="221">
        <f t="shared" si="107"/>
        <v>-0.125</v>
      </c>
      <c r="W438" s="221">
        <f t="shared" si="108"/>
        <v>-0.1875</v>
      </c>
      <c r="X438" s="221">
        <f t="shared" si="109"/>
        <v>-6.25E-2</v>
      </c>
      <c r="Y438" s="205">
        <f t="shared" si="114"/>
        <v>-48.875</v>
      </c>
      <c r="Z438" s="205">
        <f t="shared" si="115"/>
        <v>-9.1875</v>
      </c>
      <c r="AA438" s="205">
        <f t="shared" si="116"/>
        <v>-62.8125</v>
      </c>
      <c r="AB438" s="205">
        <f t="shared" si="117"/>
        <v>39.6875</v>
      </c>
      <c r="AC438" s="205">
        <f t="shared" si="118"/>
        <v>-13.9375</v>
      </c>
      <c r="AD438" s="205">
        <f t="shared" si="119"/>
        <v>-53.625</v>
      </c>
    </row>
    <row r="439" spans="10:30" x14ac:dyDescent="0.2">
      <c r="J439" s="213">
        <v>23.400000000000599</v>
      </c>
      <c r="K439" s="214"/>
      <c r="L439" s="214"/>
      <c r="M439" s="214"/>
      <c r="N439" s="214"/>
      <c r="O439" s="218">
        <f t="shared" si="110"/>
        <v>1</v>
      </c>
      <c r="P439" s="218">
        <f t="shared" si="111"/>
        <v>0.8125</v>
      </c>
      <c r="Q439" s="218">
        <f t="shared" si="112"/>
        <v>0.9375</v>
      </c>
      <c r="R439" s="218">
        <f t="shared" si="113"/>
        <v>1</v>
      </c>
      <c r="S439" s="221">
        <f t="shared" si="104"/>
        <v>0.1875</v>
      </c>
      <c r="T439" s="221">
        <f t="shared" si="105"/>
        <v>6.25E-2</v>
      </c>
      <c r="U439" s="221">
        <f t="shared" si="106"/>
        <v>0</v>
      </c>
      <c r="V439" s="221">
        <f t="shared" si="107"/>
        <v>-0.125</v>
      </c>
      <c r="W439" s="221">
        <f t="shared" si="108"/>
        <v>-0.1875</v>
      </c>
      <c r="X439" s="221">
        <f t="shared" si="109"/>
        <v>-6.25E-2</v>
      </c>
      <c r="Y439" s="205">
        <f t="shared" si="114"/>
        <v>-48.6875</v>
      </c>
      <c r="Z439" s="205">
        <f t="shared" si="115"/>
        <v>-9.125</v>
      </c>
      <c r="AA439" s="205">
        <f t="shared" si="116"/>
        <v>-62.8125</v>
      </c>
      <c r="AB439" s="205">
        <f t="shared" si="117"/>
        <v>39.5625</v>
      </c>
      <c r="AC439" s="205">
        <f t="shared" si="118"/>
        <v>-14.125</v>
      </c>
      <c r="AD439" s="205">
        <f t="shared" si="119"/>
        <v>-53.6875</v>
      </c>
    </row>
    <row r="440" spans="10:30" x14ac:dyDescent="0.2">
      <c r="J440" s="213">
        <v>23.5000000000006</v>
      </c>
      <c r="K440" s="214"/>
      <c r="L440" s="214"/>
      <c r="M440" s="214"/>
      <c r="N440" s="214"/>
      <c r="O440" s="218">
        <f t="shared" si="110"/>
        <v>1</v>
      </c>
      <c r="P440" s="218">
        <f t="shared" si="111"/>
        <v>0.8125</v>
      </c>
      <c r="Q440" s="218">
        <f t="shared" si="112"/>
        <v>0.9375</v>
      </c>
      <c r="R440" s="218">
        <f t="shared" si="113"/>
        <v>1</v>
      </c>
      <c r="S440" s="221">
        <f t="shared" si="104"/>
        <v>0.1875</v>
      </c>
      <c r="T440" s="221">
        <f t="shared" si="105"/>
        <v>6.25E-2</v>
      </c>
      <c r="U440" s="221">
        <f t="shared" si="106"/>
        <v>0</v>
      </c>
      <c r="V440" s="221">
        <f t="shared" si="107"/>
        <v>-0.125</v>
      </c>
      <c r="W440" s="221">
        <f t="shared" si="108"/>
        <v>-0.1875</v>
      </c>
      <c r="X440" s="221">
        <f t="shared" si="109"/>
        <v>-6.25E-2</v>
      </c>
      <c r="Y440" s="205">
        <f t="shared" si="114"/>
        <v>-48.5</v>
      </c>
      <c r="Z440" s="205">
        <f t="shared" si="115"/>
        <v>-9.0625</v>
      </c>
      <c r="AA440" s="205">
        <f t="shared" si="116"/>
        <v>-62.8125</v>
      </c>
      <c r="AB440" s="205">
        <f t="shared" si="117"/>
        <v>39.4375</v>
      </c>
      <c r="AC440" s="205">
        <f t="shared" si="118"/>
        <v>-14.3125</v>
      </c>
      <c r="AD440" s="205">
        <f t="shared" si="119"/>
        <v>-53.75</v>
      </c>
    </row>
    <row r="441" spans="10:30" x14ac:dyDescent="0.2">
      <c r="J441" s="213">
        <v>23.600000000000598</v>
      </c>
      <c r="K441" s="214"/>
      <c r="L441" s="214"/>
      <c r="M441" s="214"/>
      <c r="N441" s="214"/>
      <c r="O441" s="218">
        <f t="shared" si="110"/>
        <v>1</v>
      </c>
      <c r="P441" s="218">
        <f t="shared" si="111"/>
        <v>0.8125</v>
      </c>
      <c r="Q441" s="218">
        <f t="shared" si="112"/>
        <v>0.9375</v>
      </c>
      <c r="R441" s="218">
        <f t="shared" si="113"/>
        <v>1</v>
      </c>
      <c r="S441" s="221">
        <f t="shared" si="104"/>
        <v>0.1875</v>
      </c>
      <c r="T441" s="221">
        <f t="shared" si="105"/>
        <v>6.25E-2</v>
      </c>
      <c r="U441" s="221">
        <f t="shared" si="106"/>
        <v>0</v>
      </c>
      <c r="V441" s="221">
        <f t="shared" si="107"/>
        <v>-0.125</v>
      </c>
      <c r="W441" s="221">
        <f t="shared" si="108"/>
        <v>-0.1875</v>
      </c>
      <c r="X441" s="221">
        <f t="shared" si="109"/>
        <v>-6.25E-2</v>
      </c>
      <c r="Y441" s="205">
        <f t="shared" si="114"/>
        <v>-48.3125</v>
      </c>
      <c r="Z441" s="205">
        <f t="shared" si="115"/>
        <v>-9</v>
      </c>
      <c r="AA441" s="205">
        <f t="shared" si="116"/>
        <v>-62.8125</v>
      </c>
      <c r="AB441" s="205">
        <f t="shared" si="117"/>
        <v>39.3125</v>
      </c>
      <c r="AC441" s="205">
        <f t="shared" si="118"/>
        <v>-14.5</v>
      </c>
      <c r="AD441" s="205">
        <f t="shared" si="119"/>
        <v>-53.8125</v>
      </c>
    </row>
    <row r="442" spans="10:30" x14ac:dyDescent="0.2">
      <c r="J442" s="213">
        <v>23.7000000000006</v>
      </c>
      <c r="K442" s="214"/>
      <c r="L442" s="214"/>
      <c r="M442" s="214"/>
      <c r="N442" s="214"/>
      <c r="O442" s="218">
        <f t="shared" si="110"/>
        <v>1</v>
      </c>
      <c r="P442" s="218">
        <f t="shared" si="111"/>
        <v>0.8125</v>
      </c>
      <c r="Q442" s="218">
        <f t="shared" si="112"/>
        <v>0.9375</v>
      </c>
      <c r="R442" s="218">
        <f t="shared" si="113"/>
        <v>1</v>
      </c>
      <c r="S442" s="221">
        <f t="shared" si="104"/>
        <v>0.1875</v>
      </c>
      <c r="T442" s="221">
        <f t="shared" si="105"/>
        <v>6.25E-2</v>
      </c>
      <c r="U442" s="221">
        <f t="shared" si="106"/>
        <v>0</v>
      </c>
      <c r="V442" s="221">
        <f t="shared" si="107"/>
        <v>-0.125</v>
      </c>
      <c r="W442" s="221">
        <f t="shared" si="108"/>
        <v>-0.1875</v>
      </c>
      <c r="X442" s="221">
        <f t="shared" si="109"/>
        <v>-6.25E-2</v>
      </c>
      <c r="Y442" s="205">
        <f t="shared" si="114"/>
        <v>-48.125</v>
      </c>
      <c r="Z442" s="205">
        <f t="shared" si="115"/>
        <v>-8.9375</v>
      </c>
      <c r="AA442" s="205">
        <f t="shared" si="116"/>
        <v>-62.8125</v>
      </c>
      <c r="AB442" s="205">
        <f t="shared" si="117"/>
        <v>39.1875</v>
      </c>
      <c r="AC442" s="205">
        <f t="shared" si="118"/>
        <v>-14.6875</v>
      </c>
      <c r="AD442" s="205">
        <f t="shared" si="119"/>
        <v>-53.875</v>
      </c>
    </row>
    <row r="443" spans="10:30" x14ac:dyDescent="0.2">
      <c r="J443" s="213">
        <v>23.800000000000601</v>
      </c>
      <c r="K443" s="214"/>
      <c r="L443" s="214"/>
      <c r="M443" s="214"/>
      <c r="N443" s="214"/>
      <c r="O443" s="218">
        <f t="shared" si="110"/>
        <v>1</v>
      </c>
      <c r="P443" s="218">
        <f t="shared" si="111"/>
        <v>0.8125</v>
      </c>
      <c r="Q443" s="218">
        <f t="shared" si="112"/>
        <v>0.9375</v>
      </c>
      <c r="R443" s="218">
        <f t="shared" si="113"/>
        <v>1</v>
      </c>
      <c r="S443" s="221">
        <f t="shared" si="104"/>
        <v>0.1875</v>
      </c>
      <c r="T443" s="221">
        <f t="shared" si="105"/>
        <v>6.25E-2</v>
      </c>
      <c r="U443" s="221">
        <f t="shared" si="106"/>
        <v>0</v>
      </c>
      <c r="V443" s="221">
        <f t="shared" si="107"/>
        <v>-0.125</v>
      </c>
      <c r="W443" s="221">
        <f t="shared" si="108"/>
        <v>-0.1875</v>
      </c>
      <c r="X443" s="221">
        <f t="shared" si="109"/>
        <v>-6.25E-2</v>
      </c>
      <c r="Y443" s="205">
        <f t="shared" si="114"/>
        <v>-47.9375</v>
      </c>
      <c r="Z443" s="205">
        <f t="shared" si="115"/>
        <v>-8.875</v>
      </c>
      <c r="AA443" s="205">
        <f t="shared" si="116"/>
        <v>-62.8125</v>
      </c>
      <c r="AB443" s="205">
        <f t="shared" si="117"/>
        <v>39.0625</v>
      </c>
      <c r="AC443" s="205">
        <f t="shared" si="118"/>
        <v>-14.875</v>
      </c>
      <c r="AD443" s="205">
        <f t="shared" si="119"/>
        <v>-53.9375</v>
      </c>
    </row>
    <row r="444" spans="10:30" x14ac:dyDescent="0.2">
      <c r="J444" s="213">
        <v>23.900000000000599</v>
      </c>
      <c r="K444" s="214"/>
      <c r="L444" s="214"/>
      <c r="M444" s="214"/>
      <c r="N444" s="214"/>
      <c r="O444" s="218">
        <f t="shared" si="110"/>
        <v>1</v>
      </c>
      <c r="P444" s="218">
        <f t="shared" si="111"/>
        <v>0.8125</v>
      </c>
      <c r="Q444" s="218">
        <f t="shared" si="112"/>
        <v>0.9375</v>
      </c>
      <c r="R444" s="218">
        <f t="shared" si="113"/>
        <v>1</v>
      </c>
      <c r="S444" s="221">
        <f t="shared" si="104"/>
        <v>0.1875</v>
      </c>
      <c r="T444" s="221">
        <f t="shared" si="105"/>
        <v>6.25E-2</v>
      </c>
      <c r="U444" s="221">
        <f t="shared" si="106"/>
        <v>0</v>
      </c>
      <c r="V444" s="221">
        <f t="shared" si="107"/>
        <v>-0.125</v>
      </c>
      <c r="W444" s="221">
        <f t="shared" si="108"/>
        <v>-0.1875</v>
      </c>
      <c r="X444" s="221">
        <f t="shared" si="109"/>
        <v>-6.25E-2</v>
      </c>
      <c r="Y444" s="205">
        <f t="shared" si="114"/>
        <v>-47.75</v>
      </c>
      <c r="Z444" s="205">
        <f t="shared" si="115"/>
        <v>-8.8125</v>
      </c>
      <c r="AA444" s="205">
        <f t="shared" si="116"/>
        <v>-62.8125</v>
      </c>
      <c r="AB444" s="205">
        <f t="shared" si="117"/>
        <v>38.9375</v>
      </c>
      <c r="AC444" s="205">
        <f t="shared" si="118"/>
        <v>-15.0625</v>
      </c>
      <c r="AD444" s="205">
        <f t="shared" si="119"/>
        <v>-54</v>
      </c>
    </row>
    <row r="445" spans="10:30" x14ac:dyDescent="0.2">
      <c r="J445" s="213">
        <v>24.0000000000006</v>
      </c>
      <c r="K445" s="214"/>
      <c r="L445" s="214"/>
      <c r="M445" s="214"/>
      <c r="N445" s="214"/>
      <c r="O445" s="218">
        <f t="shared" si="110"/>
        <v>1</v>
      </c>
      <c r="P445" s="218">
        <f t="shared" si="111"/>
        <v>0.8125</v>
      </c>
      <c r="Q445" s="218">
        <f t="shared" si="112"/>
        <v>0.9375</v>
      </c>
      <c r="R445" s="218">
        <f t="shared" si="113"/>
        <v>1</v>
      </c>
      <c r="S445" s="221">
        <f t="shared" si="104"/>
        <v>0.1875</v>
      </c>
      <c r="T445" s="221">
        <f t="shared" si="105"/>
        <v>6.25E-2</v>
      </c>
      <c r="U445" s="221">
        <f t="shared" si="106"/>
        <v>0</v>
      </c>
      <c r="V445" s="221">
        <f t="shared" si="107"/>
        <v>-0.125</v>
      </c>
      <c r="W445" s="221">
        <f t="shared" si="108"/>
        <v>-0.1875</v>
      </c>
      <c r="X445" s="221">
        <f t="shared" si="109"/>
        <v>-6.25E-2</v>
      </c>
      <c r="Y445" s="205">
        <f t="shared" si="114"/>
        <v>-47.5625</v>
      </c>
      <c r="Z445" s="205">
        <f t="shared" si="115"/>
        <v>-8.75</v>
      </c>
      <c r="AA445" s="205">
        <f t="shared" si="116"/>
        <v>-62.8125</v>
      </c>
      <c r="AB445" s="205">
        <f t="shared" si="117"/>
        <v>38.8125</v>
      </c>
      <c r="AC445" s="205">
        <f t="shared" si="118"/>
        <v>-15.25</v>
      </c>
      <c r="AD445" s="205">
        <f t="shared" si="119"/>
        <v>-54.0625</v>
      </c>
    </row>
    <row r="446" spans="10:30" x14ac:dyDescent="0.2">
      <c r="J446" s="213">
        <v>24.100000000000598</v>
      </c>
      <c r="K446" s="214"/>
      <c r="L446" s="214"/>
      <c r="M446" s="214"/>
      <c r="N446" s="214"/>
      <c r="O446" s="218">
        <f t="shared" si="110"/>
        <v>1</v>
      </c>
      <c r="P446" s="218">
        <f t="shared" si="111"/>
        <v>0.8125</v>
      </c>
      <c r="Q446" s="218">
        <f t="shared" si="112"/>
        <v>0.9375</v>
      </c>
      <c r="R446" s="218">
        <f t="shared" si="113"/>
        <v>1</v>
      </c>
      <c r="S446" s="221">
        <f t="shared" si="104"/>
        <v>0.1875</v>
      </c>
      <c r="T446" s="221">
        <f t="shared" si="105"/>
        <v>6.25E-2</v>
      </c>
      <c r="U446" s="221">
        <f t="shared" si="106"/>
        <v>0</v>
      </c>
      <c r="V446" s="221">
        <f t="shared" si="107"/>
        <v>-0.125</v>
      </c>
      <c r="W446" s="221">
        <f t="shared" si="108"/>
        <v>-0.1875</v>
      </c>
      <c r="X446" s="221">
        <f t="shared" si="109"/>
        <v>-6.25E-2</v>
      </c>
      <c r="Y446" s="205">
        <f t="shared" si="114"/>
        <v>-47.375</v>
      </c>
      <c r="Z446" s="205">
        <f t="shared" si="115"/>
        <v>-8.6875</v>
      </c>
      <c r="AA446" s="205">
        <f t="shared" si="116"/>
        <v>-62.8125</v>
      </c>
      <c r="AB446" s="205">
        <f t="shared" si="117"/>
        <v>38.6875</v>
      </c>
      <c r="AC446" s="205">
        <f t="shared" si="118"/>
        <v>-15.4375</v>
      </c>
      <c r="AD446" s="205">
        <f t="shared" si="119"/>
        <v>-54.125</v>
      </c>
    </row>
    <row r="447" spans="10:30" x14ac:dyDescent="0.2">
      <c r="J447" s="213">
        <v>24.2000000000006</v>
      </c>
      <c r="K447" s="214"/>
      <c r="L447" s="214"/>
      <c r="M447" s="214"/>
      <c r="N447" s="214"/>
      <c r="O447" s="218">
        <f t="shared" si="110"/>
        <v>1</v>
      </c>
      <c r="P447" s="218">
        <f t="shared" si="111"/>
        <v>0.8125</v>
      </c>
      <c r="Q447" s="218">
        <f t="shared" si="112"/>
        <v>0.9375</v>
      </c>
      <c r="R447" s="218">
        <f t="shared" si="113"/>
        <v>1</v>
      </c>
      <c r="S447" s="221">
        <f t="shared" si="104"/>
        <v>0.1875</v>
      </c>
      <c r="T447" s="221">
        <f t="shared" si="105"/>
        <v>6.25E-2</v>
      </c>
      <c r="U447" s="221">
        <f t="shared" si="106"/>
        <v>0</v>
      </c>
      <c r="V447" s="221">
        <f t="shared" si="107"/>
        <v>-0.125</v>
      </c>
      <c r="W447" s="221">
        <f t="shared" si="108"/>
        <v>-0.1875</v>
      </c>
      <c r="X447" s="221">
        <f t="shared" si="109"/>
        <v>-6.25E-2</v>
      </c>
      <c r="Y447" s="205">
        <f t="shared" si="114"/>
        <v>-47.1875</v>
      </c>
      <c r="Z447" s="205">
        <f t="shared" si="115"/>
        <v>-8.625</v>
      </c>
      <c r="AA447" s="205">
        <f t="shared" si="116"/>
        <v>-62.8125</v>
      </c>
      <c r="AB447" s="205">
        <f t="shared" si="117"/>
        <v>38.5625</v>
      </c>
      <c r="AC447" s="205">
        <f t="shared" si="118"/>
        <v>-15.625</v>
      </c>
      <c r="AD447" s="205">
        <f t="shared" si="119"/>
        <v>-54.1875</v>
      </c>
    </row>
    <row r="448" spans="10:30" x14ac:dyDescent="0.2">
      <c r="J448" s="213">
        <v>24.300000000000601</v>
      </c>
      <c r="K448" s="214"/>
      <c r="L448" s="214"/>
      <c r="M448" s="214"/>
      <c r="N448" s="214"/>
      <c r="O448" s="218">
        <f t="shared" si="110"/>
        <v>1</v>
      </c>
      <c r="P448" s="218">
        <f t="shared" si="111"/>
        <v>0.8125</v>
      </c>
      <c r="Q448" s="218">
        <f t="shared" si="112"/>
        <v>0.9375</v>
      </c>
      <c r="R448" s="218">
        <f t="shared" si="113"/>
        <v>1</v>
      </c>
      <c r="S448" s="221">
        <f t="shared" si="104"/>
        <v>0.1875</v>
      </c>
      <c r="T448" s="221">
        <f t="shared" si="105"/>
        <v>6.25E-2</v>
      </c>
      <c r="U448" s="221">
        <f t="shared" si="106"/>
        <v>0</v>
      </c>
      <c r="V448" s="221">
        <f t="shared" si="107"/>
        <v>-0.125</v>
      </c>
      <c r="W448" s="221">
        <f t="shared" si="108"/>
        <v>-0.1875</v>
      </c>
      <c r="X448" s="221">
        <f t="shared" si="109"/>
        <v>-6.25E-2</v>
      </c>
      <c r="Y448" s="205">
        <f t="shared" si="114"/>
        <v>-47</v>
      </c>
      <c r="Z448" s="205">
        <f t="shared" si="115"/>
        <v>-8.5625</v>
      </c>
      <c r="AA448" s="205">
        <f t="shared" si="116"/>
        <v>-62.8125</v>
      </c>
      <c r="AB448" s="205">
        <f t="shared" si="117"/>
        <v>38.4375</v>
      </c>
      <c r="AC448" s="205">
        <f t="shared" si="118"/>
        <v>-15.8125</v>
      </c>
      <c r="AD448" s="205">
        <f t="shared" si="119"/>
        <v>-54.25</v>
      </c>
    </row>
    <row r="449" spans="10:30" x14ac:dyDescent="0.2">
      <c r="J449" s="213">
        <v>24.400000000000599</v>
      </c>
      <c r="K449" s="214"/>
      <c r="L449" s="214"/>
      <c r="M449" s="214"/>
      <c r="N449" s="214"/>
      <c r="O449" s="218">
        <f t="shared" si="110"/>
        <v>1</v>
      </c>
      <c r="P449" s="218">
        <f t="shared" si="111"/>
        <v>0.8125</v>
      </c>
      <c r="Q449" s="218">
        <f t="shared" si="112"/>
        <v>0.9375</v>
      </c>
      <c r="R449" s="218">
        <f t="shared" si="113"/>
        <v>1</v>
      </c>
      <c r="S449" s="221">
        <f t="shared" si="104"/>
        <v>0.1875</v>
      </c>
      <c r="T449" s="221">
        <f t="shared" si="105"/>
        <v>6.25E-2</v>
      </c>
      <c r="U449" s="221">
        <f t="shared" si="106"/>
        <v>0</v>
      </c>
      <c r="V449" s="221">
        <f t="shared" si="107"/>
        <v>-0.125</v>
      </c>
      <c r="W449" s="221">
        <f t="shared" si="108"/>
        <v>-0.1875</v>
      </c>
      <c r="X449" s="221">
        <f t="shared" si="109"/>
        <v>-6.25E-2</v>
      </c>
      <c r="Y449" s="205">
        <f t="shared" si="114"/>
        <v>-46.8125</v>
      </c>
      <c r="Z449" s="205">
        <f t="shared" si="115"/>
        <v>-8.5</v>
      </c>
      <c r="AA449" s="205">
        <f t="shared" si="116"/>
        <v>-62.8125</v>
      </c>
      <c r="AB449" s="205">
        <f t="shared" si="117"/>
        <v>38.3125</v>
      </c>
      <c r="AC449" s="205">
        <f t="shared" si="118"/>
        <v>-16</v>
      </c>
      <c r="AD449" s="205">
        <f t="shared" si="119"/>
        <v>-54.3125</v>
      </c>
    </row>
    <row r="450" spans="10:30" x14ac:dyDescent="0.2">
      <c r="J450" s="213">
        <v>24.5000000000006</v>
      </c>
      <c r="K450" s="214"/>
      <c r="L450" s="214"/>
      <c r="M450" s="214"/>
      <c r="N450" s="214"/>
      <c r="O450" s="218">
        <f t="shared" si="110"/>
        <v>1</v>
      </c>
      <c r="P450" s="218">
        <f t="shared" si="111"/>
        <v>0.8125</v>
      </c>
      <c r="Q450" s="218">
        <f t="shared" si="112"/>
        <v>0.9375</v>
      </c>
      <c r="R450" s="218">
        <f t="shared" si="113"/>
        <v>1</v>
      </c>
      <c r="S450" s="221">
        <f t="shared" si="104"/>
        <v>0.1875</v>
      </c>
      <c r="T450" s="221">
        <f t="shared" si="105"/>
        <v>6.25E-2</v>
      </c>
      <c r="U450" s="221">
        <f t="shared" si="106"/>
        <v>0</v>
      </c>
      <c r="V450" s="221">
        <f t="shared" si="107"/>
        <v>-0.125</v>
      </c>
      <c r="W450" s="221">
        <f t="shared" si="108"/>
        <v>-0.1875</v>
      </c>
      <c r="X450" s="221">
        <f t="shared" si="109"/>
        <v>-6.25E-2</v>
      </c>
      <c r="Y450" s="205">
        <f t="shared" si="114"/>
        <v>-46.625</v>
      </c>
      <c r="Z450" s="205">
        <f t="shared" si="115"/>
        <v>-8.4375</v>
      </c>
      <c r="AA450" s="205">
        <f t="shared" si="116"/>
        <v>-62.8125</v>
      </c>
      <c r="AB450" s="205">
        <f t="shared" si="117"/>
        <v>38.1875</v>
      </c>
      <c r="AC450" s="205">
        <f t="shared" si="118"/>
        <v>-16.1875</v>
      </c>
      <c r="AD450" s="205">
        <f t="shared" si="119"/>
        <v>-54.375</v>
      </c>
    </row>
    <row r="451" spans="10:30" x14ac:dyDescent="0.2">
      <c r="J451" s="213">
        <v>24.600000000000598</v>
      </c>
      <c r="K451" s="214"/>
      <c r="L451" s="214"/>
      <c r="M451" s="214"/>
      <c r="N451" s="214"/>
      <c r="O451" s="218">
        <f t="shared" si="110"/>
        <v>1</v>
      </c>
      <c r="P451" s="218">
        <f t="shared" si="111"/>
        <v>0.8125</v>
      </c>
      <c r="Q451" s="218">
        <f t="shared" si="112"/>
        <v>0.9375</v>
      </c>
      <c r="R451" s="218">
        <f t="shared" si="113"/>
        <v>1</v>
      </c>
      <c r="S451" s="221">
        <f t="shared" si="104"/>
        <v>0.1875</v>
      </c>
      <c r="T451" s="221">
        <f t="shared" si="105"/>
        <v>6.25E-2</v>
      </c>
      <c r="U451" s="221">
        <f t="shared" si="106"/>
        <v>0</v>
      </c>
      <c r="V451" s="221">
        <f t="shared" si="107"/>
        <v>-0.125</v>
      </c>
      <c r="W451" s="221">
        <f t="shared" si="108"/>
        <v>-0.1875</v>
      </c>
      <c r="X451" s="221">
        <f t="shared" si="109"/>
        <v>-6.25E-2</v>
      </c>
      <c r="Y451" s="205">
        <f t="shared" si="114"/>
        <v>-46.4375</v>
      </c>
      <c r="Z451" s="205">
        <f t="shared" si="115"/>
        <v>-8.375</v>
      </c>
      <c r="AA451" s="205">
        <f t="shared" si="116"/>
        <v>-62.8125</v>
      </c>
      <c r="AB451" s="205">
        <f t="shared" si="117"/>
        <v>38.0625</v>
      </c>
      <c r="AC451" s="205">
        <f t="shared" si="118"/>
        <v>-16.375</v>
      </c>
      <c r="AD451" s="205">
        <f t="shared" si="119"/>
        <v>-54.4375</v>
      </c>
    </row>
    <row r="452" spans="10:30" x14ac:dyDescent="0.2">
      <c r="J452" s="213">
        <v>24.7000000000006</v>
      </c>
      <c r="K452" s="214"/>
      <c r="L452" s="214"/>
      <c r="M452" s="214"/>
      <c r="N452" s="214"/>
      <c r="O452" s="218">
        <f t="shared" si="110"/>
        <v>1</v>
      </c>
      <c r="P452" s="218">
        <f t="shared" si="111"/>
        <v>0.8125</v>
      </c>
      <c r="Q452" s="218">
        <f t="shared" si="112"/>
        <v>0.9375</v>
      </c>
      <c r="R452" s="218">
        <f t="shared" si="113"/>
        <v>1</v>
      </c>
      <c r="S452" s="221">
        <f t="shared" si="104"/>
        <v>0.1875</v>
      </c>
      <c r="T452" s="221">
        <f t="shared" si="105"/>
        <v>6.25E-2</v>
      </c>
      <c r="U452" s="221">
        <f t="shared" si="106"/>
        <v>0</v>
      </c>
      <c r="V452" s="221">
        <f t="shared" si="107"/>
        <v>-0.125</v>
      </c>
      <c r="W452" s="221">
        <f t="shared" si="108"/>
        <v>-0.1875</v>
      </c>
      <c r="X452" s="221">
        <f t="shared" si="109"/>
        <v>-6.25E-2</v>
      </c>
      <c r="Y452" s="205">
        <f t="shared" si="114"/>
        <v>-46.25</v>
      </c>
      <c r="Z452" s="205">
        <f t="shared" si="115"/>
        <v>-8.3125</v>
      </c>
      <c r="AA452" s="205">
        <f t="shared" si="116"/>
        <v>-62.8125</v>
      </c>
      <c r="AB452" s="205">
        <f t="shared" si="117"/>
        <v>37.9375</v>
      </c>
      <c r="AC452" s="205">
        <f t="shared" si="118"/>
        <v>-16.5625</v>
      </c>
      <c r="AD452" s="205">
        <f t="shared" si="119"/>
        <v>-54.5</v>
      </c>
    </row>
    <row r="453" spans="10:30" x14ac:dyDescent="0.2">
      <c r="J453" s="213">
        <v>24.800000000000601</v>
      </c>
      <c r="K453" s="214"/>
      <c r="L453" s="215">
        <f>C12</f>
        <v>0.125</v>
      </c>
      <c r="M453" s="214"/>
      <c r="N453" s="214"/>
      <c r="O453" s="218">
        <f t="shared" si="110"/>
        <v>1</v>
      </c>
      <c r="P453" s="218">
        <f t="shared" si="111"/>
        <v>0.9375</v>
      </c>
      <c r="Q453" s="218">
        <f t="shared" si="112"/>
        <v>0.9375</v>
      </c>
      <c r="R453" s="218">
        <f t="shared" si="113"/>
        <v>1</v>
      </c>
      <c r="S453" s="221">
        <f t="shared" si="104"/>
        <v>6.25E-2</v>
      </c>
      <c r="T453" s="221">
        <f t="shared" si="105"/>
        <v>6.25E-2</v>
      </c>
      <c r="U453" s="221">
        <f t="shared" si="106"/>
        <v>0</v>
      </c>
      <c r="V453" s="221">
        <f t="shared" si="107"/>
        <v>0</v>
      </c>
      <c r="W453" s="221">
        <f t="shared" si="108"/>
        <v>-6.25E-2</v>
      </c>
      <c r="X453" s="221">
        <f t="shared" si="109"/>
        <v>-6.25E-2</v>
      </c>
      <c r="Y453" s="205">
        <f t="shared" si="114"/>
        <v>-46.1875</v>
      </c>
      <c r="Z453" s="205">
        <f t="shared" si="115"/>
        <v>-8.25</v>
      </c>
      <c r="AA453" s="205">
        <f t="shared" si="116"/>
        <v>-62.8125</v>
      </c>
      <c r="AB453" s="205">
        <f t="shared" si="117"/>
        <v>37.9375</v>
      </c>
      <c r="AC453" s="205">
        <f t="shared" si="118"/>
        <v>-16.625</v>
      </c>
      <c r="AD453" s="205">
        <f t="shared" si="119"/>
        <v>-54.5625</v>
      </c>
    </row>
    <row r="454" spans="10:30" x14ac:dyDescent="0.2">
      <c r="J454" s="213">
        <v>24.900000000000599</v>
      </c>
      <c r="K454" s="214"/>
      <c r="L454" s="214"/>
      <c r="M454" s="214"/>
      <c r="N454" s="214"/>
      <c r="O454" s="218">
        <f t="shared" si="110"/>
        <v>1</v>
      </c>
      <c r="P454" s="218">
        <f t="shared" si="111"/>
        <v>0.9375</v>
      </c>
      <c r="Q454" s="218">
        <f t="shared" si="112"/>
        <v>0.9375</v>
      </c>
      <c r="R454" s="218">
        <f t="shared" si="113"/>
        <v>1</v>
      </c>
      <c r="S454" s="221">
        <f t="shared" ref="S454:S517" si="120">O454-P454</f>
        <v>6.25E-2</v>
      </c>
      <c r="T454" s="221">
        <f t="shared" ref="T454:T517" si="121">O454-Q454</f>
        <v>6.25E-2</v>
      </c>
      <c r="U454" s="221">
        <f t="shared" ref="U454:U517" si="122">O454-R454</f>
        <v>0</v>
      </c>
      <c r="V454" s="221">
        <f t="shared" ref="V454:V517" si="123">P454-Q454</f>
        <v>0</v>
      </c>
      <c r="W454" s="221">
        <f t="shared" ref="W454:W517" si="124">P454-R454</f>
        <v>-6.25E-2</v>
      </c>
      <c r="X454" s="221">
        <f t="shared" ref="X454:X517" si="125">Q454-R454</f>
        <v>-6.25E-2</v>
      </c>
      <c r="Y454" s="205">
        <f t="shared" si="114"/>
        <v>-46.125</v>
      </c>
      <c r="Z454" s="205">
        <f t="shared" si="115"/>
        <v>-8.1875</v>
      </c>
      <c r="AA454" s="205">
        <f t="shared" si="116"/>
        <v>-62.8125</v>
      </c>
      <c r="AB454" s="205">
        <f t="shared" si="117"/>
        <v>37.9375</v>
      </c>
      <c r="AC454" s="205">
        <f t="shared" si="118"/>
        <v>-16.6875</v>
      </c>
      <c r="AD454" s="205">
        <f t="shared" si="119"/>
        <v>-54.625</v>
      </c>
    </row>
    <row r="455" spans="10:30" x14ac:dyDescent="0.2">
      <c r="J455" s="213">
        <v>25.0000000000006</v>
      </c>
      <c r="K455" s="214"/>
      <c r="L455" s="214"/>
      <c r="M455" s="214"/>
      <c r="N455" s="214"/>
      <c r="O455" s="218">
        <f t="shared" ref="O455:O518" si="126">K455+O454</f>
        <v>1</v>
      </c>
      <c r="P455" s="218">
        <f t="shared" ref="P455:P518" si="127">L455+P454</f>
        <v>0.9375</v>
      </c>
      <c r="Q455" s="218">
        <f t="shared" ref="Q455:Q518" si="128">M455+Q454</f>
        <v>0.9375</v>
      </c>
      <c r="R455" s="218">
        <f t="shared" ref="R455:R518" si="129">N455+R454</f>
        <v>1</v>
      </c>
      <c r="S455" s="221">
        <f t="shared" si="120"/>
        <v>6.25E-2</v>
      </c>
      <c r="T455" s="221">
        <f t="shared" si="121"/>
        <v>6.25E-2</v>
      </c>
      <c r="U455" s="221">
        <f t="shared" si="122"/>
        <v>0</v>
      </c>
      <c r="V455" s="221">
        <f t="shared" si="123"/>
        <v>0</v>
      </c>
      <c r="W455" s="221">
        <f t="shared" si="124"/>
        <v>-6.25E-2</v>
      </c>
      <c r="X455" s="221">
        <f t="shared" si="125"/>
        <v>-6.25E-2</v>
      </c>
      <c r="Y455" s="205">
        <f t="shared" ref="Y455:Y518" si="130">S455+Y454</f>
        <v>-46.0625</v>
      </c>
      <c r="Z455" s="205">
        <f t="shared" ref="Z455:Z518" si="131">T455+Z454</f>
        <v>-8.125</v>
      </c>
      <c r="AA455" s="205">
        <f t="shared" ref="AA455:AA518" si="132">U455+AA454</f>
        <v>-62.8125</v>
      </c>
      <c r="AB455" s="205">
        <f t="shared" ref="AB455:AB518" si="133">V455+AB454</f>
        <v>37.9375</v>
      </c>
      <c r="AC455" s="205">
        <f t="shared" ref="AC455:AC518" si="134">W455+AC454</f>
        <v>-16.75</v>
      </c>
      <c r="AD455" s="205">
        <f t="shared" ref="AD455:AD518" si="135">X455+AD454</f>
        <v>-54.6875</v>
      </c>
    </row>
    <row r="456" spans="10:30" x14ac:dyDescent="0.2">
      <c r="J456" s="213">
        <v>25.100000000000598</v>
      </c>
      <c r="K456" s="214"/>
      <c r="L456" s="214"/>
      <c r="M456" s="214"/>
      <c r="N456" s="214"/>
      <c r="O456" s="218">
        <f t="shared" si="126"/>
        <v>1</v>
      </c>
      <c r="P456" s="218">
        <f t="shared" si="127"/>
        <v>0.9375</v>
      </c>
      <c r="Q456" s="218">
        <f t="shared" si="128"/>
        <v>0.9375</v>
      </c>
      <c r="R456" s="218">
        <f t="shared" si="129"/>
        <v>1</v>
      </c>
      <c r="S456" s="221">
        <f t="shared" si="120"/>
        <v>6.25E-2</v>
      </c>
      <c r="T456" s="221">
        <f t="shared" si="121"/>
        <v>6.25E-2</v>
      </c>
      <c r="U456" s="221">
        <f t="shared" si="122"/>
        <v>0</v>
      </c>
      <c r="V456" s="221">
        <f t="shared" si="123"/>
        <v>0</v>
      </c>
      <c r="W456" s="221">
        <f t="shared" si="124"/>
        <v>-6.25E-2</v>
      </c>
      <c r="X456" s="221">
        <f t="shared" si="125"/>
        <v>-6.25E-2</v>
      </c>
      <c r="Y456" s="205">
        <f t="shared" si="130"/>
        <v>-46</v>
      </c>
      <c r="Z456" s="205">
        <f t="shared" si="131"/>
        <v>-8.0625</v>
      </c>
      <c r="AA456" s="205">
        <f t="shared" si="132"/>
        <v>-62.8125</v>
      </c>
      <c r="AB456" s="205">
        <f t="shared" si="133"/>
        <v>37.9375</v>
      </c>
      <c r="AC456" s="205">
        <f t="shared" si="134"/>
        <v>-16.8125</v>
      </c>
      <c r="AD456" s="205">
        <f t="shared" si="135"/>
        <v>-54.75</v>
      </c>
    </row>
    <row r="457" spans="10:30" x14ac:dyDescent="0.2">
      <c r="J457" s="213">
        <v>25.2000000000006</v>
      </c>
      <c r="K457" s="214"/>
      <c r="L457" s="214"/>
      <c r="M457" s="214"/>
      <c r="N457" s="214"/>
      <c r="O457" s="218">
        <f t="shared" si="126"/>
        <v>1</v>
      </c>
      <c r="P457" s="218">
        <f t="shared" si="127"/>
        <v>0.9375</v>
      </c>
      <c r="Q457" s="218">
        <f t="shared" si="128"/>
        <v>0.9375</v>
      </c>
      <c r="R457" s="218">
        <f t="shared" si="129"/>
        <v>1</v>
      </c>
      <c r="S457" s="221">
        <f t="shared" si="120"/>
        <v>6.25E-2</v>
      </c>
      <c r="T457" s="221">
        <f t="shared" si="121"/>
        <v>6.25E-2</v>
      </c>
      <c r="U457" s="221">
        <f t="shared" si="122"/>
        <v>0</v>
      </c>
      <c r="V457" s="221">
        <f t="shared" si="123"/>
        <v>0</v>
      </c>
      <c r="W457" s="221">
        <f t="shared" si="124"/>
        <v>-6.25E-2</v>
      </c>
      <c r="X457" s="221">
        <f t="shared" si="125"/>
        <v>-6.25E-2</v>
      </c>
      <c r="Y457" s="205">
        <f t="shared" si="130"/>
        <v>-45.9375</v>
      </c>
      <c r="Z457" s="205">
        <f t="shared" si="131"/>
        <v>-8</v>
      </c>
      <c r="AA457" s="205">
        <f t="shared" si="132"/>
        <v>-62.8125</v>
      </c>
      <c r="AB457" s="205">
        <f t="shared" si="133"/>
        <v>37.9375</v>
      </c>
      <c r="AC457" s="205">
        <f t="shared" si="134"/>
        <v>-16.875</v>
      </c>
      <c r="AD457" s="205">
        <f t="shared" si="135"/>
        <v>-54.8125</v>
      </c>
    </row>
    <row r="458" spans="10:30" x14ac:dyDescent="0.2">
      <c r="J458" s="213">
        <v>25.300000000000601</v>
      </c>
      <c r="K458" s="214"/>
      <c r="L458" s="214"/>
      <c r="M458" s="214"/>
      <c r="N458" s="214"/>
      <c r="O458" s="218">
        <f t="shared" si="126"/>
        <v>1</v>
      </c>
      <c r="P458" s="218">
        <f t="shared" si="127"/>
        <v>0.9375</v>
      </c>
      <c r="Q458" s="218">
        <f t="shared" si="128"/>
        <v>0.9375</v>
      </c>
      <c r="R458" s="218">
        <f t="shared" si="129"/>
        <v>1</v>
      </c>
      <c r="S458" s="221">
        <f t="shared" si="120"/>
        <v>6.25E-2</v>
      </c>
      <c r="T458" s="221">
        <f t="shared" si="121"/>
        <v>6.25E-2</v>
      </c>
      <c r="U458" s="221">
        <f t="shared" si="122"/>
        <v>0</v>
      </c>
      <c r="V458" s="221">
        <f t="shared" si="123"/>
        <v>0</v>
      </c>
      <c r="W458" s="221">
        <f t="shared" si="124"/>
        <v>-6.25E-2</v>
      </c>
      <c r="X458" s="221">
        <f t="shared" si="125"/>
        <v>-6.25E-2</v>
      </c>
      <c r="Y458" s="205">
        <f t="shared" si="130"/>
        <v>-45.875</v>
      </c>
      <c r="Z458" s="205">
        <f t="shared" si="131"/>
        <v>-7.9375</v>
      </c>
      <c r="AA458" s="205">
        <f t="shared" si="132"/>
        <v>-62.8125</v>
      </c>
      <c r="AB458" s="205">
        <f t="shared" si="133"/>
        <v>37.9375</v>
      </c>
      <c r="AC458" s="205">
        <f t="shared" si="134"/>
        <v>-16.9375</v>
      </c>
      <c r="AD458" s="205">
        <f t="shared" si="135"/>
        <v>-54.875</v>
      </c>
    </row>
    <row r="459" spans="10:30" x14ac:dyDescent="0.2">
      <c r="J459" s="213">
        <v>25.400000000000599</v>
      </c>
      <c r="K459" s="214"/>
      <c r="L459" s="214"/>
      <c r="M459" s="214"/>
      <c r="N459" s="214"/>
      <c r="O459" s="218">
        <f t="shared" si="126"/>
        <v>1</v>
      </c>
      <c r="P459" s="218">
        <f t="shared" si="127"/>
        <v>0.9375</v>
      </c>
      <c r="Q459" s="218">
        <f t="shared" si="128"/>
        <v>0.9375</v>
      </c>
      <c r="R459" s="218">
        <f t="shared" si="129"/>
        <v>1</v>
      </c>
      <c r="S459" s="221">
        <f t="shared" si="120"/>
        <v>6.25E-2</v>
      </c>
      <c r="T459" s="221">
        <f t="shared" si="121"/>
        <v>6.25E-2</v>
      </c>
      <c r="U459" s="221">
        <f t="shared" si="122"/>
        <v>0</v>
      </c>
      <c r="V459" s="221">
        <f t="shared" si="123"/>
        <v>0</v>
      </c>
      <c r="W459" s="221">
        <f t="shared" si="124"/>
        <v>-6.25E-2</v>
      </c>
      <c r="X459" s="221">
        <f t="shared" si="125"/>
        <v>-6.25E-2</v>
      </c>
      <c r="Y459" s="205">
        <f t="shared" si="130"/>
        <v>-45.8125</v>
      </c>
      <c r="Z459" s="205">
        <f t="shared" si="131"/>
        <v>-7.875</v>
      </c>
      <c r="AA459" s="205">
        <f t="shared" si="132"/>
        <v>-62.8125</v>
      </c>
      <c r="AB459" s="205">
        <f t="shared" si="133"/>
        <v>37.9375</v>
      </c>
      <c r="AC459" s="205">
        <f t="shared" si="134"/>
        <v>-17</v>
      </c>
      <c r="AD459" s="205">
        <f t="shared" si="135"/>
        <v>-54.9375</v>
      </c>
    </row>
    <row r="460" spans="10:30" x14ac:dyDescent="0.2">
      <c r="J460" s="213">
        <v>25.5000000000006</v>
      </c>
      <c r="K460" s="214"/>
      <c r="L460" s="214"/>
      <c r="M460" s="214"/>
      <c r="N460" s="214"/>
      <c r="O460" s="218">
        <f t="shared" si="126"/>
        <v>1</v>
      </c>
      <c r="P460" s="218">
        <f t="shared" si="127"/>
        <v>0.9375</v>
      </c>
      <c r="Q460" s="218">
        <f t="shared" si="128"/>
        <v>0.9375</v>
      </c>
      <c r="R460" s="218">
        <f t="shared" si="129"/>
        <v>1</v>
      </c>
      <c r="S460" s="221">
        <f t="shared" si="120"/>
        <v>6.25E-2</v>
      </c>
      <c r="T460" s="221">
        <f t="shared" si="121"/>
        <v>6.25E-2</v>
      </c>
      <c r="U460" s="221">
        <f t="shared" si="122"/>
        <v>0</v>
      </c>
      <c r="V460" s="221">
        <f t="shared" si="123"/>
        <v>0</v>
      </c>
      <c r="W460" s="221">
        <f t="shared" si="124"/>
        <v>-6.25E-2</v>
      </c>
      <c r="X460" s="221">
        <f t="shared" si="125"/>
        <v>-6.25E-2</v>
      </c>
      <c r="Y460" s="205">
        <f t="shared" si="130"/>
        <v>-45.75</v>
      </c>
      <c r="Z460" s="205">
        <f t="shared" si="131"/>
        <v>-7.8125</v>
      </c>
      <c r="AA460" s="205">
        <f t="shared" si="132"/>
        <v>-62.8125</v>
      </c>
      <c r="AB460" s="205">
        <f t="shared" si="133"/>
        <v>37.9375</v>
      </c>
      <c r="AC460" s="205">
        <f t="shared" si="134"/>
        <v>-17.0625</v>
      </c>
      <c r="AD460" s="205">
        <f t="shared" si="135"/>
        <v>-55</v>
      </c>
    </row>
    <row r="461" spans="10:30" x14ac:dyDescent="0.2">
      <c r="J461" s="213">
        <v>25.600000000000598</v>
      </c>
      <c r="K461" s="214"/>
      <c r="L461" s="214"/>
      <c r="M461" s="214"/>
      <c r="N461" s="214"/>
      <c r="O461" s="218">
        <f t="shared" si="126"/>
        <v>1</v>
      </c>
      <c r="P461" s="218">
        <f t="shared" si="127"/>
        <v>0.9375</v>
      </c>
      <c r="Q461" s="218">
        <f t="shared" si="128"/>
        <v>0.9375</v>
      </c>
      <c r="R461" s="218">
        <f t="shared" si="129"/>
        <v>1</v>
      </c>
      <c r="S461" s="221">
        <f t="shared" si="120"/>
        <v>6.25E-2</v>
      </c>
      <c r="T461" s="221">
        <f t="shared" si="121"/>
        <v>6.25E-2</v>
      </c>
      <c r="U461" s="221">
        <f t="shared" si="122"/>
        <v>0</v>
      </c>
      <c r="V461" s="221">
        <f t="shared" si="123"/>
        <v>0</v>
      </c>
      <c r="W461" s="221">
        <f t="shared" si="124"/>
        <v>-6.25E-2</v>
      </c>
      <c r="X461" s="221">
        <f t="shared" si="125"/>
        <v>-6.25E-2</v>
      </c>
      <c r="Y461" s="205">
        <f t="shared" si="130"/>
        <v>-45.6875</v>
      </c>
      <c r="Z461" s="205">
        <f t="shared" si="131"/>
        <v>-7.75</v>
      </c>
      <c r="AA461" s="205">
        <f t="shared" si="132"/>
        <v>-62.8125</v>
      </c>
      <c r="AB461" s="205">
        <f t="shared" si="133"/>
        <v>37.9375</v>
      </c>
      <c r="AC461" s="205">
        <f t="shared" si="134"/>
        <v>-17.125</v>
      </c>
      <c r="AD461" s="205">
        <f t="shared" si="135"/>
        <v>-55.0625</v>
      </c>
    </row>
    <row r="462" spans="10:30" x14ac:dyDescent="0.2">
      <c r="J462" s="213">
        <v>25.7000000000006</v>
      </c>
      <c r="K462" s="214"/>
      <c r="L462" s="214"/>
      <c r="M462" s="214"/>
      <c r="N462" s="214"/>
      <c r="O462" s="218">
        <f t="shared" si="126"/>
        <v>1</v>
      </c>
      <c r="P462" s="218">
        <f t="shared" si="127"/>
        <v>0.9375</v>
      </c>
      <c r="Q462" s="218">
        <f t="shared" si="128"/>
        <v>0.9375</v>
      </c>
      <c r="R462" s="218">
        <f t="shared" si="129"/>
        <v>1</v>
      </c>
      <c r="S462" s="221">
        <f t="shared" si="120"/>
        <v>6.25E-2</v>
      </c>
      <c r="T462" s="221">
        <f t="shared" si="121"/>
        <v>6.25E-2</v>
      </c>
      <c r="U462" s="221">
        <f t="shared" si="122"/>
        <v>0</v>
      </c>
      <c r="V462" s="221">
        <f t="shared" si="123"/>
        <v>0</v>
      </c>
      <c r="W462" s="221">
        <f t="shared" si="124"/>
        <v>-6.25E-2</v>
      </c>
      <c r="X462" s="221">
        <f t="shared" si="125"/>
        <v>-6.25E-2</v>
      </c>
      <c r="Y462" s="205">
        <f t="shared" si="130"/>
        <v>-45.625</v>
      </c>
      <c r="Z462" s="205">
        <f t="shared" si="131"/>
        <v>-7.6875</v>
      </c>
      <c r="AA462" s="205">
        <f t="shared" si="132"/>
        <v>-62.8125</v>
      </c>
      <c r="AB462" s="205">
        <f t="shared" si="133"/>
        <v>37.9375</v>
      </c>
      <c r="AC462" s="205">
        <f t="shared" si="134"/>
        <v>-17.1875</v>
      </c>
      <c r="AD462" s="205">
        <f t="shared" si="135"/>
        <v>-55.125</v>
      </c>
    </row>
    <row r="463" spans="10:30" x14ac:dyDescent="0.2">
      <c r="J463" s="213">
        <v>25.800000000000701</v>
      </c>
      <c r="K463" s="214"/>
      <c r="L463" s="214"/>
      <c r="M463" s="214"/>
      <c r="N463" s="214"/>
      <c r="O463" s="218">
        <f t="shared" si="126"/>
        <v>1</v>
      </c>
      <c r="P463" s="218">
        <f t="shared" si="127"/>
        <v>0.9375</v>
      </c>
      <c r="Q463" s="218">
        <f t="shared" si="128"/>
        <v>0.9375</v>
      </c>
      <c r="R463" s="218">
        <f t="shared" si="129"/>
        <v>1</v>
      </c>
      <c r="S463" s="221">
        <f t="shared" si="120"/>
        <v>6.25E-2</v>
      </c>
      <c r="T463" s="221">
        <f t="shared" si="121"/>
        <v>6.25E-2</v>
      </c>
      <c r="U463" s="221">
        <f t="shared" si="122"/>
        <v>0</v>
      </c>
      <c r="V463" s="221">
        <f t="shared" si="123"/>
        <v>0</v>
      </c>
      <c r="W463" s="221">
        <f t="shared" si="124"/>
        <v>-6.25E-2</v>
      </c>
      <c r="X463" s="221">
        <f t="shared" si="125"/>
        <v>-6.25E-2</v>
      </c>
      <c r="Y463" s="205">
        <f t="shared" si="130"/>
        <v>-45.5625</v>
      </c>
      <c r="Z463" s="205">
        <f t="shared" si="131"/>
        <v>-7.625</v>
      </c>
      <c r="AA463" s="205">
        <f t="shared" si="132"/>
        <v>-62.8125</v>
      </c>
      <c r="AB463" s="205">
        <f t="shared" si="133"/>
        <v>37.9375</v>
      </c>
      <c r="AC463" s="205">
        <f t="shared" si="134"/>
        <v>-17.25</v>
      </c>
      <c r="AD463" s="205">
        <f t="shared" si="135"/>
        <v>-55.1875</v>
      </c>
    </row>
    <row r="464" spans="10:30" x14ac:dyDescent="0.2">
      <c r="J464" s="213">
        <v>25.900000000000698</v>
      </c>
      <c r="K464" s="214"/>
      <c r="L464" s="214"/>
      <c r="M464" s="214"/>
      <c r="N464" s="214"/>
      <c r="O464" s="218">
        <f t="shared" si="126"/>
        <v>1</v>
      </c>
      <c r="P464" s="218">
        <f t="shared" si="127"/>
        <v>0.9375</v>
      </c>
      <c r="Q464" s="218">
        <f t="shared" si="128"/>
        <v>0.9375</v>
      </c>
      <c r="R464" s="218">
        <f t="shared" si="129"/>
        <v>1</v>
      </c>
      <c r="S464" s="221">
        <f t="shared" si="120"/>
        <v>6.25E-2</v>
      </c>
      <c r="T464" s="221">
        <f t="shared" si="121"/>
        <v>6.25E-2</v>
      </c>
      <c r="U464" s="221">
        <f t="shared" si="122"/>
        <v>0</v>
      </c>
      <c r="V464" s="221">
        <f t="shared" si="123"/>
        <v>0</v>
      </c>
      <c r="W464" s="221">
        <f t="shared" si="124"/>
        <v>-6.25E-2</v>
      </c>
      <c r="X464" s="221">
        <f t="shared" si="125"/>
        <v>-6.25E-2</v>
      </c>
      <c r="Y464" s="205">
        <f t="shared" si="130"/>
        <v>-45.5</v>
      </c>
      <c r="Z464" s="205">
        <f t="shared" si="131"/>
        <v>-7.5625</v>
      </c>
      <c r="AA464" s="205">
        <f t="shared" si="132"/>
        <v>-62.8125</v>
      </c>
      <c r="AB464" s="205">
        <f t="shared" si="133"/>
        <v>37.9375</v>
      </c>
      <c r="AC464" s="205">
        <f t="shared" si="134"/>
        <v>-17.3125</v>
      </c>
      <c r="AD464" s="205">
        <f t="shared" si="135"/>
        <v>-55.25</v>
      </c>
    </row>
    <row r="465" spans="10:30" x14ac:dyDescent="0.2">
      <c r="J465" s="213">
        <v>26.0000000000007</v>
      </c>
      <c r="K465" s="214"/>
      <c r="L465" s="214"/>
      <c r="M465" s="214"/>
      <c r="N465" s="214"/>
      <c r="O465" s="218">
        <f t="shared" si="126"/>
        <v>1</v>
      </c>
      <c r="P465" s="218">
        <f t="shared" si="127"/>
        <v>0.9375</v>
      </c>
      <c r="Q465" s="218">
        <f t="shared" si="128"/>
        <v>0.9375</v>
      </c>
      <c r="R465" s="218">
        <f t="shared" si="129"/>
        <v>1</v>
      </c>
      <c r="S465" s="221">
        <f t="shared" si="120"/>
        <v>6.25E-2</v>
      </c>
      <c r="T465" s="221">
        <f t="shared" si="121"/>
        <v>6.25E-2</v>
      </c>
      <c r="U465" s="221">
        <f t="shared" si="122"/>
        <v>0</v>
      </c>
      <c r="V465" s="221">
        <f t="shared" si="123"/>
        <v>0</v>
      </c>
      <c r="W465" s="221">
        <f t="shared" si="124"/>
        <v>-6.25E-2</v>
      </c>
      <c r="X465" s="221">
        <f t="shared" si="125"/>
        <v>-6.25E-2</v>
      </c>
      <c r="Y465" s="205">
        <f t="shared" si="130"/>
        <v>-45.4375</v>
      </c>
      <c r="Z465" s="205">
        <f t="shared" si="131"/>
        <v>-7.5</v>
      </c>
      <c r="AA465" s="205">
        <f t="shared" si="132"/>
        <v>-62.8125</v>
      </c>
      <c r="AB465" s="205">
        <f t="shared" si="133"/>
        <v>37.9375</v>
      </c>
      <c r="AC465" s="205">
        <f t="shared" si="134"/>
        <v>-17.375</v>
      </c>
      <c r="AD465" s="205">
        <f t="shared" si="135"/>
        <v>-55.3125</v>
      </c>
    </row>
    <row r="466" spans="10:30" x14ac:dyDescent="0.2">
      <c r="J466" s="213">
        <v>26.100000000000701</v>
      </c>
      <c r="K466" s="214"/>
      <c r="L466" s="214"/>
      <c r="M466" s="214"/>
      <c r="N466" s="214"/>
      <c r="O466" s="218">
        <f t="shared" si="126"/>
        <v>1</v>
      </c>
      <c r="P466" s="218">
        <f t="shared" si="127"/>
        <v>0.9375</v>
      </c>
      <c r="Q466" s="218">
        <f t="shared" si="128"/>
        <v>0.9375</v>
      </c>
      <c r="R466" s="218">
        <f t="shared" si="129"/>
        <v>1</v>
      </c>
      <c r="S466" s="221">
        <f t="shared" si="120"/>
        <v>6.25E-2</v>
      </c>
      <c r="T466" s="221">
        <f t="shared" si="121"/>
        <v>6.25E-2</v>
      </c>
      <c r="U466" s="221">
        <f t="shared" si="122"/>
        <v>0</v>
      </c>
      <c r="V466" s="221">
        <f t="shared" si="123"/>
        <v>0</v>
      </c>
      <c r="W466" s="221">
        <f t="shared" si="124"/>
        <v>-6.25E-2</v>
      </c>
      <c r="X466" s="221">
        <f t="shared" si="125"/>
        <v>-6.25E-2</v>
      </c>
      <c r="Y466" s="205">
        <f t="shared" si="130"/>
        <v>-45.375</v>
      </c>
      <c r="Z466" s="205">
        <f t="shared" si="131"/>
        <v>-7.4375</v>
      </c>
      <c r="AA466" s="205">
        <f t="shared" si="132"/>
        <v>-62.8125</v>
      </c>
      <c r="AB466" s="205">
        <f t="shared" si="133"/>
        <v>37.9375</v>
      </c>
      <c r="AC466" s="205">
        <f t="shared" si="134"/>
        <v>-17.4375</v>
      </c>
      <c r="AD466" s="205">
        <f t="shared" si="135"/>
        <v>-55.375</v>
      </c>
    </row>
    <row r="467" spans="10:30" x14ac:dyDescent="0.2">
      <c r="J467" s="213">
        <v>26.200000000000699</v>
      </c>
      <c r="K467" s="214"/>
      <c r="L467" s="214"/>
      <c r="M467" s="214"/>
      <c r="N467" s="214"/>
      <c r="O467" s="218">
        <f t="shared" si="126"/>
        <v>1</v>
      </c>
      <c r="P467" s="218">
        <f t="shared" si="127"/>
        <v>0.9375</v>
      </c>
      <c r="Q467" s="218">
        <f t="shared" si="128"/>
        <v>0.9375</v>
      </c>
      <c r="R467" s="218">
        <f t="shared" si="129"/>
        <v>1</v>
      </c>
      <c r="S467" s="221">
        <f t="shared" si="120"/>
        <v>6.25E-2</v>
      </c>
      <c r="T467" s="221">
        <f t="shared" si="121"/>
        <v>6.25E-2</v>
      </c>
      <c r="U467" s="221">
        <f t="shared" si="122"/>
        <v>0</v>
      </c>
      <c r="V467" s="221">
        <f t="shared" si="123"/>
        <v>0</v>
      </c>
      <c r="W467" s="221">
        <f t="shared" si="124"/>
        <v>-6.25E-2</v>
      </c>
      <c r="X467" s="221">
        <f t="shared" si="125"/>
        <v>-6.25E-2</v>
      </c>
      <c r="Y467" s="205">
        <f t="shared" si="130"/>
        <v>-45.3125</v>
      </c>
      <c r="Z467" s="205">
        <f t="shared" si="131"/>
        <v>-7.375</v>
      </c>
      <c r="AA467" s="205">
        <f t="shared" si="132"/>
        <v>-62.8125</v>
      </c>
      <c r="AB467" s="205">
        <f t="shared" si="133"/>
        <v>37.9375</v>
      </c>
      <c r="AC467" s="205">
        <f t="shared" si="134"/>
        <v>-17.5</v>
      </c>
      <c r="AD467" s="205">
        <f t="shared" si="135"/>
        <v>-55.4375</v>
      </c>
    </row>
    <row r="468" spans="10:30" x14ac:dyDescent="0.2">
      <c r="J468" s="213">
        <v>26.300000000000701</v>
      </c>
      <c r="K468" s="214"/>
      <c r="L468" s="214"/>
      <c r="M468" s="214"/>
      <c r="N468" s="214"/>
      <c r="O468" s="218">
        <f t="shared" si="126"/>
        <v>1</v>
      </c>
      <c r="P468" s="218">
        <f t="shared" si="127"/>
        <v>0.9375</v>
      </c>
      <c r="Q468" s="218">
        <f t="shared" si="128"/>
        <v>0.9375</v>
      </c>
      <c r="R468" s="218">
        <f t="shared" si="129"/>
        <v>1</v>
      </c>
      <c r="S468" s="221">
        <f t="shared" si="120"/>
        <v>6.25E-2</v>
      </c>
      <c r="T468" s="221">
        <f t="shared" si="121"/>
        <v>6.25E-2</v>
      </c>
      <c r="U468" s="221">
        <f t="shared" si="122"/>
        <v>0</v>
      </c>
      <c r="V468" s="221">
        <f t="shared" si="123"/>
        <v>0</v>
      </c>
      <c r="W468" s="221">
        <f t="shared" si="124"/>
        <v>-6.25E-2</v>
      </c>
      <c r="X468" s="221">
        <f t="shared" si="125"/>
        <v>-6.25E-2</v>
      </c>
      <c r="Y468" s="205">
        <f t="shared" si="130"/>
        <v>-45.25</v>
      </c>
      <c r="Z468" s="205">
        <f t="shared" si="131"/>
        <v>-7.3125</v>
      </c>
      <c r="AA468" s="205">
        <f t="shared" si="132"/>
        <v>-62.8125</v>
      </c>
      <c r="AB468" s="205">
        <f t="shared" si="133"/>
        <v>37.9375</v>
      </c>
      <c r="AC468" s="205">
        <f t="shared" si="134"/>
        <v>-17.5625</v>
      </c>
      <c r="AD468" s="205">
        <f t="shared" si="135"/>
        <v>-55.5</v>
      </c>
    </row>
    <row r="469" spans="10:30" x14ac:dyDescent="0.2">
      <c r="J469" s="213">
        <v>26.400000000000698</v>
      </c>
      <c r="K469" s="214"/>
      <c r="L469" s="214"/>
      <c r="M469" s="214"/>
      <c r="N469" s="214"/>
      <c r="O469" s="218">
        <f t="shared" si="126"/>
        <v>1</v>
      </c>
      <c r="P469" s="218">
        <f t="shared" si="127"/>
        <v>0.9375</v>
      </c>
      <c r="Q469" s="218">
        <f t="shared" si="128"/>
        <v>0.9375</v>
      </c>
      <c r="R469" s="218">
        <f t="shared" si="129"/>
        <v>1</v>
      </c>
      <c r="S469" s="221">
        <f t="shared" si="120"/>
        <v>6.25E-2</v>
      </c>
      <c r="T469" s="221">
        <f t="shared" si="121"/>
        <v>6.25E-2</v>
      </c>
      <c r="U469" s="221">
        <f t="shared" si="122"/>
        <v>0</v>
      </c>
      <c r="V469" s="221">
        <f t="shared" si="123"/>
        <v>0</v>
      </c>
      <c r="W469" s="221">
        <f t="shared" si="124"/>
        <v>-6.25E-2</v>
      </c>
      <c r="X469" s="221">
        <f t="shared" si="125"/>
        <v>-6.25E-2</v>
      </c>
      <c r="Y469" s="205">
        <f t="shared" si="130"/>
        <v>-45.1875</v>
      </c>
      <c r="Z469" s="205">
        <f t="shared" si="131"/>
        <v>-7.25</v>
      </c>
      <c r="AA469" s="205">
        <f t="shared" si="132"/>
        <v>-62.8125</v>
      </c>
      <c r="AB469" s="205">
        <f t="shared" si="133"/>
        <v>37.9375</v>
      </c>
      <c r="AC469" s="205">
        <f t="shared" si="134"/>
        <v>-17.625</v>
      </c>
      <c r="AD469" s="205">
        <f t="shared" si="135"/>
        <v>-55.5625</v>
      </c>
    </row>
    <row r="470" spans="10:30" x14ac:dyDescent="0.2">
      <c r="J470" s="213">
        <v>26.5000000000007</v>
      </c>
      <c r="K470" s="214"/>
      <c r="L470" s="214"/>
      <c r="M470" s="214"/>
      <c r="N470" s="214"/>
      <c r="O470" s="218">
        <f t="shared" si="126"/>
        <v>1</v>
      </c>
      <c r="P470" s="218">
        <f t="shared" si="127"/>
        <v>0.9375</v>
      </c>
      <c r="Q470" s="218">
        <f t="shared" si="128"/>
        <v>0.9375</v>
      </c>
      <c r="R470" s="218">
        <f t="shared" si="129"/>
        <v>1</v>
      </c>
      <c r="S470" s="221">
        <f t="shared" si="120"/>
        <v>6.25E-2</v>
      </c>
      <c r="T470" s="221">
        <f t="shared" si="121"/>
        <v>6.25E-2</v>
      </c>
      <c r="U470" s="221">
        <f t="shared" si="122"/>
        <v>0</v>
      </c>
      <c r="V470" s="221">
        <f t="shared" si="123"/>
        <v>0</v>
      </c>
      <c r="W470" s="221">
        <f t="shared" si="124"/>
        <v>-6.25E-2</v>
      </c>
      <c r="X470" s="221">
        <f t="shared" si="125"/>
        <v>-6.25E-2</v>
      </c>
      <c r="Y470" s="205">
        <f t="shared" si="130"/>
        <v>-45.125</v>
      </c>
      <c r="Z470" s="205">
        <f t="shared" si="131"/>
        <v>-7.1875</v>
      </c>
      <c r="AA470" s="205">
        <f t="shared" si="132"/>
        <v>-62.8125</v>
      </c>
      <c r="AB470" s="205">
        <f t="shared" si="133"/>
        <v>37.9375</v>
      </c>
      <c r="AC470" s="205">
        <f t="shared" si="134"/>
        <v>-17.6875</v>
      </c>
      <c r="AD470" s="205">
        <f t="shared" si="135"/>
        <v>-55.625</v>
      </c>
    </row>
    <row r="471" spans="10:30" x14ac:dyDescent="0.2">
      <c r="J471" s="213">
        <v>26.600000000000701</v>
      </c>
      <c r="K471" s="214"/>
      <c r="L471" s="214"/>
      <c r="M471" s="214"/>
      <c r="N471" s="214"/>
      <c r="O471" s="218">
        <f t="shared" si="126"/>
        <v>1</v>
      </c>
      <c r="P471" s="218">
        <f t="shared" si="127"/>
        <v>0.9375</v>
      </c>
      <c r="Q471" s="218">
        <f t="shared" si="128"/>
        <v>0.9375</v>
      </c>
      <c r="R471" s="218">
        <f t="shared" si="129"/>
        <v>1</v>
      </c>
      <c r="S471" s="221">
        <f t="shared" si="120"/>
        <v>6.25E-2</v>
      </c>
      <c r="T471" s="221">
        <f t="shared" si="121"/>
        <v>6.25E-2</v>
      </c>
      <c r="U471" s="221">
        <f t="shared" si="122"/>
        <v>0</v>
      </c>
      <c r="V471" s="221">
        <f t="shared" si="123"/>
        <v>0</v>
      </c>
      <c r="W471" s="221">
        <f t="shared" si="124"/>
        <v>-6.25E-2</v>
      </c>
      <c r="X471" s="221">
        <f t="shared" si="125"/>
        <v>-6.25E-2</v>
      </c>
      <c r="Y471" s="205">
        <f t="shared" si="130"/>
        <v>-45.0625</v>
      </c>
      <c r="Z471" s="205">
        <f t="shared" si="131"/>
        <v>-7.125</v>
      </c>
      <c r="AA471" s="205">
        <f t="shared" si="132"/>
        <v>-62.8125</v>
      </c>
      <c r="AB471" s="205">
        <f t="shared" si="133"/>
        <v>37.9375</v>
      </c>
      <c r="AC471" s="205">
        <f t="shared" si="134"/>
        <v>-17.75</v>
      </c>
      <c r="AD471" s="205">
        <f t="shared" si="135"/>
        <v>-55.6875</v>
      </c>
    </row>
    <row r="472" spans="10:30" x14ac:dyDescent="0.2">
      <c r="J472" s="213">
        <v>26.700000000000699</v>
      </c>
      <c r="K472" s="214"/>
      <c r="L472" s="214"/>
      <c r="M472" s="214"/>
      <c r="N472" s="214"/>
      <c r="O472" s="218">
        <f t="shared" si="126"/>
        <v>1</v>
      </c>
      <c r="P472" s="218">
        <f t="shared" si="127"/>
        <v>0.9375</v>
      </c>
      <c r="Q472" s="218">
        <f t="shared" si="128"/>
        <v>0.9375</v>
      </c>
      <c r="R472" s="218">
        <f t="shared" si="129"/>
        <v>1</v>
      </c>
      <c r="S472" s="221">
        <f t="shared" si="120"/>
        <v>6.25E-2</v>
      </c>
      <c r="T472" s="221">
        <f t="shared" si="121"/>
        <v>6.25E-2</v>
      </c>
      <c r="U472" s="221">
        <f t="shared" si="122"/>
        <v>0</v>
      </c>
      <c r="V472" s="221">
        <f t="shared" si="123"/>
        <v>0</v>
      </c>
      <c r="W472" s="221">
        <f t="shared" si="124"/>
        <v>-6.25E-2</v>
      </c>
      <c r="X472" s="221">
        <f t="shared" si="125"/>
        <v>-6.25E-2</v>
      </c>
      <c r="Y472" s="205">
        <f t="shared" si="130"/>
        <v>-45</v>
      </c>
      <c r="Z472" s="205">
        <f t="shared" si="131"/>
        <v>-7.0625</v>
      </c>
      <c r="AA472" s="205">
        <f t="shared" si="132"/>
        <v>-62.8125</v>
      </c>
      <c r="AB472" s="205">
        <f t="shared" si="133"/>
        <v>37.9375</v>
      </c>
      <c r="AC472" s="205">
        <f t="shared" si="134"/>
        <v>-17.8125</v>
      </c>
      <c r="AD472" s="205">
        <f t="shared" si="135"/>
        <v>-55.75</v>
      </c>
    </row>
    <row r="473" spans="10:30" x14ac:dyDescent="0.2">
      <c r="J473" s="213">
        <v>26.800000000000701</v>
      </c>
      <c r="K473" s="214"/>
      <c r="L473" s="214"/>
      <c r="M473" s="214"/>
      <c r="N473" s="214"/>
      <c r="O473" s="218">
        <f t="shared" si="126"/>
        <v>1</v>
      </c>
      <c r="P473" s="218">
        <f t="shared" si="127"/>
        <v>0.9375</v>
      </c>
      <c r="Q473" s="218">
        <f t="shared" si="128"/>
        <v>0.9375</v>
      </c>
      <c r="R473" s="218">
        <f t="shared" si="129"/>
        <v>1</v>
      </c>
      <c r="S473" s="221">
        <f t="shared" si="120"/>
        <v>6.25E-2</v>
      </c>
      <c r="T473" s="221">
        <f t="shared" si="121"/>
        <v>6.25E-2</v>
      </c>
      <c r="U473" s="221">
        <f t="shared" si="122"/>
        <v>0</v>
      </c>
      <c r="V473" s="221">
        <f t="shared" si="123"/>
        <v>0</v>
      </c>
      <c r="W473" s="221">
        <f t="shared" si="124"/>
        <v>-6.25E-2</v>
      </c>
      <c r="X473" s="221">
        <f t="shared" si="125"/>
        <v>-6.25E-2</v>
      </c>
      <c r="Y473" s="205">
        <f t="shared" si="130"/>
        <v>-44.9375</v>
      </c>
      <c r="Z473" s="205">
        <f t="shared" si="131"/>
        <v>-7</v>
      </c>
      <c r="AA473" s="205">
        <f t="shared" si="132"/>
        <v>-62.8125</v>
      </c>
      <c r="AB473" s="205">
        <f t="shared" si="133"/>
        <v>37.9375</v>
      </c>
      <c r="AC473" s="205">
        <f t="shared" si="134"/>
        <v>-17.875</v>
      </c>
      <c r="AD473" s="205">
        <f t="shared" si="135"/>
        <v>-55.8125</v>
      </c>
    </row>
    <row r="474" spans="10:30" x14ac:dyDescent="0.2">
      <c r="J474" s="213">
        <v>26.900000000000698</v>
      </c>
      <c r="K474" s="214"/>
      <c r="L474" s="214"/>
      <c r="M474" s="214"/>
      <c r="N474" s="214"/>
      <c r="O474" s="218">
        <f t="shared" si="126"/>
        <v>1</v>
      </c>
      <c r="P474" s="218">
        <f t="shared" si="127"/>
        <v>0.9375</v>
      </c>
      <c r="Q474" s="218">
        <f t="shared" si="128"/>
        <v>0.9375</v>
      </c>
      <c r="R474" s="218">
        <f t="shared" si="129"/>
        <v>1</v>
      </c>
      <c r="S474" s="221">
        <f t="shared" si="120"/>
        <v>6.25E-2</v>
      </c>
      <c r="T474" s="221">
        <f t="shared" si="121"/>
        <v>6.25E-2</v>
      </c>
      <c r="U474" s="221">
        <f t="shared" si="122"/>
        <v>0</v>
      </c>
      <c r="V474" s="221">
        <f t="shared" si="123"/>
        <v>0</v>
      </c>
      <c r="W474" s="221">
        <f t="shared" si="124"/>
        <v>-6.25E-2</v>
      </c>
      <c r="X474" s="221">
        <f t="shared" si="125"/>
        <v>-6.25E-2</v>
      </c>
      <c r="Y474" s="205">
        <f t="shared" si="130"/>
        <v>-44.875</v>
      </c>
      <c r="Z474" s="205">
        <f t="shared" si="131"/>
        <v>-6.9375</v>
      </c>
      <c r="AA474" s="205">
        <f t="shared" si="132"/>
        <v>-62.8125</v>
      </c>
      <c r="AB474" s="205">
        <f t="shared" si="133"/>
        <v>37.9375</v>
      </c>
      <c r="AC474" s="205">
        <f t="shared" si="134"/>
        <v>-17.9375</v>
      </c>
      <c r="AD474" s="205">
        <f t="shared" si="135"/>
        <v>-55.875</v>
      </c>
    </row>
    <row r="475" spans="10:30" x14ac:dyDescent="0.2">
      <c r="J475" s="213">
        <v>27.0000000000007</v>
      </c>
      <c r="K475" s="214"/>
      <c r="L475" s="214"/>
      <c r="M475" s="214"/>
      <c r="N475" s="214"/>
      <c r="O475" s="218">
        <f t="shared" si="126"/>
        <v>1</v>
      </c>
      <c r="P475" s="218">
        <f t="shared" si="127"/>
        <v>0.9375</v>
      </c>
      <c r="Q475" s="218">
        <f t="shared" si="128"/>
        <v>0.9375</v>
      </c>
      <c r="R475" s="218">
        <f t="shared" si="129"/>
        <v>1</v>
      </c>
      <c r="S475" s="221">
        <f t="shared" si="120"/>
        <v>6.25E-2</v>
      </c>
      <c r="T475" s="221">
        <f t="shared" si="121"/>
        <v>6.25E-2</v>
      </c>
      <c r="U475" s="221">
        <f t="shared" si="122"/>
        <v>0</v>
      </c>
      <c r="V475" s="221">
        <f t="shared" si="123"/>
        <v>0</v>
      </c>
      <c r="W475" s="221">
        <f t="shared" si="124"/>
        <v>-6.25E-2</v>
      </c>
      <c r="X475" s="221">
        <f t="shared" si="125"/>
        <v>-6.25E-2</v>
      </c>
      <c r="Y475" s="205">
        <f t="shared" si="130"/>
        <v>-44.8125</v>
      </c>
      <c r="Z475" s="205">
        <f t="shared" si="131"/>
        <v>-6.875</v>
      </c>
      <c r="AA475" s="205">
        <f t="shared" si="132"/>
        <v>-62.8125</v>
      </c>
      <c r="AB475" s="205">
        <f t="shared" si="133"/>
        <v>37.9375</v>
      </c>
      <c r="AC475" s="205">
        <f t="shared" si="134"/>
        <v>-18</v>
      </c>
      <c r="AD475" s="205">
        <f t="shared" si="135"/>
        <v>-55.9375</v>
      </c>
    </row>
    <row r="476" spans="10:30" x14ac:dyDescent="0.2">
      <c r="J476" s="213">
        <v>27.100000000000701</v>
      </c>
      <c r="K476" s="214"/>
      <c r="L476" s="214"/>
      <c r="M476" s="214"/>
      <c r="N476" s="214"/>
      <c r="O476" s="218">
        <f t="shared" si="126"/>
        <v>1</v>
      </c>
      <c r="P476" s="218">
        <f t="shared" si="127"/>
        <v>0.9375</v>
      </c>
      <c r="Q476" s="218">
        <f t="shared" si="128"/>
        <v>0.9375</v>
      </c>
      <c r="R476" s="218">
        <f t="shared" si="129"/>
        <v>1</v>
      </c>
      <c r="S476" s="221">
        <f t="shared" si="120"/>
        <v>6.25E-2</v>
      </c>
      <c r="T476" s="221">
        <f t="shared" si="121"/>
        <v>6.25E-2</v>
      </c>
      <c r="U476" s="221">
        <f t="shared" si="122"/>
        <v>0</v>
      </c>
      <c r="V476" s="221">
        <f t="shared" si="123"/>
        <v>0</v>
      </c>
      <c r="W476" s="221">
        <f t="shared" si="124"/>
        <v>-6.25E-2</v>
      </c>
      <c r="X476" s="221">
        <f t="shared" si="125"/>
        <v>-6.25E-2</v>
      </c>
      <c r="Y476" s="205">
        <f t="shared" si="130"/>
        <v>-44.75</v>
      </c>
      <c r="Z476" s="205">
        <f t="shared" si="131"/>
        <v>-6.8125</v>
      </c>
      <c r="AA476" s="205">
        <f t="shared" si="132"/>
        <v>-62.8125</v>
      </c>
      <c r="AB476" s="205">
        <f t="shared" si="133"/>
        <v>37.9375</v>
      </c>
      <c r="AC476" s="205">
        <f t="shared" si="134"/>
        <v>-18.0625</v>
      </c>
      <c r="AD476" s="205">
        <f t="shared" si="135"/>
        <v>-56</v>
      </c>
    </row>
    <row r="477" spans="10:30" x14ac:dyDescent="0.2">
      <c r="J477" s="213">
        <v>27.200000000000699</v>
      </c>
      <c r="K477" s="214"/>
      <c r="L477" s="214"/>
      <c r="M477" s="214"/>
      <c r="N477" s="214"/>
      <c r="O477" s="218">
        <f t="shared" si="126"/>
        <v>1</v>
      </c>
      <c r="P477" s="218">
        <f t="shared" si="127"/>
        <v>0.9375</v>
      </c>
      <c r="Q477" s="218">
        <f t="shared" si="128"/>
        <v>0.9375</v>
      </c>
      <c r="R477" s="218">
        <f t="shared" si="129"/>
        <v>1</v>
      </c>
      <c r="S477" s="221">
        <f t="shared" si="120"/>
        <v>6.25E-2</v>
      </c>
      <c r="T477" s="221">
        <f t="shared" si="121"/>
        <v>6.25E-2</v>
      </c>
      <c r="U477" s="221">
        <f t="shared" si="122"/>
        <v>0</v>
      </c>
      <c r="V477" s="221">
        <f t="shared" si="123"/>
        <v>0</v>
      </c>
      <c r="W477" s="221">
        <f t="shared" si="124"/>
        <v>-6.25E-2</v>
      </c>
      <c r="X477" s="221">
        <f t="shared" si="125"/>
        <v>-6.25E-2</v>
      </c>
      <c r="Y477" s="205">
        <f t="shared" si="130"/>
        <v>-44.6875</v>
      </c>
      <c r="Z477" s="205">
        <f t="shared" si="131"/>
        <v>-6.75</v>
      </c>
      <c r="AA477" s="205">
        <f t="shared" si="132"/>
        <v>-62.8125</v>
      </c>
      <c r="AB477" s="205">
        <f t="shared" si="133"/>
        <v>37.9375</v>
      </c>
      <c r="AC477" s="205">
        <f t="shared" si="134"/>
        <v>-18.125</v>
      </c>
      <c r="AD477" s="205">
        <f t="shared" si="135"/>
        <v>-56.0625</v>
      </c>
    </row>
    <row r="478" spans="10:30" x14ac:dyDescent="0.2">
      <c r="J478" s="213">
        <v>27.300000000000701</v>
      </c>
      <c r="K478" s="214"/>
      <c r="L478" s="214"/>
      <c r="M478" s="214"/>
      <c r="N478" s="214"/>
      <c r="O478" s="218">
        <f t="shared" si="126"/>
        <v>1</v>
      </c>
      <c r="P478" s="218">
        <f t="shared" si="127"/>
        <v>0.9375</v>
      </c>
      <c r="Q478" s="218">
        <f t="shared" si="128"/>
        <v>0.9375</v>
      </c>
      <c r="R478" s="218">
        <f t="shared" si="129"/>
        <v>1</v>
      </c>
      <c r="S478" s="221">
        <f t="shared" si="120"/>
        <v>6.25E-2</v>
      </c>
      <c r="T478" s="221">
        <f t="shared" si="121"/>
        <v>6.25E-2</v>
      </c>
      <c r="U478" s="221">
        <f t="shared" si="122"/>
        <v>0</v>
      </c>
      <c r="V478" s="221">
        <f t="shared" si="123"/>
        <v>0</v>
      </c>
      <c r="W478" s="221">
        <f t="shared" si="124"/>
        <v>-6.25E-2</v>
      </c>
      <c r="X478" s="221">
        <f t="shared" si="125"/>
        <v>-6.25E-2</v>
      </c>
      <c r="Y478" s="205">
        <f t="shared" si="130"/>
        <v>-44.625</v>
      </c>
      <c r="Z478" s="205">
        <f t="shared" si="131"/>
        <v>-6.6875</v>
      </c>
      <c r="AA478" s="205">
        <f t="shared" si="132"/>
        <v>-62.8125</v>
      </c>
      <c r="AB478" s="205">
        <f t="shared" si="133"/>
        <v>37.9375</v>
      </c>
      <c r="AC478" s="205">
        <f t="shared" si="134"/>
        <v>-18.1875</v>
      </c>
      <c r="AD478" s="205">
        <f t="shared" si="135"/>
        <v>-56.125</v>
      </c>
    </row>
    <row r="479" spans="10:30" x14ac:dyDescent="0.2">
      <c r="J479" s="213">
        <v>27.400000000000698</v>
      </c>
      <c r="K479" s="214"/>
      <c r="L479" s="214"/>
      <c r="M479" s="214"/>
      <c r="N479" s="214"/>
      <c r="O479" s="218">
        <f t="shared" si="126"/>
        <v>1</v>
      </c>
      <c r="P479" s="218">
        <f t="shared" si="127"/>
        <v>0.9375</v>
      </c>
      <c r="Q479" s="218">
        <f t="shared" si="128"/>
        <v>0.9375</v>
      </c>
      <c r="R479" s="218">
        <f t="shared" si="129"/>
        <v>1</v>
      </c>
      <c r="S479" s="221">
        <f t="shared" si="120"/>
        <v>6.25E-2</v>
      </c>
      <c r="T479" s="221">
        <f t="shared" si="121"/>
        <v>6.25E-2</v>
      </c>
      <c r="U479" s="221">
        <f t="shared" si="122"/>
        <v>0</v>
      </c>
      <c r="V479" s="221">
        <f t="shared" si="123"/>
        <v>0</v>
      </c>
      <c r="W479" s="221">
        <f t="shared" si="124"/>
        <v>-6.25E-2</v>
      </c>
      <c r="X479" s="221">
        <f t="shared" si="125"/>
        <v>-6.25E-2</v>
      </c>
      <c r="Y479" s="205">
        <f t="shared" si="130"/>
        <v>-44.5625</v>
      </c>
      <c r="Z479" s="205">
        <f t="shared" si="131"/>
        <v>-6.625</v>
      </c>
      <c r="AA479" s="205">
        <f t="shared" si="132"/>
        <v>-62.8125</v>
      </c>
      <c r="AB479" s="205">
        <f t="shared" si="133"/>
        <v>37.9375</v>
      </c>
      <c r="AC479" s="205">
        <f t="shared" si="134"/>
        <v>-18.25</v>
      </c>
      <c r="AD479" s="205">
        <f t="shared" si="135"/>
        <v>-56.1875</v>
      </c>
    </row>
    <row r="480" spans="10:30" x14ac:dyDescent="0.2">
      <c r="J480" s="213">
        <v>27.5000000000007</v>
      </c>
      <c r="K480" s="214"/>
      <c r="L480" s="214"/>
      <c r="M480" s="214"/>
      <c r="N480" s="214"/>
      <c r="O480" s="218">
        <f t="shared" si="126"/>
        <v>1</v>
      </c>
      <c r="P480" s="218">
        <f t="shared" si="127"/>
        <v>0.9375</v>
      </c>
      <c r="Q480" s="218">
        <f t="shared" si="128"/>
        <v>0.9375</v>
      </c>
      <c r="R480" s="218">
        <f t="shared" si="129"/>
        <v>1</v>
      </c>
      <c r="S480" s="221">
        <f t="shared" si="120"/>
        <v>6.25E-2</v>
      </c>
      <c r="T480" s="221">
        <f t="shared" si="121"/>
        <v>6.25E-2</v>
      </c>
      <c r="U480" s="221">
        <f t="shared" si="122"/>
        <v>0</v>
      </c>
      <c r="V480" s="221">
        <f t="shared" si="123"/>
        <v>0</v>
      </c>
      <c r="W480" s="221">
        <f t="shared" si="124"/>
        <v>-6.25E-2</v>
      </c>
      <c r="X480" s="221">
        <f t="shared" si="125"/>
        <v>-6.25E-2</v>
      </c>
      <c r="Y480" s="205">
        <f t="shared" si="130"/>
        <v>-44.5</v>
      </c>
      <c r="Z480" s="205">
        <f t="shared" si="131"/>
        <v>-6.5625</v>
      </c>
      <c r="AA480" s="205">
        <f t="shared" si="132"/>
        <v>-62.8125</v>
      </c>
      <c r="AB480" s="205">
        <f t="shared" si="133"/>
        <v>37.9375</v>
      </c>
      <c r="AC480" s="205">
        <f t="shared" si="134"/>
        <v>-18.3125</v>
      </c>
      <c r="AD480" s="205">
        <f t="shared" si="135"/>
        <v>-56.25</v>
      </c>
    </row>
    <row r="481" spans="10:30" x14ac:dyDescent="0.2">
      <c r="J481" s="213">
        <v>27.600000000000701</v>
      </c>
      <c r="K481" s="214"/>
      <c r="L481" s="214"/>
      <c r="M481" s="214"/>
      <c r="N481" s="214"/>
      <c r="O481" s="218">
        <f t="shared" si="126"/>
        <v>1</v>
      </c>
      <c r="P481" s="218">
        <f t="shared" si="127"/>
        <v>0.9375</v>
      </c>
      <c r="Q481" s="218">
        <f t="shared" si="128"/>
        <v>0.9375</v>
      </c>
      <c r="R481" s="218">
        <f t="shared" si="129"/>
        <v>1</v>
      </c>
      <c r="S481" s="221">
        <f t="shared" si="120"/>
        <v>6.25E-2</v>
      </c>
      <c r="T481" s="221">
        <f t="shared" si="121"/>
        <v>6.25E-2</v>
      </c>
      <c r="U481" s="221">
        <f t="shared" si="122"/>
        <v>0</v>
      </c>
      <c r="V481" s="221">
        <f t="shared" si="123"/>
        <v>0</v>
      </c>
      <c r="W481" s="221">
        <f t="shared" si="124"/>
        <v>-6.25E-2</v>
      </c>
      <c r="X481" s="221">
        <f t="shared" si="125"/>
        <v>-6.25E-2</v>
      </c>
      <c r="Y481" s="205">
        <f t="shared" si="130"/>
        <v>-44.4375</v>
      </c>
      <c r="Z481" s="205">
        <f t="shared" si="131"/>
        <v>-6.5</v>
      </c>
      <c r="AA481" s="205">
        <f t="shared" si="132"/>
        <v>-62.8125</v>
      </c>
      <c r="AB481" s="205">
        <f t="shared" si="133"/>
        <v>37.9375</v>
      </c>
      <c r="AC481" s="205">
        <f t="shared" si="134"/>
        <v>-18.375</v>
      </c>
      <c r="AD481" s="205">
        <f t="shared" si="135"/>
        <v>-56.3125</v>
      </c>
    </row>
    <row r="482" spans="10:30" x14ac:dyDescent="0.2">
      <c r="J482" s="213">
        <v>27.700000000000699</v>
      </c>
      <c r="K482" s="214"/>
      <c r="L482" s="214"/>
      <c r="M482" s="214"/>
      <c r="N482" s="214"/>
      <c r="O482" s="218">
        <f t="shared" si="126"/>
        <v>1</v>
      </c>
      <c r="P482" s="218">
        <f t="shared" si="127"/>
        <v>0.9375</v>
      </c>
      <c r="Q482" s="218">
        <f t="shared" si="128"/>
        <v>0.9375</v>
      </c>
      <c r="R482" s="218">
        <f t="shared" si="129"/>
        <v>1</v>
      </c>
      <c r="S482" s="221">
        <f t="shared" si="120"/>
        <v>6.25E-2</v>
      </c>
      <c r="T482" s="221">
        <f t="shared" si="121"/>
        <v>6.25E-2</v>
      </c>
      <c r="U482" s="221">
        <f t="shared" si="122"/>
        <v>0</v>
      </c>
      <c r="V482" s="221">
        <f t="shared" si="123"/>
        <v>0</v>
      </c>
      <c r="W482" s="221">
        <f t="shared" si="124"/>
        <v>-6.25E-2</v>
      </c>
      <c r="X482" s="221">
        <f t="shared" si="125"/>
        <v>-6.25E-2</v>
      </c>
      <c r="Y482" s="205">
        <f t="shared" si="130"/>
        <v>-44.375</v>
      </c>
      <c r="Z482" s="205">
        <f t="shared" si="131"/>
        <v>-6.4375</v>
      </c>
      <c r="AA482" s="205">
        <f t="shared" si="132"/>
        <v>-62.8125</v>
      </c>
      <c r="AB482" s="205">
        <f t="shared" si="133"/>
        <v>37.9375</v>
      </c>
      <c r="AC482" s="205">
        <f t="shared" si="134"/>
        <v>-18.4375</v>
      </c>
      <c r="AD482" s="205">
        <f t="shared" si="135"/>
        <v>-56.375</v>
      </c>
    </row>
    <row r="483" spans="10:30" x14ac:dyDescent="0.2">
      <c r="J483" s="213">
        <v>27.800000000000701</v>
      </c>
      <c r="K483" s="214"/>
      <c r="L483" s="214"/>
      <c r="M483" s="214"/>
      <c r="N483" s="214"/>
      <c r="O483" s="218">
        <f t="shared" si="126"/>
        <v>1</v>
      </c>
      <c r="P483" s="218">
        <f t="shared" si="127"/>
        <v>0.9375</v>
      </c>
      <c r="Q483" s="218">
        <f t="shared" si="128"/>
        <v>0.9375</v>
      </c>
      <c r="R483" s="218">
        <f t="shared" si="129"/>
        <v>1</v>
      </c>
      <c r="S483" s="221">
        <f t="shared" si="120"/>
        <v>6.25E-2</v>
      </c>
      <c r="T483" s="221">
        <f t="shared" si="121"/>
        <v>6.25E-2</v>
      </c>
      <c r="U483" s="221">
        <f t="shared" si="122"/>
        <v>0</v>
      </c>
      <c r="V483" s="221">
        <f t="shared" si="123"/>
        <v>0</v>
      </c>
      <c r="W483" s="221">
        <f t="shared" si="124"/>
        <v>-6.25E-2</v>
      </c>
      <c r="X483" s="221">
        <f t="shared" si="125"/>
        <v>-6.25E-2</v>
      </c>
      <c r="Y483" s="205">
        <f t="shared" si="130"/>
        <v>-44.3125</v>
      </c>
      <c r="Z483" s="205">
        <f t="shared" si="131"/>
        <v>-6.375</v>
      </c>
      <c r="AA483" s="205">
        <f t="shared" si="132"/>
        <v>-62.8125</v>
      </c>
      <c r="AB483" s="205">
        <f t="shared" si="133"/>
        <v>37.9375</v>
      </c>
      <c r="AC483" s="205">
        <f t="shared" si="134"/>
        <v>-18.5</v>
      </c>
      <c r="AD483" s="205">
        <f t="shared" si="135"/>
        <v>-56.4375</v>
      </c>
    </row>
    <row r="484" spans="10:30" x14ac:dyDescent="0.2">
      <c r="J484" s="213">
        <v>27.900000000000698</v>
      </c>
      <c r="K484" s="214"/>
      <c r="L484" s="214"/>
      <c r="M484" s="214"/>
      <c r="N484" s="214"/>
      <c r="O484" s="218">
        <f t="shared" si="126"/>
        <v>1</v>
      </c>
      <c r="P484" s="218">
        <f t="shared" si="127"/>
        <v>0.9375</v>
      </c>
      <c r="Q484" s="218">
        <f t="shared" si="128"/>
        <v>0.9375</v>
      </c>
      <c r="R484" s="218">
        <f t="shared" si="129"/>
        <v>1</v>
      </c>
      <c r="S484" s="221">
        <f t="shared" si="120"/>
        <v>6.25E-2</v>
      </c>
      <c r="T484" s="221">
        <f t="shared" si="121"/>
        <v>6.25E-2</v>
      </c>
      <c r="U484" s="221">
        <f t="shared" si="122"/>
        <v>0</v>
      </c>
      <c r="V484" s="221">
        <f t="shared" si="123"/>
        <v>0</v>
      </c>
      <c r="W484" s="221">
        <f t="shared" si="124"/>
        <v>-6.25E-2</v>
      </c>
      <c r="X484" s="221">
        <f t="shared" si="125"/>
        <v>-6.25E-2</v>
      </c>
      <c r="Y484" s="205">
        <f t="shared" si="130"/>
        <v>-44.25</v>
      </c>
      <c r="Z484" s="205">
        <f t="shared" si="131"/>
        <v>-6.3125</v>
      </c>
      <c r="AA484" s="205">
        <f t="shared" si="132"/>
        <v>-62.8125</v>
      </c>
      <c r="AB484" s="205">
        <f t="shared" si="133"/>
        <v>37.9375</v>
      </c>
      <c r="AC484" s="205">
        <f t="shared" si="134"/>
        <v>-18.5625</v>
      </c>
      <c r="AD484" s="205">
        <f t="shared" si="135"/>
        <v>-56.5</v>
      </c>
    </row>
    <row r="485" spans="10:30" x14ac:dyDescent="0.2">
      <c r="J485" s="213">
        <v>28.0000000000007</v>
      </c>
      <c r="K485" s="214"/>
      <c r="L485" s="214"/>
      <c r="M485" s="214"/>
      <c r="N485" s="214"/>
      <c r="O485" s="218">
        <f t="shared" si="126"/>
        <v>1</v>
      </c>
      <c r="P485" s="218">
        <f t="shared" si="127"/>
        <v>0.9375</v>
      </c>
      <c r="Q485" s="218">
        <f t="shared" si="128"/>
        <v>0.9375</v>
      </c>
      <c r="R485" s="218">
        <f t="shared" si="129"/>
        <v>1</v>
      </c>
      <c r="S485" s="221">
        <f t="shared" si="120"/>
        <v>6.25E-2</v>
      </c>
      <c r="T485" s="221">
        <f t="shared" si="121"/>
        <v>6.25E-2</v>
      </c>
      <c r="U485" s="221">
        <f t="shared" si="122"/>
        <v>0</v>
      </c>
      <c r="V485" s="221">
        <f t="shared" si="123"/>
        <v>0</v>
      </c>
      <c r="W485" s="221">
        <f t="shared" si="124"/>
        <v>-6.25E-2</v>
      </c>
      <c r="X485" s="221">
        <f t="shared" si="125"/>
        <v>-6.25E-2</v>
      </c>
      <c r="Y485" s="205">
        <f t="shared" si="130"/>
        <v>-44.1875</v>
      </c>
      <c r="Z485" s="205">
        <f t="shared" si="131"/>
        <v>-6.25</v>
      </c>
      <c r="AA485" s="205">
        <f t="shared" si="132"/>
        <v>-62.8125</v>
      </c>
      <c r="AB485" s="205">
        <f t="shared" si="133"/>
        <v>37.9375</v>
      </c>
      <c r="AC485" s="205">
        <f t="shared" si="134"/>
        <v>-18.625</v>
      </c>
      <c r="AD485" s="205">
        <f t="shared" si="135"/>
        <v>-56.5625</v>
      </c>
    </row>
    <row r="486" spans="10:30" x14ac:dyDescent="0.2">
      <c r="J486" s="213">
        <v>28.100000000000701</v>
      </c>
      <c r="K486" s="214"/>
      <c r="L486" s="214"/>
      <c r="M486" s="214"/>
      <c r="N486" s="214"/>
      <c r="O486" s="218">
        <f t="shared" si="126"/>
        <v>1</v>
      </c>
      <c r="P486" s="218">
        <f t="shared" si="127"/>
        <v>0.9375</v>
      </c>
      <c r="Q486" s="218">
        <f t="shared" si="128"/>
        <v>0.9375</v>
      </c>
      <c r="R486" s="218">
        <f t="shared" si="129"/>
        <v>1</v>
      </c>
      <c r="S486" s="221">
        <f t="shared" si="120"/>
        <v>6.25E-2</v>
      </c>
      <c r="T486" s="221">
        <f t="shared" si="121"/>
        <v>6.25E-2</v>
      </c>
      <c r="U486" s="221">
        <f t="shared" si="122"/>
        <v>0</v>
      </c>
      <c r="V486" s="221">
        <f t="shared" si="123"/>
        <v>0</v>
      </c>
      <c r="W486" s="221">
        <f t="shared" si="124"/>
        <v>-6.25E-2</v>
      </c>
      <c r="X486" s="221">
        <f t="shared" si="125"/>
        <v>-6.25E-2</v>
      </c>
      <c r="Y486" s="205">
        <f t="shared" si="130"/>
        <v>-44.125</v>
      </c>
      <c r="Z486" s="205">
        <f t="shared" si="131"/>
        <v>-6.1875</v>
      </c>
      <c r="AA486" s="205">
        <f t="shared" si="132"/>
        <v>-62.8125</v>
      </c>
      <c r="AB486" s="205">
        <f t="shared" si="133"/>
        <v>37.9375</v>
      </c>
      <c r="AC486" s="205">
        <f t="shared" si="134"/>
        <v>-18.6875</v>
      </c>
      <c r="AD486" s="205">
        <f t="shared" si="135"/>
        <v>-56.625</v>
      </c>
    </row>
    <row r="487" spans="10:30" x14ac:dyDescent="0.2">
      <c r="J487" s="213">
        <v>28.200000000000699</v>
      </c>
      <c r="K487" s="214"/>
      <c r="L487" s="214"/>
      <c r="M487" s="214"/>
      <c r="N487" s="214"/>
      <c r="O487" s="218">
        <f t="shared" si="126"/>
        <v>1</v>
      </c>
      <c r="P487" s="218">
        <f t="shared" si="127"/>
        <v>0.9375</v>
      </c>
      <c r="Q487" s="218">
        <f t="shared" si="128"/>
        <v>0.9375</v>
      </c>
      <c r="R487" s="218">
        <f t="shared" si="129"/>
        <v>1</v>
      </c>
      <c r="S487" s="221">
        <f t="shared" si="120"/>
        <v>6.25E-2</v>
      </c>
      <c r="T487" s="221">
        <f t="shared" si="121"/>
        <v>6.25E-2</v>
      </c>
      <c r="U487" s="221">
        <f t="shared" si="122"/>
        <v>0</v>
      </c>
      <c r="V487" s="221">
        <f t="shared" si="123"/>
        <v>0</v>
      </c>
      <c r="W487" s="221">
        <f t="shared" si="124"/>
        <v>-6.25E-2</v>
      </c>
      <c r="X487" s="221">
        <f t="shared" si="125"/>
        <v>-6.25E-2</v>
      </c>
      <c r="Y487" s="205">
        <f t="shared" si="130"/>
        <v>-44.0625</v>
      </c>
      <c r="Z487" s="205">
        <f t="shared" si="131"/>
        <v>-6.125</v>
      </c>
      <c r="AA487" s="205">
        <f t="shared" si="132"/>
        <v>-62.8125</v>
      </c>
      <c r="AB487" s="205">
        <f t="shared" si="133"/>
        <v>37.9375</v>
      </c>
      <c r="AC487" s="205">
        <f t="shared" si="134"/>
        <v>-18.75</v>
      </c>
      <c r="AD487" s="205">
        <f t="shared" si="135"/>
        <v>-56.6875</v>
      </c>
    </row>
    <row r="488" spans="10:30" x14ac:dyDescent="0.2">
      <c r="J488" s="213">
        <v>28.300000000000701</v>
      </c>
      <c r="K488" s="214"/>
      <c r="L488" s="214"/>
      <c r="M488" s="214"/>
      <c r="N488" s="214"/>
      <c r="O488" s="218">
        <f t="shared" si="126"/>
        <v>1</v>
      </c>
      <c r="P488" s="218">
        <f t="shared" si="127"/>
        <v>0.9375</v>
      </c>
      <c r="Q488" s="218">
        <f t="shared" si="128"/>
        <v>0.9375</v>
      </c>
      <c r="R488" s="218">
        <f t="shared" si="129"/>
        <v>1</v>
      </c>
      <c r="S488" s="221">
        <f t="shared" si="120"/>
        <v>6.25E-2</v>
      </c>
      <c r="T488" s="221">
        <f t="shared" si="121"/>
        <v>6.25E-2</v>
      </c>
      <c r="U488" s="221">
        <f t="shared" si="122"/>
        <v>0</v>
      </c>
      <c r="V488" s="221">
        <f t="shared" si="123"/>
        <v>0</v>
      </c>
      <c r="W488" s="221">
        <f t="shared" si="124"/>
        <v>-6.25E-2</v>
      </c>
      <c r="X488" s="221">
        <f t="shared" si="125"/>
        <v>-6.25E-2</v>
      </c>
      <c r="Y488" s="205">
        <f t="shared" si="130"/>
        <v>-44</v>
      </c>
      <c r="Z488" s="205">
        <f t="shared" si="131"/>
        <v>-6.0625</v>
      </c>
      <c r="AA488" s="205">
        <f t="shared" si="132"/>
        <v>-62.8125</v>
      </c>
      <c r="AB488" s="205">
        <f t="shared" si="133"/>
        <v>37.9375</v>
      </c>
      <c r="AC488" s="205">
        <f t="shared" si="134"/>
        <v>-18.8125</v>
      </c>
      <c r="AD488" s="205">
        <f t="shared" si="135"/>
        <v>-56.75</v>
      </c>
    </row>
    <row r="489" spans="10:30" x14ac:dyDescent="0.2">
      <c r="J489" s="213">
        <v>28.400000000000698</v>
      </c>
      <c r="K489" s="214"/>
      <c r="L489" s="214"/>
      <c r="M489" s="214"/>
      <c r="N489" s="214"/>
      <c r="O489" s="218">
        <f t="shared" si="126"/>
        <v>1</v>
      </c>
      <c r="P489" s="218">
        <f t="shared" si="127"/>
        <v>0.9375</v>
      </c>
      <c r="Q489" s="218">
        <f t="shared" si="128"/>
        <v>0.9375</v>
      </c>
      <c r="R489" s="218">
        <f t="shared" si="129"/>
        <v>1</v>
      </c>
      <c r="S489" s="221">
        <f t="shared" si="120"/>
        <v>6.25E-2</v>
      </c>
      <c r="T489" s="221">
        <f t="shared" si="121"/>
        <v>6.25E-2</v>
      </c>
      <c r="U489" s="221">
        <f t="shared" si="122"/>
        <v>0</v>
      </c>
      <c r="V489" s="221">
        <f t="shared" si="123"/>
        <v>0</v>
      </c>
      <c r="W489" s="221">
        <f t="shared" si="124"/>
        <v>-6.25E-2</v>
      </c>
      <c r="X489" s="221">
        <f t="shared" si="125"/>
        <v>-6.25E-2</v>
      </c>
      <c r="Y489" s="205">
        <f t="shared" si="130"/>
        <v>-43.9375</v>
      </c>
      <c r="Z489" s="205">
        <f t="shared" si="131"/>
        <v>-6</v>
      </c>
      <c r="AA489" s="205">
        <f t="shared" si="132"/>
        <v>-62.8125</v>
      </c>
      <c r="AB489" s="205">
        <f t="shared" si="133"/>
        <v>37.9375</v>
      </c>
      <c r="AC489" s="205">
        <f t="shared" si="134"/>
        <v>-18.875</v>
      </c>
      <c r="AD489" s="205">
        <f t="shared" si="135"/>
        <v>-56.8125</v>
      </c>
    </row>
    <row r="490" spans="10:30" x14ac:dyDescent="0.2">
      <c r="J490" s="213">
        <v>28.5000000000007</v>
      </c>
      <c r="K490" s="214"/>
      <c r="L490" s="214"/>
      <c r="M490" s="214"/>
      <c r="N490" s="214"/>
      <c r="O490" s="218">
        <f t="shared" si="126"/>
        <v>1</v>
      </c>
      <c r="P490" s="218">
        <f t="shared" si="127"/>
        <v>0.9375</v>
      </c>
      <c r="Q490" s="218">
        <f t="shared" si="128"/>
        <v>0.9375</v>
      </c>
      <c r="R490" s="218">
        <f t="shared" si="129"/>
        <v>1</v>
      </c>
      <c r="S490" s="221">
        <f t="shared" si="120"/>
        <v>6.25E-2</v>
      </c>
      <c r="T490" s="221">
        <f t="shared" si="121"/>
        <v>6.25E-2</v>
      </c>
      <c r="U490" s="221">
        <f t="shared" si="122"/>
        <v>0</v>
      </c>
      <c r="V490" s="221">
        <f t="shared" si="123"/>
        <v>0</v>
      </c>
      <c r="W490" s="221">
        <f t="shared" si="124"/>
        <v>-6.25E-2</v>
      </c>
      <c r="X490" s="221">
        <f t="shared" si="125"/>
        <v>-6.25E-2</v>
      </c>
      <c r="Y490" s="205">
        <f t="shared" si="130"/>
        <v>-43.875</v>
      </c>
      <c r="Z490" s="205">
        <f t="shared" si="131"/>
        <v>-5.9375</v>
      </c>
      <c r="AA490" s="205">
        <f t="shared" si="132"/>
        <v>-62.8125</v>
      </c>
      <c r="AB490" s="205">
        <f t="shared" si="133"/>
        <v>37.9375</v>
      </c>
      <c r="AC490" s="205">
        <f t="shared" si="134"/>
        <v>-18.9375</v>
      </c>
      <c r="AD490" s="205">
        <f t="shared" si="135"/>
        <v>-56.875</v>
      </c>
    </row>
    <row r="491" spans="10:30" x14ac:dyDescent="0.2">
      <c r="J491" s="213">
        <v>28.600000000000701</v>
      </c>
      <c r="K491" s="214"/>
      <c r="L491" s="214"/>
      <c r="M491" s="214"/>
      <c r="N491" s="214"/>
      <c r="O491" s="218">
        <f t="shared" si="126"/>
        <v>1</v>
      </c>
      <c r="P491" s="218">
        <f t="shared" si="127"/>
        <v>0.9375</v>
      </c>
      <c r="Q491" s="218">
        <f t="shared" si="128"/>
        <v>0.9375</v>
      </c>
      <c r="R491" s="218">
        <f t="shared" si="129"/>
        <v>1</v>
      </c>
      <c r="S491" s="221">
        <f t="shared" si="120"/>
        <v>6.25E-2</v>
      </c>
      <c r="T491" s="221">
        <f t="shared" si="121"/>
        <v>6.25E-2</v>
      </c>
      <c r="U491" s="221">
        <f t="shared" si="122"/>
        <v>0</v>
      </c>
      <c r="V491" s="221">
        <f t="shared" si="123"/>
        <v>0</v>
      </c>
      <c r="W491" s="221">
        <f t="shared" si="124"/>
        <v>-6.25E-2</v>
      </c>
      <c r="X491" s="221">
        <f t="shared" si="125"/>
        <v>-6.25E-2</v>
      </c>
      <c r="Y491" s="205">
        <f t="shared" si="130"/>
        <v>-43.8125</v>
      </c>
      <c r="Z491" s="205">
        <f t="shared" si="131"/>
        <v>-5.875</v>
      </c>
      <c r="AA491" s="205">
        <f t="shared" si="132"/>
        <v>-62.8125</v>
      </c>
      <c r="AB491" s="205">
        <f t="shared" si="133"/>
        <v>37.9375</v>
      </c>
      <c r="AC491" s="205">
        <f t="shared" si="134"/>
        <v>-19</v>
      </c>
      <c r="AD491" s="205">
        <f t="shared" si="135"/>
        <v>-56.9375</v>
      </c>
    </row>
    <row r="492" spans="10:30" x14ac:dyDescent="0.2">
      <c r="J492" s="213">
        <v>28.700000000000699</v>
      </c>
      <c r="K492" s="214"/>
      <c r="L492" s="214"/>
      <c r="M492" s="214"/>
      <c r="N492" s="214"/>
      <c r="O492" s="218">
        <f t="shared" si="126"/>
        <v>1</v>
      </c>
      <c r="P492" s="218">
        <f t="shared" si="127"/>
        <v>0.9375</v>
      </c>
      <c r="Q492" s="218">
        <f t="shared" si="128"/>
        <v>0.9375</v>
      </c>
      <c r="R492" s="218">
        <f t="shared" si="129"/>
        <v>1</v>
      </c>
      <c r="S492" s="221">
        <f t="shared" si="120"/>
        <v>6.25E-2</v>
      </c>
      <c r="T492" s="221">
        <f t="shared" si="121"/>
        <v>6.25E-2</v>
      </c>
      <c r="U492" s="221">
        <f t="shared" si="122"/>
        <v>0</v>
      </c>
      <c r="V492" s="221">
        <f t="shared" si="123"/>
        <v>0</v>
      </c>
      <c r="W492" s="221">
        <f t="shared" si="124"/>
        <v>-6.25E-2</v>
      </c>
      <c r="X492" s="221">
        <f t="shared" si="125"/>
        <v>-6.25E-2</v>
      </c>
      <c r="Y492" s="205">
        <f t="shared" si="130"/>
        <v>-43.75</v>
      </c>
      <c r="Z492" s="205">
        <f t="shared" si="131"/>
        <v>-5.8125</v>
      </c>
      <c r="AA492" s="205">
        <f t="shared" si="132"/>
        <v>-62.8125</v>
      </c>
      <c r="AB492" s="205">
        <f t="shared" si="133"/>
        <v>37.9375</v>
      </c>
      <c r="AC492" s="205">
        <f t="shared" si="134"/>
        <v>-19.0625</v>
      </c>
      <c r="AD492" s="205">
        <f t="shared" si="135"/>
        <v>-57</v>
      </c>
    </row>
    <row r="493" spans="10:30" x14ac:dyDescent="0.2">
      <c r="J493" s="213">
        <v>28.800000000000701</v>
      </c>
      <c r="K493" s="214"/>
      <c r="L493" s="214"/>
      <c r="M493" s="214"/>
      <c r="N493" s="214"/>
      <c r="O493" s="218">
        <f t="shared" si="126"/>
        <v>1</v>
      </c>
      <c r="P493" s="218">
        <f t="shared" si="127"/>
        <v>0.9375</v>
      </c>
      <c r="Q493" s="218">
        <f t="shared" si="128"/>
        <v>0.9375</v>
      </c>
      <c r="R493" s="218">
        <f t="shared" si="129"/>
        <v>1</v>
      </c>
      <c r="S493" s="221">
        <f t="shared" si="120"/>
        <v>6.25E-2</v>
      </c>
      <c r="T493" s="221">
        <f t="shared" si="121"/>
        <v>6.25E-2</v>
      </c>
      <c r="U493" s="221">
        <f t="shared" si="122"/>
        <v>0</v>
      </c>
      <c r="V493" s="221">
        <f t="shared" si="123"/>
        <v>0</v>
      </c>
      <c r="W493" s="221">
        <f t="shared" si="124"/>
        <v>-6.25E-2</v>
      </c>
      <c r="X493" s="221">
        <f t="shared" si="125"/>
        <v>-6.25E-2</v>
      </c>
      <c r="Y493" s="205">
        <f t="shared" si="130"/>
        <v>-43.6875</v>
      </c>
      <c r="Z493" s="205">
        <f t="shared" si="131"/>
        <v>-5.75</v>
      </c>
      <c r="AA493" s="205">
        <f t="shared" si="132"/>
        <v>-62.8125</v>
      </c>
      <c r="AB493" s="205">
        <f t="shared" si="133"/>
        <v>37.9375</v>
      </c>
      <c r="AC493" s="205">
        <f t="shared" si="134"/>
        <v>-19.125</v>
      </c>
      <c r="AD493" s="205">
        <f t="shared" si="135"/>
        <v>-57.0625</v>
      </c>
    </row>
    <row r="494" spans="10:30" x14ac:dyDescent="0.2">
      <c r="J494" s="213">
        <v>28.900000000000698</v>
      </c>
      <c r="K494" s="214"/>
      <c r="L494" s="214"/>
      <c r="M494" s="214"/>
      <c r="N494" s="214"/>
      <c r="O494" s="218">
        <f t="shared" si="126"/>
        <v>1</v>
      </c>
      <c r="P494" s="218">
        <f t="shared" si="127"/>
        <v>0.9375</v>
      </c>
      <c r="Q494" s="218">
        <f t="shared" si="128"/>
        <v>0.9375</v>
      </c>
      <c r="R494" s="218">
        <f t="shared" si="129"/>
        <v>1</v>
      </c>
      <c r="S494" s="221">
        <f t="shared" si="120"/>
        <v>6.25E-2</v>
      </c>
      <c r="T494" s="221">
        <f t="shared" si="121"/>
        <v>6.25E-2</v>
      </c>
      <c r="U494" s="221">
        <f t="shared" si="122"/>
        <v>0</v>
      </c>
      <c r="V494" s="221">
        <f t="shared" si="123"/>
        <v>0</v>
      </c>
      <c r="W494" s="221">
        <f t="shared" si="124"/>
        <v>-6.25E-2</v>
      </c>
      <c r="X494" s="221">
        <f t="shared" si="125"/>
        <v>-6.25E-2</v>
      </c>
      <c r="Y494" s="205">
        <f t="shared" si="130"/>
        <v>-43.625</v>
      </c>
      <c r="Z494" s="205">
        <f t="shared" si="131"/>
        <v>-5.6875</v>
      </c>
      <c r="AA494" s="205">
        <f t="shared" si="132"/>
        <v>-62.8125</v>
      </c>
      <c r="AB494" s="205">
        <f t="shared" si="133"/>
        <v>37.9375</v>
      </c>
      <c r="AC494" s="205">
        <f t="shared" si="134"/>
        <v>-19.1875</v>
      </c>
      <c r="AD494" s="205">
        <f t="shared" si="135"/>
        <v>-57.125</v>
      </c>
    </row>
    <row r="495" spans="10:30" x14ac:dyDescent="0.2">
      <c r="J495" s="213">
        <v>29.0000000000007</v>
      </c>
      <c r="K495" s="214"/>
      <c r="L495" s="214"/>
      <c r="M495" s="215">
        <f>E13</f>
        <v>6.25E-2</v>
      </c>
      <c r="N495" s="214"/>
      <c r="O495" s="218">
        <f t="shared" si="126"/>
        <v>1</v>
      </c>
      <c r="P495" s="218">
        <f t="shared" si="127"/>
        <v>0.9375</v>
      </c>
      <c r="Q495" s="218">
        <f t="shared" si="128"/>
        <v>1</v>
      </c>
      <c r="R495" s="218">
        <f t="shared" si="129"/>
        <v>1</v>
      </c>
      <c r="S495" s="221">
        <f t="shared" si="120"/>
        <v>6.25E-2</v>
      </c>
      <c r="T495" s="221">
        <f t="shared" si="121"/>
        <v>0</v>
      </c>
      <c r="U495" s="221">
        <f t="shared" si="122"/>
        <v>0</v>
      </c>
      <c r="V495" s="221">
        <f t="shared" si="123"/>
        <v>-6.25E-2</v>
      </c>
      <c r="W495" s="221">
        <f t="shared" si="124"/>
        <v>-6.25E-2</v>
      </c>
      <c r="X495" s="221">
        <f t="shared" si="125"/>
        <v>0</v>
      </c>
      <c r="Y495" s="205">
        <f t="shared" si="130"/>
        <v>-43.5625</v>
      </c>
      <c r="Z495" s="205">
        <f t="shared" si="131"/>
        <v>-5.6875</v>
      </c>
      <c r="AA495" s="205">
        <f t="shared" si="132"/>
        <v>-62.8125</v>
      </c>
      <c r="AB495" s="205">
        <f t="shared" si="133"/>
        <v>37.875</v>
      </c>
      <c r="AC495" s="205">
        <f t="shared" si="134"/>
        <v>-19.25</v>
      </c>
      <c r="AD495" s="205">
        <f t="shared" si="135"/>
        <v>-57.125</v>
      </c>
    </row>
    <row r="496" spans="10:30" x14ac:dyDescent="0.2">
      <c r="J496" s="213">
        <v>29.100000000000701</v>
      </c>
      <c r="K496" s="214"/>
      <c r="L496" s="214"/>
      <c r="M496" s="214"/>
      <c r="N496" s="214"/>
      <c r="O496" s="218">
        <f t="shared" si="126"/>
        <v>1</v>
      </c>
      <c r="P496" s="218">
        <f t="shared" si="127"/>
        <v>0.9375</v>
      </c>
      <c r="Q496" s="218">
        <f t="shared" si="128"/>
        <v>1</v>
      </c>
      <c r="R496" s="218">
        <f t="shared" si="129"/>
        <v>1</v>
      </c>
      <c r="S496" s="221">
        <f t="shared" si="120"/>
        <v>6.25E-2</v>
      </c>
      <c r="T496" s="221">
        <f t="shared" si="121"/>
        <v>0</v>
      </c>
      <c r="U496" s="221">
        <f t="shared" si="122"/>
        <v>0</v>
      </c>
      <c r="V496" s="221">
        <f t="shared" si="123"/>
        <v>-6.25E-2</v>
      </c>
      <c r="W496" s="221">
        <f t="shared" si="124"/>
        <v>-6.25E-2</v>
      </c>
      <c r="X496" s="221">
        <f t="shared" si="125"/>
        <v>0</v>
      </c>
      <c r="Y496" s="205">
        <f t="shared" si="130"/>
        <v>-43.5</v>
      </c>
      <c r="Z496" s="205">
        <f t="shared" si="131"/>
        <v>-5.6875</v>
      </c>
      <c r="AA496" s="205">
        <f t="shared" si="132"/>
        <v>-62.8125</v>
      </c>
      <c r="AB496" s="205">
        <f t="shared" si="133"/>
        <v>37.8125</v>
      </c>
      <c r="AC496" s="205">
        <f t="shared" si="134"/>
        <v>-19.3125</v>
      </c>
      <c r="AD496" s="205">
        <f t="shared" si="135"/>
        <v>-57.125</v>
      </c>
    </row>
    <row r="497" spans="10:30" x14ac:dyDescent="0.2">
      <c r="J497" s="213">
        <v>29.200000000000699</v>
      </c>
      <c r="K497" s="214"/>
      <c r="L497" s="214"/>
      <c r="M497" s="214"/>
      <c r="N497" s="214"/>
      <c r="O497" s="218">
        <f t="shared" si="126"/>
        <v>1</v>
      </c>
      <c r="P497" s="218">
        <f t="shared" si="127"/>
        <v>0.9375</v>
      </c>
      <c r="Q497" s="218">
        <f t="shared" si="128"/>
        <v>1</v>
      </c>
      <c r="R497" s="218">
        <f t="shared" si="129"/>
        <v>1</v>
      </c>
      <c r="S497" s="221">
        <f t="shared" si="120"/>
        <v>6.25E-2</v>
      </c>
      <c r="T497" s="221">
        <f t="shared" si="121"/>
        <v>0</v>
      </c>
      <c r="U497" s="221">
        <f t="shared" si="122"/>
        <v>0</v>
      </c>
      <c r="V497" s="221">
        <f t="shared" si="123"/>
        <v>-6.25E-2</v>
      </c>
      <c r="W497" s="221">
        <f t="shared" si="124"/>
        <v>-6.25E-2</v>
      </c>
      <c r="X497" s="221">
        <f t="shared" si="125"/>
        <v>0</v>
      </c>
      <c r="Y497" s="205">
        <f t="shared" si="130"/>
        <v>-43.4375</v>
      </c>
      <c r="Z497" s="205">
        <f t="shared" si="131"/>
        <v>-5.6875</v>
      </c>
      <c r="AA497" s="205">
        <f t="shared" si="132"/>
        <v>-62.8125</v>
      </c>
      <c r="AB497" s="205">
        <f t="shared" si="133"/>
        <v>37.75</v>
      </c>
      <c r="AC497" s="205">
        <f t="shared" si="134"/>
        <v>-19.375</v>
      </c>
      <c r="AD497" s="205">
        <f t="shared" si="135"/>
        <v>-57.125</v>
      </c>
    </row>
    <row r="498" spans="10:30" x14ac:dyDescent="0.2">
      <c r="J498" s="213">
        <v>29.300000000000701</v>
      </c>
      <c r="K498" s="214"/>
      <c r="L498" s="214"/>
      <c r="M498" s="214"/>
      <c r="N498" s="214"/>
      <c r="O498" s="218">
        <f t="shared" si="126"/>
        <v>1</v>
      </c>
      <c r="P498" s="218">
        <f t="shared" si="127"/>
        <v>0.9375</v>
      </c>
      <c r="Q498" s="218">
        <f t="shared" si="128"/>
        <v>1</v>
      </c>
      <c r="R498" s="218">
        <f t="shared" si="129"/>
        <v>1</v>
      </c>
      <c r="S498" s="221">
        <f t="shared" si="120"/>
        <v>6.25E-2</v>
      </c>
      <c r="T498" s="221">
        <f t="shared" si="121"/>
        <v>0</v>
      </c>
      <c r="U498" s="221">
        <f t="shared" si="122"/>
        <v>0</v>
      </c>
      <c r="V498" s="221">
        <f t="shared" si="123"/>
        <v>-6.25E-2</v>
      </c>
      <c r="W498" s="221">
        <f t="shared" si="124"/>
        <v>-6.25E-2</v>
      </c>
      <c r="X498" s="221">
        <f t="shared" si="125"/>
        <v>0</v>
      </c>
      <c r="Y498" s="205">
        <f t="shared" si="130"/>
        <v>-43.375</v>
      </c>
      <c r="Z498" s="205">
        <f t="shared" si="131"/>
        <v>-5.6875</v>
      </c>
      <c r="AA498" s="205">
        <f t="shared" si="132"/>
        <v>-62.8125</v>
      </c>
      <c r="AB498" s="205">
        <f t="shared" si="133"/>
        <v>37.6875</v>
      </c>
      <c r="AC498" s="205">
        <f t="shared" si="134"/>
        <v>-19.4375</v>
      </c>
      <c r="AD498" s="205">
        <f t="shared" si="135"/>
        <v>-57.125</v>
      </c>
    </row>
    <row r="499" spans="10:30" x14ac:dyDescent="0.2">
      <c r="J499" s="213">
        <v>29.400000000000698</v>
      </c>
      <c r="K499" s="214"/>
      <c r="L499" s="214"/>
      <c r="M499" s="214"/>
      <c r="N499" s="214"/>
      <c r="O499" s="218">
        <f t="shared" si="126"/>
        <v>1</v>
      </c>
      <c r="P499" s="218">
        <f t="shared" si="127"/>
        <v>0.9375</v>
      </c>
      <c r="Q499" s="218">
        <f t="shared" si="128"/>
        <v>1</v>
      </c>
      <c r="R499" s="218">
        <f t="shared" si="129"/>
        <v>1</v>
      </c>
      <c r="S499" s="221">
        <f t="shared" si="120"/>
        <v>6.25E-2</v>
      </c>
      <c r="T499" s="221">
        <f t="shared" si="121"/>
        <v>0</v>
      </c>
      <c r="U499" s="221">
        <f t="shared" si="122"/>
        <v>0</v>
      </c>
      <c r="V499" s="221">
        <f t="shared" si="123"/>
        <v>-6.25E-2</v>
      </c>
      <c r="W499" s="221">
        <f t="shared" si="124"/>
        <v>-6.25E-2</v>
      </c>
      <c r="X499" s="221">
        <f t="shared" si="125"/>
        <v>0</v>
      </c>
      <c r="Y499" s="205">
        <f t="shared" si="130"/>
        <v>-43.3125</v>
      </c>
      <c r="Z499" s="205">
        <f t="shared" si="131"/>
        <v>-5.6875</v>
      </c>
      <c r="AA499" s="205">
        <f t="shared" si="132"/>
        <v>-62.8125</v>
      </c>
      <c r="AB499" s="205">
        <f t="shared" si="133"/>
        <v>37.625</v>
      </c>
      <c r="AC499" s="205">
        <f t="shared" si="134"/>
        <v>-19.5</v>
      </c>
      <c r="AD499" s="205">
        <f t="shared" si="135"/>
        <v>-57.125</v>
      </c>
    </row>
    <row r="500" spans="10:30" x14ac:dyDescent="0.2">
      <c r="J500" s="213">
        <v>29.5000000000007</v>
      </c>
      <c r="K500" s="214"/>
      <c r="L500" s="214"/>
      <c r="M500" s="214"/>
      <c r="N500" s="214"/>
      <c r="O500" s="218">
        <f t="shared" si="126"/>
        <v>1</v>
      </c>
      <c r="P500" s="218">
        <f t="shared" si="127"/>
        <v>0.9375</v>
      </c>
      <c r="Q500" s="218">
        <f t="shared" si="128"/>
        <v>1</v>
      </c>
      <c r="R500" s="218">
        <f t="shared" si="129"/>
        <v>1</v>
      </c>
      <c r="S500" s="221">
        <f t="shared" si="120"/>
        <v>6.25E-2</v>
      </c>
      <c r="T500" s="221">
        <f t="shared" si="121"/>
        <v>0</v>
      </c>
      <c r="U500" s="221">
        <f t="shared" si="122"/>
        <v>0</v>
      </c>
      <c r="V500" s="221">
        <f t="shared" si="123"/>
        <v>-6.25E-2</v>
      </c>
      <c r="W500" s="221">
        <f t="shared" si="124"/>
        <v>-6.25E-2</v>
      </c>
      <c r="X500" s="221">
        <f t="shared" si="125"/>
        <v>0</v>
      </c>
      <c r="Y500" s="205">
        <f t="shared" si="130"/>
        <v>-43.25</v>
      </c>
      <c r="Z500" s="205">
        <f t="shared" si="131"/>
        <v>-5.6875</v>
      </c>
      <c r="AA500" s="205">
        <f t="shared" si="132"/>
        <v>-62.8125</v>
      </c>
      <c r="AB500" s="205">
        <f t="shared" si="133"/>
        <v>37.5625</v>
      </c>
      <c r="AC500" s="205">
        <f t="shared" si="134"/>
        <v>-19.5625</v>
      </c>
      <c r="AD500" s="205">
        <f t="shared" si="135"/>
        <v>-57.125</v>
      </c>
    </row>
    <row r="501" spans="10:30" x14ac:dyDescent="0.2">
      <c r="J501" s="213">
        <v>29.600000000000701</v>
      </c>
      <c r="K501" s="214"/>
      <c r="L501" s="214"/>
      <c r="M501" s="214"/>
      <c r="N501" s="214"/>
      <c r="O501" s="218">
        <f t="shared" si="126"/>
        <v>1</v>
      </c>
      <c r="P501" s="218">
        <f t="shared" si="127"/>
        <v>0.9375</v>
      </c>
      <c r="Q501" s="218">
        <f t="shared" si="128"/>
        <v>1</v>
      </c>
      <c r="R501" s="218">
        <f t="shared" si="129"/>
        <v>1</v>
      </c>
      <c r="S501" s="221">
        <f t="shared" si="120"/>
        <v>6.25E-2</v>
      </c>
      <c r="T501" s="221">
        <f t="shared" si="121"/>
        <v>0</v>
      </c>
      <c r="U501" s="221">
        <f t="shared" si="122"/>
        <v>0</v>
      </c>
      <c r="V501" s="221">
        <f t="shared" si="123"/>
        <v>-6.25E-2</v>
      </c>
      <c r="W501" s="221">
        <f t="shared" si="124"/>
        <v>-6.25E-2</v>
      </c>
      <c r="X501" s="221">
        <f t="shared" si="125"/>
        <v>0</v>
      </c>
      <c r="Y501" s="205">
        <f t="shared" si="130"/>
        <v>-43.1875</v>
      </c>
      <c r="Z501" s="205">
        <f t="shared" si="131"/>
        <v>-5.6875</v>
      </c>
      <c r="AA501" s="205">
        <f t="shared" si="132"/>
        <v>-62.8125</v>
      </c>
      <c r="AB501" s="205">
        <f t="shared" si="133"/>
        <v>37.5</v>
      </c>
      <c r="AC501" s="205">
        <f t="shared" si="134"/>
        <v>-19.625</v>
      </c>
      <c r="AD501" s="205">
        <f t="shared" si="135"/>
        <v>-57.125</v>
      </c>
    </row>
    <row r="502" spans="10:30" x14ac:dyDescent="0.2">
      <c r="J502" s="213">
        <v>29.700000000000699</v>
      </c>
      <c r="K502" s="214"/>
      <c r="L502" s="214"/>
      <c r="M502" s="214"/>
      <c r="N502" s="214"/>
      <c r="O502" s="218">
        <f t="shared" si="126"/>
        <v>1</v>
      </c>
      <c r="P502" s="218">
        <f t="shared" si="127"/>
        <v>0.9375</v>
      </c>
      <c r="Q502" s="218">
        <f t="shared" si="128"/>
        <v>1</v>
      </c>
      <c r="R502" s="218">
        <f t="shared" si="129"/>
        <v>1</v>
      </c>
      <c r="S502" s="221">
        <f t="shared" si="120"/>
        <v>6.25E-2</v>
      </c>
      <c r="T502" s="221">
        <f t="shared" si="121"/>
        <v>0</v>
      </c>
      <c r="U502" s="221">
        <f t="shared" si="122"/>
        <v>0</v>
      </c>
      <c r="V502" s="221">
        <f t="shared" si="123"/>
        <v>-6.25E-2</v>
      </c>
      <c r="W502" s="221">
        <f t="shared" si="124"/>
        <v>-6.25E-2</v>
      </c>
      <c r="X502" s="221">
        <f t="shared" si="125"/>
        <v>0</v>
      </c>
      <c r="Y502" s="205">
        <f t="shared" si="130"/>
        <v>-43.125</v>
      </c>
      <c r="Z502" s="205">
        <f t="shared" si="131"/>
        <v>-5.6875</v>
      </c>
      <c r="AA502" s="205">
        <f t="shared" si="132"/>
        <v>-62.8125</v>
      </c>
      <c r="AB502" s="205">
        <f t="shared" si="133"/>
        <v>37.4375</v>
      </c>
      <c r="AC502" s="205">
        <f t="shared" si="134"/>
        <v>-19.6875</v>
      </c>
      <c r="AD502" s="205">
        <f t="shared" si="135"/>
        <v>-57.125</v>
      </c>
    </row>
    <row r="503" spans="10:30" x14ac:dyDescent="0.2">
      <c r="J503" s="213">
        <v>29.800000000000701</v>
      </c>
      <c r="K503" s="214"/>
      <c r="L503" s="214"/>
      <c r="M503" s="214"/>
      <c r="N503" s="214"/>
      <c r="O503" s="218">
        <f t="shared" si="126"/>
        <v>1</v>
      </c>
      <c r="P503" s="218">
        <f t="shared" si="127"/>
        <v>0.9375</v>
      </c>
      <c r="Q503" s="218">
        <f t="shared" si="128"/>
        <v>1</v>
      </c>
      <c r="R503" s="218">
        <f t="shared" si="129"/>
        <v>1</v>
      </c>
      <c r="S503" s="221">
        <f t="shared" si="120"/>
        <v>6.25E-2</v>
      </c>
      <c r="T503" s="221">
        <f t="shared" si="121"/>
        <v>0</v>
      </c>
      <c r="U503" s="221">
        <f t="shared" si="122"/>
        <v>0</v>
      </c>
      <c r="V503" s="221">
        <f t="shared" si="123"/>
        <v>-6.25E-2</v>
      </c>
      <c r="W503" s="221">
        <f t="shared" si="124"/>
        <v>-6.25E-2</v>
      </c>
      <c r="X503" s="221">
        <f t="shared" si="125"/>
        <v>0</v>
      </c>
      <c r="Y503" s="205">
        <f t="shared" si="130"/>
        <v>-43.0625</v>
      </c>
      <c r="Z503" s="205">
        <f t="shared" si="131"/>
        <v>-5.6875</v>
      </c>
      <c r="AA503" s="205">
        <f t="shared" si="132"/>
        <v>-62.8125</v>
      </c>
      <c r="AB503" s="205">
        <f t="shared" si="133"/>
        <v>37.375</v>
      </c>
      <c r="AC503" s="205">
        <f t="shared" si="134"/>
        <v>-19.75</v>
      </c>
      <c r="AD503" s="205">
        <f t="shared" si="135"/>
        <v>-57.125</v>
      </c>
    </row>
    <row r="504" spans="10:30" x14ac:dyDescent="0.2">
      <c r="J504" s="213">
        <v>29.900000000000698</v>
      </c>
      <c r="K504" s="214"/>
      <c r="L504" s="214"/>
      <c r="M504" s="214"/>
      <c r="N504" s="214"/>
      <c r="O504" s="218">
        <f t="shared" si="126"/>
        <v>1</v>
      </c>
      <c r="P504" s="218">
        <f t="shared" si="127"/>
        <v>0.9375</v>
      </c>
      <c r="Q504" s="218">
        <f t="shared" si="128"/>
        <v>1</v>
      </c>
      <c r="R504" s="218">
        <f t="shared" si="129"/>
        <v>1</v>
      </c>
      <c r="S504" s="221">
        <f t="shared" si="120"/>
        <v>6.25E-2</v>
      </c>
      <c r="T504" s="221">
        <f t="shared" si="121"/>
        <v>0</v>
      </c>
      <c r="U504" s="221">
        <f t="shared" si="122"/>
        <v>0</v>
      </c>
      <c r="V504" s="221">
        <f t="shared" si="123"/>
        <v>-6.25E-2</v>
      </c>
      <c r="W504" s="221">
        <f t="shared" si="124"/>
        <v>-6.25E-2</v>
      </c>
      <c r="X504" s="221">
        <f t="shared" si="125"/>
        <v>0</v>
      </c>
      <c r="Y504" s="205">
        <f t="shared" si="130"/>
        <v>-43</v>
      </c>
      <c r="Z504" s="205">
        <f t="shared" si="131"/>
        <v>-5.6875</v>
      </c>
      <c r="AA504" s="205">
        <f t="shared" si="132"/>
        <v>-62.8125</v>
      </c>
      <c r="AB504" s="205">
        <f t="shared" si="133"/>
        <v>37.3125</v>
      </c>
      <c r="AC504" s="205">
        <f t="shared" si="134"/>
        <v>-19.8125</v>
      </c>
      <c r="AD504" s="205">
        <f t="shared" si="135"/>
        <v>-57.125</v>
      </c>
    </row>
    <row r="505" spans="10:30" x14ac:dyDescent="0.2">
      <c r="J505" s="213">
        <v>30.0000000000007</v>
      </c>
      <c r="K505" s="214"/>
      <c r="L505" s="214"/>
      <c r="M505" s="214"/>
      <c r="N505" s="214"/>
      <c r="O505" s="218">
        <f t="shared" si="126"/>
        <v>1</v>
      </c>
      <c r="P505" s="218">
        <f t="shared" si="127"/>
        <v>0.9375</v>
      </c>
      <c r="Q505" s="218">
        <f t="shared" si="128"/>
        <v>1</v>
      </c>
      <c r="R505" s="218">
        <f t="shared" si="129"/>
        <v>1</v>
      </c>
      <c r="S505" s="221">
        <f t="shared" si="120"/>
        <v>6.25E-2</v>
      </c>
      <c r="T505" s="221">
        <f t="shared" si="121"/>
        <v>0</v>
      </c>
      <c r="U505" s="221">
        <f t="shared" si="122"/>
        <v>0</v>
      </c>
      <c r="V505" s="221">
        <f t="shared" si="123"/>
        <v>-6.25E-2</v>
      </c>
      <c r="W505" s="221">
        <f t="shared" si="124"/>
        <v>-6.25E-2</v>
      </c>
      <c r="X505" s="221">
        <f t="shared" si="125"/>
        <v>0</v>
      </c>
      <c r="Y505" s="205">
        <f t="shared" si="130"/>
        <v>-42.9375</v>
      </c>
      <c r="Z505" s="205">
        <f t="shared" si="131"/>
        <v>-5.6875</v>
      </c>
      <c r="AA505" s="205">
        <f t="shared" si="132"/>
        <v>-62.8125</v>
      </c>
      <c r="AB505" s="205">
        <f t="shared" si="133"/>
        <v>37.25</v>
      </c>
      <c r="AC505" s="205">
        <f t="shared" si="134"/>
        <v>-19.875</v>
      </c>
      <c r="AD505" s="205">
        <f t="shared" si="135"/>
        <v>-57.125</v>
      </c>
    </row>
    <row r="506" spans="10:30" x14ac:dyDescent="0.2">
      <c r="J506" s="213">
        <v>30.100000000000701</v>
      </c>
      <c r="K506" s="214"/>
      <c r="L506" s="214"/>
      <c r="M506" s="214"/>
      <c r="N506" s="214"/>
      <c r="O506" s="218">
        <f t="shared" si="126"/>
        <v>1</v>
      </c>
      <c r="P506" s="218">
        <f t="shared" si="127"/>
        <v>0.9375</v>
      </c>
      <c r="Q506" s="218">
        <f t="shared" si="128"/>
        <v>1</v>
      </c>
      <c r="R506" s="218">
        <f t="shared" si="129"/>
        <v>1</v>
      </c>
      <c r="S506" s="221">
        <f t="shared" si="120"/>
        <v>6.25E-2</v>
      </c>
      <c r="T506" s="221">
        <f t="shared" si="121"/>
        <v>0</v>
      </c>
      <c r="U506" s="221">
        <f t="shared" si="122"/>
        <v>0</v>
      </c>
      <c r="V506" s="221">
        <f t="shared" si="123"/>
        <v>-6.25E-2</v>
      </c>
      <c r="W506" s="221">
        <f t="shared" si="124"/>
        <v>-6.25E-2</v>
      </c>
      <c r="X506" s="221">
        <f t="shared" si="125"/>
        <v>0</v>
      </c>
      <c r="Y506" s="205">
        <f t="shared" si="130"/>
        <v>-42.875</v>
      </c>
      <c r="Z506" s="205">
        <f t="shared" si="131"/>
        <v>-5.6875</v>
      </c>
      <c r="AA506" s="205">
        <f t="shared" si="132"/>
        <v>-62.8125</v>
      </c>
      <c r="AB506" s="205">
        <f t="shared" si="133"/>
        <v>37.1875</v>
      </c>
      <c r="AC506" s="205">
        <f t="shared" si="134"/>
        <v>-19.9375</v>
      </c>
      <c r="AD506" s="205">
        <f t="shared" si="135"/>
        <v>-57.125</v>
      </c>
    </row>
    <row r="507" spans="10:30" x14ac:dyDescent="0.2">
      <c r="J507" s="213">
        <v>30.200000000000699</v>
      </c>
      <c r="K507" s="214"/>
      <c r="L507" s="214"/>
      <c r="M507" s="214"/>
      <c r="N507" s="214"/>
      <c r="O507" s="218">
        <f t="shared" si="126"/>
        <v>1</v>
      </c>
      <c r="P507" s="218">
        <f t="shared" si="127"/>
        <v>0.9375</v>
      </c>
      <c r="Q507" s="218">
        <f t="shared" si="128"/>
        <v>1</v>
      </c>
      <c r="R507" s="218">
        <f t="shared" si="129"/>
        <v>1</v>
      </c>
      <c r="S507" s="221">
        <f t="shared" si="120"/>
        <v>6.25E-2</v>
      </c>
      <c r="T507" s="221">
        <f t="shared" si="121"/>
        <v>0</v>
      </c>
      <c r="U507" s="221">
        <f t="shared" si="122"/>
        <v>0</v>
      </c>
      <c r="V507" s="221">
        <f t="shared" si="123"/>
        <v>-6.25E-2</v>
      </c>
      <c r="W507" s="221">
        <f t="shared" si="124"/>
        <v>-6.25E-2</v>
      </c>
      <c r="X507" s="221">
        <f t="shared" si="125"/>
        <v>0</v>
      </c>
      <c r="Y507" s="205">
        <f t="shared" si="130"/>
        <v>-42.8125</v>
      </c>
      <c r="Z507" s="205">
        <f t="shared" si="131"/>
        <v>-5.6875</v>
      </c>
      <c r="AA507" s="205">
        <f t="shared" si="132"/>
        <v>-62.8125</v>
      </c>
      <c r="AB507" s="205">
        <f t="shared" si="133"/>
        <v>37.125</v>
      </c>
      <c r="AC507" s="205">
        <f t="shared" si="134"/>
        <v>-20</v>
      </c>
      <c r="AD507" s="205">
        <f t="shared" si="135"/>
        <v>-57.125</v>
      </c>
    </row>
    <row r="508" spans="10:30" x14ac:dyDescent="0.2">
      <c r="J508" s="213">
        <v>30.300000000000701</v>
      </c>
      <c r="K508" s="214"/>
      <c r="L508" s="214"/>
      <c r="M508" s="214"/>
      <c r="N508" s="214"/>
      <c r="O508" s="218">
        <f t="shared" si="126"/>
        <v>1</v>
      </c>
      <c r="P508" s="218">
        <f t="shared" si="127"/>
        <v>0.9375</v>
      </c>
      <c r="Q508" s="218">
        <f t="shared" si="128"/>
        <v>1</v>
      </c>
      <c r="R508" s="218">
        <f t="shared" si="129"/>
        <v>1</v>
      </c>
      <c r="S508" s="221">
        <f t="shared" si="120"/>
        <v>6.25E-2</v>
      </c>
      <c r="T508" s="221">
        <f t="shared" si="121"/>
        <v>0</v>
      </c>
      <c r="U508" s="221">
        <f t="shared" si="122"/>
        <v>0</v>
      </c>
      <c r="V508" s="221">
        <f t="shared" si="123"/>
        <v>-6.25E-2</v>
      </c>
      <c r="W508" s="221">
        <f t="shared" si="124"/>
        <v>-6.25E-2</v>
      </c>
      <c r="X508" s="221">
        <f t="shared" si="125"/>
        <v>0</v>
      </c>
      <c r="Y508" s="205">
        <f t="shared" si="130"/>
        <v>-42.75</v>
      </c>
      <c r="Z508" s="205">
        <f t="shared" si="131"/>
        <v>-5.6875</v>
      </c>
      <c r="AA508" s="205">
        <f t="shared" si="132"/>
        <v>-62.8125</v>
      </c>
      <c r="AB508" s="205">
        <f t="shared" si="133"/>
        <v>37.0625</v>
      </c>
      <c r="AC508" s="205">
        <f t="shared" si="134"/>
        <v>-20.0625</v>
      </c>
      <c r="AD508" s="205">
        <f t="shared" si="135"/>
        <v>-57.125</v>
      </c>
    </row>
    <row r="509" spans="10:30" x14ac:dyDescent="0.2">
      <c r="J509" s="213">
        <v>30.400000000000698</v>
      </c>
      <c r="K509" s="214"/>
      <c r="L509" s="214"/>
      <c r="M509" s="214"/>
      <c r="N509" s="214"/>
      <c r="O509" s="218">
        <f t="shared" si="126"/>
        <v>1</v>
      </c>
      <c r="P509" s="218">
        <f t="shared" si="127"/>
        <v>0.9375</v>
      </c>
      <c r="Q509" s="218">
        <f t="shared" si="128"/>
        <v>1</v>
      </c>
      <c r="R509" s="218">
        <f t="shared" si="129"/>
        <v>1</v>
      </c>
      <c r="S509" s="221">
        <f t="shared" si="120"/>
        <v>6.25E-2</v>
      </c>
      <c r="T509" s="221">
        <f t="shared" si="121"/>
        <v>0</v>
      </c>
      <c r="U509" s="221">
        <f t="shared" si="122"/>
        <v>0</v>
      </c>
      <c r="V509" s="221">
        <f t="shared" si="123"/>
        <v>-6.25E-2</v>
      </c>
      <c r="W509" s="221">
        <f t="shared" si="124"/>
        <v>-6.25E-2</v>
      </c>
      <c r="X509" s="221">
        <f t="shared" si="125"/>
        <v>0</v>
      </c>
      <c r="Y509" s="205">
        <f t="shared" si="130"/>
        <v>-42.6875</v>
      </c>
      <c r="Z509" s="205">
        <f t="shared" si="131"/>
        <v>-5.6875</v>
      </c>
      <c r="AA509" s="205">
        <f t="shared" si="132"/>
        <v>-62.8125</v>
      </c>
      <c r="AB509" s="205">
        <f t="shared" si="133"/>
        <v>37</v>
      </c>
      <c r="AC509" s="205">
        <f t="shared" si="134"/>
        <v>-20.125</v>
      </c>
      <c r="AD509" s="205">
        <f t="shared" si="135"/>
        <v>-57.125</v>
      </c>
    </row>
    <row r="510" spans="10:30" x14ac:dyDescent="0.2">
      <c r="J510" s="213">
        <v>30.5000000000007</v>
      </c>
      <c r="K510" s="214"/>
      <c r="L510" s="215"/>
      <c r="M510" s="214"/>
      <c r="N510" s="214"/>
      <c r="O510" s="218">
        <f t="shared" si="126"/>
        <v>1</v>
      </c>
      <c r="P510" s="218">
        <f t="shared" si="127"/>
        <v>0.9375</v>
      </c>
      <c r="Q510" s="218">
        <f t="shared" si="128"/>
        <v>1</v>
      </c>
      <c r="R510" s="218">
        <f t="shared" si="129"/>
        <v>1</v>
      </c>
      <c r="S510" s="221">
        <f t="shared" si="120"/>
        <v>6.25E-2</v>
      </c>
      <c r="T510" s="221">
        <f t="shared" si="121"/>
        <v>0</v>
      </c>
      <c r="U510" s="221">
        <f t="shared" si="122"/>
        <v>0</v>
      </c>
      <c r="V510" s="221">
        <f t="shared" si="123"/>
        <v>-6.25E-2</v>
      </c>
      <c r="W510" s="221">
        <f t="shared" si="124"/>
        <v>-6.25E-2</v>
      </c>
      <c r="X510" s="221">
        <f t="shared" si="125"/>
        <v>0</v>
      </c>
      <c r="Y510" s="205">
        <f t="shared" si="130"/>
        <v>-42.625</v>
      </c>
      <c r="Z510" s="205">
        <f t="shared" si="131"/>
        <v>-5.6875</v>
      </c>
      <c r="AA510" s="205">
        <f t="shared" si="132"/>
        <v>-62.8125</v>
      </c>
      <c r="AB510" s="205">
        <f t="shared" si="133"/>
        <v>36.9375</v>
      </c>
      <c r="AC510" s="205">
        <f t="shared" si="134"/>
        <v>-20.1875</v>
      </c>
      <c r="AD510" s="205">
        <f t="shared" si="135"/>
        <v>-57.125</v>
      </c>
    </row>
    <row r="511" spans="10:30" x14ac:dyDescent="0.2">
      <c r="J511" s="213">
        <v>30.600000000000701</v>
      </c>
      <c r="K511" s="214"/>
      <c r="L511" s="214"/>
      <c r="M511" s="215"/>
      <c r="N511" s="214"/>
      <c r="O511" s="218">
        <f t="shared" si="126"/>
        <v>1</v>
      </c>
      <c r="P511" s="218">
        <f t="shared" si="127"/>
        <v>0.9375</v>
      </c>
      <c r="Q511" s="218">
        <f t="shared" si="128"/>
        <v>1</v>
      </c>
      <c r="R511" s="218">
        <f t="shared" si="129"/>
        <v>1</v>
      </c>
      <c r="S511" s="221">
        <f t="shared" si="120"/>
        <v>6.25E-2</v>
      </c>
      <c r="T511" s="221">
        <f t="shared" si="121"/>
        <v>0</v>
      </c>
      <c r="U511" s="221">
        <f t="shared" si="122"/>
        <v>0</v>
      </c>
      <c r="V511" s="221">
        <f t="shared" si="123"/>
        <v>-6.25E-2</v>
      </c>
      <c r="W511" s="221">
        <f t="shared" si="124"/>
        <v>-6.25E-2</v>
      </c>
      <c r="X511" s="221">
        <f t="shared" si="125"/>
        <v>0</v>
      </c>
      <c r="Y511" s="205">
        <f t="shared" si="130"/>
        <v>-42.5625</v>
      </c>
      <c r="Z511" s="205">
        <f t="shared" si="131"/>
        <v>-5.6875</v>
      </c>
      <c r="AA511" s="205">
        <f t="shared" si="132"/>
        <v>-62.8125</v>
      </c>
      <c r="AB511" s="205">
        <f t="shared" si="133"/>
        <v>36.875</v>
      </c>
      <c r="AC511" s="205">
        <f t="shared" si="134"/>
        <v>-20.25</v>
      </c>
      <c r="AD511" s="205">
        <f t="shared" si="135"/>
        <v>-57.125</v>
      </c>
    </row>
    <row r="512" spans="10:30" x14ac:dyDescent="0.2">
      <c r="J512" s="213">
        <v>30.700000000000699</v>
      </c>
      <c r="K512" s="214"/>
      <c r="L512" s="214"/>
      <c r="M512" s="214"/>
      <c r="N512" s="214"/>
      <c r="O512" s="218">
        <f t="shared" si="126"/>
        <v>1</v>
      </c>
      <c r="P512" s="218">
        <f t="shared" si="127"/>
        <v>0.9375</v>
      </c>
      <c r="Q512" s="218">
        <f t="shared" si="128"/>
        <v>1</v>
      </c>
      <c r="R512" s="218">
        <f t="shared" si="129"/>
        <v>1</v>
      </c>
      <c r="S512" s="221">
        <f t="shared" si="120"/>
        <v>6.25E-2</v>
      </c>
      <c r="T512" s="221">
        <f t="shared" si="121"/>
        <v>0</v>
      </c>
      <c r="U512" s="221">
        <f t="shared" si="122"/>
        <v>0</v>
      </c>
      <c r="V512" s="221">
        <f t="shared" si="123"/>
        <v>-6.25E-2</v>
      </c>
      <c r="W512" s="221">
        <f t="shared" si="124"/>
        <v>-6.25E-2</v>
      </c>
      <c r="X512" s="221">
        <f t="shared" si="125"/>
        <v>0</v>
      </c>
      <c r="Y512" s="205">
        <f t="shared" si="130"/>
        <v>-42.5</v>
      </c>
      <c r="Z512" s="205">
        <f t="shared" si="131"/>
        <v>-5.6875</v>
      </c>
      <c r="AA512" s="205">
        <f t="shared" si="132"/>
        <v>-62.8125</v>
      </c>
      <c r="AB512" s="205">
        <f t="shared" si="133"/>
        <v>36.8125</v>
      </c>
      <c r="AC512" s="205">
        <f t="shared" si="134"/>
        <v>-20.3125</v>
      </c>
      <c r="AD512" s="205">
        <f t="shared" si="135"/>
        <v>-57.125</v>
      </c>
    </row>
    <row r="513" spans="10:30" x14ac:dyDescent="0.2">
      <c r="J513" s="213">
        <v>30.800000000000701</v>
      </c>
      <c r="K513" s="214"/>
      <c r="L513" s="214"/>
      <c r="M513" s="214"/>
      <c r="N513" s="214"/>
      <c r="O513" s="218">
        <f t="shared" si="126"/>
        <v>1</v>
      </c>
      <c r="P513" s="218">
        <f t="shared" si="127"/>
        <v>0.9375</v>
      </c>
      <c r="Q513" s="218">
        <f t="shared" si="128"/>
        <v>1</v>
      </c>
      <c r="R513" s="218">
        <f t="shared" si="129"/>
        <v>1</v>
      </c>
      <c r="S513" s="221">
        <f t="shared" si="120"/>
        <v>6.25E-2</v>
      </c>
      <c r="T513" s="221">
        <f t="shared" si="121"/>
        <v>0</v>
      </c>
      <c r="U513" s="221">
        <f t="shared" si="122"/>
        <v>0</v>
      </c>
      <c r="V513" s="221">
        <f t="shared" si="123"/>
        <v>-6.25E-2</v>
      </c>
      <c r="W513" s="221">
        <f t="shared" si="124"/>
        <v>-6.25E-2</v>
      </c>
      <c r="X513" s="221">
        <f t="shared" si="125"/>
        <v>0</v>
      </c>
      <c r="Y513" s="205">
        <f t="shared" si="130"/>
        <v>-42.4375</v>
      </c>
      <c r="Z513" s="205">
        <f t="shared" si="131"/>
        <v>-5.6875</v>
      </c>
      <c r="AA513" s="205">
        <f t="shared" si="132"/>
        <v>-62.8125</v>
      </c>
      <c r="AB513" s="205">
        <f t="shared" si="133"/>
        <v>36.75</v>
      </c>
      <c r="AC513" s="205">
        <f t="shared" si="134"/>
        <v>-20.375</v>
      </c>
      <c r="AD513" s="205">
        <f t="shared" si="135"/>
        <v>-57.125</v>
      </c>
    </row>
    <row r="514" spans="10:30" x14ac:dyDescent="0.2">
      <c r="J514" s="213">
        <v>30.900000000000698</v>
      </c>
      <c r="K514" s="214"/>
      <c r="L514" s="214"/>
      <c r="M514" s="214"/>
      <c r="N514" s="214"/>
      <c r="O514" s="218">
        <f t="shared" si="126"/>
        <v>1</v>
      </c>
      <c r="P514" s="218">
        <f t="shared" si="127"/>
        <v>0.9375</v>
      </c>
      <c r="Q514" s="218">
        <f t="shared" si="128"/>
        <v>1</v>
      </c>
      <c r="R514" s="218">
        <f t="shared" si="129"/>
        <v>1</v>
      </c>
      <c r="S514" s="221">
        <f t="shared" si="120"/>
        <v>6.25E-2</v>
      </c>
      <c r="T514" s="221">
        <f t="shared" si="121"/>
        <v>0</v>
      </c>
      <c r="U514" s="221">
        <f t="shared" si="122"/>
        <v>0</v>
      </c>
      <c r="V514" s="221">
        <f t="shared" si="123"/>
        <v>-6.25E-2</v>
      </c>
      <c r="W514" s="221">
        <f t="shared" si="124"/>
        <v>-6.25E-2</v>
      </c>
      <c r="X514" s="221">
        <f t="shared" si="125"/>
        <v>0</v>
      </c>
      <c r="Y514" s="205">
        <f t="shared" si="130"/>
        <v>-42.375</v>
      </c>
      <c r="Z514" s="205">
        <f t="shared" si="131"/>
        <v>-5.6875</v>
      </c>
      <c r="AA514" s="205">
        <f t="shared" si="132"/>
        <v>-62.8125</v>
      </c>
      <c r="AB514" s="205">
        <f t="shared" si="133"/>
        <v>36.6875</v>
      </c>
      <c r="AC514" s="205">
        <f t="shared" si="134"/>
        <v>-20.4375</v>
      </c>
      <c r="AD514" s="205">
        <f t="shared" si="135"/>
        <v>-57.125</v>
      </c>
    </row>
    <row r="515" spans="10:30" x14ac:dyDescent="0.2">
      <c r="J515" s="213">
        <v>31.0000000000007</v>
      </c>
      <c r="K515" s="214"/>
      <c r="L515" s="214"/>
      <c r="M515" s="214"/>
      <c r="N515" s="214"/>
      <c r="O515" s="218">
        <f t="shared" si="126"/>
        <v>1</v>
      </c>
      <c r="P515" s="218">
        <f t="shared" si="127"/>
        <v>0.9375</v>
      </c>
      <c r="Q515" s="218">
        <f t="shared" si="128"/>
        <v>1</v>
      </c>
      <c r="R515" s="218">
        <f t="shared" si="129"/>
        <v>1</v>
      </c>
      <c r="S515" s="221">
        <f t="shared" si="120"/>
        <v>6.25E-2</v>
      </c>
      <c r="T515" s="221">
        <f t="shared" si="121"/>
        <v>0</v>
      </c>
      <c r="U515" s="221">
        <f t="shared" si="122"/>
        <v>0</v>
      </c>
      <c r="V515" s="221">
        <f t="shared" si="123"/>
        <v>-6.25E-2</v>
      </c>
      <c r="W515" s="221">
        <f t="shared" si="124"/>
        <v>-6.25E-2</v>
      </c>
      <c r="X515" s="221">
        <f t="shared" si="125"/>
        <v>0</v>
      </c>
      <c r="Y515" s="205">
        <f t="shared" si="130"/>
        <v>-42.3125</v>
      </c>
      <c r="Z515" s="205">
        <f t="shared" si="131"/>
        <v>-5.6875</v>
      </c>
      <c r="AA515" s="205">
        <f t="shared" si="132"/>
        <v>-62.8125</v>
      </c>
      <c r="AB515" s="205">
        <f t="shared" si="133"/>
        <v>36.625</v>
      </c>
      <c r="AC515" s="205">
        <f t="shared" si="134"/>
        <v>-20.5</v>
      </c>
      <c r="AD515" s="205">
        <f t="shared" si="135"/>
        <v>-57.125</v>
      </c>
    </row>
    <row r="516" spans="10:30" x14ac:dyDescent="0.2">
      <c r="J516" s="213">
        <v>31.100000000000701</v>
      </c>
      <c r="K516" s="214"/>
      <c r="L516" s="214"/>
      <c r="M516" s="214"/>
      <c r="N516" s="214"/>
      <c r="O516" s="218">
        <f t="shared" si="126"/>
        <v>1</v>
      </c>
      <c r="P516" s="218">
        <f t="shared" si="127"/>
        <v>0.9375</v>
      </c>
      <c r="Q516" s="218">
        <f t="shared" si="128"/>
        <v>1</v>
      </c>
      <c r="R516" s="218">
        <f t="shared" si="129"/>
        <v>1</v>
      </c>
      <c r="S516" s="221">
        <f t="shared" si="120"/>
        <v>6.25E-2</v>
      </c>
      <c r="T516" s="221">
        <f t="shared" si="121"/>
        <v>0</v>
      </c>
      <c r="U516" s="221">
        <f t="shared" si="122"/>
        <v>0</v>
      </c>
      <c r="V516" s="221">
        <f t="shared" si="123"/>
        <v>-6.25E-2</v>
      </c>
      <c r="W516" s="221">
        <f t="shared" si="124"/>
        <v>-6.25E-2</v>
      </c>
      <c r="X516" s="221">
        <f t="shared" si="125"/>
        <v>0</v>
      </c>
      <c r="Y516" s="205">
        <f t="shared" si="130"/>
        <v>-42.25</v>
      </c>
      <c r="Z516" s="205">
        <f t="shared" si="131"/>
        <v>-5.6875</v>
      </c>
      <c r="AA516" s="205">
        <f t="shared" si="132"/>
        <v>-62.8125</v>
      </c>
      <c r="AB516" s="205">
        <f t="shared" si="133"/>
        <v>36.5625</v>
      </c>
      <c r="AC516" s="205">
        <f t="shared" si="134"/>
        <v>-20.5625</v>
      </c>
      <c r="AD516" s="205">
        <f t="shared" si="135"/>
        <v>-57.125</v>
      </c>
    </row>
    <row r="517" spans="10:30" x14ac:dyDescent="0.2">
      <c r="J517" s="213">
        <v>31.200000000000699</v>
      </c>
      <c r="K517" s="214"/>
      <c r="L517" s="214"/>
      <c r="M517" s="214"/>
      <c r="N517" s="214"/>
      <c r="O517" s="218">
        <f t="shared" si="126"/>
        <v>1</v>
      </c>
      <c r="P517" s="218">
        <f t="shared" si="127"/>
        <v>0.9375</v>
      </c>
      <c r="Q517" s="218">
        <f t="shared" si="128"/>
        <v>1</v>
      </c>
      <c r="R517" s="218">
        <f t="shared" si="129"/>
        <v>1</v>
      </c>
      <c r="S517" s="221">
        <f t="shared" si="120"/>
        <v>6.25E-2</v>
      </c>
      <c r="T517" s="221">
        <f t="shared" si="121"/>
        <v>0</v>
      </c>
      <c r="U517" s="221">
        <f t="shared" si="122"/>
        <v>0</v>
      </c>
      <c r="V517" s="221">
        <f t="shared" si="123"/>
        <v>-6.25E-2</v>
      </c>
      <c r="W517" s="221">
        <f t="shared" si="124"/>
        <v>-6.25E-2</v>
      </c>
      <c r="X517" s="221">
        <f t="shared" si="125"/>
        <v>0</v>
      </c>
      <c r="Y517" s="205">
        <f t="shared" si="130"/>
        <v>-42.1875</v>
      </c>
      <c r="Z517" s="205">
        <f t="shared" si="131"/>
        <v>-5.6875</v>
      </c>
      <c r="AA517" s="205">
        <f t="shared" si="132"/>
        <v>-62.8125</v>
      </c>
      <c r="AB517" s="205">
        <f t="shared" si="133"/>
        <v>36.5</v>
      </c>
      <c r="AC517" s="205">
        <f t="shared" si="134"/>
        <v>-20.625</v>
      </c>
      <c r="AD517" s="205">
        <f t="shared" si="135"/>
        <v>-57.125</v>
      </c>
    </row>
    <row r="518" spans="10:30" x14ac:dyDescent="0.2">
      <c r="J518" s="213">
        <v>31.300000000000701</v>
      </c>
      <c r="K518" s="214"/>
      <c r="L518" s="214"/>
      <c r="M518" s="214"/>
      <c r="N518" s="214"/>
      <c r="O518" s="218">
        <f t="shared" si="126"/>
        <v>1</v>
      </c>
      <c r="P518" s="218">
        <f t="shared" si="127"/>
        <v>0.9375</v>
      </c>
      <c r="Q518" s="218">
        <f t="shared" si="128"/>
        <v>1</v>
      </c>
      <c r="R518" s="218">
        <f t="shared" si="129"/>
        <v>1</v>
      </c>
      <c r="S518" s="221">
        <f t="shared" ref="S518:S581" si="136">O518-P518</f>
        <v>6.25E-2</v>
      </c>
      <c r="T518" s="221">
        <f t="shared" ref="T518:T581" si="137">O518-Q518</f>
        <v>0</v>
      </c>
      <c r="U518" s="221">
        <f t="shared" ref="U518:U581" si="138">O518-R518</f>
        <v>0</v>
      </c>
      <c r="V518" s="221">
        <f t="shared" ref="V518:V581" si="139">P518-Q518</f>
        <v>-6.25E-2</v>
      </c>
      <c r="W518" s="221">
        <f t="shared" ref="W518:W581" si="140">P518-R518</f>
        <v>-6.25E-2</v>
      </c>
      <c r="X518" s="221">
        <f t="shared" ref="X518:X581" si="141">Q518-R518</f>
        <v>0</v>
      </c>
      <c r="Y518" s="205">
        <f t="shared" si="130"/>
        <v>-42.125</v>
      </c>
      <c r="Z518" s="205">
        <f t="shared" si="131"/>
        <v>-5.6875</v>
      </c>
      <c r="AA518" s="205">
        <f t="shared" si="132"/>
        <v>-62.8125</v>
      </c>
      <c r="AB518" s="205">
        <f t="shared" si="133"/>
        <v>36.4375</v>
      </c>
      <c r="AC518" s="205">
        <f t="shared" si="134"/>
        <v>-20.6875</v>
      </c>
      <c r="AD518" s="205">
        <f t="shared" si="135"/>
        <v>-57.125</v>
      </c>
    </row>
    <row r="519" spans="10:30" x14ac:dyDescent="0.2">
      <c r="J519" s="213">
        <v>31.400000000000698</v>
      </c>
      <c r="K519" s="214"/>
      <c r="L519" s="214"/>
      <c r="M519" s="214"/>
      <c r="N519" s="214"/>
      <c r="O519" s="218">
        <f t="shared" ref="O519:O582" si="142">K519+O518</f>
        <v>1</v>
      </c>
      <c r="P519" s="218">
        <f t="shared" ref="P519:P582" si="143">L519+P518</f>
        <v>0.9375</v>
      </c>
      <c r="Q519" s="218">
        <f t="shared" ref="Q519:Q582" si="144">M519+Q518</f>
        <v>1</v>
      </c>
      <c r="R519" s="218">
        <f t="shared" ref="R519:R582" si="145">N519+R518</f>
        <v>1</v>
      </c>
      <c r="S519" s="221">
        <f t="shared" si="136"/>
        <v>6.25E-2</v>
      </c>
      <c r="T519" s="221">
        <f t="shared" si="137"/>
        <v>0</v>
      </c>
      <c r="U519" s="221">
        <f t="shared" si="138"/>
        <v>0</v>
      </c>
      <c r="V519" s="221">
        <f t="shared" si="139"/>
        <v>-6.25E-2</v>
      </c>
      <c r="W519" s="221">
        <f t="shared" si="140"/>
        <v>-6.25E-2</v>
      </c>
      <c r="X519" s="221">
        <f t="shared" si="141"/>
        <v>0</v>
      </c>
      <c r="Y519" s="205">
        <f t="shared" ref="Y519:Y582" si="146">S519+Y518</f>
        <v>-42.0625</v>
      </c>
      <c r="Z519" s="205">
        <f t="shared" ref="Z519:Z582" si="147">T519+Z518</f>
        <v>-5.6875</v>
      </c>
      <c r="AA519" s="205">
        <f t="shared" ref="AA519:AA582" si="148">U519+AA518</f>
        <v>-62.8125</v>
      </c>
      <c r="AB519" s="205">
        <f t="shared" ref="AB519:AB582" si="149">V519+AB518</f>
        <v>36.375</v>
      </c>
      <c r="AC519" s="205">
        <f t="shared" ref="AC519:AC582" si="150">W519+AC518</f>
        <v>-20.75</v>
      </c>
      <c r="AD519" s="205">
        <f t="shared" ref="AD519:AD582" si="151">X519+AD518</f>
        <v>-57.125</v>
      </c>
    </row>
    <row r="520" spans="10:30" x14ac:dyDescent="0.2">
      <c r="J520" s="213">
        <v>31.5000000000007</v>
      </c>
      <c r="K520" s="214"/>
      <c r="L520" s="214"/>
      <c r="M520" s="214"/>
      <c r="N520" s="214"/>
      <c r="O520" s="218">
        <f t="shared" si="142"/>
        <v>1</v>
      </c>
      <c r="P520" s="218">
        <f t="shared" si="143"/>
        <v>0.9375</v>
      </c>
      <c r="Q520" s="218">
        <f t="shared" si="144"/>
        <v>1</v>
      </c>
      <c r="R520" s="218">
        <f t="shared" si="145"/>
        <v>1</v>
      </c>
      <c r="S520" s="221">
        <f t="shared" si="136"/>
        <v>6.25E-2</v>
      </c>
      <c r="T520" s="221">
        <f t="shared" si="137"/>
        <v>0</v>
      </c>
      <c r="U520" s="221">
        <f t="shared" si="138"/>
        <v>0</v>
      </c>
      <c r="V520" s="221">
        <f t="shared" si="139"/>
        <v>-6.25E-2</v>
      </c>
      <c r="W520" s="221">
        <f t="shared" si="140"/>
        <v>-6.25E-2</v>
      </c>
      <c r="X520" s="221">
        <f t="shared" si="141"/>
        <v>0</v>
      </c>
      <c r="Y520" s="205">
        <f t="shared" si="146"/>
        <v>-42</v>
      </c>
      <c r="Z520" s="205">
        <f t="shared" si="147"/>
        <v>-5.6875</v>
      </c>
      <c r="AA520" s="205">
        <f t="shared" si="148"/>
        <v>-62.8125</v>
      </c>
      <c r="AB520" s="205">
        <f t="shared" si="149"/>
        <v>36.3125</v>
      </c>
      <c r="AC520" s="205">
        <f t="shared" si="150"/>
        <v>-20.8125</v>
      </c>
      <c r="AD520" s="205">
        <f t="shared" si="151"/>
        <v>-57.125</v>
      </c>
    </row>
    <row r="521" spans="10:30" x14ac:dyDescent="0.2">
      <c r="J521" s="213">
        <v>31.600000000000701</v>
      </c>
      <c r="K521" s="214"/>
      <c r="L521" s="214"/>
      <c r="M521" s="214"/>
      <c r="N521" s="214"/>
      <c r="O521" s="218">
        <f t="shared" si="142"/>
        <v>1</v>
      </c>
      <c r="P521" s="218">
        <f t="shared" si="143"/>
        <v>0.9375</v>
      </c>
      <c r="Q521" s="218">
        <f t="shared" si="144"/>
        <v>1</v>
      </c>
      <c r="R521" s="218">
        <f t="shared" si="145"/>
        <v>1</v>
      </c>
      <c r="S521" s="221">
        <f t="shared" si="136"/>
        <v>6.25E-2</v>
      </c>
      <c r="T521" s="221">
        <f t="shared" si="137"/>
        <v>0</v>
      </c>
      <c r="U521" s="221">
        <f t="shared" si="138"/>
        <v>0</v>
      </c>
      <c r="V521" s="221">
        <f t="shared" si="139"/>
        <v>-6.25E-2</v>
      </c>
      <c r="W521" s="221">
        <f t="shared" si="140"/>
        <v>-6.25E-2</v>
      </c>
      <c r="X521" s="221">
        <f t="shared" si="141"/>
        <v>0</v>
      </c>
      <c r="Y521" s="205">
        <f t="shared" si="146"/>
        <v>-41.9375</v>
      </c>
      <c r="Z521" s="205">
        <f t="shared" si="147"/>
        <v>-5.6875</v>
      </c>
      <c r="AA521" s="205">
        <f t="shared" si="148"/>
        <v>-62.8125</v>
      </c>
      <c r="AB521" s="205">
        <f t="shared" si="149"/>
        <v>36.25</v>
      </c>
      <c r="AC521" s="205">
        <f t="shared" si="150"/>
        <v>-20.875</v>
      </c>
      <c r="AD521" s="205">
        <f t="shared" si="151"/>
        <v>-57.125</v>
      </c>
    </row>
    <row r="522" spans="10:30" x14ac:dyDescent="0.2">
      <c r="J522" s="213">
        <v>31.700000000000699</v>
      </c>
      <c r="K522" s="214"/>
      <c r="L522" s="214"/>
      <c r="M522" s="214"/>
      <c r="N522" s="214"/>
      <c r="O522" s="218">
        <f t="shared" si="142"/>
        <v>1</v>
      </c>
      <c r="P522" s="218">
        <f t="shared" si="143"/>
        <v>0.9375</v>
      </c>
      <c r="Q522" s="218">
        <f t="shared" si="144"/>
        <v>1</v>
      </c>
      <c r="R522" s="218">
        <f t="shared" si="145"/>
        <v>1</v>
      </c>
      <c r="S522" s="221">
        <f t="shared" si="136"/>
        <v>6.25E-2</v>
      </c>
      <c r="T522" s="221">
        <f t="shared" si="137"/>
        <v>0</v>
      </c>
      <c r="U522" s="221">
        <f t="shared" si="138"/>
        <v>0</v>
      </c>
      <c r="V522" s="221">
        <f t="shared" si="139"/>
        <v>-6.25E-2</v>
      </c>
      <c r="W522" s="221">
        <f t="shared" si="140"/>
        <v>-6.25E-2</v>
      </c>
      <c r="X522" s="221">
        <f t="shared" si="141"/>
        <v>0</v>
      </c>
      <c r="Y522" s="205">
        <f t="shared" si="146"/>
        <v>-41.875</v>
      </c>
      <c r="Z522" s="205">
        <f t="shared" si="147"/>
        <v>-5.6875</v>
      </c>
      <c r="AA522" s="205">
        <f t="shared" si="148"/>
        <v>-62.8125</v>
      </c>
      <c r="AB522" s="205">
        <f t="shared" si="149"/>
        <v>36.1875</v>
      </c>
      <c r="AC522" s="205">
        <f t="shared" si="150"/>
        <v>-20.9375</v>
      </c>
      <c r="AD522" s="205">
        <f t="shared" si="151"/>
        <v>-57.125</v>
      </c>
    </row>
    <row r="523" spans="10:30" x14ac:dyDescent="0.2">
      <c r="J523" s="213">
        <v>31.800000000000701</v>
      </c>
      <c r="K523" s="214"/>
      <c r="L523" s="214"/>
      <c r="M523" s="214"/>
      <c r="N523" s="214"/>
      <c r="O523" s="218">
        <f t="shared" si="142"/>
        <v>1</v>
      </c>
      <c r="P523" s="218">
        <f t="shared" si="143"/>
        <v>0.9375</v>
      </c>
      <c r="Q523" s="218">
        <f t="shared" si="144"/>
        <v>1</v>
      </c>
      <c r="R523" s="218">
        <f t="shared" si="145"/>
        <v>1</v>
      </c>
      <c r="S523" s="221">
        <f t="shared" si="136"/>
        <v>6.25E-2</v>
      </c>
      <c r="T523" s="221">
        <f t="shared" si="137"/>
        <v>0</v>
      </c>
      <c r="U523" s="221">
        <f t="shared" si="138"/>
        <v>0</v>
      </c>
      <c r="V523" s="221">
        <f t="shared" si="139"/>
        <v>-6.25E-2</v>
      </c>
      <c r="W523" s="221">
        <f t="shared" si="140"/>
        <v>-6.25E-2</v>
      </c>
      <c r="X523" s="221">
        <f t="shared" si="141"/>
        <v>0</v>
      </c>
      <c r="Y523" s="205">
        <f t="shared" si="146"/>
        <v>-41.8125</v>
      </c>
      <c r="Z523" s="205">
        <f t="shared" si="147"/>
        <v>-5.6875</v>
      </c>
      <c r="AA523" s="205">
        <f t="shared" si="148"/>
        <v>-62.8125</v>
      </c>
      <c r="AB523" s="205">
        <f t="shared" si="149"/>
        <v>36.125</v>
      </c>
      <c r="AC523" s="205">
        <f t="shared" si="150"/>
        <v>-21</v>
      </c>
      <c r="AD523" s="205">
        <f t="shared" si="151"/>
        <v>-57.125</v>
      </c>
    </row>
    <row r="524" spans="10:30" x14ac:dyDescent="0.2">
      <c r="J524" s="213">
        <v>31.900000000000698</v>
      </c>
      <c r="K524" s="214"/>
      <c r="L524" s="214"/>
      <c r="M524" s="214"/>
      <c r="N524" s="214"/>
      <c r="O524" s="218">
        <f t="shared" si="142"/>
        <v>1</v>
      </c>
      <c r="P524" s="218">
        <f t="shared" si="143"/>
        <v>0.9375</v>
      </c>
      <c r="Q524" s="218">
        <f t="shared" si="144"/>
        <v>1</v>
      </c>
      <c r="R524" s="218">
        <f t="shared" si="145"/>
        <v>1</v>
      </c>
      <c r="S524" s="221">
        <f t="shared" si="136"/>
        <v>6.25E-2</v>
      </c>
      <c r="T524" s="221">
        <f t="shared" si="137"/>
        <v>0</v>
      </c>
      <c r="U524" s="221">
        <f t="shared" si="138"/>
        <v>0</v>
      </c>
      <c r="V524" s="221">
        <f t="shared" si="139"/>
        <v>-6.25E-2</v>
      </c>
      <c r="W524" s="221">
        <f t="shared" si="140"/>
        <v>-6.25E-2</v>
      </c>
      <c r="X524" s="221">
        <f t="shared" si="141"/>
        <v>0</v>
      </c>
      <c r="Y524" s="205">
        <f t="shared" si="146"/>
        <v>-41.75</v>
      </c>
      <c r="Z524" s="205">
        <f t="shared" si="147"/>
        <v>-5.6875</v>
      </c>
      <c r="AA524" s="205">
        <f t="shared" si="148"/>
        <v>-62.8125</v>
      </c>
      <c r="AB524" s="205">
        <f t="shared" si="149"/>
        <v>36.0625</v>
      </c>
      <c r="AC524" s="205">
        <f t="shared" si="150"/>
        <v>-21.0625</v>
      </c>
      <c r="AD524" s="205">
        <f t="shared" si="151"/>
        <v>-57.125</v>
      </c>
    </row>
    <row r="525" spans="10:30" x14ac:dyDescent="0.2">
      <c r="J525" s="213">
        <v>32.000000000000703</v>
      </c>
      <c r="K525" s="214"/>
      <c r="L525" s="214"/>
      <c r="M525" s="214"/>
      <c r="N525" s="214"/>
      <c r="O525" s="218">
        <f t="shared" si="142"/>
        <v>1</v>
      </c>
      <c r="P525" s="218">
        <f t="shared" si="143"/>
        <v>0.9375</v>
      </c>
      <c r="Q525" s="218">
        <f t="shared" si="144"/>
        <v>1</v>
      </c>
      <c r="R525" s="218">
        <f t="shared" si="145"/>
        <v>1</v>
      </c>
      <c r="S525" s="221">
        <f t="shared" si="136"/>
        <v>6.25E-2</v>
      </c>
      <c r="T525" s="221">
        <f t="shared" si="137"/>
        <v>0</v>
      </c>
      <c r="U525" s="221">
        <f t="shared" si="138"/>
        <v>0</v>
      </c>
      <c r="V525" s="221">
        <f t="shared" si="139"/>
        <v>-6.25E-2</v>
      </c>
      <c r="W525" s="221">
        <f t="shared" si="140"/>
        <v>-6.25E-2</v>
      </c>
      <c r="X525" s="221">
        <f t="shared" si="141"/>
        <v>0</v>
      </c>
      <c r="Y525" s="205">
        <f t="shared" si="146"/>
        <v>-41.6875</v>
      </c>
      <c r="Z525" s="205">
        <f t="shared" si="147"/>
        <v>-5.6875</v>
      </c>
      <c r="AA525" s="205">
        <f t="shared" si="148"/>
        <v>-62.8125</v>
      </c>
      <c r="AB525" s="205">
        <f t="shared" si="149"/>
        <v>36</v>
      </c>
      <c r="AC525" s="205">
        <f t="shared" si="150"/>
        <v>-21.125</v>
      </c>
      <c r="AD525" s="205">
        <f t="shared" si="151"/>
        <v>-57.125</v>
      </c>
    </row>
    <row r="526" spans="10:30" x14ac:dyDescent="0.2">
      <c r="J526" s="213">
        <v>32.100000000000698</v>
      </c>
      <c r="K526" s="214"/>
      <c r="L526" s="214"/>
      <c r="M526" s="214"/>
      <c r="N526" s="214"/>
      <c r="O526" s="218">
        <f t="shared" si="142"/>
        <v>1</v>
      </c>
      <c r="P526" s="218">
        <f t="shared" si="143"/>
        <v>0.9375</v>
      </c>
      <c r="Q526" s="218">
        <f t="shared" si="144"/>
        <v>1</v>
      </c>
      <c r="R526" s="218">
        <f t="shared" si="145"/>
        <v>1</v>
      </c>
      <c r="S526" s="221">
        <f t="shared" si="136"/>
        <v>6.25E-2</v>
      </c>
      <c r="T526" s="221">
        <f t="shared" si="137"/>
        <v>0</v>
      </c>
      <c r="U526" s="221">
        <f t="shared" si="138"/>
        <v>0</v>
      </c>
      <c r="V526" s="221">
        <f t="shared" si="139"/>
        <v>-6.25E-2</v>
      </c>
      <c r="W526" s="221">
        <f t="shared" si="140"/>
        <v>-6.25E-2</v>
      </c>
      <c r="X526" s="221">
        <f t="shared" si="141"/>
        <v>0</v>
      </c>
      <c r="Y526" s="205">
        <f t="shared" si="146"/>
        <v>-41.625</v>
      </c>
      <c r="Z526" s="205">
        <f t="shared" si="147"/>
        <v>-5.6875</v>
      </c>
      <c r="AA526" s="205">
        <f t="shared" si="148"/>
        <v>-62.8125</v>
      </c>
      <c r="AB526" s="205">
        <f t="shared" si="149"/>
        <v>35.9375</v>
      </c>
      <c r="AC526" s="205">
        <f t="shared" si="150"/>
        <v>-21.1875</v>
      </c>
      <c r="AD526" s="205">
        <f t="shared" si="151"/>
        <v>-57.125</v>
      </c>
    </row>
    <row r="527" spans="10:30" x14ac:dyDescent="0.2">
      <c r="J527" s="213">
        <v>32.200000000000699</v>
      </c>
      <c r="K527" s="214"/>
      <c r="L527" s="214"/>
      <c r="M527" s="214"/>
      <c r="N527" s="214"/>
      <c r="O527" s="218">
        <f t="shared" si="142"/>
        <v>1</v>
      </c>
      <c r="P527" s="218">
        <f t="shared" si="143"/>
        <v>0.9375</v>
      </c>
      <c r="Q527" s="218">
        <f t="shared" si="144"/>
        <v>1</v>
      </c>
      <c r="R527" s="218">
        <f t="shared" si="145"/>
        <v>1</v>
      </c>
      <c r="S527" s="221">
        <f t="shared" si="136"/>
        <v>6.25E-2</v>
      </c>
      <c r="T527" s="221">
        <f t="shared" si="137"/>
        <v>0</v>
      </c>
      <c r="U527" s="221">
        <f t="shared" si="138"/>
        <v>0</v>
      </c>
      <c r="V527" s="221">
        <f t="shared" si="139"/>
        <v>-6.25E-2</v>
      </c>
      <c r="W527" s="221">
        <f t="shared" si="140"/>
        <v>-6.25E-2</v>
      </c>
      <c r="X527" s="221">
        <f t="shared" si="141"/>
        <v>0</v>
      </c>
      <c r="Y527" s="205">
        <f t="shared" si="146"/>
        <v>-41.5625</v>
      </c>
      <c r="Z527" s="205">
        <f t="shared" si="147"/>
        <v>-5.6875</v>
      </c>
      <c r="AA527" s="205">
        <f t="shared" si="148"/>
        <v>-62.8125</v>
      </c>
      <c r="AB527" s="205">
        <f t="shared" si="149"/>
        <v>35.875</v>
      </c>
      <c r="AC527" s="205">
        <f t="shared" si="150"/>
        <v>-21.25</v>
      </c>
      <c r="AD527" s="205">
        <f t="shared" si="151"/>
        <v>-57.125</v>
      </c>
    </row>
    <row r="528" spans="10:30" x14ac:dyDescent="0.2">
      <c r="J528" s="213">
        <v>32.300000000000701</v>
      </c>
      <c r="K528" s="214"/>
      <c r="L528" s="214"/>
      <c r="M528" s="214"/>
      <c r="N528" s="214"/>
      <c r="O528" s="218">
        <f t="shared" si="142"/>
        <v>1</v>
      </c>
      <c r="P528" s="218">
        <f t="shared" si="143"/>
        <v>0.9375</v>
      </c>
      <c r="Q528" s="218">
        <f t="shared" si="144"/>
        <v>1</v>
      </c>
      <c r="R528" s="218">
        <f t="shared" si="145"/>
        <v>1</v>
      </c>
      <c r="S528" s="221">
        <f t="shared" si="136"/>
        <v>6.25E-2</v>
      </c>
      <c r="T528" s="221">
        <f t="shared" si="137"/>
        <v>0</v>
      </c>
      <c r="U528" s="221">
        <f t="shared" si="138"/>
        <v>0</v>
      </c>
      <c r="V528" s="221">
        <f t="shared" si="139"/>
        <v>-6.25E-2</v>
      </c>
      <c r="W528" s="221">
        <f t="shared" si="140"/>
        <v>-6.25E-2</v>
      </c>
      <c r="X528" s="221">
        <f t="shared" si="141"/>
        <v>0</v>
      </c>
      <c r="Y528" s="205">
        <f t="shared" si="146"/>
        <v>-41.5</v>
      </c>
      <c r="Z528" s="205">
        <f t="shared" si="147"/>
        <v>-5.6875</v>
      </c>
      <c r="AA528" s="205">
        <f t="shared" si="148"/>
        <v>-62.8125</v>
      </c>
      <c r="AB528" s="205">
        <f t="shared" si="149"/>
        <v>35.8125</v>
      </c>
      <c r="AC528" s="205">
        <f t="shared" si="150"/>
        <v>-21.3125</v>
      </c>
      <c r="AD528" s="205">
        <f t="shared" si="151"/>
        <v>-57.125</v>
      </c>
    </row>
    <row r="529" spans="10:30" x14ac:dyDescent="0.2">
      <c r="J529" s="213">
        <v>32.400000000000702</v>
      </c>
      <c r="K529" s="214"/>
      <c r="L529" s="214"/>
      <c r="M529" s="214"/>
      <c r="N529" s="214"/>
      <c r="O529" s="218">
        <f t="shared" si="142"/>
        <v>1</v>
      </c>
      <c r="P529" s="218">
        <f t="shared" si="143"/>
        <v>0.9375</v>
      </c>
      <c r="Q529" s="218">
        <f t="shared" si="144"/>
        <v>1</v>
      </c>
      <c r="R529" s="218">
        <f t="shared" si="145"/>
        <v>1</v>
      </c>
      <c r="S529" s="221">
        <f t="shared" si="136"/>
        <v>6.25E-2</v>
      </c>
      <c r="T529" s="221">
        <f t="shared" si="137"/>
        <v>0</v>
      </c>
      <c r="U529" s="221">
        <f t="shared" si="138"/>
        <v>0</v>
      </c>
      <c r="V529" s="221">
        <f t="shared" si="139"/>
        <v>-6.25E-2</v>
      </c>
      <c r="W529" s="221">
        <f t="shared" si="140"/>
        <v>-6.25E-2</v>
      </c>
      <c r="X529" s="221">
        <f t="shared" si="141"/>
        <v>0</v>
      </c>
      <c r="Y529" s="205">
        <f t="shared" si="146"/>
        <v>-41.4375</v>
      </c>
      <c r="Z529" s="205">
        <f t="shared" si="147"/>
        <v>-5.6875</v>
      </c>
      <c r="AA529" s="205">
        <f t="shared" si="148"/>
        <v>-62.8125</v>
      </c>
      <c r="AB529" s="205">
        <f t="shared" si="149"/>
        <v>35.75</v>
      </c>
      <c r="AC529" s="205">
        <f t="shared" si="150"/>
        <v>-21.375</v>
      </c>
      <c r="AD529" s="205">
        <f t="shared" si="151"/>
        <v>-57.125</v>
      </c>
    </row>
    <row r="530" spans="10:30" x14ac:dyDescent="0.2">
      <c r="J530" s="213">
        <v>32.500000000000703</v>
      </c>
      <c r="K530" s="214"/>
      <c r="L530" s="214"/>
      <c r="M530" s="214"/>
      <c r="N530" s="214"/>
      <c r="O530" s="218">
        <f t="shared" si="142"/>
        <v>1</v>
      </c>
      <c r="P530" s="218">
        <f t="shared" si="143"/>
        <v>0.9375</v>
      </c>
      <c r="Q530" s="218">
        <f t="shared" si="144"/>
        <v>1</v>
      </c>
      <c r="R530" s="218">
        <f t="shared" si="145"/>
        <v>1</v>
      </c>
      <c r="S530" s="221">
        <f t="shared" si="136"/>
        <v>6.25E-2</v>
      </c>
      <c r="T530" s="221">
        <f t="shared" si="137"/>
        <v>0</v>
      </c>
      <c r="U530" s="221">
        <f t="shared" si="138"/>
        <v>0</v>
      </c>
      <c r="V530" s="221">
        <f t="shared" si="139"/>
        <v>-6.25E-2</v>
      </c>
      <c r="W530" s="221">
        <f t="shared" si="140"/>
        <v>-6.25E-2</v>
      </c>
      <c r="X530" s="221">
        <f t="shared" si="141"/>
        <v>0</v>
      </c>
      <c r="Y530" s="205">
        <f t="shared" si="146"/>
        <v>-41.375</v>
      </c>
      <c r="Z530" s="205">
        <f t="shared" si="147"/>
        <v>-5.6875</v>
      </c>
      <c r="AA530" s="205">
        <f t="shared" si="148"/>
        <v>-62.8125</v>
      </c>
      <c r="AB530" s="205">
        <f t="shared" si="149"/>
        <v>35.6875</v>
      </c>
      <c r="AC530" s="205">
        <f t="shared" si="150"/>
        <v>-21.4375</v>
      </c>
      <c r="AD530" s="205">
        <f t="shared" si="151"/>
        <v>-57.125</v>
      </c>
    </row>
    <row r="531" spans="10:30" x14ac:dyDescent="0.2">
      <c r="J531" s="213">
        <v>32.600000000000698</v>
      </c>
      <c r="K531" s="214"/>
      <c r="L531" s="214"/>
      <c r="M531" s="214"/>
      <c r="N531" s="214"/>
      <c r="O531" s="218">
        <f t="shared" si="142"/>
        <v>1</v>
      </c>
      <c r="P531" s="218">
        <f t="shared" si="143"/>
        <v>0.9375</v>
      </c>
      <c r="Q531" s="218">
        <f t="shared" si="144"/>
        <v>1</v>
      </c>
      <c r="R531" s="218">
        <f t="shared" si="145"/>
        <v>1</v>
      </c>
      <c r="S531" s="221">
        <f t="shared" si="136"/>
        <v>6.25E-2</v>
      </c>
      <c r="T531" s="221">
        <f t="shared" si="137"/>
        <v>0</v>
      </c>
      <c r="U531" s="221">
        <f t="shared" si="138"/>
        <v>0</v>
      </c>
      <c r="V531" s="221">
        <f t="shared" si="139"/>
        <v>-6.25E-2</v>
      </c>
      <c r="W531" s="221">
        <f t="shared" si="140"/>
        <v>-6.25E-2</v>
      </c>
      <c r="X531" s="221">
        <f t="shared" si="141"/>
        <v>0</v>
      </c>
      <c r="Y531" s="205">
        <f t="shared" si="146"/>
        <v>-41.3125</v>
      </c>
      <c r="Z531" s="205">
        <f t="shared" si="147"/>
        <v>-5.6875</v>
      </c>
      <c r="AA531" s="205">
        <f t="shared" si="148"/>
        <v>-62.8125</v>
      </c>
      <c r="AB531" s="205">
        <f t="shared" si="149"/>
        <v>35.625</v>
      </c>
      <c r="AC531" s="205">
        <f t="shared" si="150"/>
        <v>-21.5</v>
      </c>
      <c r="AD531" s="205">
        <f t="shared" si="151"/>
        <v>-57.125</v>
      </c>
    </row>
    <row r="532" spans="10:30" x14ac:dyDescent="0.2">
      <c r="J532" s="213">
        <v>32.700000000000699</v>
      </c>
      <c r="K532" s="214"/>
      <c r="L532" s="214"/>
      <c r="M532" s="214"/>
      <c r="N532" s="214"/>
      <c r="O532" s="218">
        <f t="shared" si="142"/>
        <v>1</v>
      </c>
      <c r="P532" s="218">
        <f t="shared" si="143"/>
        <v>0.9375</v>
      </c>
      <c r="Q532" s="218">
        <f t="shared" si="144"/>
        <v>1</v>
      </c>
      <c r="R532" s="218">
        <f t="shared" si="145"/>
        <v>1</v>
      </c>
      <c r="S532" s="221">
        <f t="shared" si="136"/>
        <v>6.25E-2</v>
      </c>
      <c r="T532" s="221">
        <f t="shared" si="137"/>
        <v>0</v>
      </c>
      <c r="U532" s="221">
        <f t="shared" si="138"/>
        <v>0</v>
      </c>
      <c r="V532" s="221">
        <f t="shared" si="139"/>
        <v>-6.25E-2</v>
      </c>
      <c r="W532" s="221">
        <f t="shared" si="140"/>
        <v>-6.25E-2</v>
      </c>
      <c r="X532" s="221">
        <f t="shared" si="141"/>
        <v>0</v>
      </c>
      <c r="Y532" s="205">
        <f t="shared" si="146"/>
        <v>-41.25</v>
      </c>
      <c r="Z532" s="205">
        <f t="shared" si="147"/>
        <v>-5.6875</v>
      </c>
      <c r="AA532" s="205">
        <f t="shared" si="148"/>
        <v>-62.8125</v>
      </c>
      <c r="AB532" s="205">
        <f t="shared" si="149"/>
        <v>35.5625</v>
      </c>
      <c r="AC532" s="205">
        <f t="shared" si="150"/>
        <v>-21.5625</v>
      </c>
      <c r="AD532" s="205">
        <f t="shared" si="151"/>
        <v>-57.125</v>
      </c>
    </row>
    <row r="533" spans="10:30" x14ac:dyDescent="0.2">
      <c r="J533" s="213">
        <v>32.8000000000008</v>
      </c>
      <c r="K533" s="214"/>
      <c r="L533" s="214"/>
      <c r="M533" s="214"/>
      <c r="N533" s="214"/>
      <c r="O533" s="218">
        <f t="shared" si="142"/>
        <v>1</v>
      </c>
      <c r="P533" s="218">
        <f t="shared" si="143"/>
        <v>0.9375</v>
      </c>
      <c r="Q533" s="218">
        <f t="shared" si="144"/>
        <v>1</v>
      </c>
      <c r="R533" s="218">
        <f t="shared" si="145"/>
        <v>1</v>
      </c>
      <c r="S533" s="221">
        <f t="shared" si="136"/>
        <v>6.25E-2</v>
      </c>
      <c r="T533" s="221">
        <f t="shared" si="137"/>
        <v>0</v>
      </c>
      <c r="U533" s="221">
        <f t="shared" si="138"/>
        <v>0</v>
      </c>
      <c r="V533" s="221">
        <f t="shared" si="139"/>
        <v>-6.25E-2</v>
      </c>
      <c r="W533" s="221">
        <f t="shared" si="140"/>
        <v>-6.25E-2</v>
      </c>
      <c r="X533" s="221">
        <f t="shared" si="141"/>
        <v>0</v>
      </c>
      <c r="Y533" s="205">
        <f t="shared" si="146"/>
        <v>-41.1875</v>
      </c>
      <c r="Z533" s="205">
        <f t="shared" si="147"/>
        <v>-5.6875</v>
      </c>
      <c r="AA533" s="205">
        <f t="shared" si="148"/>
        <v>-62.8125</v>
      </c>
      <c r="AB533" s="205">
        <f t="shared" si="149"/>
        <v>35.5</v>
      </c>
      <c r="AC533" s="205">
        <f t="shared" si="150"/>
        <v>-21.625</v>
      </c>
      <c r="AD533" s="205">
        <f t="shared" si="151"/>
        <v>-57.125</v>
      </c>
    </row>
    <row r="534" spans="10:30" x14ac:dyDescent="0.2">
      <c r="J534" s="213">
        <v>32.900000000000801</v>
      </c>
      <c r="K534" s="214"/>
      <c r="L534" s="214"/>
      <c r="M534" s="214"/>
      <c r="N534" s="214"/>
      <c r="O534" s="218">
        <f t="shared" si="142"/>
        <v>1</v>
      </c>
      <c r="P534" s="218">
        <f t="shared" si="143"/>
        <v>0.9375</v>
      </c>
      <c r="Q534" s="218">
        <f t="shared" si="144"/>
        <v>1</v>
      </c>
      <c r="R534" s="218">
        <f t="shared" si="145"/>
        <v>1</v>
      </c>
      <c r="S534" s="221">
        <f t="shared" si="136"/>
        <v>6.25E-2</v>
      </c>
      <c r="T534" s="221">
        <f t="shared" si="137"/>
        <v>0</v>
      </c>
      <c r="U534" s="221">
        <f t="shared" si="138"/>
        <v>0</v>
      </c>
      <c r="V534" s="221">
        <f t="shared" si="139"/>
        <v>-6.25E-2</v>
      </c>
      <c r="W534" s="221">
        <f t="shared" si="140"/>
        <v>-6.25E-2</v>
      </c>
      <c r="X534" s="221">
        <f t="shared" si="141"/>
        <v>0</v>
      </c>
      <c r="Y534" s="205">
        <f t="shared" si="146"/>
        <v>-41.125</v>
      </c>
      <c r="Z534" s="205">
        <f t="shared" si="147"/>
        <v>-5.6875</v>
      </c>
      <c r="AA534" s="205">
        <f t="shared" si="148"/>
        <v>-62.8125</v>
      </c>
      <c r="AB534" s="205">
        <f t="shared" si="149"/>
        <v>35.4375</v>
      </c>
      <c r="AC534" s="205">
        <f t="shared" si="150"/>
        <v>-21.6875</v>
      </c>
      <c r="AD534" s="205">
        <f t="shared" si="151"/>
        <v>-57.125</v>
      </c>
    </row>
    <row r="535" spans="10:30" x14ac:dyDescent="0.2">
      <c r="J535" s="213">
        <v>33.000000000000803</v>
      </c>
      <c r="K535" s="214"/>
      <c r="L535" s="214"/>
      <c r="M535" s="214"/>
      <c r="N535" s="214"/>
      <c r="O535" s="218">
        <f t="shared" si="142"/>
        <v>1</v>
      </c>
      <c r="P535" s="218">
        <f t="shared" si="143"/>
        <v>0.9375</v>
      </c>
      <c r="Q535" s="218">
        <f t="shared" si="144"/>
        <v>1</v>
      </c>
      <c r="R535" s="218">
        <f t="shared" si="145"/>
        <v>1</v>
      </c>
      <c r="S535" s="221">
        <f t="shared" si="136"/>
        <v>6.25E-2</v>
      </c>
      <c r="T535" s="221">
        <f t="shared" si="137"/>
        <v>0</v>
      </c>
      <c r="U535" s="221">
        <f t="shared" si="138"/>
        <v>0</v>
      </c>
      <c r="V535" s="221">
        <f t="shared" si="139"/>
        <v>-6.25E-2</v>
      </c>
      <c r="W535" s="221">
        <f t="shared" si="140"/>
        <v>-6.25E-2</v>
      </c>
      <c r="X535" s="221">
        <f t="shared" si="141"/>
        <v>0</v>
      </c>
      <c r="Y535" s="205">
        <f t="shared" si="146"/>
        <v>-41.0625</v>
      </c>
      <c r="Z535" s="205">
        <f t="shared" si="147"/>
        <v>-5.6875</v>
      </c>
      <c r="AA535" s="205">
        <f t="shared" si="148"/>
        <v>-62.8125</v>
      </c>
      <c r="AB535" s="205">
        <f t="shared" si="149"/>
        <v>35.375</v>
      </c>
      <c r="AC535" s="205">
        <f t="shared" si="150"/>
        <v>-21.75</v>
      </c>
      <c r="AD535" s="205">
        <f t="shared" si="151"/>
        <v>-57.125</v>
      </c>
    </row>
    <row r="536" spans="10:30" x14ac:dyDescent="0.2">
      <c r="J536" s="213">
        <v>33.100000000000797</v>
      </c>
      <c r="K536" s="214"/>
      <c r="L536" s="214"/>
      <c r="M536" s="214"/>
      <c r="N536" s="214"/>
      <c r="O536" s="218">
        <f t="shared" si="142"/>
        <v>1</v>
      </c>
      <c r="P536" s="218">
        <f t="shared" si="143"/>
        <v>0.9375</v>
      </c>
      <c r="Q536" s="218">
        <f t="shared" si="144"/>
        <v>1</v>
      </c>
      <c r="R536" s="218">
        <f t="shared" si="145"/>
        <v>1</v>
      </c>
      <c r="S536" s="221">
        <f t="shared" si="136"/>
        <v>6.25E-2</v>
      </c>
      <c r="T536" s="221">
        <f t="shared" si="137"/>
        <v>0</v>
      </c>
      <c r="U536" s="221">
        <f t="shared" si="138"/>
        <v>0</v>
      </c>
      <c r="V536" s="221">
        <f t="shared" si="139"/>
        <v>-6.25E-2</v>
      </c>
      <c r="W536" s="221">
        <f t="shared" si="140"/>
        <v>-6.25E-2</v>
      </c>
      <c r="X536" s="221">
        <f t="shared" si="141"/>
        <v>0</v>
      </c>
      <c r="Y536" s="205">
        <f t="shared" si="146"/>
        <v>-41</v>
      </c>
      <c r="Z536" s="205">
        <f t="shared" si="147"/>
        <v>-5.6875</v>
      </c>
      <c r="AA536" s="205">
        <f t="shared" si="148"/>
        <v>-62.8125</v>
      </c>
      <c r="AB536" s="205">
        <f t="shared" si="149"/>
        <v>35.3125</v>
      </c>
      <c r="AC536" s="205">
        <f t="shared" si="150"/>
        <v>-21.8125</v>
      </c>
      <c r="AD536" s="205">
        <f t="shared" si="151"/>
        <v>-57.125</v>
      </c>
    </row>
    <row r="537" spans="10:30" x14ac:dyDescent="0.2">
      <c r="J537" s="213">
        <v>33.200000000000799</v>
      </c>
      <c r="K537" s="214"/>
      <c r="L537" s="214"/>
      <c r="M537" s="214"/>
      <c r="N537" s="214"/>
      <c r="O537" s="218">
        <f t="shared" si="142"/>
        <v>1</v>
      </c>
      <c r="P537" s="218">
        <f t="shared" si="143"/>
        <v>0.9375</v>
      </c>
      <c r="Q537" s="218">
        <f t="shared" si="144"/>
        <v>1</v>
      </c>
      <c r="R537" s="218">
        <f t="shared" si="145"/>
        <v>1</v>
      </c>
      <c r="S537" s="221">
        <f t="shared" si="136"/>
        <v>6.25E-2</v>
      </c>
      <c r="T537" s="221">
        <f t="shared" si="137"/>
        <v>0</v>
      </c>
      <c r="U537" s="221">
        <f t="shared" si="138"/>
        <v>0</v>
      </c>
      <c r="V537" s="221">
        <f t="shared" si="139"/>
        <v>-6.25E-2</v>
      </c>
      <c r="W537" s="221">
        <f t="shared" si="140"/>
        <v>-6.25E-2</v>
      </c>
      <c r="X537" s="221">
        <f t="shared" si="141"/>
        <v>0</v>
      </c>
      <c r="Y537" s="205">
        <f t="shared" si="146"/>
        <v>-40.9375</v>
      </c>
      <c r="Z537" s="205">
        <f t="shared" si="147"/>
        <v>-5.6875</v>
      </c>
      <c r="AA537" s="205">
        <f t="shared" si="148"/>
        <v>-62.8125</v>
      </c>
      <c r="AB537" s="205">
        <f t="shared" si="149"/>
        <v>35.25</v>
      </c>
      <c r="AC537" s="205">
        <f t="shared" si="150"/>
        <v>-21.875</v>
      </c>
      <c r="AD537" s="205">
        <f t="shared" si="151"/>
        <v>-57.125</v>
      </c>
    </row>
    <row r="538" spans="10:30" x14ac:dyDescent="0.2">
      <c r="J538" s="213">
        <v>33.3000000000008</v>
      </c>
      <c r="K538" s="214"/>
      <c r="L538" s="214"/>
      <c r="M538" s="214"/>
      <c r="N538" s="214"/>
      <c r="O538" s="218">
        <f t="shared" si="142"/>
        <v>1</v>
      </c>
      <c r="P538" s="218">
        <f t="shared" si="143"/>
        <v>0.9375</v>
      </c>
      <c r="Q538" s="218">
        <f t="shared" si="144"/>
        <v>1</v>
      </c>
      <c r="R538" s="218">
        <f t="shared" si="145"/>
        <v>1</v>
      </c>
      <c r="S538" s="221">
        <f t="shared" si="136"/>
        <v>6.25E-2</v>
      </c>
      <c r="T538" s="221">
        <f t="shared" si="137"/>
        <v>0</v>
      </c>
      <c r="U538" s="221">
        <f t="shared" si="138"/>
        <v>0</v>
      </c>
      <c r="V538" s="221">
        <f t="shared" si="139"/>
        <v>-6.25E-2</v>
      </c>
      <c r="W538" s="221">
        <f t="shared" si="140"/>
        <v>-6.25E-2</v>
      </c>
      <c r="X538" s="221">
        <f t="shared" si="141"/>
        <v>0</v>
      </c>
      <c r="Y538" s="205">
        <f t="shared" si="146"/>
        <v>-40.875</v>
      </c>
      <c r="Z538" s="205">
        <f t="shared" si="147"/>
        <v>-5.6875</v>
      </c>
      <c r="AA538" s="205">
        <f t="shared" si="148"/>
        <v>-62.8125</v>
      </c>
      <c r="AB538" s="205">
        <f t="shared" si="149"/>
        <v>35.1875</v>
      </c>
      <c r="AC538" s="205">
        <f t="shared" si="150"/>
        <v>-21.9375</v>
      </c>
      <c r="AD538" s="205">
        <f t="shared" si="151"/>
        <v>-57.125</v>
      </c>
    </row>
    <row r="539" spans="10:30" x14ac:dyDescent="0.2">
      <c r="J539" s="213">
        <v>33.400000000000801</v>
      </c>
      <c r="K539" s="214"/>
      <c r="L539" s="214"/>
      <c r="M539" s="214"/>
      <c r="N539" s="214"/>
      <c r="O539" s="218">
        <f t="shared" si="142"/>
        <v>1</v>
      </c>
      <c r="P539" s="218">
        <f t="shared" si="143"/>
        <v>0.9375</v>
      </c>
      <c r="Q539" s="218">
        <f t="shared" si="144"/>
        <v>1</v>
      </c>
      <c r="R539" s="218">
        <f t="shared" si="145"/>
        <v>1</v>
      </c>
      <c r="S539" s="221">
        <f t="shared" si="136"/>
        <v>6.25E-2</v>
      </c>
      <c r="T539" s="221">
        <f t="shared" si="137"/>
        <v>0</v>
      </c>
      <c r="U539" s="221">
        <f t="shared" si="138"/>
        <v>0</v>
      </c>
      <c r="V539" s="221">
        <f t="shared" si="139"/>
        <v>-6.25E-2</v>
      </c>
      <c r="W539" s="221">
        <f t="shared" si="140"/>
        <v>-6.25E-2</v>
      </c>
      <c r="X539" s="221">
        <f t="shared" si="141"/>
        <v>0</v>
      </c>
      <c r="Y539" s="205">
        <f t="shared" si="146"/>
        <v>-40.8125</v>
      </c>
      <c r="Z539" s="205">
        <f t="shared" si="147"/>
        <v>-5.6875</v>
      </c>
      <c r="AA539" s="205">
        <f t="shared" si="148"/>
        <v>-62.8125</v>
      </c>
      <c r="AB539" s="205">
        <f t="shared" si="149"/>
        <v>35.125</v>
      </c>
      <c r="AC539" s="205">
        <f t="shared" si="150"/>
        <v>-22</v>
      </c>
      <c r="AD539" s="205">
        <f t="shared" si="151"/>
        <v>-57.125</v>
      </c>
    </row>
    <row r="540" spans="10:30" x14ac:dyDescent="0.2">
      <c r="J540" s="213">
        <v>33.500000000000803</v>
      </c>
      <c r="K540" s="214"/>
      <c r="L540" s="214"/>
      <c r="M540" s="214"/>
      <c r="N540" s="214"/>
      <c r="O540" s="218">
        <f t="shared" si="142"/>
        <v>1</v>
      </c>
      <c r="P540" s="218">
        <f t="shared" si="143"/>
        <v>0.9375</v>
      </c>
      <c r="Q540" s="218">
        <f t="shared" si="144"/>
        <v>1</v>
      </c>
      <c r="R540" s="218">
        <f t="shared" si="145"/>
        <v>1</v>
      </c>
      <c r="S540" s="221">
        <f t="shared" si="136"/>
        <v>6.25E-2</v>
      </c>
      <c r="T540" s="221">
        <f t="shared" si="137"/>
        <v>0</v>
      </c>
      <c r="U540" s="221">
        <f t="shared" si="138"/>
        <v>0</v>
      </c>
      <c r="V540" s="221">
        <f t="shared" si="139"/>
        <v>-6.25E-2</v>
      </c>
      <c r="W540" s="221">
        <f t="shared" si="140"/>
        <v>-6.25E-2</v>
      </c>
      <c r="X540" s="221">
        <f t="shared" si="141"/>
        <v>0</v>
      </c>
      <c r="Y540" s="205">
        <f t="shared" si="146"/>
        <v>-40.75</v>
      </c>
      <c r="Z540" s="205">
        <f t="shared" si="147"/>
        <v>-5.6875</v>
      </c>
      <c r="AA540" s="205">
        <f t="shared" si="148"/>
        <v>-62.8125</v>
      </c>
      <c r="AB540" s="205">
        <f t="shared" si="149"/>
        <v>35.0625</v>
      </c>
      <c r="AC540" s="205">
        <f t="shared" si="150"/>
        <v>-22.0625</v>
      </c>
      <c r="AD540" s="205">
        <f t="shared" si="151"/>
        <v>-57.125</v>
      </c>
    </row>
    <row r="541" spans="10:30" x14ac:dyDescent="0.2">
      <c r="J541" s="213">
        <v>33.600000000000797</v>
      </c>
      <c r="K541" s="214"/>
      <c r="L541" s="214"/>
      <c r="M541" s="214"/>
      <c r="N541" s="214"/>
      <c r="O541" s="218">
        <f t="shared" si="142"/>
        <v>1</v>
      </c>
      <c r="P541" s="218">
        <f t="shared" si="143"/>
        <v>0.9375</v>
      </c>
      <c r="Q541" s="218">
        <f t="shared" si="144"/>
        <v>1</v>
      </c>
      <c r="R541" s="218">
        <f t="shared" si="145"/>
        <v>1</v>
      </c>
      <c r="S541" s="221">
        <f t="shared" si="136"/>
        <v>6.25E-2</v>
      </c>
      <c r="T541" s="221">
        <f t="shared" si="137"/>
        <v>0</v>
      </c>
      <c r="U541" s="221">
        <f t="shared" si="138"/>
        <v>0</v>
      </c>
      <c r="V541" s="221">
        <f t="shared" si="139"/>
        <v>-6.25E-2</v>
      </c>
      <c r="W541" s="221">
        <f t="shared" si="140"/>
        <v>-6.25E-2</v>
      </c>
      <c r="X541" s="221">
        <f t="shared" si="141"/>
        <v>0</v>
      </c>
      <c r="Y541" s="205">
        <f t="shared" si="146"/>
        <v>-40.6875</v>
      </c>
      <c r="Z541" s="205">
        <f t="shared" si="147"/>
        <v>-5.6875</v>
      </c>
      <c r="AA541" s="205">
        <f t="shared" si="148"/>
        <v>-62.8125</v>
      </c>
      <c r="AB541" s="205">
        <f t="shared" si="149"/>
        <v>35</v>
      </c>
      <c r="AC541" s="205">
        <f t="shared" si="150"/>
        <v>-22.125</v>
      </c>
      <c r="AD541" s="205">
        <f t="shared" si="151"/>
        <v>-57.125</v>
      </c>
    </row>
    <row r="542" spans="10:30" x14ac:dyDescent="0.2">
      <c r="J542" s="213">
        <v>33.700000000000799</v>
      </c>
      <c r="K542" s="214"/>
      <c r="L542" s="214"/>
      <c r="M542" s="214"/>
      <c r="N542" s="214"/>
      <c r="O542" s="218">
        <f t="shared" si="142"/>
        <v>1</v>
      </c>
      <c r="P542" s="218">
        <f t="shared" si="143"/>
        <v>0.9375</v>
      </c>
      <c r="Q542" s="218">
        <f t="shared" si="144"/>
        <v>1</v>
      </c>
      <c r="R542" s="218">
        <f t="shared" si="145"/>
        <v>1</v>
      </c>
      <c r="S542" s="221">
        <f t="shared" si="136"/>
        <v>6.25E-2</v>
      </c>
      <c r="T542" s="221">
        <f t="shared" si="137"/>
        <v>0</v>
      </c>
      <c r="U542" s="221">
        <f t="shared" si="138"/>
        <v>0</v>
      </c>
      <c r="V542" s="221">
        <f t="shared" si="139"/>
        <v>-6.25E-2</v>
      </c>
      <c r="W542" s="221">
        <f t="shared" si="140"/>
        <v>-6.25E-2</v>
      </c>
      <c r="X542" s="221">
        <f t="shared" si="141"/>
        <v>0</v>
      </c>
      <c r="Y542" s="205">
        <f t="shared" si="146"/>
        <v>-40.625</v>
      </c>
      <c r="Z542" s="205">
        <f t="shared" si="147"/>
        <v>-5.6875</v>
      </c>
      <c r="AA542" s="205">
        <f t="shared" si="148"/>
        <v>-62.8125</v>
      </c>
      <c r="AB542" s="205">
        <f t="shared" si="149"/>
        <v>34.9375</v>
      </c>
      <c r="AC542" s="205">
        <f t="shared" si="150"/>
        <v>-22.1875</v>
      </c>
      <c r="AD542" s="205">
        <f t="shared" si="151"/>
        <v>-57.125</v>
      </c>
    </row>
    <row r="543" spans="10:30" x14ac:dyDescent="0.2">
      <c r="J543" s="213">
        <v>33.8000000000008</v>
      </c>
      <c r="K543" s="214"/>
      <c r="L543" s="214"/>
      <c r="M543" s="214"/>
      <c r="N543" s="214"/>
      <c r="O543" s="218">
        <f t="shared" si="142"/>
        <v>1</v>
      </c>
      <c r="P543" s="218">
        <f t="shared" si="143"/>
        <v>0.9375</v>
      </c>
      <c r="Q543" s="218">
        <f t="shared" si="144"/>
        <v>1</v>
      </c>
      <c r="R543" s="218">
        <f t="shared" si="145"/>
        <v>1</v>
      </c>
      <c r="S543" s="221">
        <f t="shared" si="136"/>
        <v>6.25E-2</v>
      </c>
      <c r="T543" s="221">
        <f t="shared" si="137"/>
        <v>0</v>
      </c>
      <c r="U543" s="221">
        <f t="shared" si="138"/>
        <v>0</v>
      </c>
      <c r="V543" s="221">
        <f t="shared" si="139"/>
        <v>-6.25E-2</v>
      </c>
      <c r="W543" s="221">
        <f t="shared" si="140"/>
        <v>-6.25E-2</v>
      </c>
      <c r="X543" s="221">
        <f t="shared" si="141"/>
        <v>0</v>
      </c>
      <c r="Y543" s="205">
        <f t="shared" si="146"/>
        <v>-40.5625</v>
      </c>
      <c r="Z543" s="205">
        <f t="shared" si="147"/>
        <v>-5.6875</v>
      </c>
      <c r="AA543" s="205">
        <f t="shared" si="148"/>
        <v>-62.8125</v>
      </c>
      <c r="AB543" s="205">
        <f t="shared" si="149"/>
        <v>34.875</v>
      </c>
      <c r="AC543" s="205">
        <f t="shared" si="150"/>
        <v>-22.25</v>
      </c>
      <c r="AD543" s="205">
        <f t="shared" si="151"/>
        <v>-57.125</v>
      </c>
    </row>
    <row r="544" spans="10:30" x14ac:dyDescent="0.2">
      <c r="J544" s="213">
        <v>33.900000000000801</v>
      </c>
      <c r="K544" s="214"/>
      <c r="L544" s="214"/>
      <c r="M544" s="214"/>
      <c r="N544" s="214"/>
      <c r="O544" s="218">
        <f t="shared" si="142"/>
        <v>1</v>
      </c>
      <c r="P544" s="218">
        <f t="shared" si="143"/>
        <v>0.9375</v>
      </c>
      <c r="Q544" s="218">
        <f t="shared" si="144"/>
        <v>1</v>
      </c>
      <c r="R544" s="218">
        <f t="shared" si="145"/>
        <v>1</v>
      </c>
      <c r="S544" s="221">
        <f t="shared" si="136"/>
        <v>6.25E-2</v>
      </c>
      <c r="T544" s="221">
        <f t="shared" si="137"/>
        <v>0</v>
      </c>
      <c r="U544" s="221">
        <f t="shared" si="138"/>
        <v>0</v>
      </c>
      <c r="V544" s="221">
        <f t="shared" si="139"/>
        <v>-6.25E-2</v>
      </c>
      <c r="W544" s="221">
        <f t="shared" si="140"/>
        <v>-6.25E-2</v>
      </c>
      <c r="X544" s="221">
        <f t="shared" si="141"/>
        <v>0</v>
      </c>
      <c r="Y544" s="205">
        <f t="shared" si="146"/>
        <v>-40.5</v>
      </c>
      <c r="Z544" s="205">
        <f t="shared" si="147"/>
        <v>-5.6875</v>
      </c>
      <c r="AA544" s="205">
        <f t="shared" si="148"/>
        <v>-62.8125</v>
      </c>
      <c r="AB544" s="205">
        <f t="shared" si="149"/>
        <v>34.8125</v>
      </c>
      <c r="AC544" s="205">
        <f t="shared" si="150"/>
        <v>-22.3125</v>
      </c>
      <c r="AD544" s="205">
        <f t="shared" si="151"/>
        <v>-57.125</v>
      </c>
    </row>
    <row r="545" spans="10:30" x14ac:dyDescent="0.2">
      <c r="J545" s="213">
        <v>34.000000000000803</v>
      </c>
      <c r="K545" s="214"/>
      <c r="L545" s="214"/>
      <c r="M545" s="214"/>
      <c r="N545" s="214"/>
      <c r="O545" s="218">
        <f t="shared" si="142"/>
        <v>1</v>
      </c>
      <c r="P545" s="218">
        <f t="shared" si="143"/>
        <v>0.9375</v>
      </c>
      <c r="Q545" s="218">
        <f t="shared" si="144"/>
        <v>1</v>
      </c>
      <c r="R545" s="218">
        <f t="shared" si="145"/>
        <v>1</v>
      </c>
      <c r="S545" s="221">
        <f t="shared" si="136"/>
        <v>6.25E-2</v>
      </c>
      <c r="T545" s="221">
        <f t="shared" si="137"/>
        <v>0</v>
      </c>
      <c r="U545" s="221">
        <f t="shared" si="138"/>
        <v>0</v>
      </c>
      <c r="V545" s="221">
        <f t="shared" si="139"/>
        <v>-6.25E-2</v>
      </c>
      <c r="W545" s="221">
        <f t="shared" si="140"/>
        <v>-6.25E-2</v>
      </c>
      <c r="X545" s="221">
        <f t="shared" si="141"/>
        <v>0</v>
      </c>
      <c r="Y545" s="205">
        <f t="shared" si="146"/>
        <v>-40.4375</v>
      </c>
      <c r="Z545" s="205">
        <f t="shared" si="147"/>
        <v>-5.6875</v>
      </c>
      <c r="AA545" s="205">
        <f t="shared" si="148"/>
        <v>-62.8125</v>
      </c>
      <c r="AB545" s="205">
        <f t="shared" si="149"/>
        <v>34.75</v>
      </c>
      <c r="AC545" s="205">
        <f t="shared" si="150"/>
        <v>-22.375</v>
      </c>
      <c r="AD545" s="205">
        <f t="shared" si="151"/>
        <v>-57.125</v>
      </c>
    </row>
    <row r="546" spans="10:30" x14ac:dyDescent="0.2">
      <c r="J546" s="213">
        <v>34.100000000000797</v>
      </c>
      <c r="K546" s="214"/>
      <c r="L546" s="214"/>
      <c r="M546" s="214"/>
      <c r="N546" s="214"/>
      <c r="O546" s="218">
        <f t="shared" si="142"/>
        <v>1</v>
      </c>
      <c r="P546" s="218">
        <f t="shared" si="143"/>
        <v>0.9375</v>
      </c>
      <c r="Q546" s="218">
        <f t="shared" si="144"/>
        <v>1</v>
      </c>
      <c r="R546" s="218">
        <f t="shared" si="145"/>
        <v>1</v>
      </c>
      <c r="S546" s="221">
        <f t="shared" si="136"/>
        <v>6.25E-2</v>
      </c>
      <c r="T546" s="221">
        <f t="shared" si="137"/>
        <v>0</v>
      </c>
      <c r="U546" s="221">
        <f t="shared" si="138"/>
        <v>0</v>
      </c>
      <c r="V546" s="221">
        <f t="shared" si="139"/>
        <v>-6.25E-2</v>
      </c>
      <c r="W546" s="221">
        <f t="shared" si="140"/>
        <v>-6.25E-2</v>
      </c>
      <c r="X546" s="221">
        <f t="shared" si="141"/>
        <v>0</v>
      </c>
      <c r="Y546" s="205">
        <f t="shared" si="146"/>
        <v>-40.375</v>
      </c>
      <c r="Z546" s="205">
        <f t="shared" si="147"/>
        <v>-5.6875</v>
      </c>
      <c r="AA546" s="205">
        <f t="shared" si="148"/>
        <v>-62.8125</v>
      </c>
      <c r="AB546" s="205">
        <f t="shared" si="149"/>
        <v>34.6875</v>
      </c>
      <c r="AC546" s="205">
        <f t="shared" si="150"/>
        <v>-22.4375</v>
      </c>
      <c r="AD546" s="205">
        <f t="shared" si="151"/>
        <v>-57.125</v>
      </c>
    </row>
    <row r="547" spans="10:30" x14ac:dyDescent="0.2">
      <c r="J547" s="213">
        <v>34.200000000000799</v>
      </c>
      <c r="K547" s="214"/>
      <c r="L547" s="214"/>
      <c r="M547" s="214"/>
      <c r="N547" s="214"/>
      <c r="O547" s="218">
        <f t="shared" si="142"/>
        <v>1</v>
      </c>
      <c r="P547" s="218">
        <f t="shared" si="143"/>
        <v>0.9375</v>
      </c>
      <c r="Q547" s="218">
        <f t="shared" si="144"/>
        <v>1</v>
      </c>
      <c r="R547" s="218">
        <f t="shared" si="145"/>
        <v>1</v>
      </c>
      <c r="S547" s="221">
        <f t="shared" si="136"/>
        <v>6.25E-2</v>
      </c>
      <c r="T547" s="221">
        <f t="shared" si="137"/>
        <v>0</v>
      </c>
      <c r="U547" s="221">
        <f t="shared" si="138"/>
        <v>0</v>
      </c>
      <c r="V547" s="221">
        <f t="shared" si="139"/>
        <v>-6.25E-2</v>
      </c>
      <c r="W547" s="221">
        <f t="shared" si="140"/>
        <v>-6.25E-2</v>
      </c>
      <c r="X547" s="221">
        <f t="shared" si="141"/>
        <v>0</v>
      </c>
      <c r="Y547" s="205">
        <f t="shared" si="146"/>
        <v>-40.3125</v>
      </c>
      <c r="Z547" s="205">
        <f t="shared" si="147"/>
        <v>-5.6875</v>
      </c>
      <c r="AA547" s="205">
        <f t="shared" si="148"/>
        <v>-62.8125</v>
      </c>
      <c r="AB547" s="205">
        <f t="shared" si="149"/>
        <v>34.625</v>
      </c>
      <c r="AC547" s="205">
        <f t="shared" si="150"/>
        <v>-22.5</v>
      </c>
      <c r="AD547" s="205">
        <f t="shared" si="151"/>
        <v>-57.125</v>
      </c>
    </row>
    <row r="548" spans="10:30" x14ac:dyDescent="0.2">
      <c r="J548" s="213">
        <v>34.3000000000008</v>
      </c>
      <c r="K548" s="214"/>
      <c r="L548" s="214"/>
      <c r="M548" s="214"/>
      <c r="N548" s="214"/>
      <c r="O548" s="218">
        <f t="shared" si="142"/>
        <v>1</v>
      </c>
      <c r="P548" s="218">
        <f t="shared" si="143"/>
        <v>0.9375</v>
      </c>
      <c r="Q548" s="218">
        <f t="shared" si="144"/>
        <v>1</v>
      </c>
      <c r="R548" s="218">
        <f t="shared" si="145"/>
        <v>1</v>
      </c>
      <c r="S548" s="221">
        <f t="shared" si="136"/>
        <v>6.25E-2</v>
      </c>
      <c r="T548" s="221">
        <f t="shared" si="137"/>
        <v>0</v>
      </c>
      <c r="U548" s="221">
        <f t="shared" si="138"/>
        <v>0</v>
      </c>
      <c r="V548" s="221">
        <f t="shared" si="139"/>
        <v>-6.25E-2</v>
      </c>
      <c r="W548" s="221">
        <f t="shared" si="140"/>
        <v>-6.25E-2</v>
      </c>
      <c r="X548" s="221">
        <f t="shared" si="141"/>
        <v>0</v>
      </c>
      <c r="Y548" s="205">
        <f t="shared" si="146"/>
        <v>-40.25</v>
      </c>
      <c r="Z548" s="205">
        <f t="shared" si="147"/>
        <v>-5.6875</v>
      </c>
      <c r="AA548" s="205">
        <f t="shared" si="148"/>
        <v>-62.8125</v>
      </c>
      <c r="AB548" s="205">
        <f t="shared" si="149"/>
        <v>34.5625</v>
      </c>
      <c r="AC548" s="205">
        <f t="shared" si="150"/>
        <v>-22.5625</v>
      </c>
      <c r="AD548" s="205">
        <f t="shared" si="151"/>
        <v>-57.125</v>
      </c>
    </row>
    <row r="549" spans="10:30" x14ac:dyDescent="0.2">
      <c r="J549" s="213">
        <v>34.400000000000801</v>
      </c>
      <c r="K549" s="214"/>
      <c r="L549" s="214"/>
      <c r="M549" s="214"/>
      <c r="N549" s="214"/>
      <c r="O549" s="218">
        <f t="shared" si="142"/>
        <v>1</v>
      </c>
      <c r="P549" s="218">
        <f t="shared" si="143"/>
        <v>0.9375</v>
      </c>
      <c r="Q549" s="218">
        <f t="shared" si="144"/>
        <v>1</v>
      </c>
      <c r="R549" s="218">
        <f t="shared" si="145"/>
        <v>1</v>
      </c>
      <c r="S549" s="221">
        <f t="shared" si="136"/>
        <v>6.25E-2</v>
      </c>
      <c r="T549" s="221">
        <f t="shared" si="137"/>
        <v>0</v>
      </c>
      <c r="U549" s="221">
        <f t="shared" si="138"/>
        <v>0</v>
      </c>
      <c r="V549" s="221">
        <f t="shared" si="139"/>
        <v>-6.25E-2</v>
      </c>
      <c r="W549" s="221">
        <f t="shared" si="140"/>
        <v>-6.25E-2</v>
      </c>
      <c r="X549" s="221">
        <f t="shared" si="141"/>
        <v>0</v>
      </c>
      <c r="Y549" s="205">
        <f t="shared" si="146"/>
        <v>-40.1875</v>
      </c>
      <c r="Z549" s="205">
        <f t="shared" si="147"/>
        <v>-5.6875</v>
      </c>
      <c r="AA549" s="205">
        <f t="shared" si="148"/>
        <v>-62.8125</v>
      </c>
      <c r="AB549" s="205">
        <f t="shared" si="149"/>
        <v>34.5</v>
      </c>
      <c r="AC549" s="205">
        <f t="shared" si="150"/>
        <v>-22.625</v>
      </c>
      <c r="AD549" s="205">
        <f t="shared" si="151"/>
        <v>-57.125</v>
      </c>
    </row>
    <row r="550" spans="10:30" x14ac:dyDescent="0.2">
      <c r="J550" s="213">
        <v>34.500000000000803</v>
      </c>
      <c r="K550" s="214"/>
      <c r="L550" s="214"/>
      <c r="M550" s="214"/>
      <c r="N550" s="214"/>
      <c r="O550" s="218">
        <f t="shared" si="142"/>
        <v>1</v>
      </c>
      <c r="P550" s="218">
        <f t="shared" si="143"/>
        <v>0.9375</v>
      </c>
      <c r="Q550" s="218">
        <f t="shared" si="144"/>
        <v>1</v>
      </c>
      <c r="R550" s="218">
        <f t="shared" si="145"/>
        <v>1</v>
      </c>
      <c r="S550" s="221">
        <f t="shared" si="136"/>
        <v>6.25E-2</v>
      </c>
      <c r="T550" s="221">
        <f t="shared" si="137"/>
        <v>0</v>
      </c>
      <c r="U550" s="221">
        <f t="shared" si="138"/>
        <v>0</v>
      </c>
      <c r="V550" s="221">
        <f t="shared" si="139"/>
        <v>-6.25E-2</v>
      </c>
      <c r="W550" s="221">
        <f t="shared" si="140"/>
        <v>-6.25E-2</v>
      </c>
      <c r="X550" s="221">
        <f t="shared" si="141"/>
        <v>0</v>
      </c>
      <c r="Y550" s="205">
        <f t="shared" si="146"/>
        <v>-40.125</v>
      </c>
      <c r="Z550" s="205">
        <f t="shared" si="147"/>
        <v>-5.6875</v>
      </c>
      <c r="AA550" s="205">
        <f t="shared" si="148"/>
        <v>-62.8125</v>
      </c>
      <c r="AB550" s="205">
        <f t="shared" si="149"/>
        <v>34.4375</v>
      </c>
      <c r="AC550" s="205">
        <f t="shared" si="150"/>
        <v>-22.6875</v>
      </c>
      <c r="AD550" s="205">
        <f t="shared" si="151"/>
        <v>-57.125</v>
      </c>
    </row>
    <row r="551" spans="10:30" x14ac:dyDescent="0.2">
      <c r="J551" s="213">
        <v>34.600000000000797</v>
      </c>
      <c r="K551" s="214"/>
      <c r="L551" s="214"/>
      <c r="M551" s="214"/>
      <c r="N551" s="214"/>
      <c r="O551" s="218">
        <f t="shared" si="142"/>
        <v>1</v>
      </c>
      <c r="P551" s="218">
        <f t="shared" si="143"/>
        <v>0.9375</v>
      </c>
      <c r="Q551" s="218">
        <f t="shared" si="144"/>
        <v>1</v>
      </c>
      <c r="R551" s="218">
        <f t="shared" si="145"/>
        <v>1</v>
      </c>
      <c r="S551" s="221">
        <f t="shared" si="136"/>
        <v>6.25E-2</v>
      </c>
      <c r="T551" s="221">
        <f t="shared" si="137"/>
        <v>0</v>
      </c>
      <c r="U551" s="221">
        <f t="shared" si="138"/>
        <v>0</v>
      </c>
      <c r="V551" s="221">
        <f t="shared" si="139"/>
        <v>-6.25E-2</v>
      </c>
      <c r="W551" s="221">
        <f t="shared" si="140"/>
        <v>-6.25E-2</v>
      </c>
      <c r="X551" s="221">
        <f t="shared" si="141"/>
        <v>0</v>
      </c>
      <c r="Y551" s="205">
        <f t="shared" si="146"/>
        <v>-40.0625</v>
      </c>
      <c r="Z551" s="205">
        <f t="shared" si="147"/>
        <v>-5.6875</v>
      </c>
      <c r="AA551" s="205">
        <f t="shared" si="148"/>
        <v>-62.8125</v>
      </c>
      <c r="AB551" s="205">
        <f t="shared" si="149"/>
        <v>34.375</v>
      </c>
      <c r="AC551" s="205">
        <f t="shared" si="150"/>
        <v>-22.75</v>
      </c>
      <c r="AD551" s="205">
        <f t="shared" si="151"/>
        <v>-57.125</v>
      </c>
    </row>
    <row r="552" spans="10:30" x14ac:dyDescent="0.2">
      <c r="J552" s="213">
        <v>34.700000000000799</v>
      </c>
      <c r="K552" s="214"/>
      <c r="L552" s="214"/>
      <c r="M552" s="214"/>
      <c r="N552" s="214"/>
      <c r="O552" s="218">
        <f t="shared" si="142"/>
        <v>1</v>
      </c>
      <c r="P552" s="218">
        <f t="shared" si="143"/>
        <v>0.9375</v>
      </c>
      <c r="Q552" s="218">
        <f t="shared" si="144"/>
        <v>1</v>
      </c>
      <c r="R552" s="218">
        <f t="shared" si="145"/>
        <v>1</v>
      </c>
      <c r="S552" s="221">
        <f t="shared" si="136"/>
        <v>6.25E-2</v>
      </c>
      <c r="T552" s="221">
        <f t="shared" si="137"/>
        <v>0</v>
      </c>
      <c r="U552" s="221">
        <f t="shared" si="138"/>
        <v>0</v>
      </c>
      <c r="V552" s="221">
        <f t="shared" si="139"/>
        <v>-6.25E-2</v>
      </c>
      <c r="W552" s="221">
        <f t="shared" si="140"/>
        <v>-6.25E-2</v>
      </c>
      <c r="X552" s="221">
        <f t="shared" si="141"/>
        <v>0</v>
      </c>
      <c r="Y552" s="205">
        <f t="shared" si="146"/>
        <v>-40</v>
      </c>
      <c r="Z552" s="205">
        <f t="shared" si="147"/>
        <v>-5.6875</v>
      </c>
      <c r="AA552" s="205">
        <f t="shared" si="148"/>
        <v>-62.8125</v>
      </c>
      <c r="AB552" s="205">
        <f t="shared" si="149"/>
        <v>34.3125</v>
      </c>
      <c r="AC552" s="205">
        <f t="shared" si="150"/>
        <v>-22.8125</v>
      </c>
      <c r="AD552" s="205">
        <f t="shared" si="151"/>
        <v>-57.125</v>
      </c>
    </row>
    <row r="553" spans="10:30" x14ac:dyDescent="0.2">
      <c r="J553" s="213">
        <v>34.8000000000008</v>
      </c>
      <c r="K553" s="214"/>
      <c r="L553" s="214"/>
      <c r="M553" s="214"/>
      <c r="N553" s="214"/>
      <c r="O553" s="218">
        <f t="shared" si="142"/>
        <v>1</v>
      </c>
      <c r="P553" s="218">
        <f t="shared" si="143"/>
        <v>0.9375</v>
      </c>
      <c r="Q553" s="218">
        <f t="shared" si="144"/>
        <v>1</v>
      </c>
      <c r="R553" s="218">
        <f t="shared" si="145"/>
        <v>1</v>
      </c>
      <c r="S553" s="221">
        <f t="shared" si="136"/>
        <v>6.25E-2</v>
      </c>
      <c r="T553" s="221">
        <f t="shared" si="137"/>
        <v>0</v>
      </c>
      <c r="U553" s="221">
        <f t="shared" si="138"/>
        <v>0</v>
      </c>
      <c r="V553" s="221">
        <f t="shared" si="139"/>
        <v>-6.25E-2</v>
      </c>
      <c r="W553" s="221">
        <f t="shared" si="140"/>
        <v>-6.25E-2</v>
      </c>
      <c r="X553" s="221">
        <f t="shared" si="141"/>
        <v>0</v>
      </c>
      <c r="Y553" s="205">
        <f t="shared" si="146"/>
        <v>-39.9375</v>
      </c>
      <c r="Z553" s="205">
        <f t="shared" si="147"/>
        <v>-5.6875</v>
      </c>
      <c r="AA553" s="205">
        <f t="shared" si="148"/>
        <v>-62.8125</v>
      </c>
      <c r="AB553" s="205">
        <f t="shared" si="149"/>
        <v>34.25</v>
      </c>
      <c r="AC553" s="205">
        <f t="shared" si="150"/>
        <v>-22.875</v>
      </c>
      <c r="AD553" s="205">
        <f t="shared" si="151"/>
        <v>-57.125</v>
      </c>
    </row>
    <row r="554" spans="10:30" x14ac:dyDescent="0.2">
      <c r="J554" s="213">
        <v>34.900000000000801</v>
      </c>
      <c r="K554" s="214"/>
      <c r="L554" s="214"/>
      <c r="M554" s="214"/>
      <c r="N554" s="214"/>
      <c r="O554" s="218">
        <f t="shared" si="142"/>
        <v>1</v>
      </c>
      <c r="P554" s="218">
        <f t="shared" si="143"/>
        <v>0.9375</v>
      </c>
      <c r="Q554" s="218">
        <f t="shared" si="144"/>
        <v>1</v>
      </c>
      <c r="R554" s="218">
        <f t="shared" si="145"/>
        <v>1</v>
      </c>
      <c r="S554" s="221">
        <f t="shared" si="136"/>
        <v>6.25E-2</v>
      </c>
      <c r="T554" s="221">
        <f t="shared" si="137"/>
        <v>0</v>
      </c>
      <c r="U554" s="221">
        <f t="shared" si="138"/>
        <v>0</v>
      </c>
      <c r="V554" s="221">
        <f t="shared" si="139"/>
        <v>-6.25E-2</v>
      </c>
      <c r="W554" s="221">
        <f t="shared" si="140"/>
        <v>-6.25E-2</v>
      </c>
      <c r="X554" s="221">
        <f t="shared" si="141"/>
        <v>0</v>
      </c>
      <c r="Y554" s="205">
        <f t="shared" si="146"/>
        <v>-39.875</v>
      </c>
      <c r="Z554" s="205">
        <f t="shared" si="147"/>
        <v>-5.6875</v>
      </c>
      <c r="AA554" s="205">
        <f t="shared" si="148"/>
        <v>-62.8125</v>
      </c>
      <c r="AB554" s="205">
        <f t="shared" si="149"/>
        <v>34.1875</v>
      </c>
      <c r="AC554" s="205">
        <f t="shared" si="150"/>
        <v>-22.9375</v>
      </c>
      <c r="AD554" s="205">
        <f t="shared" si="151"/>
        <v>-57.125</v>
      </c>
    </row>
    <row r="555" spans="10:30" x14ac:dyDescent="0.2">
      <c r="J555" s="213">
        <v>35.000000000000803</v>
      </c>
      <c r="K555" s="214"/>
      <c r="L555" s="214"/>
      <c r="M555" s="214"/>
      <c r="N555" s="214"/>
      <c r="O555" s="218">
        <f t="shared" si="142"/>
        <v>1</v>
      </c>
      <c r="P555" s="218">
        <f t="shared" si="143"/>
        <v>0.9375</v>
      </c>
      <c r="Q555" s="218">
        <f t="shared" si="144"/>
        <v>1</v>
      </c>
      <c r="R555" s="218">
        <f t="shared" si="145"/>
        <v>1</v>
      </c>
      <c r="S555" s="221">
        <f t="shared" si="136"/>
        <v>6.25E-2</v>
      </c>
      <c r="T555" s="221">
        <f t="shared" si="137"/>
        <v>0</v>
      </c>
      <c r="U555" s="221">
        <f t="shared" si="138"/>
        <v>0</v>
      </c>
      <c r="V555" s="221">
        <f t="shared" si="139"/>
        <v>-6.25E-2</v>
      </c>
      <c r="W555" s="221">
        <f t="shared" si="140"/>
        <v>-6.25E-2</v>
      </c>
      <c r="X555" s="221">
        <f t="shared" si="141"/>
        <v>0</v>
      </c>
      <c r="Y555" s="205">
        <f t="shared" si="146"/>
        <v>-39.8125</v>
      </c>
      <c r="Z555" s="205">
        <f t="shared" si="147"/>
        <v>-5.6875</v>
      </c>
      <c r="AA555" s="205">
        <f t="shared" si="148"/>
        <v>-62.8125</v>
      </c>
      <c r="AB555" s="205">
        <f t="shared" si="149"/>
        <v>34.125</v>
      </c>
      <c r="AC555" s="205">
        <f t="shared" si="150"/>
        <v>-23</v>
      </c>
      <c r="AD555" s="205">
        <f t="shared" si="151"/>
        <v>-57.125</v>
      </c>
    </row>
    <row r="556" spans="10:30" x14ac:dyDescent="0.2">
      <c r="J556" s="213">
        <v>35.100000000000797</v>
      </c>
      <c r="K556" s="214"/>
      <c r="L556" s="214"/>
      <c r="M556" s="214"/>
      <c r="N556" s="214"/>
      <c r="O556" s="218">
        <f t="shared" si="142"/>
        <v>1</v>
      </c>
      <c r="P556" s="218">
        <f t="shared" si="143"/>
        <v>0.9375</v>
      </c>
      <c r="Q556" s="218">
        <f t="shared" si="144"/>
        <v>1</v>
      </c>
      <c r="R556" s="218">
        <f t="shared" si="145"/>
        <v>1</v>
      </c>
      <c r="S556" s="221">
        <f t="shared" si="136"/>
        <v>6.25E-2</v>
      </c>
      <c r="T556" s="221">
        <f t="shared" si="137"/>
        <v>0</v>
      </c>
      <c r="U556" s="221">
        <f t="shared" si="138"/>
        <v>0</v>
      </c>
      <c r="V556" s="221">
        <f t="shared" si="139"/>
        <v>-6.25E-2</v>
      </c>
      <c r="W556" s="221">
        <f t="shared" si="140"/>
        <v>-6.25E-2</v>
      </c>
      <c r="X556" s="221">
        <f t="shared" si="141"/>
        <v>0</v>
      </c>
      <c r="Y556" s="205">
        <f t="shared" si="146"/>
        <v>-39.75</v>
      </c>
      <c r="Z556" s="205">
        <f t="shared" si="147"/>
        <v>-5.6875</v>
      </c>
      <c r="AA556" s="205">
        <f t="shared" si="148"/>
        <v>-62.8125</v>
      </c>
      <c r="AB556" s="205">
        <f t="shared" si="149"/>
        <v>34.0625</v>
      </c>
      <c r="AC556" s="205">
        <f t="shared" si="150"/>
        <v>-23.0625</v>
      </c>
      <c r="AD556" s="205">
        <f t="shared" si="151"/>
        <v>-57.125</v>
      </c>
    </row>
    <row r="557" spans="10:30" x14ac:dyDescent="0.2">
      <c r="J557" s="213">
        <v>35.200000000000799</v>
      </c>
      <c r="K557" s="214"/>
      <c r="L557" s="214"/>
      <c r="M557" s="214"/>
      <c r="N557" s="214"/>
      <c r="O557" s="218">
        <f t="shared" si="142"/>
        <v>1</v>
      </c>
      <c r="P557" s="218">
        <f t="shared" si="143"/>
        <v>0.9375</v>
      </c>
      <c r="Q557" s="218">
        <f t="shared" si="144"/>
        <v>1</v>
      </c>
      <c r="R557" s="218">
        <f t="shared" si="145"/>
        <v>1</v>
      </c>
      <c r="S557" s="221">
        <f t="shared" si="136"/>
        <v>6.25E-2</v>
      </c>
      <c r="T557" s="221">
        <f t="shared" si="137"/>
        <v>0</v>
      </c>
      <c r="U557" s="221">
        <f t="shared" si="138"/>
        <v>0</v>
      </c>
      <c r="V557" s="221">
        <f t="shared" si="139"/>
        <v>-6.25E-2</v>
      </c>
      <c r="W557" s="221">
        <f t="shared" si="140"/>
        <v>-6.25E-2</v>
      </c>
      <c r="X557" s="221">
        <f t="shared" si="141"/>
        <v>0</v>
      </c>
      <c r="Y557" s="205">
        <f t="shared" si="146"/>
        <v>-39.6875</v>
      </c>
      <c r="Z557" s="205">
        <f t="shared" si="147"/>
        <v>-5.6875</v>
      </c>
      <c r="AA557" s="205">
        <f t="shared" si="148"/>
        <v>-62.8125</v>
      </c>
      <c r="AB557" s="205">
        <f t="shared" si="149"/>
        <v>34</v>
      </c>
      <c r="AC557" s="205">
        <f t="shared" si="150"/>
        <v>-23.125</v>
      </c>
      <c r="AD557" s="205">
        <f t="shared" si="151"/>
        <v>-57.125</v>
      </c>
    </row>
    <row r="558" spans="10:30" x14ac:dyDescent="0.2">
      <c r="J558" s="213">
        <v>35.3000000000008</v>
      </c>
      <c r="K558" s="214"/>
      <c r="L558" s="214"/>
      <c r="M558" s="214"/>
      <c r="N558" s="214"/>
      <c r="O558" s="218">
        <f t="shared" si="142"/>
        <v>1</v>
      </c>
      <c r="P558" s="218">
        <f t="shared" si="143"/>
        <v>0.9375</v>
      </c>
      <c r="Q558" s="218">
        <f t="shared" si="144"/>
        <v>1</v>
      </c>
      <c r="R558" s="218">
        <f t="shared" si="145"/>
        <v>1</v>
      </c>
      <c r="S558" s="221">
        <f t="shared" si="136"/>
        <v>6.25E-2</v>
      </c>
      <c r="T558" s="221">
        <f t="shared" si="137"/>
        <v>0</v>
      </c>
      <c r="U558" s="221">
        <f t="shared" si="138"/>
        <v>0</v>
      </c>
      <c r="V558" s="221">
        <f t="shared" si="139"/>
        <v>-6.25E-2</v>
      </c>
      <c r="W558" s="221">
        <f t="shared" si="140"/>
        <v>-6.25E-2</v>
      </c>
      <c r="X558" s="221">
        <f t="shared" si="141"/>
        <v>0</v>
      </c>
      <c r="Y558" s="205">
        <f t="shared" si="146"/>
        <v>-39.625</v>
      </c>
      <c r="Z558" s="205">
        <f t="shared" si="147"/>
        <v>-5.6875</v>
      </c>
      <c r="AA558" s="205">
        <f t="shared" si="148"/>
        <v>-62.8125</v>
      </c>
      <c r="AB558" s="205">
        <f t="shared" si="149"/>
        <v>33.9375</v>
      </c>
      <c r="AC558" s="205">
        <f t="shared" si="150"/>
        <v>-23.1875</v>
      </c>
      <c r="AD558" s="205">
        <f t="shared" si="151"/>
        <v>-57.125</v>
      </c>
    </row>
    <row r="559" spans="10:30" x14ac:dyDescent="0.2">
      <c r="J559" s="213">
        <v>35.400000000000801</v>
      </c>
      <c r="K559" s="214"/>
      <c r="L559" s="214"/>
      <c r="M559" s="214"/>
      <c r="N559" s="214"/>
      <c r="O559" s="218">
        <f t="shared" si="142"/>
        <v>1</v>
      </c>
      <c r="P559" s="218">
        <f t="shared" si="143"/>
        <v>0.9375</v>
      </c>
      <c r="Q559" s="218">
        <f t="shared" si="144"/>
        <v>1</v>
      </c>
      <c r="R559" s="218">
        <f t="shared" si="145"/>
        <v>1</v>
      </c>
      <c r="S559" s="221">
        <f t="shared" si="136"/>
        <v>6.25E-2</v>
      </c>
      <c r="T559" s="221">
        <f t="shared" si="137"/>
        <v>0</v>
      </c>
      <c r="U559" s="221">
        <f t="shared" si="138"/>
        <v>0</v>
      </c>
      <c r="V559" s="221">
        <f t="shared" si="139"/>
        <v>-6.25E-2</v>
      </c>
      <c r="W559" s="221">
        <f t="shared" si="140"/>
        <v>-6.25E-2</v>
      </c>
      <c r="X559" s="221">
        <f t="shared" si="141"/>
        <v>0</v>
      </c>
      <c r="Y559" s="205">
        <f t="shared" si="146"/>
        <v>-39.5625</v>
      </c>
      <c r="Z559" s="205">
        <f t="shared" si="147"/>
        <v>-5.6875</v>
      </c>
      <c r="AA559" s="205">
        <f t="shared" si="148"/>
        <v>-62.8125</v>
      </c>
      <c r="AB559" s="205">
        <f t="shared" si="149"/>
        <v>33.875</v>
      </c>
      <c r="AC559" s="205">
        <f t="shared" si="150"/>
        <v>-23.25</v>
      </c>
      <c r="AD559" s="205">
        <f t="shared" si="151"/>
        <v>-57.125</v>
      </c>
    </row>
    <row r="560" spans="10:30" x14ac:dyDescent="0.2">
      <c r="J560" s="213">
        <v>35.500000000000803</v>
      </c>
      <c r="K560" s="214"/>
      <c r="L560" s="214"/>
      <c r="M560" s="214"/>
      <c r="N560" s="214"/>
      <c r="O560" s="218">
        <f t="shared" si="142"/>
        <v>1</v>
      </c>
      <c r="P560" s="218">
        <f t="shared" si="143"/>
        <v>0.9375</v>
      </c>
      <c r="Q560" s="218">
        <f t="shared" si="144"/>
        <v>1</v>
      </c>
      <c r="R560" s="218">
        <f t="shared" si="145"/>
        <v>1</v>
      </c>
      <c r="S560" s="221">
        <f t="shared" si="136"/>
        <v>6.25E-2</v>
      </c>
      <c r="T560" s="221">
        <f t="shared" si="137"/>
        <v>0</v>
      </c>
      <c r="U560" s="221">
        <f t="shared" si="138"/>
        <v>0</v>
      </c>
      <c r="V560" s="221">
        <f t="shared" si="139"/>
        <v>-6.25E-2</v>
      </c>
      <c r="W560" s="221">
        <f t="shared" si="140"/>
        <v>-6.25E-2</v>
      </c>
      <c r="X560" s="221">
        <f t="shared" si="141"/>
        <v>0</v>
      </c>
      <c r="Y560" s="205">
        <f t="shared" si="146"/>
        <v>-39.5</v>
      </c>
      <c r="Z560" s="205">
        <f t="shared" si="147"/>
        <v>-5.6875</v>
      </c>
      <c r="AA560" s="205">
        <f t="shared" si="148"/>
        <v>-62.8125</v>
      </c>
      <c r="AB560" s="205">
        <f t="shared" si="149"/>
        <v>33.8125</v>
      </c>
      <c r="AC560" s="205">
        <f t="shared" si="150"/>
        <v>-23.3125</v>
      </c>
      <c r="AD560" s="205">
        <f t="shared" si="151"/>
        <v>-57.125</v>
      </c>
    </row>
    <row r="561" spans="10:30" x14ac:dyDescent="0.2">
      <c r="J561" s="213">
        <v>35.600000000000797</v>
      </c>
      <c r="K561" s="214"/>
      <c r="L561" s="214"/>
      <c r="M561" s="214"/>
      <c r="N561" s="214"/>
      <c r="O561" s="218">
        <f t="shared" si="142"/>
        <v>1</v>
      </c>
      <c r="P561" s="218">
        <f t="shared" si="143"/>
        <v>0.9375</v>
      </c>
      <c r="Q561" s="218">
        <f t="shared" si="144"/>
        <v>1</v>
      </c>
      <c r="R561" s="218">
        <f t="shared" si="145"/>
        <v>1</v>
      </c>
      <c r="S561" s="221">
        <f t="shared" si="136"/>
        <v>6.25E-2</v>
      </c>
      <c r="T561" s="221">
        <f t="shared" si="137"/>
        <v>0</v>
      </c>
      <c r="U561" s="221">
        <f t="shared" si="138"/>
        <v>0</v>
      </c>
      <c r="V561" s="221">
        <f t="shared" si="139"/>
        <v>-6.25E-2</v>
      </c>
      <c r="W561" s="221">
        <f t="shared" si="140"/>
        <v>-6.25E-2</v>
      </c>
      <c r="X561" s="221">
        <f t="shared" si="141"/>
        <v>0</v>
      </c>
      <c r="Y561" s="205">
        <f t="shared" si="146"/>
        <v>-39.4375</v>
      </c>
      <c r="Z561" s="205">
        <f t="shared" si="147"/>
        <v>-5.6875</v>
      </c>
      <c r="AA561" s="205">
        <f t="shared" si="148"/>
        <v>-62.8125</v>
      </c>
      <c r="AB561" s="205">
        <f t="shared" si="149"/>
        <v>33.75</v>
      </c>
      <c r="AC561" s="205">
        <f t="shared" si="150"/>
        <v>-23.375</v>
      </c>
      <c r="AD561" s="205">
        <f t="shared" si="151"/>
        <v>-57.125</v>
      </c>
    </row>
    <row r="562" spans="10:30" x14ac:dyDescent="0.2">
      <c r="J562" s="213">
        <v>35.700000000000799</v>
      </c>
      <c r="K562" s="214"/>
      <c r="L562" s="214"/>
      <c r="M562" s="214"/>
      <c r="N562" s="214"/>
      <c r="O562" s="218">
        <f t="shared" si="142"/>
        <v>1</v>
      </c>
      <c r="P562" s="218">
        <f t="shared" si="143"/>
        <v>0.9375</v>
      </c>
      <c r="Q562" s="218">
        <f t="shared" si="144"/>
        <v>1</v>
      </c>
      <c r="R562" s="218">
        <f t="shared" si="145"/>
        <v>1</v>
      </c>
      <c r="S562" s="221">
        <f t="shared" si="136"/>
        <v>6.25E-2</v>
      </c>
      <c r="T562" s="221">
        <f t="shared" si="137"/>
        <v>0</v>
      </c>
      <c r="U562" s="221">
        <f t="shared" si="138"/>
        <v>0</v>
      </c>
      <c r="V562" s="221">
        <f t="shared" si="139"/>
        <v>-6.25E-2</v>
      </c>
      <c r="W562" s="221">
        <f t="shared" si="140"/>
        <v>-6.25E-2</v>
      </c>
      <c r="X562" s="221">
        <f t="shared" si="141"/>
        <v>0</v>
      </c>
      <c r="Y562" s="205">
        <f t="shared" si="146"/>
        <v>-39.375</v>
      </c>
      <c r="Z562" s="205">
        <f t="shared" si="147"/>
        <v>-5.6875</v>
      </c>
      <c r="AA562" s="205">
        <f t="shared" si="148"/>
        <v>-62.8125</v>
      </c>
      <c r="AB562" s="205">
        <f t="shared" si="149"/>
        <v>33.6875</v>
      </c>
      <c r="AC562" s="205">
        <f t="shared" si="150"/>
        <v>-23.4375</v>
      </c>
      <c r="AD562" s="205">
        <f t="shared" si="151"/>
        <v>-57.125</v>
      </c>
    </row>
    <row r="563" spans="10:30" x14ac:dyDescent="0.2">
      <c r="J563" s="213">
        <v>35.8000000000008</v>
      </c>
      <c r="K563" s="214"/>
      <c r="L563" s="214"/>
      <c r="M563" s="214"/>
      <c r="N563" s="214"/>
      <c r="O563" s="218">
        <f t="shared" si="142"/>
        <v>1</v>
      </c>
      <c r="P563" s="218">
        <f t="shared" si="143"/>
        <v>0.9375</v>
      </c>
      <c r="Q563" s="218">
        <f t="shared" si="144"/>
        <v>1</v>
      </c>
      <c r="R563" s="218">
        <f t="shared" si="145"/>
        <v>1</v>
      </c>
      <c r="S563" s="221">
        <f t="shared" si="136"/>
        <v>6.25E-2</v>
      </c>
      <c r="T563" s="221">
        <f t="shared" si="137"/>
        <v>0</v>
      </c>
      <c r="U563" s="221">
        <f t="shared" si="138"/>
        <v>0</v>
      </c>
      <c r="V563" s="221">
        <f t="shared" si="139"/>
        <v>-6.25E-2</v>
      </c>
      <c r="W563" s="221">
        <f t="shared" si="140"/>
        <v>-6.25E-2</v>
      </c>
      <c r="X563" s="221">
        <f t="shared" si="141"/>
        <v>0</v>
      </c>
      <c r="Y563" s="205">
        <f t="shared" si="146"/>
        <v>-39.3125</v>
      </c>
      <c r="Z563" s="205">
        <f t="shared" si="147"/>
        <v>-5.6875</v>
      </c>
      <c r="AA563" s="205">
        <f t="shared" si="148"/>
        <v>-62.8125</v>
      </c>
      <c r="AB563" s="205">
        <f t="shared" si="149"/>
        <v>33.625</v>
      </c>
      <c r="AC563" s="205">
        <f t="shared" si="150"/>
        <v>-23.5</v>
      </c>
      <c r="AD563" s="205">
        <f t="shared" si="151"/>
        <v>-57.125</v>
      </c>
    </row>
    <row r="564" spans="10:30" x14ac:dyDescent="0.2">
      <c r="J564" s="213">
        <v>35.900000000000801</v>
      </c>
      <c r="K564" s="214"/>
      <c r="L564" s="214"/>
      <c r="M564" s="214"/>
      <c r="N564" s="214"/>
      <c r="O564" s="218">
        <f t="shared" si="142"/>
        <v>1</v>
      </c>
      <c r="P564" s="218">
        <f t="shared" si="143"/>
        <v>0.9375</v>
      </c>
      <c r="Q564" s="218">
        <f t="shared" si="144"/>
        <v>1</v>
      </c>
      <c r="R564" s="218">
        <f t="shared" si="145"/>
        <v>1</v>
      </c>
      <c r="S564" s="221">
        <f t="shared" si="136"/>
        <v>6.25E-2</v>
      </c>
      <c r="T564" s="221">
        <f t="shared" si="137"/>
        <v>0</v>
      </c>
      <c r="U564" s="221">
        <f t="shared" si="138"/>
        <v>0</v>
      </c>
      <c r="V564" s="221">
        <f t="shared" si="139"/>
        <v>-6.25E-2</v>
      </c>
      <c r="W564" s="221">
        <f t="shared" si="140"/>
        <v>-6.25E-2</v>
      </c>
      <c r="X564" s="221">
        <f t="shared" si="141"/>
        <v>0</v>
      </c>
      <c r="Y564" s="205">
        <f t="shared" si="146"/>
        <v>-39.25</v>
      </c>
      <c r="Z564" s="205">
        <f t="shared" si="147"/>
        <v>-5.6875</v>
      </c>
      <c r="AA564" s="205">
        <f t="shared" si="148"/>
        <v>-62.8125</v>
      </c>
      <c r="AB564" s="205">
        <f t="shared" si="149"/>
        <v>33.5625</v>
      </c>
      <c r="AC564" s="205">
        <f t="shared" si="150"/>
        <v>-23.5625</v>
      </c>
      <c r="AD564" s="205">
        <f t="shared" si="151"/>
        <v>-57.125</v>
      </c>
    </row>
    <row r="565" spans="10:30" x14ac:dyDescent="0.2">
      <c r="J565" s="213">
        <v>36.000000000000803</v>
      </c>
      <c r="K565" s="214"/>
      <c r="L565" s="214"/>
      <c r="M565" s="214"/>
      <c r="N565" s="214"/>
      <c r="O565" s="218">
        <f t="shared" si="142"/>
        <v>1</v>
      </c>
      <c r="P565" s="218">
        <f t="shared" si="143"/>
        <v>0.9375</v>
      </c>
      <c r="Q565" s="218">
        <f t="shared" si="144"/>
        <v>1</v>
      </c>
      <c r="R565" s="218">
        <f t="shared" si="145"/>
        <v>1</v>
      </c>
      <c r="S565" s="221">
        <f t="shared" si="136"/>
        <v>6.25E-2</v>
      </c>
      <c r="T565" s="221">
        <f t="shared" si="137"/>
        <v>0</v>
      </c>
      <c r="U565" s="221">
        <f t="shared" si="138"/>
        <v>0</v>
      </c>
      <c r="V565" s="221">
        <f t="shared" si="139"/>
        <v>-6.25E-2</v>
      </c>
      <c r="W565" s="221">
        <f t="shared" si="140"/>
        <v>-6.25E-2</v>
      </c>
      <c r="X565" s="221">
        <f t="shared" si="141"/>
        <v>0</v>
      </c>
      <c r="Y565" s="205">
        <f t="shared" si="146"/>
        <v>-39.1875</v>
      </c>
      <c r="Z565" s="205">
        <f t="shared" si="147"/>
        <v>-5.6875</v>
      </c>
      <c r="AA565" s="205">
        <f t="shared" si="148"/>
        <v>-62.8125</v>
      </c>
      <c r="AB565" s="205">
        <f t="shared" si="149"/>
        <v>33.5</v>
      </c>
      <c r="AC565" s="205">
        <f t="shared" si="150"/>
        <v>-23.625</v>
      </c>
      <c r="AD565" s="205">
        <f t="shared" si="151"/>
        <v>-57.125</v>
      </c>
    </row>
    <row r="566" spans="10:30" x14ac:dyDescent="0.2">
      <c r="J566" s="213">
        <v>36.100000000000797</v>
      </c>
      <c r="K566" s="214"/>
      <c r="L566" s="214"/>
      <c r="M566" s="214"/>
      <c r="N566" s="214"/>
      <c r="O566" s="218">
        <f t="shared" si="142"/>
        <v>1</v>
      </c>
      <c r="P566" s="218">
        <f t="shared" si="143"/>
        <v>0.9375</v>
      </c>
      <c r="Q566" s="218">
        <f t="shared" si="144"/>
        <v>1</v>
      </c>
      <c r="R566" s="218">
        <f t="shared" si="145"/>
        <v>1</v>
      </c>
      <c r="S566" s="221">
        <f t="shared" si="136"/>
        <v>6.25E-2</v>
      </c>
      <c r="T566" s="221">
        <f t="shared" si="137"/>
        <v>0</v>
      </c>
      <c r="U566" s="221">
        <f t="shared" si="138"/>
        <v>0</v>
      </c>
      <c r="V566" s="221">
        <f t="shared" si="139"/>
        <v>-6.25E-2</v>
      </c>
      <c r="W566" s="221">
        <f t="shared" si="140"/>
        <v>-6.25E-2</v>
      </c>
      <c r="X566" s="221">
        <f t="shared" si="141"/>
        <v>0</v>
      </c>
      <c r="Y566" s="205">
        <f t="shared" si="146"/>
        <v>-39.125</v>
      </c>
      <c r="Z566" s="205">
        <f t="shared" si="147"/>
        <v>-5.6875</v>
      </c>
      <c r="AA566" s="205">
        <f t="shared" si="148"/>
        <v>-62.8125</v>
      </c>
      <c r="AB566" s="205">
        <f t="shared" si="149"/>
        <v>33.4375</v>
      </c>
      <c r="AC566" s="205">
        <f t="shared" si="150"/>
        <v>-23.6875</v>
      </c>
      <c r="AD566" s="205">
        <f t="shared" si="151"/>
        <v>-57.125</v>
      </c>
    </row>
    <row r="567" spans="10:30" x14ac:dyDescent="0.2">
      <c r="J567" s="213">
        <v>36.200000000000799</v>
      </c>
      <c r="K567" s="214"/>
      <c r="L567" s="214"/>
      <c r="M567" s="214"/>
      <c r="N567" s="214"/>
      <c r="O567" s="218">
        <f t="shared" si="142"/>
        <v>1</v>
      </c>
      <c r="P567" s="218">
        <f t="shared" si="143"/>
        <v>0.9375</v>
      </c>
      <c r="Q567" s="218">
        <f t="shared" si="144"/>
        <v>1</v>
      </c>
      <c r="R567" s="218">
        <f t="shared" si="145"/>
        <v>1</v>
      </c>
      <c r="S567" s="221">
        <f t="shared" si="136"/>
        <v>6.25E-2</v>
      </c>
      <c r="T567" s="221">
        <f t="shared" si="137"/>
        <v>0</v>
      </c>
      <c r="U567" s="221">
        <f t="shared" si="138"/>
        <v>0</v>
      </c>
      <c r="V567" s="221">
        <f t="shared" si="139"/>
        <v>-6.25E-2</v>
      </c>
      <c r="W567" s="221">
        <f t="shared" si="140"/>
        <v>-6.25E-2</v>
      </c>
      <c r="X567" s="221">
        <f t="shared" si="141"/>
        <v>0</v>
      </c>
      <c r="Y567" s="205">
        <f t="shared" si="146"/>
        <v>-39.0625</v>
      </c>
      <c r="Z567" s="205">
        <f t="shared" si="147"/>
        <v>-5.6875</v>
      </c>
      <c r="AA567" s="205">
        <f t="shared" si="148"/>
        <v>-62.8125</v>
      </c>
      <c r="AB567" s="205">
        <f t="shared" si="149"/>
        <v>33.375</v>
      </c>
      <c r="AC567" s="205">
        <f t="shared" si="150"/>
        <v>-23.75</v>
      </c>
      <c r="AD567" s="205">
        <f t="shared" si="151"/>
        <v>-57.125</v>
      </c>
    </row>
    <row r="568" spans="10:30" x14ac:dyDescent="0.2">
      <c r="J568" s="213">
        <v>36.3000000000008</v>
      </c>
      <c r="K568" s="214"/>
      <c r="L568" s="214"/>
      <c r="M568" s="214"/>
      <c r="N568" s="214"/>
      <c r="O568" s="218">
        <f t="shared" si="142"/>
        <v>1</v>
      </c>
      <c r="P568" s="218">
        <f t="shared" si="143"/>
        <v>0.9375</v>
      </c>
      <c r="Q568" s="218">
        <f t="shared" si="144"/>
        <v>1</v>
      </c>
      <c r="R568" s="218">
        <f t="shared" si="145"/>
        <v>1</v>
      </c>
      <c r="S568" s="221">
        <f t="shared" si="136"/>
        <v>6.25E-2</v>
      </c>
      <c r="T568" s="221">
        <f t="shared" si="137"/>
        <v>0</v>
      </c>
      <c r="U568" s="221">
        <f t="shared" si="138"/>
        <v>0</v>
      </c>
      <c r="V568" s="221">
        <f t="shared" si="139"/>
        <v>-6.25E-2</v>
      </c>
      <c r="W568" s="221">
        <f t="shared" si="140"/>
        <v>-6.25E-2</v>
      </c>
      <c r="X568" s="221">
        <f t="shared" si="141"/>
        <v>0</v>
      </c>
      <c r="Y568" s="205">
        <f t="shared" si="146"/>
        <v>-39</v>
      </c>
      <c r="Z568" s="205">
        <f t="shared" si="147"/>
        <v>-5.6875</v>
      </c>
      <c r="AA568" s="205">
        <f t="shared" si="148"/>
        <v>-62.8125</v>
      </c>
      <c r="AB568" s="205">
        <f t="shared" si="149"/>
        <v>33.3125</v>
      </c>
      <c r="AC568" s="205">
        <f t="shared" si="150"/>
        <v>-23.8125</v>
      </c>
      <c r="AD568" s="205">
        <f t="shared" si="151"/>
        <v>-57.125</v>
      </c>
    </row>
    <row r="569" spans="10:30" x14ac:dyDescent="0.2">
      <c r="J569" s="213">
        <v>36.400000000000801</v>
      </c>
      <c r="K569" s="214"/>
      <c r="L569" s="214"/>
      <c r="M569" s="214"/>
      <c r="N569" s="214"/>
      <c r="O569" s="218">
        <f t="shared" si="142"/>
        <v>1</v>
      </c>
      <c r="P569" s="218">
        <f t="shared" si="143"/>
        <v>0.9375</v>
      </c>
      <c r="Q569" s="218">
        <f t="shared" si="144"/>
        <v>1</v>
      </c>
      <c r="R569" s="218">
        <f t="shared" si="145"/>
        <v>1</v>
      </c>
      <c r="S569" s="221">
        <f t="shared" si="136"/>
        <v>6.25E-2</v>
      </c>
      <c r="T569" s="221">
        <f t="shared" si="137"/>
        <v>0</v>
      </c>
      <c r="U569" s="221">
        <f t="shared" si="138"/>
        <v>0</v>
      </c>
      <c r="V569" s="221">
        <f t="shared" si="139"/>
        <v>-6.25E-2</v>
      </c>
      <c r="W569" s="221">
        <f t="shared" si="140"/>
        <v>-6.25E-2</v>
      </c>
      <c r="X569" s="221">
        <f t="shared" si="141"/>
        <v>0</v>
      </c>
      <c r="Y569" s="205">
        <f t="shared" si="146"/>
        <v>-38.9375</v>
      </c>
      <c r="Z569" s="205">
        <f t="shared" si="147"/>
        <v>-5.6875</v>
      </c>
      <c r="AA569" s="205">
        <f t="shared" si="148"/>
        <v>-62.8125</v>
      </c>
      <c r="AB569" s="205">
        <f t="shared" si="149"/>
        <v>33.25</v>
      </c>
      <c r="AC569" s="205">
        <f t="shared" si="150"/>
        <v>-23.875</v>
      </c>
      <c r="AD569" s="205">
        <f t="shared" si="151"/>
        <v>-57.125</v>
      </c>
    </row>
    <row r="570" spans="10:30" x14ac:dyDescent="0.2">
      <c r="J570" s="213">
        <v>36.500000000000803</v>
      </c>
      <c r="K570" s="214"/>
      <c r="L570" s="214"/>
      <c r="M570" s="214"/>
      <c r="N570" s="214"/>
      <c r="O570" s="218">
        <f t="shared" si="142"/>
        <v>1</v>
      </c>
      <c r="P570" s="218">
        <f t="shared" si="143"/>
        <v>0.9375</v>
      </c>
      <c r="Q570" s="218">
        <f t="shared" si="144"/>
        <v>1</v>
      </c>
      <c r="R570" s="218">
        <f t="shared" si="145"/>
        <v>1</v>
      </c>
      <c r="S570" s="221">
        <f t="shared" si="136"/>
        <v>6.25E-2</v>
      </c>
      <c r="T570" s="221">
        <f t="shared" si="137"/>
        <v>0</v>
      </c>
      <c r="U570" s="221">
        <f t="shared" si="138"/>
        <v>0</v>
      </c>
      <c r="V570" s="221">
        <f t="shared" si="139"/>
        <v>-6.25E-2</v>
      </c>
      <c r="W570" s="221">
        <f t="shared" si="140"/>
        <v>-6.25E-2</v>
      </c>
      <c r="X570" s="221">
        <f t="shared" si="141"/>
        <v>0</v>
      </c>
      <c r="Y570" s="205">
        <f t="shared" si="146"/>
        <v>-38.875</v>
      </c>
      <c r="Z570" s="205">
        <f t="shared" si="147"/>
        <v>-5.6875</v>
      </c>
      <c r="AA570" s="205">
        <f t="shared" si="148"/>
        <v>-62.8125</v>
      </c>
      <c r="AB570" s="205">
        <f t="shared" si="149"/>
        <v>33.1875</v>
      </c>
      <c r="AC570" s="205">
        <f t="shared" si="150"/>
        <v>-23.9375</v>
      </c>
      <c r="AD570" s="205">
        <f t="shared" si="151"/>
        <v>-57.125</v>
      </c>
    </row>
    <row r="571" spans="10:30" x14ac:dyDescent="0.2">
      <c r="J571" s="213">
        <v>36.600000000000797</v>
      </c>
      <c r="K571" s="214"/>
      <c r="L571" s="214"/>
      <c r="M571" s="214"/>
      <c r="N571" s="214"/>
      <c r="O571" s="218">
        <f t="shared" si="142"/>
        <v>1</v>
      </c>
      <c r="P571" s="218">
        <f t="shared" si="143"/>
        <v>0.9375</v>
      </c>
      <c r="Q571" s="218">
        <f t="shared" si="144"/>
        <v>1</v>
      </c>
      <c r="R571" s="218">
        <f t="shared" si="145"/>
        <v>1</v>
      </c>
      <c r="S571" s="221">
        <f t="shared" si="136"/>
        <v>6.25E-2</v>
      </c>
      <c r="T571" s="221">
        <f t="shared" si="137"/>
        <v>0</v>
      </c>
      <c r="U571" s="221">
        <f t="shared" si="138"/>
        <v>0</v>
      </c>
      <c r="V571" s="221">
        <f t="shared" si="139"/>
        <v>-6.25E-2</v>
      </c>
      <c r="W571" s="221">
        <f t="shared" si="140"/>
        <v>-6.25E-2</v>
      </c>
      <c r="X571" s="221">
        <f t="shared" si="141"/>
        <v>0</v>
      </c>
      <c r="Y571" s="205">
        <f t="shared" si="146"/>
        <v>-38.8125</v>
      </c>
      <c r="Z571" s="205">
        <f t="shared" si="147"/>
        <v>-5.6875</v>
      </c>
      <c r="AA571" s="205">
        <f t="shared" si="148"/>
        <v>-62.8125</v>
      </c>
      <c r="AB571" s="205">
        <f t="shared" si="149"/>
        <v>33.125</v>
      </c>
      <c r="AC571" s="205">
        <f t="shared" si="150"/>
        <v>-24</v>
      </c>
      <c r="AD571" s="205">
        <f t="shared" si="151"/>
        <v>-57.125</v>
      </c>
    </row>
    <row r="572" spans="10:30" x14ac:dyDescent="0.2">
      <c r="J572" s="213">
        <v>36.700000000000799</v>
      </c>
      <c r="K572" s="214"/>
      <c r="L572" s="214"/>
      <c r="M572" s="214"/>
      <c r="N572" s="214"/>
      <c r="O572" s="218">
        <f t="shared" si="142"/>
        <v>1</v>
      </c>
      <c r="P572" s="218">
        <f t="shared" si="143"/>
        <v>0.9375</v>
      </c>
      <c r="Q572" s="218">
        <f t="shared" si="144"/>
        <v>1</v>
      </c>
      <c r="R572" s="218">
        <f t="shared" si="145"/>
        <v>1</v>
      </c>
      <c r="S572" s="221">
        <f t="shared" si="136"/>
        <v>6.25E-2</v>
      </c>
      <c r="T572" s="221">
        <f t="shared" si="137"/>
        <v>0</v>
      </c>
      <c r="U572" s="221">
        <f t="shared" si="138"/>
        <v>0</v>
      </c>
      <c r="V572" s="221">
        <f t="shared" si="139"/>
        <v>-6.25E-2</v>
      </c>
      <c r="W572" s="221">
        <f t="shared" si="140"/>
        <v>-6.25E-2</v>
      </c>
      <c r="X572" s="221">
        <f t="shared" si="141"/>
        <v>0</v>
      </c>
      <c r="Y572" s="205">
        <f t="shared" si="146"/>
        <v>-38.75</v>
      </c>
      <c r="Z572" s="205">
        <f t="shared" si="147"/>
        <v>-5.6875</v>
      </c>
      <c r="AA572" s="205">
        <f t="shared" si="148"/>
        <v>-62.8125</v>
      </c>
      <c r="AB572" s="205">
        <f t="shared" si="149"/>
        <v>33.0625</v>
      </c>
      <c r="AC572" s="205">
        <f t="shared" si="150"/>
        <v>-24.0625</v>
      </c>
      <c r="AD572" s="205">
        <f t="shared" si="151"/>
        <v>-57.125</v>
      </c>
    </row>
    <row r="573" spans="10:30" x14ac:dyDescent="0.2">
      <c r="J573" s="213">
        <v>36.8000000000008</v>
      </c>
      <c r="K573" s="214"/>
      <c r="L573" s="214"/>
      <c r="M573" s="214"/>
      <c r="N573" s="214"/>
      <c r="O573" s="218">
        <f t="shared" si="142"/>
        <v>1</v>
      </c>
      <c r="P573" s="218">
        <f t="shared" si="143"/>
        <v>0.9375</v>
      </c>
      <c r="Q573" s="218">
        <f t="shared" si="144"/>
        <v>1</v>
      </c>
      <c r="R573" s="218">
        <f t="shared" si="145"/>
        <v>1</v>
      </c>
      <c r="S573" s="221">
        <f t="shared" si="136"/>
        <v>6.25E-2</v>
      </c>
      <c r="T573" s="221">
        <f t="shared" si="137"/>
        <v>0</v>
      </c>
      <c r="U573" s="221">
        <f t="shared" si="138"/>
        <v>0</v>
      </c>
      <c r="V573" s="221">
        <f t="shared" si="139"/>
        <v>-6.25E-2</v>
      </c>
      <c r="W573" s="221">
        <f t="shared" si="140"/>
        <v>-6.25E-2</v>
      </c>
      <c r="X573" s="221">
        <f t="shared" si="141"/>
        <v>0</v>
      </c>
      <c r="Y573" s="205">
        <f t="shared" si="146"/>
        <v>-38.6875</v>
      </c>
      <c r="Z573" s="205">
        <f t="shared" si="147"/>
        <v>-5.6875</v>
      </c>
      <c r="AA573" s="205">
        <f t="shared" si="148"/>
        <v>-62.8125</v>
      </c>
      <c r="AB573" s="205">
        <f t="shared" si="149"/>
        <v>33</v>
      </c>
      <c r="AC573" s="205">
        <f t="shared" si="150"/>
        <v>-24.125</v>
      </c>
      <c r="AD573" s="205">
        <f t="shared" si="151"/>
        <v>-57.125</v>
      </c>
    </row>
    <row r="574" spans="10:30" x14ac:dyDescent="0.2">
      <c r="J574" s="213">
        <v>36.900000000000801</v>
      </c>
      <c r="K574" s="214"/>
      <c r="L574" s="214"/>
      <c r="M574" s="214"/>
      <c r="N574" s="214"/>
      <c r="O574" s="218">
        <f t="shared" si="142"/>
        <v>1</v>
      </c>
      <c r="P574" s="218">
        <f t="shared" si="143"/>
        <v>0.9375</v>
      </c>
      <c r="Q574" s="218">
        <f t="shared" si="144"/>
        <v>1</v>
      </c>
      <c r="R574" s="218">
        <f t="shared" si="145"/>
        <v>1</v>
      </c>
      <c r="S574" s="221">
        <f t="shared" si="136"/>
        <v>6.25E-2</v>
      </c>
      <c r="T574" s="221">
        <f t="shared" si="137"/>
        <v>0</v>
      </c>
      <c r="U574" s="221">
        <f t="shared" si="138"/>
        <v>0</v>
      </c>
      <c r="V574" s="221">
        <f t="shared" si="139"/>
        <v>-6.25E-2</v>
      </c>
      <c r="W574" s="221">
        <f t="shared" si="140"/>
        <v>-6.25E-2</v>
      </c>
      <c r="X574" s="221">
        <f t="shared" si="141"/>
        <v>0</v>
      </c>
      <c r="Y574" s="205">
        <f t="shared" si="146"/>
        <v>-38.625</v>
      </c>
      <c r="Z574" s="205">
        <f t="shared" si="147"/>
        <v>-5.6875</v>
      </c>
      <c r="AA574" s="205">
        <f t="shared" si="148"/>
        <v>-62.8125</v>
      </c>
      <c r="AB574" s="205">
        <f t="shared" si="149"/>
        <v>32.9375</v>
      </c>
      <c r="AC574" s="205">
        <f t="shared" si="150"/>
        <v>-24.1875</v>
      </c>
      <c r="AD574" s="205">
        <f t="shared" si="151"/>
        <v>-57.125</v>
      </c>
    </row>
    <row r="575" spans="10:30" x14ac:dyDescent="0.2">
      <c r="J575" s="213">
        <v>37.000000000000803</v>
      </c>
      <c r="K575" s="214"/>
      <c r="L575" s="214"/>
      <c r="M575" s="214"/>
      <c r="N575" s="214"/>
      <c r="O575" s="218">
        <f t="shared" si="142"/>
        <v>1</v>
      </c>
      <c r="P575" s="218">
        <f t="shared" si="143"/>
        <v>0.9375</v>
      </c>
      <c r="Q575" s="218">
        <f t="shared" si="144"/>
        <v>1</v>
      </c>
      <c r="R575" s="218">
        <f t="shared" si="145"/>
        <v>1</v>
      </c>
      <c r="S575" s="221">
        <f t="shared" si="136"/>
        <v>6.25E-2</v>
      </c>
      <c r="T575" s="221">
        <f t="shared" si="137"/>
        <v>0</v>
      </c>
      <c r="U575" s="221">
        <f t="shared" si="138"/>
        <v>0</v>
      </c>
      <c r="V575" s="221">
        <f t="shared" si="139"/>
        <v>-6.25E-2</v>
      </c>
      <c r="W575" s="221">
        <f t="shared" si="140"/>
        <v>-6.25E-2</v>
      </c>
      <c r="X575" s="221">
        <f t="shared" si="141"/>
        <v>0</v>
      </c>
      <c r="Y575" s="205">
        <f t="shared" si="146"/>
        <v>-38.5625</v>
      </c>
      <c r="Z575" s="205">
        <f t="shared" si="147"/>
        <v>-5.6875</v>
      </c>
      <c r="AA575" s="205">
        <f t="shared" si="148"/>
        <v>-62.8125</v>
      </c>
      <c r="AB575" s="205">
        <f t="shared" si="149"/>
        <v>32.875</v>
      </c>
      <c r="AC575" s="205">
        <f t="shared" si="150"/>
        <v>-24.25</v>
      </c>
      <c r="AD575" s="205">
        <f t="shared" si="151"/>
        <v>-57.125</v>
      </c>
    </row>
    <row r="576" spans="10:30" x14ac:dyDescent="0.2">
      <c r="J576" s="213">
        <v>37.100000000000797</v>
      </c>
      <c r="K576" s="214"/>
      <c r="L576" s="214"/>
      <c r="M576" s="214"/>
      <c r="N576" s="214"/>
      <c r="O576" s="218">
        <f t="shared" si="142"/>
        <v>1</v>
      </c>
      <c r="P576" s="218">
        <f t="shared" si="143"/>
        <v>0.9375</v>
      </c>
      <c r="Q576" s="218">
        <f t="shared" si="144"/>
        <v>1</v>
      </c>
      <c r="R576" s="218">
        <f t="shared" si="145"/>
        <v>1</v>
      </c>
      <c r="S576" s="221">
        <f t="shared" si="136"/>
        <v>6.25E-2</v>
      </c>
      <c r="T576" s="221">
        <f t="shared" si="137"/>
        <v>0</v>
      </c>
      <c r="U576" s="221">
        <f t="shared" si="138"/>
        <v>0</v>
      </c>
      <c r="V576" s="221">
        <f t="shared" si="139"/>
        <v>-6.25E-2</v>
      </c>
      <c r="W576" s="221">
        <f t="shared" si="140"/>
        <v>-6.25E-2</v>
      </c>
      <c r="X576" s="221">
        <f t="shared" si="141"/>
        <v>0</v>
      </c>
      <c r="Y576" s="205">
        <f t="shared" si="146"/>
        <v>-38.5</v>
      </c>
      <c r="Z576" s="205">
        <f t="shared" si="147"/>
        <v>-5.6875</v>
      </c>
      <c r="AA576" s="205">
        <f t="shared" si="148"/>
        <v>-62.8125</v>
      </c>
      <c r="AB576" s="205">
        <f t="shared" si="149"/>
        <v>32.8125</v>
      </c>
      <c r="AC576" s="205">
        <f t="shared" si="150"/>
        <v>-24.3125</v>
      </c>
      <c r="AD576" s="205">
        <f t="shared" si="151"/>
        <v>-57.125</v>
      </c>
    </row>
    <row r="577" spans="10:30" x14ac:dyDescent="0.2">
      <c r="J577" s="213">
        <v>37.200000000000799</v>
      </c>
      <c r="K577" s="214"/>
      <c r="L577" s="214"/>
      <c r="M577" s="214"/>
      <c r="N577" s="214"/>
      <c r="O577" s="218">
        <f t="shared" si="142"/>
        <v>1</v>
      </c>
      <c r="P577" s="218">
        <f t="shared" si="143"/>
        <v>0.9375</v>
      </c>
      <c r="Q577" s="218">
        <f t="shared" si="144"/>
        <v>1</v>
      </c>
      <c r="R577" s="218">
        <f t="shared" si="145"/>
        <v>1</v>
      </c>
      <c r="S577" s="221">
        <f t="shared" si="136"/>
        <v>6.25E-2</v>
      </c>
      <c r="T577" s="221">
        <f t="shared" si="137"/>
        <v>0</v>
      </c>
      <c r="U577" s="221">
        <f t="shared" si="138"/>
        <v>0</v>
      </c>
      <c r="V577" s="221">
        <f t="shared" si="139"/>
        <v>-6.25E-2</v>
      </c>
      <c r="W577" s="221">
        <f t="shared" si="140"/>
        <v>-6.25E-2</v>
      </c>
      <c r="X577" s="221">
        <f t="shared" si="141"/>
        <v>0</v>
      </c>
      <c r="Y577" s="205">
        <f t="shared" si="146"/>
        <v>-38.4375</v>
      </c>
      <c r="Z577" s="205">
        <f t="shared" si="147"/>
        <v>-5.6875</v>
      </c>
      <c r="AA577" s="205">
        <f t="shared" si="148"/>
        <v>-62.8125</v>
      </c>
      <c r="AB577" s="205">
        <f t="shared" si="149"/>
        <v>32.75</v>
      </c>
      <c r="AC577" s="205">
        <f t="shared" si="150"/>
        <v>-24.375</v>
      </c>
      <c r="AD577" s="205">
        <f t="shared" si="151"/>
        <v>-57.125</v>
      </c>
    </row>
    <row r="578" spans="10:30" x14ac:dyDescent="0.2">
      <c r="J578" s="213">
        <v>37.3000000000008</v>
      </c>
      <c r="K578" s="214"/>
      <c r="L578" s="214"/>
      <c r="M578" s="214"/>
      <c r="N578" s="214"/>
      <c r="O578" s="218">
        <f t="shared" si="142"/>
        <v>1</v>
      </c>
      <c r="P578" s="218">
        <f t="shared" si="143"/>
        <v>0.9375</v>
      </c>
      <c r="Q578" s="218">
        <f t="shared" si="144"/>
        <v>1</v>
      </c>
      <c r="R578" s="218">
        <f t="shared" si="145"/>
        <v>1</v>
      </c>
      <c r="S578" s="221">
        <f t="shared" si="136"/>
        <v>6.25E-2</v>
      </c>
      <c r="T578" s="221">
        <f t="shared" si="137"/>
        <v>0</v>
      </c>
      <c r="U578" s="221">
        <f t="shared" si="138"/>
        <v>0</v>
      </c>
      <c r="V578" s="221">
        <f t="shared" si="139"/>
        <v>-6.25E-2</v>
      </c>
      <c r="W578" s="221">
        <f t="shared" si="140"/>
        <v>-6.25E-2</v>
      </c>
      <c r="X578" s="221">
        <f t="shared" si="141"/>
        <v>0</v>
      </c>
      <c r="Y578" s="205">
        <f t="shared" si="146"/>
        <v>-38.375</v>
      </c>
      <c r="Z578" s="205">
        <f t="shared" si="147"/>
        <v>-5.6875</v>
      </c>
      <c r="AA578" s="205">
        <f t="shared" si="148"/>
        <v>-62.8125</v>
      </c>
      <c r="AB578" s="205">
        <f t="shared" si="149"/>
        <v>32.6875</v>
      </c>
      <c r="AC578" s="205">
        <f t="shared" si="150"/>
        <v>-24.4375</v>
      </c>
      <c r="AD578" s="205">
        <f t="shared" si="151"/>
        <v>-57.125</v>
      </c>
    </row>
    <row r="579" spans="10:30" x14ac:dyDescent="0.2">
      <c r="J579" s="213">
        <v>37.400000000000801</v>
      </c>
      <c r="K579" s="214"/>
      <c r="L579" s="214"/>
      <c r="M579" s="214"/>
      <c r="N579" s="214"/>
      <c r="O579" s="218">
        <f t="shared" si="142"/>
        <v>1</v>
      </c>
      <c r="P579" s="218">
        <f t="shared" si="143"/>
        <v>0.9375</v>
      </c>
      <c r="Q579" s="218">
        <f t="shared" si="144"/>
        <v>1</v>
      </c>
      <c r="R579" s="218">
        <f t="shared" si="145"/>
        <v>1</v>
      </c>
      <c r="S579" s="221">
        <f t="shared" si="136"/>
        <v>6.25E-2</v>
      </c>
      <c r="T579" s="221">
        <f t="shared" si="137"/>
        <v>0</v>
      </c>
      <c r="U579" s="221">
        <f t="shared" si="138"/>
        <v>0</v>
      </c>
      <c r="V579" s="221">
        <f t="shared" si="139"/>
        <v>-6.25E-2</v>
      </c>
      <c r="W579" s="221">
        <f t="shared" si="140"/>
        <v>-6.25E-2</v>
      </c>
      <c r="X579" s="221">
        <f t="shared" si="141"/>
        <v>0</v>
      </c>
      <c r="Y579" s="205">
        <f t="shared" si="146"/>
        <v>-38.3125</v>
      </c>
      <c r="Z579" s="205">
        <f t="shared" si="147"/>
        <v>-5.6875</v>
      </c>
      <c r="AA579" s="205">
        <f t="shared" si="148"/>
        <v>-62.8125</v>
      </c>
      <c r="AB579" s="205">
        <f t="shared" si="149"/>
        <v>32.625</v>
      </c>
      <c r="AC579" s="205">
        <f t="shared" si="150"/>
        <v>-24.5</v>
      </c>
      <c r="AD579" s="205">
        <f t="shared" si="151"/>
        <v>-57.125</v>
      </c>
    </row>
    <row r="580" spans="10:30" x14ac:dyDescent="0.2">
      <c r="J580" s="213">
        <v>37.500000000000803</v>
      </c>
      <c r="K580" s="214"/>
      <c r="L580" s="214"/>
      <c r="M580" s="214"/>
      <c r="N580" s="214"/>
      <c r="O580" s="218">
        <f t="shared" si="142"/>
        <v>1</v>
      </c>
      <c r="P580" s="218">
        <f t="shared" si="143"/>
        <v>0.9375</v>
      </c>
      <c r="Q580" s="218">
        <f t="shared" si="144"/>
        <v>1</v>
      </c>
      <c r="R580" s="218">
        <f t="shared" si="145"/>
        <v>1</v>
      </c>
      <c r="S580" s="221">
        <f t="shared" si="136"/>
        <v>6.25E-2</v>
      </c>
      <c r="T580" s="221">
        <f t="shared" si="137"/>
        <v>0</v>
      </c>
      <c r="U580" s="221">
        <f t="shared" si="138"/>
        <v>0</v>
      </c>
      <c r="V580" s="221">
        <f t="shared" si="139"/>
        <v>-6.25E-2</v>
      </c>
      <c r="W580" s="221">
        <f t="shared" si="140"/>
        <v>-6.25E-2</v>
      </c>
      <c r="X580" s="221">
        <f t="shared" si="141"/>
        <v>0</v>
      </c>
      <c r="Y580" s="205">
        <f t="shared" si="146"/>
        <v>-38.25</v>
      </c>
      <c r="Z580" s="205">
        <f t="shared" si="147"/>
        <v>-5.6875</v>
      </c>
      <c r="AA580" s="205">
        <f t="shared" si="148"/>
        <v>-62.8125</v>
      </c>
      <c r="AB580" s="205">
        <f t="shared" si="149"/>
        <v>32.5625</v>
      </c>
      <c r="AC580" s="205">
        <f t="shared" si="150"/>
        <v>-24.5625</v>
      </c>
      <c r="AD580" s="205">
        <f t="shared" si="151"/>
        <v>-57.125</v>
      </c>
    </row>
    <row r="581" spans="10:30" x14ac:dyDescent="0.2">
      <c r="J581" s="213">
        <v>37.600000000000797</v>
      </c>
      <c r="K581" s="214"/>
      <c r="L581" s="214"/>
      <c r="M581" s="214"/>
      <c r="N581" s="214"/>
      <c r="O581" s="218">
        <f t="shared" si="142"/>
        <v>1</v>
      </c>
      <c r="P581" s="218">
        <f t="shared" si="143"/>
        <v>0.9375</v>
      </c>
      <c r="Q581" s="218">
        <f t="shared" si="144"/>
        <v>1</v>
      </c>
      <c r="R581" s="218">
        <f t="shared" si="145"/>
        <v>1</v>
      </c>
      <c r="S581" s="221">
        <f t="shared" si="136"/>
        <v>6.25E-2</v>
      </c>
      <c r="T581" s="221">
        <f t="shared" si="137"/>
        <v>0</v>
      </c>
      <c r="U581" s="221">
        <f t="shared" si="138"/>
        <v>0</v>
      </c>
      <c r="V581" s="221">
        <f t="shared" si="139"/>
        <v>-6.25E-2</v>
      </c>
      <c r="W581" s="221">
        <f t="shared" si="140"/>
        <v>-6.25E-2</v>
      </c>
      <c r="X581" s="221">
        <f t="shared" si="141"/>
        <v>0</v>
      </c>
      <c r="Y581" s="205">
        <f t="shared" si="146"/>
        <v>-38.1875</v>
      </c>
      <c r="Z581" s="205">
        <f t="shared" si="147"/>
        <v>-5.6875</v>
      </c>
      <c r="AA581" s="205">
        <f t="shared" si="148"/>
        <v>-62.8125</v>
      </c>
      <c r="AB581" s="205">
        <f t="shared" si="149"/>
        <v>32.5</v>
      </c>
      <c r="AC581" s="205">
        <f t="shared" si="150"/>
        <v>-24.625</v>
      </c>
      <c r="AD581" s="205">
        <f t="shared" si="151"/>
        <v>-57.125</v>
      </c>
    </row>
    <row r="582" spans="10:30" x14ac:dyDescent="0.2">
      <c r="J582" s="213">
        <v>37.700000000000799</v>
      </c>
      <c r="K582" s="214"/>
      <c r="L582" s="214"/>
      <c r="M582" s="214"/>
      <c r="N582" s="214"/>
      <c r="O582" s="218">
        <f t="shared" si="142"/>
        <v>1</v>
      </c>
      <c r="P582" s="218">
        <f t="shared" si="143"/>
        <v>0.9375</v>
      </c>
      <c r="Q582" s="218">
        <f t="shared" si="144"/>
        <v>1</v>
      </c>
      <c r="R582" s="218">
        <f t="shared" si="145"/>
        <v>1</v>
      </c>
      <c r="S582" s="221">
        <f t="shared" ref="S582:S645" si="152">O582-P582</f>
        <v>6.25E-2</v>
      </c>
      <c r="T582" s="221">
        <f t="shared" ref="T582:T645" si="153">O582-Q582</f>
        <v>0</v>
      </c>
      <c r="U582" s="221">
        <f t="shared" ref="U582:U645" si="154">O582-R582</f>
        <v>0</v>
      </c>
      <c r="V582" s="221">
        <f t="shared" ref="V582:V645" si="155">P582-Q582</f>
        <v>-6.25E-2</v>
      </c>
      <c r="W582" s="221">
        <f t="shared" ref="W582:W645" si="156">P582-R582</f>
        <v>-6.25E-2</v>
      </c>
      <c r="X582" s="221">
        <f t="shared" ref="X582:X645" si="157">Q582-R582</f>
        <v>0</v>
      </c>
      <c r="Y582" s="205">
        <f t="shared" si="146"/>
        <v>-38.125</v>
      </c>
      <c r="Z582" s="205">
        <f t="shared" si="147"/>
        <v>-5.6875</v>
      </c>
      <c r="AA582" s="205">
        <f t="shared" si="148"/>
        <v>-62.8125</v>
      </c>
      <c r="AB582" s="205">
        <f t="shared" si="149"/>
        <v>32.4375</v>
      </c>
      <c r="AC582" s="205">
        <f t="shared" si="150"/>
        <v>-24.6875</v>
      </c>
      <c r="AD582" s="205">
        <f t="shared" si="151"/>
        <v>-57.125</v>
      </c>
    </row>
    <row r="583" spans="10:30" x14ac:dyDescent="0.2">
      <c r="J583" s="213">
        <v>37.8000000000008</v>
      </c>
      <c r="K583" s="214"/>
      <c r="L583" s="214"/>
      <c r="M583" s="214"/>
      <c r="N583" s="214"/>
      <c r="O583" s="218">
        <f t="shared" ref="O583:O646" si="158">K583+O582</f>
        <v>1</v>
      </c>
      <c r="P583" s="218">
        <f t="shared" ref="P583:P646" si="159">L583+P582</f>
        <v>0.9375</v>
      </c>
      <c r="Q583" s="218">
        <f t="shared" ref="Q583:Q646" si="160">M583+Q582</f>
        <v>1</v>
      </c>
      <c r="R583" s="218">
        <f t="shared" ref="R583:R646" si="161">N583+R582</f>
        <v>1</v>
      </c>
      <c r="S583" s="221">
        <f t="shared" si="152"/>
        <v>6.25E-2</v>
      </c>
      <c r="T583" s="221">
        <f t="shared" si="153"/>
        <v>0</v>
      </c>
      <c r="U583" s="221">
        <f t="shared" si="154"/>
        <v>0</v>
      </c>
      <c r="V583" s="221">
        <f t="shared" si="155"/>
        <v>-6.25E-2</v>
      </c>
      <c r="W583" s="221">
        <f t="shared" si="156"/>
        <v>-6.25E-2</v>
      </c>
      <c r="X583" s="221">
        <f t="shared" si="157"/>
        <v>0</v>
      </c>
      <c r="Y583" s="205">
        <f t="shared" ref="Y583:Y646" si="162">S583+Y582</f>
        <v>-38.0625</v>
      </c>
      <c r="Z583" s="205">
        <f t="shared" ref="Z583:Z646" si="163">T583+Z582</f>
        <v>-5.6875</v>
      </c>
      <c r="AA583" s="205">
        <f t="shared" ref="AA583:AA646" si="164">U583+AA582</f>
        <v>-62.8125</v>
      </c>
      <c r="AB583" s="205">
        <f t="shared" ref="AB583:AB646" si="165">V583+AB582</f>
        <v>32.375</v>
      </c>
      <c r="AC583" s="205">
        <f t="shared" ref="AC583:AC646" si="166">W583+AC582</f>
        <v>-24.75</v>
      </c>
      <c r="AD583" s="205">
        <f t="shared" ref="AD583:AD646" si="167">X583+AD582</f>
        <v>-57.125</v>
      </c>
    </row>
    <row r="584" spans="10:30" x14ac:dyDescent="0.2">
      <c r="J584" s="213">
        <v>37.900000000000801</v>
      </c>
      <c r="K584" s="214"/>
      <c r="L584" s="214"/>
      <c r="M584" s="214"/>
      <c r="N584" s="214"/>
      <c r="O584" s="218">
        <f t="shared" si="158"/>
        <v>1</v>
      </c>
      <c r="P584" s="218">
        <f t="shared" si="159"/>
        <v>0.9375</v>
      </c>
      <c r="Q584" s="218">
        <f t="shared" si="160"/>
        <v>1</v>
      </c>
      <c r="R584" s="218">
        <f t="shared" si="161"/>
        <v>1</v>
      </c>
      <c r="S584" s="221">
        <f t="shared" si="152"/>
        <v>6.25E-2</v>
      </c>
      <c r="T584" s="221">
        <f t="shared" si="153"/>
        <v>0</v>
      </c>
      <c r="U584" s="221">
        <f t="shared" si="154"/>
        <v>0</v>
      </c>
      <c r="V584" s="221">
        <f t="shared" si="155"/>
        <v>-6.25E-2</v>
      </c>
      <c r="W584" s="221">
        <f t="shared" si="156"/>
        <v>-6.25E-2</v>
      </c>
      <c r="X584" s="221">
        <f t="shared" si="157"/>
        <v>0</v>
      </c>
      <c r="Y584" s="205">
        <f t="shared" si="162"/>
        <v>-38</v>
      </c>
      <c r="Z584" s="205">
        <f t="shared" si="163"/>
        <v>-5.6875</v>
      </c>
      <c r="AA584" s="205">
        <f t="shared" si="164"/>
        <v>-62.8125</v>
      </c>
      <c r="AB584" s="205">
        <f t="shared" si="165"/>
        <v>32.3125</v>
      </c>
      <c r="AC584" s="205">
        <f t="shared" si="166"/>
        <v>-24.8125</v>
      </c>
      <c r="AD584" s="205">
        <f t="shared" si="167"/>
        <v>-57.125</v>
      </c>
    </row>
    <row r="585" spans="10:30" x14ac:dyDescent="0.2">
      <c r="J585" s="213">
        <v>38.000000000000803</v>
      </c>
      <c r="K585" s="214"/>
      <c r="L585" s="214"/>
      <c r="M585" s="214"/>
      <c r="N585" s="214"/>
      <c r="O585" s="218">
        <f t="shared" si="158"/>
        <v>1</v>
      </c>
      <c r="P585" s="218">
        <f t="shared" si="159"/>
        <v>0.9375</v>
      </c>
      <c r="Q585" s="218">
        <f t="shared" si="160"/>
        <v>1</v>
      </c>
      <c r="R585" s="218">
        <f t="shared" si="161"/>
        <v>1</v>
      </c>
      <c r="S585" s="221">
        <f t="shared" si="152"/>
        <v>6.25E-2</v>
      </c>
      <c r="T585" s="221">
        <f t="shared" si="153"/>
        <v>0</v>
      </c>
      <c r="U585" s="221">
        <f t="shared" si="154"/>
        <v>0</v>
      </c>
      <c r="V585" s="221">
        <f t="shared" si="155"/>
        <v>-6.25E-2</v>
      </c>
      <c r="W585" s="221">
        <f t="shared" si="156"/>
        <v>-6.25E-2</v>
      </c>
      <c r="X585" s="221">
        <f t="shared" si="157"/>
        <v>0</v>
      </c>
      <c r="Y585" s="205">
        <f t="shared" si="162"/>
        <v>-37.9375</v>
      </c>
      <c r="Z585" s="205">
        <f t="shared" si="163"/>
        <v>-5.6875</v>
      </c>
      <c r="AA585" s="205">
        <f t="shared" si="164"/>
        <v>-62.8125</v>
      </c>
      <c r="AB585" s="205">
        <f t="shared" si="165"/>
        <v>32.25</v>
      </c>
      <c r="AC585" s="205">
        <f t="shared" si="166"/>
        <v>-24.875</v>
      </c>
      <c r="AD585" s="205">
        <f t="shared" si="167"/>
        <v>-57.125</v>
      </c>
    </row>
    <row r="586" spans="10:30" x14ac:dyDescent="0.2">
      <c r="J586" s="213">
        <v>38.100000000000797</v>
      </c>
      <c r="K586" s="214"/>
      <c r="L586" s="214"/>
      <c r="M586" s="214"/>
      <c r="N586" s="214"/>
      <c r="O586" s="218">
        <f t="shared" si="158"/>
        <v>1</v>
      </c>
      <c r="P586" s="218">
        <f t="shared" si="159"/>
        <v>0.9375</v>
      </c>
      <c r="Q586" s="218">
        <f t="shared" si="160"/>
        <v>1</v>
      </c>
      <c r="R586" s="218">
        <f t="shared" si="161"/>
        <v>1</v>
      </c>
      <c r="S586" s="221">
        <f t="shared" si="152"/>
        <v>6.25E-2</v>
      </c>
      <c r="T586" s="221">
        <f t="shared" si="153"/>
        <v>0</v>
      </c>
      <c r="U586" s="221">
        <f t="shared" si="154"/>
        <v>0</v>
      </c>
      <c r="V586" s="221">
        <f t="shared" si="155"/>
        <v>-6.25E-2</v>
      </c>
      <c r="W586" s="221">
        <f t="shared" si="156"/>
        <v>-6.25E-2</v>
      </c>
      <c r="X586" s="221">
        <f t="shared" si="157"/>
        <v>0</v>
      </c>
      <c r="Y586" s="205">
        <f t="shared" si="162"/>
        <v>-37.875</v>
      </c>
      <c r="Z586" s="205">
        <f t="shared" si="163"/>
        <v>-5.6875</v>
      </c>
      <c r="AA586" s="205">
        <f t="shared" si="164"/>
        <v>-62.8125</v>
      </c>
      <c r="AB586" s="205">
        <f t="shared" si="165"/>
        <v>32.1875</v>
      </c>
      <c r="AC586" s="205">
        <f t="shared" si="166"/>
        <v>-24.9375</v>
      </c>
      <c r="AD586" s="205">
        <f t="shared" si="167"/>
        <v>-57.125</v>
      </c>
    </row>
    <row r="587" spans="10:30" x14ac:dyDescent="0.2">
      <c r="J587" s="213">
        <v>38.200000000000799</v>
      </c>
      <c r="K587" s="214"/>
      <c r="L587" s="214"/>
      <c r="M587" s="214"/>
      <c r="N587" s="214"/>
      <c r="O587" s="218">
        <f t="shared" si="158"/>
        <v>1</v>
      </c>
      <c r="P587" s="218">
        <f t="shared" si="159"/>
        <v>0.9375</v>
      </c>
      <c r="Q587" s="218">
        <f t="shared" si="160"/>
        <v>1</v>
      </c>
      <c r="R587" s="218">
        <f t="shared" si="161"/>
        <v>1</v>
      </c>
      <c r="S587" s="221">
        <f t="shared" si="152"/>
        <v>6.25E-2</v>
      </c>
      <c r="T587" s="221">
        <f t="shared" si="153"/>
        <v>0</v>
      </c>
      <c r="U587" s="221">
        <f t="shared" si="154"/>
        <v>0</v>
      </c>
      <c r="V587" s="221">
        <f t="shared" si="155"/>
        <v>-6.25E-2</v>
      </c>
      <c r="W587" s="221">
        <f t="shared" si="156"/>
        <v>-6.25E-2</v>
      </c>
      <c r="X587" s="221">
        <f t="shared" si="157"/>
        <v>0</v>
      </c>
      <c r="Y587" s="205">
        <f t="shared" si="162"/>
        <v>-37.8125</v>
      </c>
      <c r="Z587" s="205">
        <f t="shared" si="163"/>
        <v>-5.6875</v>
      </c>
      <c r="AA587" s="205">
        <f t="shared" si="164"/>
        <v>-62.8125</v>
      </c>
      <c r="AB587" s="205">
        <f t="shared" si="165"/>
        <v>32.125</v>
      </c>
      <c r="AC587" s="205">
        <f t="shared" si="166"/>
        <v>-25</v>
      </c>
      <c r="AD587" s="205">
        <f t="shared" si="167"/>
        <v>-57.125</v>
      </c>
    </row>
    <row r="588" spans="10:30" x14ac:dyDescent="0.2">
      <c r="J588" s="213">
        <v>38.3000000000008</v>
      </c>
      <c r="K588" s="214"/>
      <c r="L588" s="214"/>
      <c r="M588" s="214"/>
      <c r="N588" s="214"/>
      <c r="O588" s="218">
        <f t="shared" si="158"/>
        <v>1</v>
      </c>
      <c r="P588" s="218">
        <f t="shared" si="159"/>
        <v>0.9375</v>
      </c>
      <c r="Q588" s="218">
        <f t="shared" si="160"/>
        <v>1</v>
      </c>
      <c r="R588" s="218">
        <f t="shared" si="161"/>
        <v>1</v>
      </c>
      <c r="S588" s="221">
        <f t="shared" si="152"/>
        <v>6.25E-2</v>
      </c>
      <c r="T588" s="221">
        <f t="shared" si="153"/>
        <v>0</v>
      </c>
      <c r="U588" s="221">
        <f t="shared" si="154"/>
        <v>0</v>
      </c>
      <c r="V588" s="221">
        <f t="shared" si="155"/>
        <v>-6.25E-2</v>
      </c>
      <c r="W588" s="221">
        <f t="shared" si="156"/>
        <v>-6.25E-2</v>
      </c>
      <c r="X588" s="221">
        <f t="shared" si="157"/>
        <v>0</v>
      </c>
      <c r="Y588" s="205">
        <f t="shared" si="162"/>
        <v>-37.75</v>
      </c>
      <c r="Z588" s="205">
        <f t="shared" si="163"/>
        <v>-5.6875</v>
      </c>
      <c r="AA588" s="205">
        <f t="shared" si="164"/>
        <v>-62.8125</v>
      </c>
      <c r="AB588" s="205">
        <f t="shared" si="165"/>
        <v>32.0625</v>
      </c>
      <c r="AC588" s="205">
        <f t="shared" si="166"/>
        <v>-25.0625</v>
      </c>
      <c r="AD588" s="205">
        <f t="shared" si="167"/>
        <v>-57.125</v>
      </c>
    </row>
    <row r="589" spans="10:30" x14ac:dyDescent="0.2">
      <c r="J589" s="213">
        <v>38.400000000000801</v>
      </c>
      <c r="K589" s="214"/>
      <c r="L589" s="214"/>
      <c r="M589" s="214"/>
      <c r="N589" s="214"/>
      <c r="O589" s="218">
        <f t="shared" si="158"/>
        <v>1</v>
      </c>
      <c r="P589" s="218">
        <f t="shared" si="159"/>
        <v>0.9375</v>
      </c>
      <c r="Q589" s="218">
        <f t="shared" si="160"/>
        <v>1</v>
      </c>
      <c r="R589" s="218">
        <f t="shared" si="161"/>
        <v>1</v>
      </c>
      <c r="S589" s="221">
        <f t="shared" si="152"/>
        <v>6.25E-2</v>
      </c>
      <c r="T589" s="221">
        <f t="shared" si="153"/>
        <v>0</v>
      </c>
      <c r="U589" s="221">
        <f t="shared" si="154"/>
        <v>0</v>
      </c>
      <c r="V589" s="221">
        <f t="shared" si="155"/>
        <v>-6.25E-2</v>
      </c>
      <c r="W589" s="221">
        <f t="shared" si="156"/>
        <v>-6.25E-2</v>
      </c>
      <c r="X589" s="221">
        <f t="shared" si="157"/>
        <v>0</v>
      </c>
      <c r="Y589" s="205">
        <f t="shared" si="162"/>
        <v>-37.6875</v>
      </c>
      <c r="Z589" s="205">
        <f t="shared" si="163"/>
        <v>-5.6875</v>
      </c>
      <c r="AA589" s="205">
        <f t="shared" si="164"/>
        <v>-62.8125</v>
      </c>
      <c r="AB589" s="205">
        <f t="shared" si="165"/>
        <v>32</v>
      </c>
      <c r="AC589" s="205">
        <f t="shared" si="166"/>
        <v>-25.125</v>
      </c>
      <c r="AD589" s="205">
        <f t="shared" si="167"/>
        <v>-57.125</v>
      </c>
    </row>
    <row r="590" spans="10:30" x14ac:dyDescent="0.2">
      <c r="J590" s="213">
        <v>38.500000000000803</v>
      </c>
      <c r="K590" s="214"/>
      <c r="L590" s="214"/>
      <c r="M590" s="214"/>
      <c r="N590" s="214"/>
      <c r="O590" s="218">
        <f t="shared" si="158"/>
        <v>1</v>
      </c>
      <c r="P590" s="218">
        <f t="shared" si="159"/>
        <v>0.9375</v>
      </c>
      <c r="Q590" s="218">
        <f t="shared" si="160"/>
        <v>1</v>
      </c>
      <c r="R590" s="218">
        <f t="shared" si="161"/>
        <v>1</v>
      </c>
      <c r="S590" s="221">
        <f t="shared" si="152"/>
        <v>6.25E-2</v>
      </c>
      <c r="T590" s="221">
        <f t="shared" si="153"/>
        <v>0</v>
      </c>
      <c r="U590" s="221">
        <f t="shared" si="154"/>
        <v>0</v>
      </c>
      <c r="V590" s="221">
        <f t="shared" si="155"/>
        <v>-6.25E-2</v>
      </c>
      <c r="W590" s="221">
        <f t="shared" si="156"/>
        <v>-6.25E-2</v>
      </c>
      <c r="X590" s="221">
        <f t="shared" si="157"/>
        <v>0</v>
      </c>
      <c r="Y590" s="205">
        <f t="shared" si="162"/>
        <v>-37.625</v>
      </c>
      <c r="Z590" s="205">
        <f t="shared" si="163"/>
        <v>-5.6875</v>
      </c>
      <c r="AA590" s="205">
        <f t="shared" si="164"/>
        <v>-62.8125</v>
      </c>
      <c r="AB590" s="205">
        <f t="shared" si="165"/>
        <v>31.9375</v>
      </c>
      <c r="AC590" s="205">
        <f t="shared" si="166"/>
        <v>-25.1875</v>
      </c>
      <c r="AD590" s="205">
        <f t="shared" si="167"/>
        <v>-57.125</v>
      </c>
    </row>
    <row r="591" spans="10:30" x14ac:dyDescent="0.2">
      <c r="J591" s="213">
        <v>38.600000000000797</v>
      </c>
      <c r="K591" s="214"/>
      <c r="L591" s="214"/>
      <c r="M591" s="214"/>
      <c r="N591" s="214"/>
      <c r="O591" s="218">
        <f t="shared" si="158"/>
        <v>1</v>
      </c>
      <c r="P591" s="218">
        <f t="shared" si="159"/>
        <v>0.9375</v>
      </c>
      <c r="Q591" s="218">
        <f t="shared" si="160"/>
        <v>1</v>
      </c>
      <c r="R591" s="218">
        <f t="shared" si="161"/>
        <v>1</v>
      </c>
      <c r="S591" s="221">
        <f t="shared" si="152"/>
        <v>6.25E-2</v>
      </c>
      <c r="T591" s="221">
        <f t="shared" si="153"/>
        <v>0</v>
      </c>
      <c r="U591" s="221">
        <f t="shared" si="154"/>
        <v>0</v>
      </c>
      <c r="V591" s="221">
        <f t="shared" si="155"/>
        <v>-6.25E-2</v>
      </c>
      <c r="W591" s="221">
        <f t="shared" si="156"/>
        <v>-6.25E-2</v>
      </c>
      <c r="X591" s="221">
        <f t="shared" si="157"/>
        <v>0</v>
      </c>
      <c r="Y591" s="205">
        <f t="shared" si="162"/>
        <v>-37.5625</v>
      </c>
      <c r="Z591" s="205">
        <f t="shared" si="163"/>
        <v>-5.6875</v>
      </c>
      <c r="AA591" s="205">
        <f t="shared" si="164"/>
        <v>-62.8125</v>
      </c>
      <c r="AB591" s="205">
        <f t="shared" si="165"/>
        <v>31.875</v>
      </c>
      <c r="AC591" s="205">
        <f t="shared" si="166"/>
        <v>-25.25</v>
      </c>
      <c r="AD591" s="205">
        <f t="shared" si="167"/>
        <v>-57.125</v>
      </c>
    </row>
    <row r="592" spans="10:30" x14ac:dyDescent="0.2">
      <c r="J592" s="213">
        <v>38.700000000000799</v>
      </c>
      <c r="K592" s="214"/>
      <c r="L592" s="214"/>
      <c r="M592" s="214"/>
      <c r="N592" s="214"/>
      <c r="O592" s="218">
        <f t="shared" si="158"/>
        <v>1</v>
      </c>
      <c r="P592" s="218">
        <f t="shared" si="159"/>
        <v>0.9375</v>
      </c>
      <c r="Q592" s="218">
        <f t="shared" si="160"/>
        <v>1</v>
      </c>
      <c r="R592" s="218">
        <f t="shared" si="161"/>
        <v>1</v>
      </c>
      <c r="S592" s="221">
        <f t="shared" si="152"/>
        <v>6.25E-2</v>
      </c>
      <c r="T592" s="221">
        <f t="shared" si="153"/>
        <v>0</v>
      </c>
      <c r="U592" s="221">
        <f t="shared" si="154"/>
        <v>0</v>
      </c>
      <c r="V592" s="221">
        <f t="shared" si="155"/>
        <v>-6.25E-2</v>
      </c>
      <c r="W592" s="221">
        <f t="shared" si="156"/>
        <v>-6.25E-2</v>
      </c>
      <c r="X592" s="221">
        <f t="shared" si="157"/>
        <v>0</v>
      </c>
      <c r="Y592" s="205">
        <f t="shared" si="162"/>
        <v>-37.5</v>
      </c>
      <c r="Z592" s="205">
        <f t="shared" si="163"/>
        <v>-5.6875</v>
      </c>
      <c r="AA592" s="205">
        <f t="shared" si="164"/>
        <v>-62.8125</v>
      </c>
      <c r="AB592" s="205">
        <f t="shared" si="165"/>
        <v>31.8125</v>
      </c>
      <c r="AC592" s="205">
        <f t="shared" si="166"/>
        <v>-25.3125</v>
      </c>
      <c r="AD592" s="205">
        <f t="shared" si="167"/>
        <v>-57.125</v>
      </c>
    </row>
    <row r="593" spans="10:30" x14ac:dyDescent="0.2">
      <c r="J593" s="213">
        <v>38.8000000000008</v>
      </c>
      <c r="K593" s="214"/>
      <c r="L593" s="214"/>
      <c r="M593" s="214"/>
      <c r="N593" s="214"/>
      <c r="O593" s="218">
        <f t="shared" si="158"/>
        <v>1</v>
      </c>
      <c r="P593" s="218">
        <f t="shared" si="159"/>
        <v>0.9375</v>
      </c>
      <c r="Q593" s="218">
        <f t="shared" si="160"/>
        <v>1</v>
      </c>
      <c r="R593" s="218">
        <f t="shared" si="161"/>
        <v>1</v>
      </c>
      <c r="S593" s="221">
        <f t="shared" si="152"/>
        <v>6.25E-2</v>
      </c>
      <c r="T593" s="221">
        <f t="shared" si="153"/>
        <v>0</v>
      </c>
      <c r="U593" s="221">
        <f t="shared" si="154"/>
        <v>0</v>
      </c>
      <c r="V593" s="221">
        <f t="shared" si="155"/>
        <v>-6.25E-2</v>
      </c>
      <c r="W593" s="221">
        <f t="shared" si="156"/>
        <v>-6.25E-2</v>
      </c>
      <c r="X593" s="221">
        <f t="shared" si="157"/>
        <v>0</v>
      </c>
      <c r="Y593" s="205">
        <f t="shared" si="162"/>
        <v>-37.4375</v>
      </c>
      <c r="Z593" s="205">
        <f t="shared" si="163"/>
        <v>-5.6875</v>
      </c>
      <c r="AA593" s="205">
        <f t="shared" si="164"/>
        <v>-62.8125</v>
      </c>
      <c r="AB593" s="205">
        <f t="shared" si="165"/>
        <v>31.75</v>
      </c>
      <c r="AC593" s="205">
        <f t="shared" si="166"/>
        <v>-25.375</v>
      </c>
      <c r="AD593" s="205">
        <f t="shared" si="167"/>
        <v>-57.125</v>
      </c>
    </row>
    <row r="594" spans="10:30" x14ac:dyDescent="0.2">
      <c r="J594" s="213">
        <v>38.900000000000801</v>
      </c>
      <c r="K594" s="214"/>
      <c r="L594" s="214"/>
      <c r="M594" s="214"/>
      <c r="N594" s="214"/>
      <c r="O594" s="218">
        <f t="shared" si="158"/>
        <v>1</v>
      </c>
      <c r="P594" s="218">
        <f t="shared" si="159"/>
        <v>0.9375</v>
      </c>
      <c r="Q594" s="218">
        <f t="shared" si="160"/>
        <v>1</v>
      </c>
      <c r="R594" s="218">
        <f t="shared" si="161"/>
        <v>1</v>
      </c>
      <c r="S594" s="221">
        <f t="shared" si="152"/>
        <v>6.25E-2</v>
      </c>
      <c r="T594" s="221">
        <f t="shared" si="153"/>
        <v>0</v>
      </c>
      <c r="U594" s="221">
        <f t="shared" si="154"/>
        <v>0</v>
      </c>
      <c r="V594" s="221">
        <f t="shared" si="155"/>
        <v>-6.25E-2</v>
      </c>
      <c r="W594" s="221">
        <f t="shared" si="156"/>
        <v>-6.25E-2</v>
      </c>
      <c r="X594" s="221">
        <f t="shared" si="157"/>
        <v>0</v>
      </c>
      <c r="Y594" s="205">
        <f t="shared" si="162"/>
        <v>-37.375</v>
      </c>
      <c r="Z594" s="205">
        <f t="shared" si="163"/>
        <v>-5.6875</v>
      </c>
      <c r="AA594" s="205">
        <f t="shared" si="164"/>
        <v>-62.8125</v>
      </c>
      <c r="AB594" s="205">
        <f t="shared" si="165"/>
        <v>31.6875</v>
      </c>
      <c r="AC594" s="205">
        <f t="shared" si="166"/>
        <v>-25.4375</v>
      </c>
      <c r="AD594" s="205">
        <f t="shared" si="167"/>
        <v>-57.125</v>
      </c>
    </row>
    <row r="595" spans="10:30" x14ac:dyDescent="0.2">
      <c r="J595" s="213">
        <v>39.000000000000803</v>
      </c>
      <c r="K595" s="214"/>
      <c r="L595" s="214"/>
      <c r="M595" s="214"/>
      <c r="N595" s="214"/>
      <c r="O595" s="218">
        <f t="shared" si="158"/>
        <v>1</v>
      </c>
      <c r="P595" s="218">
        <f t="shared" si="159"/>
        <v>0.9375</v>
      </c>
      <c r="Q595" s="218">
        <f t="shared" si="160"/>
        <v>1</v>
      </c>
      <c r="R595" s="218">
        <f t="shared" si="161"/>
        <v>1</v>
      </c>
      <c r="S595" s="221">
        <f t="shared" si="152"/>
        <v>6.25E-2</v>
      </c>
      <c r="T595" s="221">
        <f t="shared" si="153"/>
        <v>0</v>
      </c>
      <c r="U595" s="221">
        <f t="shared" si="154"/>
        <v>0</v>
      </c>
      <c r="V595" s="221">
        <f t="shared" si="155"/>
        <v>-6.25E-2</v>
      </c>
      <c r="W595" s="221">
        <f t="shared" si="156"/>
        <v>-6.25E-2</v>
      </c>
      <c r="X595" s="221">
        <f t="shared" si="157"/>
        <v>0</v>
      </c>
      <c r="Y595" s="205">
        <f t="shared" si="162"/>
        <v>-37.3125</v>
      </c>
      <c r="Z595" s="205">
        <f t="shared" si="163"/>
        <v>-5.6875</v>
      </c>
      <c r="AA595" s="205">
        <f t="shared" si="164"/>
        <v>-62.8125</v>
      </c>
      <c r="AB595" s="205">
        <f t="shared" si="165"/>
        <v>31.625</v>
      </c>
      <c r="AC595" s="205">
        <f t="shared" si="166"/>
        <v>-25.5</v>
      </c>
      <c r="AD595" s="205">
        <f t="shared" si="167"/>
        <v>-57.125</v>
      </c>
    </row>
    <row r="596" spans="10:30" x14ac:dyDescent="0.2">
      <c r="J596" s="213">
        <v>39.100000000000797</v>
      </c>
      <c r="K596" s="214"/>
      <c r="L596" s="214"/>
      <c r="M596" s="214"/>
      <c r="N596" s="214"/>
      <c r="O596" s="218">
        <f t="shared" si="158"/>
        <v>1</v>
      </c>
      <c r="P596" s="218">
        <f t="shared" si="159"/>
        <v>0.9375</v>
      </c>
      <c r="Q596" s="218">
        <f t="shared" si="160"/>
        <v>1</v>
      </c>
      <c r="R596" s="218">
        <f t="shared" si="161"/>
        <v>1</v>
      </c>
      <c r="S596" s="221">
        <f t="shared" si="152"/>
        <v>6.25E-2</v>
      </c>
      <c r="T596" s="221">
        <f t="shared" si="153"/>
        <v>0</v>
      </c>
      <c r="U596" s="221">
        <f t="shared" si="154"/>
        <v>0</v>
      </c>
      <c r="V596" s="221">
        <f t="shared" si="155"/>
        <v>-6.25E-2</v>
      </c>
      <c r="W596" s="221">
        <f t="shared" si="156"/>
        <v>-6.25E-2</v>
      </c>
      <c r="X596" s="221">
        <f t="shared" si="157"/>
        <v>0</v>
      </c>
      <c r="Y596" s="205">
        <f t="shared" si="162"/>
        <v>-37.25</v>
      </c>
      <c r="Z596" s="205">
        <f t="shared" si="163"/>
        <v>-5.6875</v>
      </c>
      <c r="AA596" s="205">
        <f t="shared" si="164"/>
        <v>-62.8125</v>
      </c>
      <c r="AB596" s="205">
        <f t="shared" si="165"/>
        <v>31.5625</v>
      </c>
      <c r="AC596" s="205">
        <f t="shared" si="166"/>
        <v>-25.5625</v>
      </c>
      <c r="AD596" s="205">
        <f t="shared" si="167"/>
        <v>-57.125</v>
      </c>
    </row>
    <row r="597" spans="10:30" x14ac:dyDescent="0.2">
      <c r="J597" s="213">
        <v>39.200000000000799</v>
      </c>
      <c r="K597" s="214"/>
      <c r="L597" s="214"/>
      <c r="M597" s="214"/>
      <c r="N597" s="214"/>
      <c r="O597" s="218">
        <f t="shared" si="158"/>
        <v>1</v>
      </c>
      <c r="P597" s="218">
        <f t="shared" si="159"/>
        <v>0.9375</v>
      </c>
      <c r="Q597" s="218">
        <f t="shared" si="160"/>
        <v>1</v>
      </c>
      <c r="R597" s="218">
        <f t="shared" si="161"/>
        <v>1</v>
      </c>
      <c r="S597" s="221">
        <f t="shared" si="152"/>
        <v>6.25E-2</v>
      </c>
      <c r="T597" s="221">
        <f t="shared" si="153"/>
        <v>0</v>
      </c>
      <c r="U597" s="221">
        <f t="shared" si="154"/>
        <v>0</v>
      </c>
      <c r="V597" s="221">
        <f t="shared" si="155"/>
        <v>-6.25E-2</v>
      </c>
      <c r="W597" s="221">
        <f t="shared" si="156"/>
        <v>-6.25E-2</v>
      </c>
      <c r="X597" s="221">
        <f t="shared" si="157"/>
        <v>0</v>
      </c>
      <c r="Y597" s="205">
        <f t="shared" si="162"/>
        <v>-37.1875</v>
      </c>
      <c r="Z597" s="205">
        <f t="shared" si="163"/>
        <v>-5.6875</v>
      </c>
      <c r="AA597" s="205">
        <f t="shared" si="164"/>
        <v>-62.8125</v>
      </c>
      <c r="AB597" s="205">
        <f t="shared" si="165"/>
        <v>31.5</v>
      </c>
      <c r="AC597" s="205">
        <f t="shared" si="166"/>
        <v>-25.625</v>
      </c>
      <c r="AD597" s="205">
        <f t="shared" si="167"/>
        <v>-57.125</v>
      </c>
    </row>
    <row r="598" spans="10:30" x14ac:dyDescent="0.2">
      <c r="J598" s="213">
        <v>39.3000000000008</v>
      </c>
      <c r="K598" s="214"/>
      <c r="L598" s="214"/>
      <c r="M598" s="214"/>
      <c r="N598" s="214"/>
      <c r="O598" s="218">
        <f t="shared" si="158"/>
        <v>1</v>
      </c>
      <c r="P598" s="218">
        <f t="shared" si="159"/>
        <v>0.9375</v>
      </c>
      <c r="Q598" s="218">
        <f t="shared" si="160"/>
        <v>1</v>
      </c>
      <c r="R598" s="218">
        <f t="shared" si="161"/>
        <v>1</v>
      </c>
      <c r="S598" s="221">
        <f t="shared" si="152"/>
        <v>6.25E-2</v>
      </c>
      <c r="T598" s="221">
        <f t="shared" si="153"/>
        <v>0</v>
      </c>
      <c r="U598" s="221">
        <f t="shared" si="154"/>
        <v>0</v>
      </c>
      <c r="V598" s="221">
        <f t="shared" si="155"/>
        <v>-6.25E-2</v>
      </c>
      <c r="W598" s="221">
        <f t="shared" si="156"/>
        <v>-6.25E-2</v>
      </c>
      <c r="X598" s="221">
        <f t="shared" si="157"/>
        <v>0</v>
      </c>
      <c r="Y598" s="205">
        <f t="shared" si="162"/>
        <v>-37.125</v>
      </c>
      <c r="Z598" s="205">
        <f t="shared" si="163"/>
        <v>-5.6875</v>
      </c>
      <c r="AA598" s="205">
        <f t="shared" si="164"/>
        <v>-62.8125</v>
      </c>
      <c r="AB598" s="205">
        <f t="shared" si="165"/>
        <v>31.4375</v>
      </c>
      <c r="AC598" s="205">
        <f t="shared" si="166"/>
        <v>-25.6875</v>
      </c>
      <c r="AD598" s="205">
        <f t="shared" si="167"/>
        <v>-57.125</v>
      </c>
    </row>
    <row r="599" spans="10:30" x14ac:dyDescent="0.2">
      <c r="J599" s="213">
        <v>39.400000000000801</v>
      </c>
      <c r="K599" s="214"/>
      <c r="L599" s="214"/>
      <c r="M599" s="214"/>
      <c r="N599" s="214"/>
      <c r="O599" s="218">
        <f t="shared" si="158"/>
        <v>1</v>
      </c>
      <c r="P599" s="218">
        <f t="shared" si="159"/>
        <v>0.9375</v>
      </c>
      <c r="Q599" s="218">
        <f t="shared" si="160"/>
        <v>1</v>
      </c>
      <c r="R599" s="218">
        <f t="shared" si="161"/>
        <v>1</v>
      </c>
      <c r="S599" s="221">
        <f t="shared" si="152"/>
        <v>6.25E-2</v>
      </c>
      <c r="T599" s="221">
        <f t="shared" si="153"/>
        <v>0</v>
      </c>
      <c r="U599" s="221">
        <f t="shared" si="154"/>
        <v>0</v>
      </c>
      <c r="V599" s="221">
        <f t="shared" si="155"/>
        <v>-6.25E-2</v>
      </c>
      <c r="W599" s="221">
        <f t="shared" si="156"/>
        <v>-6.25E-2</v>
      </c>
      <c r="X599" s="221">
        <f t="shared" si="157"/>
        <v>0</v>
      </c>
      <c r="Y599" s="205">
        <f t="shared" si="162"/>
        <v>-37.0625</v>
      </c>
      <c r="Z599" s="205">
        <f t="shared" si="163"/>
        <v>-5.6875</v>
      </c>
      <c r="AA599" s="205">
        <f t="shared" si="164"/>
        <v>-62.8125</v>
      </c>
      <c r="AB599" s="205">
        <f t="shared" si="165"/>
        <v>31.375</v>
      </c>
      <c r="AC599" s="205">
        <f t="shared" si="166"/>
        <v>-25.75</v>
      </c>
      <c r="AD599" s="205">
        <f t="shared" si="167"/>
        <v>-57.125</v>
      </c>
    </row>
    <row r="600" spans="10:30" x14ac:dyDescent="0.2">
      <c r="J600" s="213">
        <v>39.500000000000803</v>
      </c>
      <c r="K600" s="214"/>
      <c r="L600" s="214"/>
      <c r="M600" s="214"/>
      <c r="N600" s="214"/>
      <c r="O600" s="218">
        <f t="shared" si="158"/>
        <v>1</v>
      </c>
      <c r="P600" s="218">
        <f t="shared" si="159"/>
        <v>0.9375</v>
      </c>
      <c r="Q600" s="218">
        <f t="shared" si="160"/>
        <v>1</v>
      </c>
      <c r="R600" s="218">
        <f t="shared" si="161"/>
        <v>1</v>
      </c>
      <c r="S600" s="221">
        <f t="shared" si="152"/>
        <v>6.25E-2</v>
      </c>
      <c r="T600" s="221">
        <f t="shared" si="153"/>
        <v>0</v>
      </c>
      <c r="U600" s="221">
        <f t="shared" si="154"/>
        <v>0</v>
      </c>
      <c r="V600" s="221">
        <f t="shared" si="155"/>
        <v>-6.25E-2</v>
      </c>
      <c r="W600" s="221">
        <f t="shared" si="156"/>
        <v>-6.25E-2</v>
      </c>
      <c r="X600" s="221">
        <f t="shared" si="157"/>
        <v>0</v>
      </c>
      <c r="Y600" s="205">
        <f t="shared" si="162"/>
        <v>-37</v>
      </c>
      <c r="Z600" s="205">
        <f t="shared" si="163"/>
        <v>-5.6875</v>
      </c>
      <c r="AA600" s="205">
        <f t="shared" si="164"/>
        <v>-62.8125</v>
      </c>
      <c r="AB600" s="205">
        <f t="shared" si="165"/>
        <v>31.3125</v>
      </c>
      <c r="AC600" s="205">
        <f t="shared" si="166"/>
        <v>-25.8125</v>
      </c>
      <c r="AD600" s="205">
        <f t="shared" si="167"/>
        <v>-57.125</v>
      </c>
    </row>
    <row r="601" spans="10:30" x14ac:dyDescent="0.2">
      <c r="J601" s="213">
        <v>39.600000000000797</v>
      </c>
      <c r="K601" s="214"/>
      <c r="L601" s="214"/>
      <c r="M601" s="214"/>
      <c r="N601" s="214"/>
      <c r="O601" s="218">
        <f t="shared" si="158"/>
        <v>1</v>
      </c>
      <c r="P601" s="218">
        <f t="shared" si="159"/>
        <v>0.9375</v>
      </c>
      <c r="Q601" s="218">
        <f t="shared" si="160"/>
        <v>1</v>
      </c>
      <c r="R601" s="218">
        <f t="shared" si="161"/>
        <v>1</v>
      </c>
      <c r="S601" s="221">
        <f t="shared" si="152"/>
        <v>6.25E-2</v>
      </c>
      <c r="T601" s="221">
        <f t="shared" si="153"/>
        <v>0</v>
      </c>
      <c r="U601" s="221">
        <f t="shared" si="154"/>
        <v>0</v>
      </c>
      <c r="V601" s="221">
        <f t="shared" si="155"/>
        <v>-6.25E-2</v>
      </c>
      <c r="W601" s="221">
        <f t="shared" si="156"/>
        <v>-6.25E-2</v>
      </c>
      <c r="X601" s="221">
        <f t="shared" si="157"/>
        <v>0</v>
      </c>
      <c r="Y601" s="205">
        <f t="shared" si="162"/>
        <v>-36.9375</v>
      </c>
      <c r="Z601" s="205">
        <f t="shared" si="163"/>
        <v>-5.6875</v>
      </c>
      <c r="AA601" s="205">
        <f t="shared" si="164"/>
        <v>-62.8125</v>
      </c>
      <c r="AB601" s="205">
        <f t="shared" si="165"/>
        <v>31.25</v>
      </c>
      <c r="AC601" s="205">
        <f t="shared" si="166"/>
        <v>-25.875</v>
      </c>
      <c r="AD601" s="205">
        <f t="shared" si="167"/>
        <v>-57.125</v>
      </c>
    </row>
    <row r="602" spans="10:30" x14ac:dyDescent="0.2">
      <c r="J602" s="213">
        <v>39.700000000000799</v>
      </c>
      <c r="K602" s="214"/>
      <c r="L602" s="214"/>
      <c r="M602" s="214"/>
      <c r="N602" s="214"/>
      <c r="O602" s="218">
        <f t="shared" si="158"/>
        <v>1</v>
      </c>
      <c r="P602" s="218">
        <f t="shared" si="159"/>
        <v>0.9375</v>
      </c>
      <c r="Q602" s="218">
        <f t="shared" si="160"/>
        <v>1</v>
      </c>
      <c r="R602" s="218">
        <f t="shared" si="161"/>
        <v>1</v>
      </c>
      <c r="S602" s="221">
        <f t="shared" si="152"/>
        <v>6.25E-2</v>
      </c>
      <c r="T602" s="221">
        <f t="shared" si="153"/>
        <v>0</v>
      </c>
      <c r="U602" s="221">
        <f t="shared" si="154"/>
        <v>0</v>
      </c>
      <c r="V602" s="221">
        <f t="shared" si="155"/>
        <v>-6.25E-2</v>
      </c>
      <c r="W602" s="221">
        <f t="shared" si="156"/>
        <v>-6.25E-2</v>
      </c>
      <c r="X602" s="221">
        <f t="shared" si="157"/>
        <v>0</v>
      </c>
      <c r="Y602" s="205">
        <f t="shared" si="162"/>
        <v>-36.875</v>
      </c>
      <c r="Z602" s="205">
        <f t="shared" si="163"/>
        <v>-5.6875</v>
      </c>
      <c r="AA602" s="205">
        <f t="shared" si="164"/>
        <v>-62.8125</v>
      </c>
      <c r="AB602" s="205">
        <f t="shared" si="165"/>
        <v>31.1875</v>
      </c>
      <c r="AC602" s="205">
        <f t="shared" si="166"/>
        <v>-25.9375</v>
      </c>
      <c r="AD602" s="205">
        <f t="shared" si="167"/>
        <v>-57.125</v>
      </c>
    </row>
    <row r="603" spans="10:30" x14ac:dyDescent="0.2">
      <c r="J603" s="213">
        <v>39.8000000000008</v>
      </c>
      <c r="K603" s="214"/>
      <c r="L603" s="214"/>
      <c r="M603" s="214"/>
      <c r="N603" s="214"/>
      <c r="O603" s="218">
        <f t="shared" si="158"/>
        <v>1</v>
      </c>
      <c r="P603" s="218">
        <f t="shared" si="159"/>
        <v>0.9375</v>
      </c>
      <c r="Q603" s="218">
        <f t="shared" si="160"/>
        <v>1</v>
      </c>
      <c r="R603" s="218">
        <f t="shared" si="161"/>
        <v>1</v>
      </c>
      <c r="S603" s="221">
        <f t="shared" si="152"/>
        <v>6.25E-2</v>
      </c>
      <c r="T603" s="221">
        <f t="shared" si="153"/>
        <v>0</v>
      </c>
      <c r="U603" s="221">
        <f t="shared" si="154"/>
        <v>0</v>
      </c>
      <c r="V603" s="221">
        <f t="shared" si="155"/>
        <v>-6.25E-2</v>
      </c>
      <c r="W603" s="221">
        <f t="shared" si="156"/>
        <v>-6.25E-2</v>
      </c>
      <c r="X603" s="221">
        <f t="shared" si="157"/>
        <v>0</v>
      </c>
      <c r="Y603" s="205">
        <f t="shared" si="162"/>
        <v>-36.8125</v>
      </c>
      <c r="Z603" s="205">
        <f t="shared" si="163"/>
        <v>-5.6875</v>
      </c>
      <c r="AA603" s="205">
        <f t="shared" si="164"/>
        <v>-62.8125</v>
      </c>
      <c r="AB603" s="205">
        <f t="shared" si="165"/>
        <v>31.125</v>
      </c>
      <c r="AC603" s="205">
        <f t="shared" si="166"/>
        <v>-26</v>
      </c>
      <c r="AD603" s="205">
        <f t="shared" si="167"/>
        <v>-57.125</v>
      </c>
    </row>
    <row r="604" spans="10:30" x14ac:dyDescent="0.2">
      <c r="J604" s="213">
        <v>39.900000000000901</v>
      </c>
      <c r="K604" s="214"/>
      <c r="L604" s="214"/>
      <c r="M604" s="214"/>
      <c r="N604" s="214"/>
      <c r="O604" s="218">
        <f t="shared" si="158"/>
        <v>1</v>
      </c>
      <c r="P604" s="218">
        <f t="shared" si="159"/>
        <v>0.9375</v>
      </c>
      <c r="Q604" s="218">
        <f t="shared" si="160"/>
        <v>1</v>
      </c>
      <c r="R604" s="218">
        <f t="shared" si="161"/>
        <v>1</v>
      </c>
      <c r="S604" s="221">
        <f t="shared" si="152"/>
        <v>6.25E-2</v>
      </c>
      <c r="T604" s="221">
        <f t="shared" si="153"/>
        <v>0</v>
      </c>
      <c r="U604" s="221">
        <f t="shared" si="154"/>
        <v>0</v>
      </c>
      <c r="V604" s="221">
        <f t="shared" si="155"/>
        <v>-6.25E-2</v>
      </c>
      <c r="W604" s="221">
        <f t="shared" si="156"/>
        <v>-6.25E-2</v>
      </c>
      <c r="X604" s="221">
        <f t="shared" si="157"/>
        <v>0</v>
      </c>
      <c r="Y604" s="205">
        <f t="shared" si="162"/>
        <v>-36.75</v>
      </c>
      <c r="Z604" s="205">
        <f t="shared" si="163"/>
        <v>-5.6875</v>
      </c>
      <c r="AA604" s="205">
        <f t="shared" si="164"/>
        <v>-62.8125</v>
      </c>
      <c r="AB604" s="205">
        <f t="shared" si="165"/>
        <v>31.0625</v>
      </c>
      <c r="AC604" s="205">
        <f t="shared" si="166"/>
        <v>-26.0625</v>
      </c>
      <c r="AD604" s="205">
        <f t="shared" si="167"/>
        <v>-57.125</v>
      </c>
    </row>
    <row r="605" spans="10:30" x14ac:dyDescent="0.2">
      <c r="J605" s="213">
        <v>40.000000000000902</v>
      </c>
      <c r="K605" s="214"/>
      <c r="L605" s="214"/>
      <c r="M605" s="214"/>
      <c r="N605" s="214"/>
      <c r="O605" s="218">
        <f t="shared" si="158"/>
        <v>1</v>
      </c>
      <c r="P605" s="218">
        <f t="shared" si="159"/>
        <v>0.9375</v>
      </c>
      <c r="Q605" s="218">
        <f t="shared" si="160"/>
        <v>1</v>
      </c>
      <c r="R605" s="218">
        <f t="shared" si="161"/>
        <v>1</v>
      </c>
      <c r="S605" s="221">
        <f t="shared" si="152"/>
        <v>6.25E-2</v>
      </c>
      <c r="T605" s="221">
        <f t="shared" si="153"/>
        <v>0</v>
      </c>
      <c r="U605" s="221">
        <f t="shared" si="154"/>
        <v>0</v>
      </c>
      <c r="V605" s="221">
        <f t="shared" si="155"/>
        <v>-6.25E-2</v>
      </c>
      <c r="W605" s="221">
        <f t="shared" si="156"/>
        <v>-6.25E-2</v>
      </c>
      <c r="X605" s="221">
        <f t="shared" si="157"/>
        <v>0</v>
      </c>
      <c r="Y605" s="205">
        <f t="shared" si="162"/>
        <v>-36.6875</v>
      </c>
      <c r="Z605" s="205">
        <f t="shared" si="163"/>
        <v>-5.6875</v>
      </c>
      <c r="AA605" s="205">
        <f t="shared" si="164"/>
        <v>-62.8125</v>
      </c>
      <c r="AB605" s="205">
        <f t="shared" si="165"/>
        <v>31</v>
      </c>
      <c r="AC605" s="205">
        <f t="shared" si="166"/>
        <v>-26.125</v>
      </c>
      <c r="AD605" s="205">
        <f t="shared" si="167"/>
        <v>-57.125</v>
      </c>
    </row>
    <row r="606" spans="10:30" x14ac:dyDescent="0.2">
      <c r="J606" s="213">
        <v>40.100000000000897</v>
      </c>
      <c r="K606" s="214"/>
      <c r="L606" s="214"/>
      <c r="M606" s="214"/>
      <c r="N606" s="214"/>
      <c r="O606" s="218">
        <f t="shared" si="158"/>
        <v>1</v>
      </c>
      <c r="P606" s="218">
        <f t="shared" si="159"/>
        <v>0.9375</v>
      </c>
      <c r="Q606" s="218">
        <f t="shared" si="160"/>
        <v>1</v>
      </c>
      <c r="R606" s="218">
        <f t="shared" si="161"/>
        <v>1</v>
      </c>
      <c r="S606" s="221">
        <f t="shared" si="152"/>
        <v>6.25E-2</v>
      </c>
      <c r="T606" s="221">
        <f t="shared" si="153"/>
        <v>0</v>
      </c>
      <c r="U606" s="221">
        <f t="shared" si="154"/>
        <v>0</v>
      </c>
      <c r="V606" s="221">
        <f t="shared" si="155"/>
        <v>-6.25E-2</v>
      </c>
      <c r="W606" s="221">
        <f t="shared" si="156"/>
        <v>-6.25E-2</v>
      </c>
      <c r="X606" s="221">
        <f t="shared" si="157"/>
        <v>0</v>
      </c>
      <c r="Y606" s="205">
        <f t="shared" si="162"/>
        <v>-36.625</v>
      </c>
      <c r="Z606" s="205">
        <f t="shared" si="163"/>
        <v>-5.6875</v>
      </c>
      <c r="AA606" s="205">
        <f t="shared" si="164"/>
        <v>-62.8125</v>
      </c>
      <c r="AB606" s="205">
        <f t="shared" si="165"/>
        <v>30.9375</v>
      </c>
      <c r="AC606" s="205">
        <f t="shared" si="166"/>
        <v>-26.1875</v>
      </c>
      <c r="AD606" s="205">
        <f t="shared" si="167"/>
        <v>-57.125</v>
      </c>
    </row>
    <row r="607" spans="10:30" x14ac:dyDescent="0.2">
      <c r="J607" s="213">
        <v>40.200000000000898</v>
      </c>
      <c r="K607" s="214"/>
      <c r="L607" s="214"/>
      <c r="M607" s="214"/>
      <c r="N607" s="214"/>
      <c r="O607" s="218">
        <f t="shared" si="158"/>
        <v>1</v>
      </c>
      <c r="P607" s="218">
        <f t="shared" si="159"/>
        <v>0.9375</v>
      </c>
      <c r="Q607" s="218">
        <f t="shared" si="160"/>
        <v>1</v>
      </c>
      <c r="R607" s="218">
        <f t="shared" si="161"/>
        <v>1</v>
      </c>
      <c r="S607" s="221">
        <f t="shared" si="152"/>
        <v>6.25E-2</v>
      </c>
      <c r="T607" s="221">
        <f t="shared" si="153"/>
        <v>0</v>
      </c>
      <c r="U607" s="221">
        <f t="shared" si="154"/>
        <v>0</v>
      </c>
      <c r="V607" s="221">
        <f t="shared" si="155"/>
        <v>-6.25E-2</v>
      </c>
      <c r="W607" s="221">
        <f t="shared" si="156"/>
        <v>-6.25E-2</v>
      </c>
      <c r="X607" s="221">
        <f t="shared" si="157"/>
        <v>0</v>
      </c>
      <c r="Y607" s="205">
        <f t="shared" si="162"/>
        <v>-36.5625</v>
      </c>
      <c r="Z607" s="205">
        <f t="shared" si="163"/>
        <v>-5.6875</v>
      </c>
      <c r="AA607" s="205">
        <f t="shared" si="164"/>
        <v>-62.8125</v>
      </c>
      <c r="AB607" s="205">
        <f t="shared" si="165"/>
        <v>30.875</v>
      </c>
      <c r="AC607" s="205">
        <f t="shared" si="166"/>
        <v>-26.25</v>
      </c>
      <c r="AD607" s="205">
        <f t="shared" si="167"/>
        <v>-57.125</v>
      </c>
    </row>
    <row r="608" spans="10:30" x14ac:dyDescent="0.2">
      <c r="J608" s="213">
        <v>40.3000000000009</v>
      </c>
      <c r="K608" s="214"/>
      <c r="L608" s="214"/>
      <c r="M608" s="214"/>
      <c r="N608" s="214"/>
      <c r="O608" s="218">
        <f t="shared" si="158"/>
        <v>1</v>
      </c>
      <c r="P608" s="218">
        <f t="shared" si="159"/>
        <v>0.9375</v>
      </c>
      <c r="Q608" s="218">
        <f t="shared" si="160"/>
        <v>1</v>
      </c>
      <c r="R608" s="218">
        <f t="shared" si="161"/>
        <v>1</v>
      </c>
      <c r="S608" s="221">
        <f t="shared" si="152"/>
        <v>6.25E-2</v>
      </c>
      <c r="T608" s="221">
        <f t="shared" si="153"/>
        <v>0</v>
      </c>
      <c r="U608" s="221">
        <f t="shared" si="154"/>
        <v>0</v>
      </c>
      <c r="V608" s="221">
        <f t="shared" si="155"/>
        <v>-6.25E-2</v>
      </c>
      <c r="W608" s="221">
        <f t="shared" si="156"/>
        <v>-6.25E-2</v>
      </c>
      <c r="X608" s="221">
        <f t="shared" si="157"/>
        <v>0</v>
      </c>
      <c r="Y608" s="205">
        <f t="shared" si="162"/>
        <v>-36.5</v>
      </c>
      <c r="Z608" s="205">
        <f t="shared" si="163"/>
        <v>-5.6875</v>
      </c>
      <c r="AA608" s="205">
        <f t="shared" si="164"/>
        <v>-62.8125</v>
      </c>
      <c r="AB608" s="205">
        <f t="shared" si="165"/>
        <v>30.8125</v>
      </c>
      <c r="AC608" s="205">
        <f t="shared" si="166"/>
        <v>-26.3125</v>
      </c>
      <c r="AD608" s="205">
        <f t="shared" si="167"/>
        <v>-57.125</v>
      </c>
    </row>
    <row r="609" spans="10:30" x14ac:dyDescent="0.2">
      <c r="J609" s="213">
        <v>40.400000000000901</v>
      </c>
      <c r="K609" s="214"/>
      <c r="L609" s="214"/>
      <c r="M609" s="214"/>
      <c r="N609" s="214"/>
      <c r="O609" s="218">
        <f t="shared" si="158"/>
        <v>1</v>
      </c>
      <c r="P609" s="218">
        <f t="shared" si="159"/>
        <v>0.9375</v>
      </c>
      <c r="Q609" s="218">
        <f t="shared" si="160"/>
        <v>1</v>
      </c>
      <c r="R609" s="218">
        <f t="shared" si="161"/>
        <v>1</v>
      </c>
      <c r="S609" s="221">
        <f t="shared" si="152"/>
        <v>6.25E-2</v>
      </c>
      <c r="T609" s="221">
        <f t="shared" si="153"/>
        <v>0</v>
      </c>
      <c r="U609" s="221">
        <f t="shared" si="154"/>
        <v>0</v>
      </c>
      <c r="V609" s="221">
        <f t="shared" si="155"/>
        <v>-6.25E-2</v>
      </c>
      <c r="W609" s="221">
        <f t="shared" si="156"/>
        <v>-6.25E-2</v>
      </c>
      <c r="X609" s="221">
        <f t="shared" si="157"/>
        <v>0</v>
      </c>
      <c r="Y609" s="205">
        <f t="shared" si="162"/>
        <v>-36.4375</v>
      </c>
      <c r="Z609" s="205">
        <f t="shared" si="163"/>
        <v>-5.6875</v>
      </c>
      <c r="AA609" s="205">
        <f t="shared" si="164"/>
        <v>-62.8125</v>
      </c>
      <c r="AB609" s="205">
        <f t="shared" si="165"/>
        <v>30.75</v>
      </c>
      <c r="AC609" s="205">
        <f t="shared" si="166"/>
        <v>-26.375</v>
      </c>
      <c r="AD609" s="205">
        <f t="shared" si="167"/>
        <v>-57.125</v>
      </c>
    </row>
    <row r="610" spans="10:30" x14ac:dyDescent="0.2">
      <c r="J610" s="213">
        <v>40.500000000000902</v>
      </c>
      <c r="K610" s="214"/>
      <c r="L610" s="214"/>
      <c r="M610" s="214"/>
      <c r="N610" s="214"/>
      <c r="O610" s="218">
        <f t="shared" si="158"/>
        <v>1</v>
      </c>
      <c r="P610" s="218">
        <f t="shared" si="159"/>
        <v>0.9375</v>
      </c>
      <c r="Q610" s="218">
        <f t="shared" si="160"/>
        <v>1</v>
      </c>
      <c r="R610" s="218">
        <f t="shared" si="161"/>
        <v>1</v>
      </c>
      <c r="S610" s="221">
        <f t="shared" si="152"/>
        <v>6.25E-2</v>
      </c>
      <c r="T610" s="221">
        <f t="shared" si="153"/>
        <v>0</v>
      </c>
      <c r="U610" s="221">
        <f t="shared" si="154"/>
        <v>0</v>
      </c>
      <c r="V610" s="221">
        <f t="shared" si="155"/>
        <v>-6.25E-2</v>
      </c>
      <c r="W610" s="221">
        <f t="shared" si="156"/>
        <v>-6.25E-2</v>
      </c>
      <c r="X610" s="221">
        <f t="shared" si="157"/>
        <v>0</v>
      </c>
      <c r="Y610" s="205">
        <f t="shared" si="162"/>
        <v>-36.375</v>
      </c>
      <c r="Z610" s="205">
        <f t="shared" si="163"/>
        <v>-5.6875</v>
      </c>
      <c r="AA610" s="205">
        <f t="shared" si="164"/>
        <v>-62.8125</v>
      </c>
      <c r="AB610" s="205">
        <f t="shared" si="165"/>
        <v>30.6875</v>
      </c>
      <c r="AC610" s="205">
        <f t="shared" si="166"/>
        <v>-26.4375</v>
      </c>
      <c r="AD610" s="205">
        <f t="shared" si="167"/>
        <v>-57.125</v>
      </c>
    </row>
    <row r="611" spans="10:30" x14ac:dyDescent="0.2">
      <c r="J611" s="213">
        <v>40.600000000000897</v>
      </c>
      <c r="K611" s="214"/>
      <c r="L611" s="214"/>
      <c r="M611" s="214"/>
      <c r="N611" s="214"/>
      <c r="O611" s="218">
        <f t="shared" si="158"/>
        <v>1</v>
      </c>
      <c r="P611" s="218">
        <f t="shared" si="159"/>
        <v>0.9375</v>
      </c>
      <c r="Q611" s="218">
        <f t="shared" si="160"/>
        <v>1</v>
      </c>
      <c r="R611" s="218">
        <f t="shared" si="161"/>
        <v>1</v>
      </c>
      <c r="S611" s="221">
        <f t="shared" si="152"/>
        <v>6.25E-2</v>
      </c>
      <c r="T611" s="221">
        <f t="shared" si="153"/>
        <v>0</v>
      </c>
      <c r="U611" s="221">
        <f t="shared" si="154"/>
        <v>0</v>
      </c>
      <c r="V611" s="221">
        <f t="shared" si="155"/>
        <v>-6.25E-2</v>
      </c>
      <c r="W611" s="221">
        <f t="shared" si="156"/>
        <v>-6.25E-2</v>
      </c>
      <c r="X611" s="221">
        <f t="shared" si="157"/>
        <v>0</v>
      </c>
      <c r="Y611" s="205">
        <f t="shared" si="162"/>
        <v>-36.3125</v>
      </c>
      <c r="Z611" s="205">
        <f t="shared" si="163"/>
        <v>-5.6875</v>
      </c>
      <c r="AA611" s="205">
        <f t="shared" si="164"/>
        <v>-62.8125</v>
      </c>
      <c r="AB611" s="205">
        <f t="shared" si="165"/>
        <v>30.625</v>
      </c>
      <c r="AC611" s="205">
        <f t="shared" si="166"/>
        <v>-26.5</v>
      </c>
      <c r="AD611" s="205">
        <f t="shared" si="167"/>
        <v>-57.125</v>
      </c>
    </row>
    <row r="612" spans="10:30" x14ac:dyDescent="0.2">
      <c r="J612" s="213">
        <v>40.700000000000898</v>
      </c>
      <c r="K612" s="214"/>
      <c r="L612" s="214"/>
      <c r="M612" s="214"/>
      <c r="N612" s="214"/>
      <c r="O612" s="218">
        <f t="shared" si="158"/>
        <v>1</v>
      </c>
      <c r="P612" s="218">
        <f t="shared" si="159"/>
        <v>0.9375</v>
      </c>
      <c r="Q612" s="218">
        <f t="shared" si="160"/>
        <v>1</v>
      </c>
      <c r="R612" s="218">
        <f t="shared" si="161"/>
        <v>1</v>
      </c>
      <c r="S612" s="221">
        <f t="shared" si="152"/>
        <v>6.25E-2</v>
      </c>
      <c r="T612" s="221">
        <f t="shared" si="153"/>
        <v>0</v>
      </c>
      <c r="U612" s="221">
        <f t="shared" si="154"/>
        <v>0</v>
      </c>
      <c r="V612" s="221">
        <f t="shared" si="155"/>
        <v>-6.25E-2</v>
      </c>
      <c r="W612" s="221">
        <f t="shared" si="156"/>
        <v>-6.25E-2</v>
      </c>
      <c r="X612" s="221">
        <f t="shared" si="157"/>
        <v>0</v>
      </c>
      <c r="Y612" s="205">
        <f t="shared" si="162"/>
        <v>-36.25</v>
      </c>
      <c r="Z612" s="205">
        <f t="shared" si="163"/>
        <v>-5.6875</v>
      </c>
      <c r="AA612" s="205">
        <f t="shared" si="164"/>
        <v>-62.8125</v>
      </c>
      <c r="AB612" s="205">
        <f t="shared" si="165"/>
        <v>30.5625</v>
      </c>
      <c r="AC612" s="205">
        <f t="shared" si="166"/>
        <v>-26.5625</v>
      </c>
      <c r="AD612" s="205">
        <f t="shared" si="167"/>
        <v>-57.125</v>
      </c>
    </row>
    <row r="613" spans="10:30" x14ac:dyDescent="0.2">
      <c r="J613" s="213">
        <v>40.8000000000009</v>
      </c>
      <c r="K613" s="214"/>
      <c r="L613" s="214"/>
      <c r="M613" s="214"/>
      <c r="N613" s="214"/>
      <c r="O613" s="218">
        <f t="shared" si="158"/>
        <v>1</v>
      </c>
      <c r="P613" s="218">
        <f t="shared" si="159"/>
        <v>0.9375</v>
      </c>
      <c r="Q613" s="218">
        <f t="shared" si="160"/>
        <v>1</v>
      </c>
      <c r="R613" s="218">
        <f t="shared" si="161"/>
        <v>1</v>
      </c>
      <c r="S613" s="221">
        <f t="shared" si="152"/>
        <v>6.25E-2</v>
      </c>
      <c r="T613" s="221">
        <f t="shared" si="153"/>
        <v>0</v>
      </c>
      <c r="U613" s="221">
        <f t="shared" si="154"/>
        <v>0</v>
      </c>
      <c r="V613" s="221">
        <f t="shared" si="155"/>
        <v>-6.25E-2</v>
      </c>
      <c r="W613" s="221">
        <f t="shared" si="156"/>
        <v>-6.25E-2</v>
      </c>
      <c r="X613" s="221">
        <f t="shared" si="157"/>
        <v>0</v>
      </c>
      <c r="Y613" s="205">
        <f t="shared" si="162"/>
        <v>-36.1875</v>
      </c>
      <c r="Z613" s="205">
        <f t="shared" si="163"/>
        <v>-5.6875</v>
      </c>
      <c r="AA613" s="205">
        <f t="shared" si="164"/>
        <v>-62.8125</v>
      </c>
      <c r="AB613" s="205">
        <f t="shared" si="165"/>
        <v>30.5</v>
      </c>
      <c r="AC613" s="205">
        <f t="shared" si="166"/>
        <v>-26.625</v>
      </c>
      <c r="AD613" s="205">
        <f t="shared" si="167"/>
        <v>-57.125</v>
      </c>
    </row>
    <row r="614" spans="10:30" x14ac:dyDescent="0.2">
      <c r="J614" s="213">
        <v>40.900000000000901</v>
      </c>
      <c r="K614" s="214"/>
      <c r="L614" s="214"/>
      <c r="M614" s="214"/>
      <c r="N614" s="214"/>
      <c r="O614" s="218">
        <f t="shared" si="158"/>
        <v>1</v>
      </c>
      <c r="P614" s="218">
        <f t="shared" si="159"/>
        <v>0.9375</v>
      </c>
      <c r="Q614" s="218">
        <f t="shared" si="160"/>
        <v>1</v>
      </c>
      <c r="R614" s="218">
        <f t="shared" si="161"/>
        <v>1</v>
      </c>
      <c r="S614" s="221">
        <f t="shared" si="152"/>
        <v>6.25E-2</v>
      </c>
      <c r="T614" s="221">
        <f t="shared" si="153"/>
        <v>0</v>
      </c>
      <c r="U614" s="221">
        <f t="shared" si="154"/>
        <v>0</v>
      </c>
      <c r="V614" s="221">
        <f t="shared" si="155"/>
        <v>-6.25E-2</v>
      </c>
      <c r="W614" s="221">
        <f t="shared" si="156"/>
        <v>-6.25E-2</v>
      </c>
      <c r="X614" s="221">
        <f t="shared" si="157"/>
        <v>0</v>
      </c>
      <c r="Y614" s="205">
        <f t="shared" si="162"/>
        <v>-36.125</v>
      </c>
      <c r="Z614" s="205">
        <f t="shared" si="163"/>
        <v>-5.6875</v>
      </c>
      <c r="AA614" s="205">
        <f t="shared" si="164"/>
        <v>-62.8125</v>
      </c>
      <c r="AB614" s="205">
        <f t="shared" si="165"/>
        <v>30.4375</v>
      </c>
      <c r="AC614" s="205">
        <f t="shared" si="166"/>
        <v>-26.6875</v>
      </c>
      <c r="AD614" s="205">
        <f t="shared" si="167"/>
        <v>-57.125</v>
      </c>
    </row>
    <row r="615" spans="10:30" x14ac:dyDescent="0.2">
      <c r="J615" s="213">
        <v>41.000000000000902</v>
      </c>
      <c r="K615" s="214"/>
      <c r="L615" s="214"/>
      <c r="M615" s="214"/>
      <c r="N615" s="214"/>
      <c r="O615" s="218">
        <f t="shared" si="158"/>
        <v>1</v>
      </c>
      <c r="P615" s="218">
        <f t="shared" si="159"/>
        <v>0.9375</v>
      </c>
      <c r="Q615" s="218">
        <f t="shared" si="160"/>
        <v>1</v>
      </c>
      <c r="R615" s="218">
        <f t="shared" si="161"/>
        <v>1</v>
      </c>
      <c r="S615" s="221">
        <f t="shared" si="152"/>
        <v>6.25E-2</v>
      </c>
      <c r="T615" s="221">
        <f t="shared" si="153"/>
        <v>0</v>
      </c>
      <c r="U615" s="221">
        <f t="shared" si="154"/>
        <v>0</v>
      </c>
      <c r="V615" s="221">
        <f t="shared" si="155"/>
        <v>-6.25E-2</v>
      </c>
      <c r="W615" s="221">
        <f t="shared" si="156"/>
        <v>-6.25E-2</v>
      </c>
      <c r="X615" s="221">
        <f t="shared" si="157"/>
        <v>0</v>
      </c>
      <c r="Y615" s="205">
        <f t="shared" si="162"/>
        <v>-36.0625</v>
      </c>
      <c r="Z615" s="205">
        <f t="shared" si="163"/>
        <v>-5.6875</v>
      </c>
      <c r="AA615" s="205">
        <f t="shared" si="164"/>
        <v>-62.8125</v>
      </c>
      <c r="AB615" s="205">
        <f t="shared" si="165"/>
        <v>30.375</v>
      </c>
      <c r="AC615" s="205">
        <f t="shared" si="166"/>
        <v>-26.75</v>
      </c>
      <c r="AD615" s="205">
        <f t="shared" si="167"/>
        <v>-57.125</v>
      </c>
    </row>
    <row r="616" spans="10:30" x14ac:dyDescent="0.2">
      <c r="J616" s="213">
        <v>41.100000000000897</v>
      </c>
      <c r="K616" s="214"/>
      <c r="L616" s="214"/>
      <c r="M616" s="214"/>
      <c r="N616" s="214"/>
      <c r="O616" s="218">
        <f t="shared" si="158"/>
        <v>1</v>
      </c>
      <c r="P616" s="218">
        <f t="shared" si="159"/>
        <v>0.9375</v>
      </c>
      <c r="Q616" s="218">
        <f t="shared" si="160"/>
        <v>1</v>
      </c>
      <c r="R616" s="218">
        <f t="shared" si="161"/>
        <v>1</v>
      </c>
      <c r="S616" s="221">
        <f t="shared" si="152"/>
        <v>6.25E-2</v>
      </c>
      <c r="T616" s="221">
        <f t="shared" si="153"/>
        <v>0</v>
      </c>
      <c r="U616" s="221">
        <f t="shared" si="154"/>
        <v>0</v>
      </c>
      <c r="V616" s="221">
        <f t="shared" si="155"/>
        <v>-6.25E-2</v>
      </c>
      <c r="W616" s="221">
        <f t="shared" si="156"/>
        <v>-6.25E-2</v>
      </c>
      <c r="X616" s="221">
        <f t="shared" si="157"/>
        <v>0</v>
      </c>
      <c r="Y616" s="205">
        <f t="shared" si="162"/>
        <v>-36</v>
      </c>
      <c r="Z616" s="205">
        <f t="shared" si="163"/>
        <v>-5.6875</v>
      </c>
      <c r="AA616" s="205">
        <f t="shared" si="164"/>
        <v>-62.8125</v>
      </c>
      <c r="AB616" s="205">
        <f t="shared" si="165"/>
        <v>30.3125</v>
      </c>
      <c r="AC616" s="205">
        <f t="shared" si="166"/>
        <v>-26.8125</v>
      </c>
      <c r="AD616" s="205">
        <f t="shared" si="167"/>
        <v>-57.125</v>
      </c>
    </row>
    <row r="617" spans="10:30" x14ac:dyDescent="0.2">
      <c r="J617" s="213">
        <v>41.200000000000898</v>
      </c>
      <c r="K617" s="214"/>
      <c r="L617" s="214"/>
      <c r="M617" s="214"/>
      <c r="N617" s="214"/>
      <c r="O617" s="218">
        <f t="shared" si="158"/>
        <v>1</v>
      </c>
      <c r="P617" s="218">
        <f t="shared" si="159"/>
        <v>0.9375</v>
      </c>
      <c r="Q617" s="218">
        <f t="shared" si="160"/>
        <v>1</v>
      </c>
      <c r="R617" s="218">
        <f t="shared" si="161"/>
        <v>1</v>
      </c>
      <c r="S617" s="221">
        <f t="shared" si="152"/>
        <v>6.25E-2</v>
      </c>
      <c r="T617" s="221">
        <f t="shared" si="153"/>
        <v>0</v>
      </c>
      <c r="U617" s="221">
        <f t="shared" si="154"/>
        <v>0</v>
      </c>
      <c r="V617" s="221">
        <f t="shared" si="155"/>
        <v>-6.25E-2</v>
      </c>
      <c r="W617" s="221">
        <f t="shared" si="156"/>
        <v>-6.25E-2</v>
      </c>
      <c r="X617" s="221">
        <f t="shared" si="157"/>
        <v>0</v>
      </c>
      <c r="Y617" s="205">
        <f t="shared" si="162"/>
        <v>-35.9375</v>
      </c>
      <c r="Z617" s="205">
        <f t="shared" si="163"/>
        <v>-5.6875</v>
      </c>
      <c r="AA617" s="205">
        <f t="shared" si="164"/>
        <v>-62.8125</v>
      </c>
      <c r="AB617" s="205">
        <f t="shared" si="165"/>
        <v>30.25</v>
      </c>
      <c r="AC617" s="205">
        <f t="shared" si="166"/>
        <v>-26.875</v>
      </c>
      <c r="AD617" s="205">
        <f t="shared" si="167"/>
        <v>-57.125</v>
      </c>
    </row>
    <row r="618" spans="10:30" x14ac:dyDescent="0.2">
      <c r="J618" s="213">
        <v>41.3000000000009</v>
      </c>
      <c r="K618" s="214"/>
      <c r="L618" s="214"/>
      <c r="M618" s="214"/>
      <c r="N618" s="214"/>
      <c r="O618" s="218">
        <f t="shared" si="158"/>
        <v>1</v>
      </c>
      <c r="P618" s="218">
        <f t="shared" si="159"/>
        <v>0.9375</v>
      </c>
      <c r="Q618" s="218">
        <f t="shared" si="160"/>
        <v>1</v>
      </c>
      <c r="R618" s="218">
        <f t="shared" si="161"/>
        <v>1</v>
      </c>
      <c r="S618" s="221">
        <f t="shared" si="152"/>
        <v>6.25E-2</v>
      </c>
      <c r="T618" s="221">
        <f t="shared" si="153"/>
        <v>0</v>
      </c>
      <c r="U618" s="221">
        <f t="shared" si="154"/>
        <v>0</v>
      </c>
      <c r="V618" s="221">
        <f t="shared" si="155"/>
        <v>-6.25E-2</v>
      </c>
      <c r="W618" s="221">
        <f t="shared" si="156"/>
        <v>-6.25E-2</v>
      </c>
      <c r="X618" s="221">
        <f t="shared" si="157"/>
        <v>0</v>
      </c>
      <c r="Y618" s="205">
        <f t="shared" si="162"/>
        <v>-35.875</v>
      </c>
      <c r="Z618" s="205">
        <f t="shared" si="163"/>
        <v>-5.6875</v>
      </c>
      <c r="AA618" s="205">
        <f t="shared" si="164"/>
        <v>-62.8125</v>
      </c>
      <c r="AB618" s="205">
        <f t="shared" si="165"/>
        <v>30.1875</v>
      </c>
      <c r="AC618" s="205">
        <f t="shared" si="166"/>
        <v>-26.9375</v>
      </c>
      <c r="AD618" s="205">
        <f t="shared" si="167"/>
        <v>-57.125</v>
      </c>
    </row>
    <row r="619" spans="10:30" x14ac:dyDescent="0.2">
      <c r="J619" s="213">
        <v>41.400000000000901</v>
      </c>
      <c r="K619" s="214"/>
      <c r="L619" s="214"/>
      <c r="M619" s="214"/>
      <c r="N619" s="214"/>
      <c r="O619" s="218">
        <f t="shared" si="158"/>
        <v>1</v>
      </c>
      <c r="P619" s="218">
        <f t="shared" si="159"/>
        <v>0.9375</v>
      </c>
      <c r="Q619" s="218">
        <f t="shared" si="160"/>
        <v>1</v>
      </c>
      <c r="R619" s="218">
        <f t="shared" si="161"/>
        <v>1</v>
      </c>
      <c r="S619" s="221">
        <f t="shared" si="152"/>
        <v>6.25E-2</v>
      </c>
      <c r="T619" s="221">
        <f t="shared" si="153"/>
        <v>0</v>
      </c>
      <c r="U619" s="221">
        <f t="shared" si="154"/>
        <v>0</v>
      </c>
      <c r="V619" s="221">
        <f t="shared" si="155"/>
        <v>-6.25E-2</v>
      </c>
      <c r="W619" s="221">
        <f t="shared" si="156"/>
        <v>-6.25E-2</v>
      </c>
      <c r="X619" s="221">
        <f t="shared" si="157"/>
        <v>0</v>
      </c>
      <c r="Y619" s="205">
        <f t="shared" si="162"/>
        <v>-35.8125</v>
      </c>
      <c r="Z619" s="205">
        <f t="shared" si="163"/>
        <v>-5.6875</v>
      </c>
      <c r="AA619" s="205">
        <f t="shared" si="164"/>
        <v>-62.8125</v>
      </c>
      <c r="AB619" s="205">
        <f t="shared" si="165"/>
        <v>30.125</v>
      </c>
      <c r="AC619" s="205">
        <f t="shared" si="166"/>
        <v>-27</v>
      </c>
      <c r="AD619" s="205">
        <f t="shared" si="167"/>
        <v>-57.125</v>
      </c>
    </row>
    <row r="620" spans="10:30" x14ac:dyDescent="0.2">
      <c r="J620" s="213">
        <v>41.500000000000902</v>
      </c>
      <c r="K620" s="214"/>
      <c r="L620" s="214"/>
      <c r="M620" s="214"/>
      <c r="N620" s="214"/>
      <c r="O620" s="218">
        <f t="shared" si="158"/>
        <v>1</v>
      </c>
      <c r="P620" s="218">
        <f t="shared" si="159"/>
        <v>0.9375</v>
      </c>
      <c r="Q620" s="218">
        <f t="shared" si="160"/>
        <v>1</v>
      </c>
      <c r="R620" s="218">
        <f t="shared" si="161"/>
        <v>1</v>
      </c>
      <c r="S620" s="221">
        <f t="shared" si="152"/>
        <v>6.25E-2</v>
      </c>
      <c r="T620" s="221">
        <f t="shared" si="153"/>
        <v>0</v>
      </c>
      <c r="U620" s="221">
        <f t="shared" si="154"/>
        <v>0</v>
      </c>
      <c r="V620" s="221">
        <f t="shared" si="155"/>
        <v>-6.25E-2</v>
      </c>
      <c r="W620" s="221">
        <f t="shared" si="156"/>
        <v>-6.25E-2</v>
      </c>
      <c r="X620" s="221">
        <f t="shared" si="157"/>
        <v>0</v>
      </c>
      <c r="Y620" s="205">
        <f t="shared" si="162"/>
        <v>-35.75</v>
      </c>
      <c r="Z620" s="205">
        <f t="shared" si="163"/>
        <v>-5.6875</v>
      </c>
      <c r="AA620" s="205">
        <f t="shared" si="164"/>
        <v>-62.8125</v>
      </c>
      <c r="AB620" s="205">
        <f t="shared" si="165"/>
        <v>30.0625</v>
      </c>
      <c r="AC620" s="205">
        <f t="shared" si="166"/>
        <v>-27.0625</v>
      </c>
      <c r="AD620" s="205">
        <f t="shared" si="167"/>
        <v>-57.125</v>
      </c>
    </row>
    <row r="621" spans="10:30" x14ac:dyDescent="0.2">
      <c r="J621" s="213">
        <v>41.600000000000897</v>
      </c>
      <c r="K621" s="214"/>
      <c r="L621" s="214"/>
      <c r="M621" s="214"/>
      <c r="N621" s="214"/>
      <c r="O621" s="218">
        <f t="shared" si="158"/>
        <v>1</v>
      </c>
      <c r="P621" s="218">
        <f t="shared" si="159"/>
        <v>0.9375</v>
      </c>
      <c r="Q621" s="218">
        <f t="shared" si="160"/>
        <v>1</v>
      </c>
      <c r="R621" s="218">
        <f t="shared" si="161"/>
        <v>1</v>
      </c>
      <c r="S621" s="221">
        <f t="shared" si="152"/>
        <v>6.25E-2</v>
      </c>
      <c r="T621" s="221">
        <f t="shared" si="153"/>
        <v>0</v>
      </c>
      <c r="U621" s="221">
        <f t="shared" si="154"/>
        <v>0</v>
      </c>
      <c r="V621" s="221">
        <f t="shared" si="155"/>
        <v>-6.25E-2</v>
      </c>
      <c r="W621" s="221">
        <f t="shared" si="156"/>
        <v>-6.25E-2</v>
      </c>
      <c r="X621" s="221">
        <f t="shared" si="157"/>
        <v>0</v>
      </c>
      <c r="Y621" s="205">
        <f t="shared" si="162"/>
        <v>-35.6875</v>
      </c>
      <c r="Z621" s="205">
        <f t="shared" si="163"/>
        <v>-5.6875</v>
      </c>
      <c r="AA621" s="205">
        <f t="shared" si="164"/>
        <v>-62.8125</v>
      </c>
      <c r="AB621" s="205">
        <f t="shared" si="165"/>
        <v>30</v>
      </c>
      <c r="AC621" s="205">
        <f t="shared" si="166"/>
        <v>-27.125</v>
      </c>
      <c r="AD621" s="205">
        <f t="shared" si="167"/>
        <v>-57.125</v>
      </c>
    </row>
    <row r="622" spans="10:30" x14ac:dyDescent="0.2">
      <c r="J622" s="213">
        <v>41.700000000000898</v>
      </c>
      <c r="K622" s="214"/>
      <c r="L622" s="214"/>
      <c r="M622" s="214"/>
      <c r="N622" s="214"/>
      <c r="O622" s="218">
        <f t="shared" si="158"/>
        <v>1</v>
      </c>
      <c r="P622" s="218">
        <f t="shared" si="159"/>
        <v>0.9375</v>
      </c>
      <c r="Q622" s="218">
        <f t="shared" si="160"/>
        <v>1</v>
      </c>
      <c r="R622" s="218">
        <f t="shared" si="161"/>
        <v>1</v>
      </c>
      <c r="S622" s="221">
        <f t="shared" si="152"/>
        <v>6.25E-2</v>
      </c>
      <c r="T622" s="221">
        <f t="shared" si="153"/>
        <v>0</v>
      </c>
      <c r="U622" s="221">
        <f t="shared" si="154"/>
        <v>0</v>
      </c>
      <c r="V622" s="221">
        <f t="shared" si="155"/>
        <v>-6.25E-2</v>
      </c>
      <c r="W622" s="221">
        <f t="shared" si="156"/>
        <v>-6.25E-2</v>
      </c>
      <c r="X622" s="221">
        <f t="shared" si="157"/>
        <v>0</v>
      </c>
      <c r="Y622" s="205">
        <f t="shared" si="162"/>
        <v>-35.625</v>
      </c>
      <c r="Z622" s="205">
        <f t="shared" si="163"/>
        <v>-5.6875</v>
      </c>
      <c r="AA622" s="205">
        <f t="shared" si="164"/>
        <v>-62.8125</v>
      </c>
      <c r="AB622" s="205">
        <f t="shared" si="165"/>
        <v>29.9375</v>
      </c>
      <c r="AC622" s="205">
        <f t="shared" si="166"/>
        <v>-27.1875</v>
      </c>
      <c r="AD622" s="205">
        <f t="shared" si="167"/>
        <v>-57.125</v>
      </c>
    </row>
    <row r="623" spans="10:30" x14ac:dyDescent="0.2">
      <c r="J623" s="213">
        <v>41.8000000000009</v>
      </c>
      <c r="K623" s="214"/>
      <c r="L623" s="214"/>
      <c r="M623" s="214"/>
      <c r="N623" s="214"/>
      <c r="O623" s="218">
        <f t="shared" si="158"/>
        <v>1</v>
      </c>
      <c r="P623" s="218">
        <f t="shared" si="159"/>
        <v>0.9375</v>
      </c>
      <c r="Q623" s="218">
        <f t="shared" si="160"/>
        <v>1</v>
      </c>
      <c r="R623" s="218">
        <f t="shared" si="161"/>
        <v>1</v>
      </c>
      <c r="S623" s="221">
        <f t="shared" si="152"/>
        <v>6.25E-2</v>
      </c>
      <c r="T623" s="221">
        <f t="shared" si="153"/>
        <v>0</v>
      </c>
      <c r="U623" s="221">
        <f t="shared" si="154"/>
        <v>0</v>
      </c>
      <c r="V623" s="221">
        <f t="shared" si="155"/>
        <v>-6.25E-2</v>
      </c>
      <c r="W623" s="221">
        <f t="shared" si="156"/>
        <v>-6.25E-2</v>
      </c>
      <c r="X623" s="221">
        <f t="shared" si="157"/>
        <v>0</v>
      </c>
      <c r="Y623" s="205">
        <f t="shared" si="162"/>
        <v>-35.5625</v>
      </c>
      <c r="Z623" s="205">
        <f t="shared" si="163"/>
        <v>-5.6875</v>
      </c>
      <c r="AA623" s="205">
        <f t="shared" si="164"/>
        <v>-62.8125</v>
      </c>
      <c r="AB623" s="205">
        <f t="shared" si="165"/>
        <v>29.875</v>
      </c>
      <c r="AC623" s="205">
        <f t="shared" si="166"/>
        <v>-27.25</v>
      </c>
      <c r="AD623" s="205">
        <f t="shared" si="167"/>
        <v>-57.125</v>
      </c>
    </row>
    <row r="624" spans="10:30" x14ac:dyDescent="0.2">
      <c r="J624" s="213">
        <v>41.900000000000901</v>
      </c>
      <c r="K624" s="214"/>
      <c r="L624" s="214"/>
      <c r="M624" s="214"/>
      <c r="N624" s="214"/>
      <c r="O624" s="218">
        <f t="shared" si="158"/>
        <v>1</v>
      </c>
      <c r="P624" s="218">
        <f t="shared" si="159"/>
        <v>0.9375</v>
      </c>
      <c r="Q624" s="218">
        <f t="shared" si="160"/>
        <v>1</v>
      </c>
      <c r="R624" s="218">
        <f t="shared" si="161"/>
        <v>1</v>
      </c>
      <c r="S624" s="221">
        <f t="shared" si="152"/>
        <v>6.25E-2</v>
      </c>
      <c r="T624" s="221">
        <f t="shared" si="153"/>
        <v>0</v>
      </c>
      <c r="U624" s="221">
        <f t="shared" si="154"/>
        <v>0</v>
      </c>
      <c r="V624" s="221">
        <f t="shared" si="155"/>
        <v>-6.25E-2</v>
      </c>
      <c r="W624" s="221">
        <f t="shared" si="156"/>
        <v>-6.25E-2</v>
      </c>
      <c r="X624" s="221">
        <f t="shared" si="157"/>
        <v>0</v>
      </c>
      <c r="Y624" s="205">
        <f t="shared" si="162"/>
        <v>-35.5</v>
      </c>
      <c r="Z624" s="205">
        <f t="shared" si="163"/>
        <v>-5.6875</v>
      </c>
      <c r="AA624" s="205">
        <f t="shared" si="164"/>
        <v>-62.8125</v>
      </c>
      <c r="AB624" s="205">
        <f t="shared" si="165"/>
        <v>29.8125</v>
      </c>
      <c r="AC624" s="205">
        <f t="shared" si="166"/>
        <v>-27.3125</v>
      </c>
      <c r="AD624" s="205">
        <f t="shared" si="167"/>
        <v>-57.125</v>
      </c>
    </row>
    <row r="625" spans="1:30" x14ac:dyDescent="0.2">
      <c r="J625" s="213">
        <v>42.000000000000902</v>
      </c>
      <c r="K625" s="214"/>
      <c r="L625" s="214"/>
      <c r="M625" s="214"/>
      <c r="N625" s="214"/>
      <c r="O625" s="218">
        <f t="shared" si="158"/>
        <v>1</v>
      </c>
      <c r="P625" s="218">
        <f t="shared" si="159"/>
        <v>0.9375</v>
      </c>
      <c r="Q625" s="218">
        <f t="shared" si="160"/>
        <v>1</v>
      </c>
      <c r="R625" s="218">
        <f t="shared" si="161"/>
        <v>1</v>
      </c>
      <c r="S625" s="221">
        <f t="shared" si="152"/>
        <v>6.25E-2</v>
      </c>
      <c r="T625" s="221">
        <f t="shared" si="153"/>
        <v>0</v>
      </c>
      <c r="U625" s="221">
        <f t="shared" si="154"/>
        <v>0</v>
      </c>
      <c r="V625" s="221">
        <f t="shared" si="155"/>
        <v>-6.25E-2</v>
      </c>
      <c r="W625" s="221">
        <f t="shared" si="156"/>
        <v>-6.25E-2</v>
      </c>
      <c r="X625" s="221">
        <f t="shared" si="157"/>
        <v>0</v>
      </c>
      <c r="Y625" s="205">
        <f t="shared" si="162"/>
        <v>-35.4375</v>
      </c>
      <c r="Z625" s="205">
        <f t="shared" si="163"/>
        <v>-5.6875</v>
      </c>
      <c r="AA625" s="205">
        <f t="shared" si="164"/>
        <v>-62.8125</v>
      </c>
      <c r="AB625" s="205">
        <f t="shared" si="165"/>
        <v>29.75</v>
      </c>
      <c r="AC625" s="205">
        <f t="shared" si="166"/>
        <v>-27.375</v>
      </c>
      <c r="AD625" s="205">
        <f t="shared" si="167"/>
        <v>-57.125</v>
      </c>
    </row>
    <row r="626" spans="1:30" x14ac:dyDescent="0.2">
      <c r="J626" s="213">
        <v>42.100000000000897</v>
      </c>
      <c r="K626" s="214"/>
      <c r="L626" s="214"/>
      <c r="M626" s="214"/>
      <c r="N626" s="214"/>
      <c r="O626" s="218">
        <f t="shared" si="158"/>
        <v>1</v>
      </c>
      <c r="P626" s="218">
        <f t="shared" si="159"/>
        <v>0.9375</v>
      </c>
      <c r="Q626" s="218">
        <f t="shared" si="160"/>
        <v>1</v>
      </c>
      <c r="R626" s="218">
        <f t="shared" si="161"/>
        <v>1</v>
      </c>
      <c r="S626" s="221">
        <f t="shared" si="152"/>
        <v>6.25E-2</v>
      </c>
      <c r="T626" s="221">
        <f t="shared" si="153"/>
        <v>0</v>
      </c>
      <c r="U626" s="221">
        <f t="shared" si="154"/>
        <v>0</v>
      </c>
      <c r="V626" s="221">
        <f t="shared" si="155"/>
        <v>-6.25E-2</v>
      </c>
      <c r="W626" s="221">
        <f t="shared" si="156"/>
        <v>-6.25E-2</v>
      </c>
      <c r="X626" s="221">
        <f t="shared" si="157"/>
        <v>0</v>
      </c>
      <c r="Y626" s="205">
        <f t="shared" si="162"/>
        <v>-35.375</v>
      </c>
      <c r="Z626" s="205">
        <f t="shared" si="163"/>
        <v>-5.6875</v>
      </c>
      <c r="AA626" s="205">
        <f t="shared" si="164"/>
        <v>-62.8125</v>
      </c>
      <c r="AB626" s="205">
        <f t="shared" si="165"/>
        <v>29.6875</v>
      </c>
      <c r="AC626" s="205">
        <f t="shared" si="166"/>
        <v>-27.4375</v>
      </c>
      <c r="AD626" s="205">
        <f t="shared" si="167"/>
        <v>-57.125</v>
      </c>
    </row>
    <row r="627" spans="1:30" x14ac:dyDescent="0.2">
      <c r="J627" s="213">
        <v>42.200000000000898</v>
      </c>
      <c r="K627" s="214"/>
      <c r="L627" s="214"/>
      <c r="M627" s="214"/>
      <c r="N627" s="214"/>
      <c r="O627" s="218">
        <f t="shared" si="158"/>
        <v>1</v>
      </c>
      <c r="P627" s="218">
        <f t="shared" si="159"/>
        <v>0.9375</v>
      </c>
      <c r="Q627" s="218">
        <f t="shared" si="160"/>
        <v>1</v>
      </c>
      <c r="R627" s="218">
        <f t="shared" si="161"/>
        <v>1</v>
      </c>
      <c r="S627" s="221">
        <f t="shared" si="152"/>
        <v>6.25E-2</v>
      </c>
      <c r="T627" s="221">
        <f t="shared" si="153"/>
        <v>0</v>
      </c>
      <c r="U627" s="221">
        <f t="shared" si="154"/>
        <v>0</v>
      </c>
      <c r="V627" s="221">
        <f t="shared" si="155"/>
        <v>-6.25E-2</v>
      </c>
      <c r="W627" s="221">
        <f t="shared" si="156"/>
        <v>-6.25E-2</v>
      </c>
      <c r="X627" s="221">
        <f t="shared" si="157"/>
        <v>0</v>
      </c>
      <c r="Y627" s="205">
        <f t="shared" si="162"/>
        <v>-35.3125</v>
      </c>
      <c r="Z627" s="205">
        <f t="shared" si="163"/>
        <v>-5.6875</v>
      </c>
      <c r="AA627" s="205">
        <f t="shared" si="164"/>
        <v>-62.8125</v>
      </c>
      <c r="AB627" s="205">
        <f t="shared" si="165"/>
        <v>29.625</v>
      </c>
      <c r="AC627" s="205">
        <f t="shared" si="166"/>
        <v>-27.5</v>
      </c>
      <c r="AD627" s="205">
        <f t="shared" si="167"/>
        <v>-57.125</v>
      </c>
    </row>
    <row r="628" spans="1:30" x14ac:dyDescent="0.2">
      <c r="J628" s="213">
        <v>42.3000000000009</v>
      </c>
      <c r="K628" s="214"/>
      <c r="L628" s="214"/>
      <c r="M628" s="214"/>
      <c r="N628" s="214"/>
      <c r="O628" s="218">
        <f t="shared" si="158"/>
        <v>1</v>
      </c>
      <c r="P628" s="218">
        <f t="shared" si="159"/>
        <v>0.9375</v>
      </c>
      <c r="Q628" s="218">
        <f t="shared" si="160"/>
        <v>1</v>
      </c>
      <c r="R628" s="218">
        <f t="shared" si="161"/>
        <v>1</v>
      </c>
      <c r="S628" s="221">
        <f t="shared" si="152"/>
        <v>6.25E-2</v>
      </c>
      <c r="T628" s="221">
        <f t="shared" si="153"/>
        <v>0</v>
      </c>
      <c r="U628" s="221">
        <f t="shared" si="154"/>
        <v>0</v>
      </c>
      <c r="V628" s="221">
        <f t="shared" si="155"/>
        <v>-6.25E-2</v>
      </c>
      <c r="W628" s="221">
        <f t="shared" si="156"/>
        <v>-6.25E-2</v>
      </c>
      <c r="X628" s="221">
        <f t="shared" si="157"/>
        <v>0</v>
      </c>
      <c r="Y628" s="205">
        <f t="shared" si="162"/>
        <v>-35.25</v>
      </c>
      <c r="Z628" s="205">
        <f t="shared" si="163"/>
        <v>-5.6875</v>
      </c>
      <c r="AA628" s="205">
        <f t="shared" si="164"/>
        <v>-62.8125</v>
      </c>
      <c r="AB628" s="205">
        <f t="shared" si="165"/>
        <v>29.5625</v>
      </c>
      <c r="AC628" s="205">
        <f t="shared" si="166"/>
        <v>-27.5625</v>
      </c>
      <c r="AD628" s="205">
        <f t="shared" si="167"/>
        <v>-57.125</v>
      </c>
    </row>
    <row r="629" spans="1:30" x14ac:dyDescent="0.2">
      <c r="J629" s="213">
        <v>42.400000000000901</v>
      </c>
      <c r="K629" s="214"/>
      <c r="L629" s="214"/>
      <c r="M629" s="214"/>
      <c r="N629" s="214"/>
      <c r="O629" s="218">
        <f t="shared" si="158"/>
        <v>1</v>
      </c>
      <c r="P629" s="218">
        <f t="shared" si="159"/>
        <v>0.9375</v>
      </c>
      <c r="Q629" s="218">
        <f t="shared" si="160"/>
        <v>1</v>
      </c>
      <c r="R629" s="218">
        <f t="shared" si="161"/>
        <v>1</v>
      </c>
      <c r="S629" s="221">
        <f t="shared" si="152"/>
        <v>6.25E-2</v>
      </c>
      <c r="T629" s="221">
        <f t="shared" si="153"/>
        <v>0</v>
      </c>
      <c r="U629" s="221">
        <f t="shared" si="154"/>
        <v>0</v>
      </c>
      <c r="V629" s="221">
        <f t="shared" si="155"/>
        <v>-6.25E-2</v>
      </c>
      <c r="W629" s="221">
        <f t="shared" si="156"/>
        <v>-6.25E-2</v>
      </c>
      <c r="X629" s="221">
        <f t="shared" si="157"/>
        <v>0</v>
      </c>
      <c r="Y629" s="205">
        <f t="shared" si="162"/>
        <v>-35.1875</v>
      </c>
      <c r="Z629" s="205">
        <f t="shared" si="163"/>
        <v>-5.6875</v>
      </c>
      <c r="AA629" s="205">
        <f t="shared" si="164"/>
        <v>-62.8125</v>
      </c>
      <c r="AB629" s="205">
        <f t="shared" si="165"/>
        <v>29.5</v>
      </c>
      <c r="AC629" s="205">
        <f t="shared" si="166"/>
        <v>-27.625</v>
      </c>
      <c r="AD629" s="205">
        <f t="shared" si="167"/>
        <v>-57.125</v>
      </c>
    </row>
    <row r="630" spans="1:30" x14ac:dyDescent="0.2">
      <c r="J630" s="213">
        <v>42.500000000000902</v>
      </c>
      <c r="K630" s="214"/>
      <c r="L630" s="214"/>
      <c r="M630" s="214"/>
      <c r="N630" s="214"/>
      <c r="O630" s="218">
        <f t="shared" si="158"/>
        <v>1</v>
      </c>
      <c r="P630" s="218">
        <f t="shared" si="159"/>
        <v>0.9375</v>
      </c>
      <c r="Q630" s="218">
        <f t="shared" si="160"/>
        <v>1</v>
      </c>
      <c r="R630" s="218">
        <f t="shared" si="161"/>
        <v>1</v>
      </c>
      <c r="S630" s="221">
        <f t="shared" si="152"/>
        <v>6.25E-2</v>
      </c>
      <c r="T630" s="221">
        <f t="shared" si="153"/>
        <v>0</v>
      </c>
      <c r="U630" s="221">
        <f t="shared" si="154"/>
        <v>0</v>
      </c>
      <c r="V630" s="221">
        <f t="shared" si="155"/>
        <v>-6.25E-2</v>
      </c>
      <c r="W630" s="221">
        <f t="shared" si="156"/>
        <v>-6.25E-2</v>
      </c>
      <c r="X630" s="221">
        <f t="shared" si="157"/>
        <v>0</v>
      </c>
      <c r="Y630" s="205">
        <f t="shared" si="162"/>
        <v>-35.125</v>
      </c>
      <c r="Z630" s="205">
        <f t="shared" si="163"/>
        <v>-5.6875</v>
      </c>
      <c r="AA630" s="205">
        <f t="shared" si="164"/>
        <v>-62.8125</v>
      </c>
      <c r="AB630" s="205">
        <f t="shared" si="165"/>
        <v>29.4375</v>
      </c>
      <c r="AC630" s="205">
        <f t="shared" si="166"/>
        <v>-27.6875</v>
      </c>
      <c r="AD630" s="205">
        <f t="shared" si="167"/>
        <v>-57.125</v>
      </c>
    </row>
    <row r="631" spans="1:30" x14ac:dyDescent="0.2">
      <c r="J631" s="213">
        <v>42.600000000000897</v>
      </c>
      <c r="K631" s="214"/>
      <c r="L631" s="214"/>
      <c r="M631" s="214"/>
      <c r="N631" s="214"/>
      <c r="O631" s="218">
        <f t="shared" si="158"/>
        <v>1</v>
      </c>
      <c r="P631" s="218">
        <f t="shared" si="159"/>
        <v>0.9375</v>
      </c>
      <c r="Q631" s="218">
        <f t="shared" si="160"/>
        <v>1</v>
      </c>
      <c r="R631" s="218">
        <f t="shared" si="161"/>
        <v>1</v>
      </c>
      <c r="S631" s="221">
        <f t="shared" si="152"/>
        <v>6.25E-2</v>
      </c>
      <c r="T631" s="221">
        <f t="shared" si="153"/>
        <v>0</v>
      </c>
      <c r="U631" s="221">
        <f t="shared" si="154"/>
        <v>0</v>
      </c>
      <c r="V631" s="221">
        <f t="shared" si="155"/>
        <v>-6.25E-2</v>
      </c>
      <c r="W631" s="221">
        <f t="shared" si="156"/>
        <v>-6.25E-2</v>
      </c>
      <c r="X631" s="221">
        <f t="shared" si="157"/>
        <v>0</v>
      </c>
      <c r="Y631" s="205">
        <f t="shared" si="162"/>
        <v>-35.0625</v>
      </c>
      <c r="Z631" s="205">
        <f t="shared" si="163"/>
        <v>-5.6875</v>
      </c>
      <c r="AA631" s="205">
        <f t="shared" si="164"/>
        <v>-62.8125</v>
      </c>
      <c r="AB631" s="205">
        <f t="shared" si="165"/>
        <v>29.375</v>
      </c>
      <c r="AC631" s="205">
        <f t="shared" si="166"/>
        <v>-27.75</v>
      </c>
      <c r="AD631" s="205">
        <f t="shared" si="167"/>
        <v>-57.125</v>
      </c>
    </row>
    <row r="632" spans="1:30" x14ac:dyDescent="0.2">
      <c r="J632" s="213">
        <v>42.700000000000898</v>
      </c>
      <c r="K632" s="214"/>
      <c r="L632" s="214"/>
      <c r="M632" s="214"/>
      <c r="N632" s="214"/>
      <c r="O632" s="218">
        <f t="shared" si="158"/>
        <v>1</v>
      </c>
      <c r="P632" s="218">
        <f t="shared" si="159"/>
        <v>0.9375</v>
      </c>
      <c r="Q632" s="218">
        <f t="shared" si="160"/>
        <v>1</v>
      </c>
      <c r="R632" s="218">
        <f t="shared" si="161"/>
        <v>1</v>
      </c>
      <c r="S632" s="221">
        <f t="shared" si="152"/>
        <v>6.25E-2</v>
      </c>
      <c r="T632" s="221">
        <f t="shared" si="153"/>
        <v>0</v>
      </c>
      <c r="U632" s="221">
        <f t="shared" si="154"/>
        <v>0</v>
      </c>
      <c r="V632" s="221">
        <f t="shared" si="155"/>
        <v>-6.25E-2</v>
      </c>
      <c r="W632" s="221">
        <f t="shared" si="156"/>
        <v>-6.25E-2</v>
      </c>
      <c r="X632" s="221">
        <f t="shared" si="157"/>
        <v>0</v>
      </c>
      <c r="Y632" s="205">
        <f t="shared" si="162"/>
        <v>-35</v>
      </c>
      <c r="Z632" s="205">
        <f t="shared" si="163"/>
        <v>-5.6875</v>
      </c>
      <c r="AA632" s="205">
        <f t="shared" si="164"/>
        <v>-62.8125</v>
      </c>
      <c r="AB632" s="205">
        <f t="shared" si="165"/>
        <v>29.3125</v>
      </c>
      <c r="AC632" s="205">
        <f t="shared" si="166"/>
        <v>-27.8125</v>
      </c>
      <c r="AD632" s="205">
        <f t="shared" si="167"/>
        <v>-57.125</v>
      </c>
    </row>
    <row r="633" spans="1:30" x14ac:dyDescent="0.2">
      <c r="J633" s="213">
        <v>42.8000000000009</v>
      </c>
      <c r="K633" s="214"/>
      <c r="L633" s="214"/>
      <c r="M633" s="214"/>
      <c r="N633" s="214"/>
      <c r="O633" s="218">
        <f t="shared" si="158"/>
        <v>1</v>
      </c>
      <c r="P633" s="218">
        <f t="shared" si="159"/>
        <v>0.9375</v>
      </c>
      <c r="Q633" s="218">
        <f t="shared" si="160"/>
        <v>1</v>
      </c>
      <c r="R633" s="218">
        <f t="shared" si="161"/>
        <v>1</v>
      </c>
      <c r="S633" s="221">
        <f t="shared" si="152"/>
        <v>6.25E-2</v>
      </c>
      <c r="T633" s="221">
        <f t="shared" si="153"/>
        <v>0</v>
      </c>
      <c r="U633" s="221">
        <f t="shared" si="154"/>
        <v>0</v>
      </c>
      <c r="V633" s="221">
        <f t="shared" si="155"/>
        <v>-6.25E-2</v>
      </c>
      <c r="W633" s="221">
        <f t="shared" si="156"/>
        <v>-6.25E-2</v>
      </c>
      <c r="X633" s="221">
        <f t="shared" si="157"/>
        <v>0</v>
      </c>
      <c r="Y633" s="205">
        <f t="shared" si="162"/>
        <v>-34.9375</v>
      </c>
      <c r="Z633" s="205">
        <f t="shared" si="163"/>
        <v>-5.6875</v>
      </c>
      <c r="AA633" s="205">
        <f t="shared" si="164"/>
        <v>-62.8125</v>
      </c>
      <c r="AB633" s="205">
        <f t="shared" si="165"/>
        <v>29.25</v>
      </c>
      <c r="AC633" s="205">
        <f t="shared" si="166"/>
        <v>-27.875</v>
      </c>
      <c r="AD633" s="205">
        <f t="shared" si="167"/>
        <v>-57.125</v>
      </c>
    </row>
    <row r="634" spans="1:30" x14ac:dyDescent="0.2">
      <c r="J634" s="213">
        <v>42.900000000000901</v>
      </c>
      <c r="K634" s="214"/>
      <c r="L634" s="214"/>
      <c r="M634" s="214"/>
      <c r="N634" s="214"/>
      <c r="O634" s="218">
        <f t="shared" si="158"/>
        <v>1</v>
      </c>
      <c r="P634" s="218">
        <f t="shared" si="159"/>
        <v>0.9375</v>
      </c>
      <c r="Q634" s="218">
        <f t="shared" si="160"/>
        <v>1</v>
      </c>
      <c r="R634" s="218">
        <f t="shared" si="161"/>
        <v>1</v>
      </c>
      <c r="S634" s="221">
        <f t="shared" si="152"/>
        <v>6.25E-2</v>
      </c>
      <c r="T634" s="221">
        <f t="shared" si="153"/>
        <v>0</v>
      </c>
      <c r="U634" s="221">
        <f t="shared" si="154"/>
        <v>0</v>
      </c>
      <c r="V634" s="221">
        <f t="shared" si="155"/>
        <v>-6.25E-2</v>
      </c>
      <c r="W634" s="221">
        <f t="shared" si="156"/>
        <v>-6.25E-2</v>
      </c>
      <c r="X634" s="221">
        <f t="shared" si="157"/>
        <v>0</v>
      </c>
      <c r="Y634" s="205">
        <f t="shared" si="162"/>
        <v>-34.875</v>
      </c>
      <c r="Z634" s="205">
        <f t="shared" si="163"/>
        <v>-5.6875</v>
      </c>
      <c r="AA634" s="205">
        <f t="shared" si="164"/>
        <v>-62.8125</v>
      </c>
      <c r="AB634" s="205">
        <f t="shared" si="165"/>
        <v>29.1875</v>
      </c>
      <c r="AC634" s="205">
        <f t="shared" si="166"/>
        <v>-27.9375</v>
      </c>
      <c r="AD634" s="205">
        <f t="shared" si="167"/>
        <v>-57.125</v>
      </c>
    </row>
    <row r="635" spans="1:30" x14ac:dyDescent="0.2">
      <c r="J635" s="213">
        <v>43.000000000000902</v>
      </c>
      <c r="K635" s="214"/>
      <c r="L635" s="214"/>
      <c r="M635" s="214"/>
      <c r="N635" s="214"/>
      <c r="O635" s="218">
        <f t="shared" si="158"/>
        <v>1</v>
      </c>
      <c r="P635" s="218">
        <f t="shared" si="159"/>
        <v>0.9375</v>
      </c>
      <c r="Q635" s="218">
        <f t="shared" si="160"/>
        <v>1</v>
      </c>
      <c r="R635" s="218">
        <f t="shared" si="161"/>
        <v>1</v>
      </c>
      <c r="S635" s="221">
        <f t="shared" si="152"/>
        <v>6.25E-2</v>
      </c>
      <c r="T635" s="221">
        <f t="shared" si="153"/>
        <v>0</v>
      </c>
      <c r="U635" s="221">
        <f t="shared" si="154"/>
        <v>0</v>
      </c>
      <c r="V635" s="221">
        <f t="shared" si="155"/>
        <v>-6.25E-2</v>
      </c>
      <c r="W635" s="221">
        <f t="shared" si="156"/>
        <v>-6.25E-2</v>
      </c>
      <c r="X635" s="221">
        <f t="shared" si="157"/>
        <v>0</v>
      </c>
      <c r="Y635" s="205">
        <f t="shared" si="162"/>
        <v>-34.8125</v>
      </c>
      <c r="Z635" s="205">
        <f t="shared" si="163"/>
        <v>-5.6875</v>
      </c>
      <c r="AA635" s="205">
        <f t="shared" si="164"/>
        <v>-62.8125</v>
      </c>
      <c r="AB635" s="205">
        <f t="shared" si="165"/>
        <v>29.125</v>
      </c>
      <c r="AC635" s="205">
        <f t="shared" si="166"/>
        <v>-28</v>
      </c>
      <c r="AD635" s="205">
        <f t="shared" si="167"/>
        <v>-57.125</v>
      </c>
    </row>
    <row r="636" spans="1:30" x14ac:dyDescent="0.2">
      <c r="J636" s="213">
        <v>43.100000000001003</v>
      </c>
      <c r="K636" s="214"/>
      <c r="L636" s="214"/>
      <c r="M636" s="214"/>
      <c r="N636" s="214"/>
      <c r="O636" s="218">
        <f t="shared" si="158"/>
        <v>1</v>
      </c>
      <c r="P636" s="218">
        <f t="shared" si="159"/>
        <v>0.9375</v>
      </c>
      <c r="Q636" s="218">
        <f t="shared" si="160"/>
        <v>1</v>
      </c>
      <c r="R636" s="218">
        <f t="shared" si="161"/>
        <v>1</v>
      </c>
      <c r="S636" s="221">
        <f t="shared" si="152"/>
        <v>6.25E-2</v>
      </c>
      <c r="T636" s="221">
        <f t="shared" si="153"/>
        <v>0</v>
      </c>
      <c r="U636" s="221">
        <f t="shared" si="154"/>
        <v>0</v>
      </c>
      <c r="V636" s="221">
        <f t="shared" si="155"/>
        <v>-6.25E-2</v>
      </c>
      <c r="W636" s="221">
        <f t="shared" si="156"/>
        <v>-6.25E-2</v>
      </c>
      <c r="X636" s="221">
        <f t="shared" si="157"/>
        <v>0</v>
      </c>
      <c r="Y636" s="205">
        <f t="shared" si="162"/>
        <v>-34.75</v>
      </c>
      <c r="Z636" s="205">
        <f t="shared" si="163"/>
        <v>-5.6875</v>
      </c>
      <c r="AA636" s="205">
        <f t="shared" si="164"/>
        <v>-62.8125</v>
      </c>
      <c r="AB636" s="205">
        <f t="shared" si="165"/>
        <v>29.0625</v>
      </c>
      <c r="AC636" s="205">
        <f t="shared" si="166"/>
        <v>-28.0625</v>
      </c>
      <c r="AD636" s="205">
        <f t="shared" si="167"/>
        <v>-57.125</v>
      </c>
    </row>
    <row r="637" spans="1:30" x14ac:dyDescent="0.2">
      <c r="J637" s="213">
        <v>43.200000000000898</v>
      </c>
      <c r="K637" s="214"/>
      <c r="L637" s="214"/>
      <c r="M637" s="214"/>
      <c r="N637" s="214"/>
      <c r="O637" s="218">
        <f t="shared" si="158"/>
        <v>1</v>
      </c>
      <c r="P637" s="218">
        <f t="shared" si="159"/>
        <v>0.9375</v>
      </c>
      <c r="Q637" s="218">
        <f t="shared" si="160"/>
        <v>1</v>
      </c>
      <c r="R637" s="218">
        <f t="shared" si="161"/>
        <v>1</v>
      </c>
      <c r="S637" s="221">
        <f t="shared" si="152"/>
        <v>6.25E-2</v>
      </c>
      <c r="T637" s="221">
        <f t="shared" si="153"/>
        <v>0</v>
      </c>
      <c r="U637" s="221">
        <f t="shared" si="154"/>
        <v>0</v>
      </c>
      <c r="V637" s="221">
        <f t="shared" si="155"/>
        <v>-6.25E-2</v>
      </c>
      <c r="W637" s="221">
        <f t="shared" si="156"/>
        <v>-6.25E-2</v>
      </c>
      <c r="X637" s="221">
        <f t="shared" si="157"/>
        <v>0</v>
      </c>
      <c r="Y637" s="205">
        <f t="shared" si="162"/>
        <v>-34.6875</v>
      </c>
      <c r="Z637" s="205">
        <f t="shared" si="163"/>
        <v>-5.6875</v>
      </c>
      <c r="AA637" s="205">
        <f t="shared" si="164"/>
        <v>-62.8125</v>
      </c>
      <c r="AB637" s="205">
        <f t="shared" si="165"/>
        <v>29</v>
      </c>
      <c r="AC637" s="205">
        <f t="shared" si="166"/>
        <v>-28.125</v>
      </c>
      <c r="AD637" s="205">
        <f t="shared" si="167"/>
        <v>-57.125</v>
      </c>
    </row>
    <row r="638" spans="1:30" x14ac:dyDescent="0.2">
      <c r="A638" s="201"/>
      <c r="J638" s="213">
        <v>43.3000000000009</v>
      </c>
      <c r="K638" s="214"/>
      <c r="L638" s="214"/>
      <c r="M638" s="214"/>
      <c r="N638" s="214"/>
      <c r="O638" s="218">
        <f t="shared" si="158"/>
        <v>1</v>
      </c>
      <c r="P638" s="218">
        <f t="shared" si="159"/>
        <v>0.9375</v>
      </c>
      <c r="Q638" s="218">
        <f t="shared" si="160"/>
        <v>1</v>
      </c>
      <c r="R638" s="218">
        <f t="shared" si="161"/>
        <v>1</v>
      </c>
      <c r="S638" s="221">
        <f t="shared" si="152"/>
        <v>6.25E-2</v>
      </c>
      <c r="T638" s="221">
        <f t="shared" si="153"/>
        <v>0</v>
      </c>
      <c r="U638" s="221">
        <f t="shared" si="154"/>
        <v>0</v>
      </c>
      <c r="V638" s="221">
        <f t="shared" si="155"/>
        <v>-6.25E-2</v>
      </c>
      <c r="W638" s="221">
        <f t="shared" si="156"/>
        <v>-6.25E-2</v>
      </c>
      <c r="X638" s="221">
        <f t="shared" si="157"/>
        <v>0</v>
      </c>
      <c r="Y638" s="205">
        <f t="shared" si="162"/>
        <v>-34.625</v>
      </c>
      <c r="Z638" s="205">
        <f t="shared" si="163"/>
        <v>-5.6875</v>
      </c>
      <c r="AA638" s="205">
        <f t="shared" si="164"/>
        <v>-62.8125</v>
      </c>
      <c r="AB638" s="205">
        <f t="shared" si="165"/>
        <v>28.9375</v>
      </c>
      <c r="AC638" s="205">
        <f t="shared" si="166"/>
        <v>-28.1875</v>
      </c>
      <c r="AD638" s="205">
        <f t="shared" si="167"/>
        <v>-57.125</v>
      </c>
    </row>
    <row r="639" spans="1:30" x14ac:dyDescent="0.2">
      <c r="J639" s="213">
        <v>43.400000000001</v>
      </c>
      <c r="K639" s="214"/>
      <c r="L639" s="214"/>
      <c r="M639" s="214"/>
      <c r="N639" s="214"/>
      <c r="O639" s="218">
        <f t="shared" si="158"/>
        <v>1</v>
      </c>
      <c r="P639" s="218">
        <f t="shared" si="159"/>
        <v>0.9375</v>
      </c>
      <c r="Q639" s="218">
        <f t="shared" si="160"/>
        <v>1</v>
      </c>
      <c r="R639" s="218">
        <f t="shared" si="161"/>
        <v>1</v>
      </c>
      <c r="S639" s="221">
        <f t="shared" si="152"/>
        <v>6.25E-2</v>
      </c>
      <c r="T639" s="221">
        <f t="shared" si="153"/>
        <v>0</v>
      </c>
      <c r="U639" s="221">
        <f t="shared" si="154"/>
        <v>0</v>
      </c>
      <c r="V639" s="221">
        <f t="shared" si="155"/>
        <v>-6.25E-2</v>
      </c>
      <c r="W639" s="221">
        <f t="shared" si="156"/>
        <v>-6.25E-2</v>
      </c>
      <c r="X639" s="221">
        <f t="shared" si="157"/>
        <v>0</v>
      </c>
      <c r="Y639" s="205">
        <f t="shared" si="162"/>
        <v>-34.5625</v>
      </c>
      <c r="Z639" s="205">
        <f t="shared" si="163"/>
        <v>-5.6875</v>
      </c>
      <c r="AA639" s="205">
        <f t="shared" si="164"/>
        <v>-62.8125</v>
      </c>
      <c r="AB639" s="205">
        <f t="shared" si="165"/>
        <v>28.875</v>
      </c>
      <c r="AC639" s="205">
        <f t="shared" si="166"/>
        <v>-28.25</v>
      </c>
      <c r="AD639" s="205">
        <f t="shared" si="167"/>
        <v>-57.125</v>
      </c>
    </row>
    <row r="640" spans="1:30" x14ac:dyDescent="0.2">
      <c r="J640" s="213">
        <v>43.500000000001002</v>
      </c>
      <c r="K640" s="214"/>
      <c r="L640" s="214"/>
      <c r="M640" s="214"/>
      <c r="N640" s="214"/>
      <c r="O640" s="218">
        <f t="shared" si="158"/>
        <v>1</v>
      </c>
      <c r="P640" s="218">
        <f t="shared" si="159"/>
        <v>0.9375</v>
      </c>
      <c r="Q640" s="218">
        <f t="shared" si="160"/>
        <v>1</v>
      </c>
      <c r="R640" s="218">
        <f t="shared" si="161"/>
        <v>1</v>
      </c>
      <c r="S640" s="221">
        <f t="shared" si="152"/>
        <v>6.25E-2</v>
      </c>
      <c r="T640" s="221">
        <f t="shared" si="153"/>
        <v>0</v>
      </c>
      <c r="U640" s="221">
        <f t="shared" si="154"/>
        <v>0</v>
      </c>
      <c r="V640" s="221">
        <f t="shared" si="155"/>
        <v>-6.25E-2</v>
      </c>
      <c r="W640" s="221">
        <f t="shared" si="156"/>
        <v>-6.25E-2</v>
      </c>
      <c r="X640" s="221">
        <f t="shared" si="157"/>
        <v>0</v>
      </c>
      <c r="Y640" s="205">
        <f t="shared" si="162"/>
        <v>-34.5</v>
      </c>
      <c r="Z640" s="205">
        <f t="shared" si="163"/>
        <v>-5.6875</v>
      </c>
      <c r="AA640" s="205">
        <f t="shared" si="164"/>
        <v>-62.8125</v>
      </c>
      <c r="AB640" s="205">
        <f t="shared" si="165"/>
        <v>28.8125</v>
      </c>
      <c r="AC640" s="205">
        <f t="shared" si="166"/>
        <v>-28.3125</v>
      </c>
      <c r="AD640" s="205">
        <f t="shared" si="167"/>
        <v>-57.125</v>
      </c>
    </row>
    <row r="641" spans="10:30" x14ac:dyDescent="0.2">
      <c r="J641" s="213">
        <v>43.600000000001003</v>
      </c>
      <c r="K641" s="214"/>
      <c r="L641" s="214"/>
      <c r="M641" s="214"/>
      <c r="N641" s="214"/>
      <c r="O641" s="218">
        <f t="shared" si="158"/>
        <v>1</v>
      </c>
      <c r="P641" s="218">
        <f t="shared" si="159"/>
        <v>0.9375</v>
      </c>
      <c r="Q641" s="218">
        <f t="shared" si="160"/>
        <v>1</v>
      </c>
      <c r="R641" s="218">
        <f t="shared" si="161"/>
        <v>1</v>
      </c>
      <c r="S641" s="221">
        <f t="shared" si="152"/>
        <v>6.25E-2</v>
      </c>
      <c r="T641" s="221">
        <f t="shared" si="153"/>
        <v>0</v>
      </c>
      <c r="U641" s="221">
        <f t="shared" si="154"/>
        <v>0</v>
      </c>
      <c r="V641" s="221">
        <f t="shared" si="155"/>
        <v>-6.25E-2</v>
      </c>
      <c r="W641" s="221">
        <f t="shared" si="156"/>
        <v>-6.25E-2</v>
      </c>
      <c r="X641" s="221">
        <f t="shared" si="157"/>
        <v>0</v>
      </c>
      <c r="Y641" s="205">
        <f t="shared" si="162"/>
        <v>-34.4375</v>
      </c>
      <c r="Z641" s="205">
        <f t="shared" si="163"/>
        <v>-5.6875</v>
      </c>
      <c r="AA641" s="205">
        <f t="shared" si="164"/>
        <v>-62.8125</v>
      </c>
      <c r="AB641" s="205">
        <f t="shared" si="165"/>
        <v>28.75</v>
      </c>
      <c r="AC641" s="205">
        <f t="shared" si="166"/>
        <v>-28.375</v>
      </c>
      <c r="AD641" s="205">
        <f t="shared" si="167"/>
        <v>-57.125</v>
      </c>
    </row>
    <row r="642" spans="10:30" x14ac:dyDescent="0.2">
      <c r="J642" s="213">
        <v>43.700000000000898</v>
      </c>
      <c r="K642" s="214"/>
      <c r="L642" s="214"/>
      <c r="M642" s="214"/>
      <c r="N642" s="214"/>
      <c r="O642" s="218">
        <f t="shared" si="158"/>
        <v>1</v>
      </c>
      <c r="P642" s="218">
        <f t="shared" si="159"/>
        <v>0.9375</v>
      </c>
      <c r="Q642" s="218">
        <f t="shared" si="160"/>
        <v>1</v>
      </c>
      <c r="R642" s="218">
        <f t="shared" si="161"/>
        <v>1</v>
      </c>
      <c r="S642" s="221">
        <f t="shared" si="152"/>
        <v>6.25E-2</v>
      </c>
      <c r="T642" s="221">
        <f t="shared" si="153"/>
        <v>0</v>
      </c>
      <c r="U642" s="221">
        <f t="shared" si="154"/>
        <v>0</v>
      </c>
      <c r="V642" s="221">
        <f t="shared" si="155"/>
        <v>-6.25E-2</v>
      </c>
      <c r="W642" s="221">
        <f t="shared" si="156"/>
        <v>-6.25E-2</v>
      </c>
      <c r="X642" s="221">
        <f t="shared" si="157"/>
        <v>0</v>
      </c>
      <c r="Y642" s="205">
        <f t="shared" si="162"/>
        <v>-34.375</v>
      </c>
      <c r="Z642" s="205">
        <f t="shared" si="163"/>
        <v>-5.6875</v>
      </c>
      <c r="AA642" s="205">
        <f t="shared" si="164"/>
        <v>-62.8125</v>
      </c>
      <c r="AB642" s="205">
        <f t="shared" si="165"/>
        <v>28.6875</v>
      </c>
      <c r="AC642" s="205">
        <f t="shared" si="166"/>
        <v>-28.4375</v>
      </c>
      <c r="AD642" s="205">
        <f t="shared" si="167"/>
        <v>-57.125</v>
      </c>
    </row>
    <row r="643" spans="10:30" x14ac:dyDescent="0.2">
      <c r="J643" s="213">
        <v>43.800000000000999</v>
      </c>
      <c r="K643" s="214"/>
      <c r="L643" s="214"/>
      <c r="M643" s="214"/>
      <c r="N643" s="214"/>
      <c r="O643" s="218">
        <f t="shared" si="158"/>
        <v>1</v>
      </c>
      <c r="P643" s="218">
        <f t="shared" si="159"/>
        <v>0.9375</v>
      </c>
      <c r="Q643" s="218">
        <f t="shared" si="160"/>
        <v>1</v>
      </c>
      <c r="R643" s="218">
        <f t="shared" si="161"/>
        <v>1</v>
      </c>
      <c r="S643" s="221">
        <f t="shared" si="152"/>
        <v>6.25E-2</v>
      </c>
      <c r="T643" s="221">
        <f t="shared" si="153"/>
        <v>0</v>
      </c>
      <c r="U643" s="221">
        <f t="shared" si="154"/>
        <v>0</v>
      </c>
      <c r="V643" s="221">
        <f t="shared" si="155"/>
        <v>-6.25E-2</v>
      </c>
      <c r="W643" s="221">
        <f t="shared" si="156"/>
        <v>-6.25E-2</v>
      </c>
      <c r="X643" s="221">
        <f t="shared" si="157"/>
        <v>0</v>
      </c>
      <c r="Y643" s="205">
        <f t="shared" si="162"/>
        <v>-34.3125</v>
      </c>
      <c r="Z643" s="205">
        <f t="shared" si="163"/>
        <v>-5.6875</v>
      </c>
      <c r="AA643" s="205">
        <f t="shared" si="164"/>
        <v>-62.8125</v>
      </c>
      <c r="AB643" s="205">
        <f t="shared" si="165"/>
        <v>28.625</v>
      </c>
      <c r="AC643" s="205">
        <f t="shared" si="166"/>
        <v>-28.5</v>
      </c>
      <c r="AD643" s="205">
        <f t="shared" si="167"/>
        <v>-57.125</v>
      </c>
    </row>
    <row r="644" spans="10:30" x14ac:dyDescent="0.2">
      <c r="J644" s="213">
        <v>43.900000000001</v>
      </c>
      <c r="K644" s="214"/>
      <c r="L644" s="214"/>
      <c r="M644" s="214"/>
      <c r="N644" s="214"/>
      <c r="O644" s="218">
        <f t="shared" si="158"/>
        <v>1</v>
      </c>
      <c r="P644" s="218">
        <f t="shared" si="159"/>
        <v>0.9375</v>
      </c>
      <c r="Q644" s="218">
        <f t="shared" si="160"/>
        <v>1</v>
      </c>
      <c r="R644" s="218">
        <f t="shared" si="161"/>
        <v>1</v>
      </c>
      <c r="S644" s="221">
        <f t="shared" si="152"/>
        <v>6.25E-2</v>
      </c>
      <c r="T644" s="221">
        <f t="shared" si="153"/>
        <v>0</v>
      </c>
      <c r="U644" s="221">
        <f t="shared" si="154"/>
        <v>0</v>
      </c>
      <c r="V644" s="221">
        <f t="shared" si="155"/>
        <v>-6.25E-2</v>
      </c>
      <c r="W644" s="221">
        <f t="shared" si="156"/>
        <v>-6.25E-2</v>
      </c>
      <c r="X644" s="221">
        <f t="shared" si="157"/>
        <v>0</v>
      </c>
      <c r="Y644" s="205">
        <f t="shared" si="162"/>
        <v>-34.25</v>
      </c>
      <c r="Z644" s="205">
        <f t="shared" si="163"/>
        <v>-5.6875</v>
      </c>
      <c r="AA644" s="205">
        <f t="shared" si="164"/>
        <v>-62.8125</v>
      </c>
      <c r="AB644" s="205">
        <f t="shared" si="165"/>
        <v>28.5625</v>
      </c>
      <c r="AC644" s="205">
        <f t="shared" si="166"/>
        <v>-28.5625</v>
      </c>
      <c r="AD644" s="205">
        <f t="shared" si="167"/>
        <v>-57.125</v>
      </c>
    </row>
    <row r="645" spans="10:30" x14ac:dyDescent="0.2">
      <c r="J645" s="213">
        <v>44.000000000001002</v>
      </c>
      <c r="K645" s="214"/>
      <c r="L645" s="214"/>
      <c r="M645" s="214"/>
      <c r="N645" s="214"/>
      <c r="O645" s="218">
        <f t="shared" si="158"/>
        <v>1</v>
      </c>
      <c r="P645" s="218">
        <f t="shared" si="159"/>
        <v>0.9375</v>
      </c>
      <c r="Q645" s="218">
        <f t="shared" si="160"/>
        <v>1</v>
      </c>
      <c r="R645" s="218">
        <f t="shared" si="161"/>
        <v>1</v>
      </c>
      <c r="S645" s="221">
        <f t="shared" si="152"/>
        <v>6.25E-2</v>
      </c>
      <c r="T645" s="221">
        <f t="shared" si="153"/>
        <v>0</v>
      </c>
      <c r="U645" s="221">
        <f t="shared" si="154"/>
        <v>0</v>
      </c>
      <c r="V645" s="221">
        <f t="shared" si="155"/>
        <v>-6.25E-2</v>
      </c>
      <c r="W645" s="221">
        <f t="shared" si="156"/>
        <v>-6.25E-2</v>
      </c>
      <c r="X645" s="221">
        <f t="shared" si="157"/>
        <v>0</v>
      </c>
      <c r="Y645" s="205">
        <f t="shared" si="162"/>
        <v>-34.1875</v>
      </c>
      <c r="Z645" s="205">
        <f t="shared" si="163"/>
        <v>-5.6875</v>
      </c>
      <c r="AA645" s="205">
        <f t="shared" si="164"/>
        <v>-62.8125</v>
      </c>
      <c r="AB645" s="205">
        <f t="shared" si="165"/>
        <v>28.5</v>
      </c>
      <c r="AC645" s="205">
        <f t="shared" si="166"/>
        <v>-28.625</v>
      </c>
      <c r="AD645" s="205">
        <f t="shared" si="167"/>
        <v>-57.125</v>
      </c>
    </row>
    <row r="646" spans="10:30" x14ac:dyDescent="0.2">
      <c r="J646" s="213">
        <v>44.100000000001003</v>
      </c>
      <c r="K646" s="214"/>
      <c r="L646" s="214"/>
      <c r="M646" s="214"/>
      <c r="N646" s="214"/>
      <c r="O646" s="218">
        <f t="shared" si="158"/>
        <v>1</v>
      </c>
      <c r="P646" s="218">
        <f t="shared" si="159"/>
        <v>0.9375</v>
      </c>
      <c r="Q646" s="218">
        <f t="shared" si="160"/>
        <v>1</v>
      </c>
      <c r="R646" s="218">
        <f t="shared" si="161"/>
        <v>1</v>
      </c>
      <c r="S646" s="221">
        <f t="shared" ref="S646:S709" si="168">O646-P646</f>
        <v>6.25E-2</v>
      </c>
      <c r="T646" s="221">
        <f t="shared" ref="T646:T709" si="169">O646-Q646</f>
        <v>0</v>
      </c>
      <c r="U646" s="221">
        <f t="shared" ref="U646:U709" si="170">O646-R646</f>
        <v>0</v>
      </c>
      <c r="V646" s="221">
        <f t="shared" ref="V646:V709" si="171">P646-Q646</f>
        <v>-6.25E-2</v>
      </c>
      <c r="W646" s="221">
        <f t="shared" ref="W646:W709" si="172">P646-R646</f>
        <v>-6.25E-2</v>
      </c>
      <c r="X646" s="221">
        <f t="shared" ref="X646:X709" si="173">Q646-R646</f>
        <v>0</v>
      </c>
      <c r="Y646" s="205">
        <f t="shared" si="162"/>
        <v>-34.125</v>
      </c>
      <c r="Z646" s="205">
        <f t="shared" si="163"/>
        <v>-5.6875</v>
      </c>
      <c r="AA646" s="205">
        <f t="shared" si="164"/>
        <v>-62.8125</v>
      </c>
      <c r="AB646" s="205">
        <f t="shared" si="165"/>
        <v>28.4375</v>
      </c>
      <c r="AC646" s="205">
        <f t="shared" si="166"/>
        <v>-28.6875</v>
      </c>
      <c r="AD646" s="205">
        <f t="shared" si="167"/>
        <v>-57.125</v>
      </c>
    </row>
    <row r="647" spans="10:30" x14ac:dyDescent="0.2">
      <c r="J647" s="213">
        <v>44.200000000000998</v>
      </c>
      <c r="K647" s="214"/>
      <c r="L647" s="215">
        <f>C13</f>
        <v>6.25E-2</v>
      </c>
      <c r="M647" s="214"/>
      <c r="N647" s="214"/>
      <c r="O647" s="218">
        <f t="shared" ref="O647:O710" si="174">K647+O646</f>
        <v>1</v>
      </c>
      <c r="P647" s="218">
        <f t="shared" ref="P647:P710" si="175">L647+P646</f>
        <v>1</v>
      </c>
      <c r="Q647" s="218">
        <f t="shared" ref="Q647:Q710" si="176">M647+Q646</f>
        <v>1</v>
      </c>
      <c r="R647" s="218">
        <f t="shared" ref="R647:R710" si="177">N647+R646</f>
        <v>1</v>
      </c>
      <c r="S647" s="221">
        <f t="shared" si="168"/>
        <v>0</v>
      </c>
      <c r="T647" s="221">
        <f t="shared" si="169"/>
        <v>0</v>
      </c>
      <c r="U647" s="221">
        <f t="shared" si="170"/>
        <v>0</v>
      </c>
      <c r="V647" s="221">
        <f t="shared" si="171"/>
        <v>0</v>
      </c>
      <c r="W647" s="221">
        <f t="shared" si="172"/>
        <v>0</v>
      </c>
      <c r="X647" s="221">
        <f t="shared" si="173"/>
        <v>0</v>
      </c>
      <c r="Y647" s="205">
        <f t="shared" ref="Y647:Y710" si="178">S647+Y646</f>
        <v>-34.125</v>
      </c>
      <c r="Z647" s="205">
        <f t="shared" ref="Z647:Z710" si="179">T647+Z646</f>
        <v>-5.6875</v>
      </c>
      <c r="AA647" s="205">
        <f t="shared" ref="AA647:AA710" si="180">U647+AA646</f>
        <v>-62.8125</v>
      </c>
      <c r="AB647" s="205">
        <f t="shared" ref="AB647:AB710" si="181">V647+AB646</f>
        <v>28.4375</v>
      </c>
      <c r="AC647" s="205">
        <f t="shared" ref="AC647:AC710" si="182">W647+AC646</f>
        <v>-28.6875</v>
      </c>
      <c r="AD647" s="205">
        <f t="shared" ref="AD647:AD710" si="183">X647+AD646</f>
        <v>-57.125</v>
      </c>
    </row>
    <row r="648" spans="10:30" x14ac:dyDescent="0.2">
      <c r="J648" s="213">
        <v>44.300000000000999</v>
      </c>
      <c r="K648" s="214"/>
      <c r="L648" s="214"/>
      <c r="M648" s="214"/>
      <c r="N648" s="214"/>
      <c r="O648" s="218">
        <f t="shared" si="174"/>
        <v>1</v>
      </c>
      <c r="P648" s="218">
        <f t="shared" si="175"/>
        <v>1</v>
      </c>
      <c r="Q648" s="218">
        <f t="shared" si="176"/>
        <v>1</v>
      </c>
      <c r="R648" s="218">
        <f t="shared" si="177"/>
        <v>1</v>
      </c>
      <c r="S648" s="221">
        <f t="shared" si="168"/>
        <v>0</v>
      </c>
      <c r="T648" s="221">
        <f t="shared" si="169"/>
        <v>0</v>
      </c>
      <c r="U648" s="221">
        <f t="shared" si="170"/>
        <v>0</v>
      </c>
      <c r="V648" s="221">
        <f t="shared" si="171"/>
        <v>0</v>
      </c>
      <c r="W648" s="221">
        <f t="shared" si="172"/>
        <v>0</v>
      </c>
      <c r="X648" s="221">
        <f t="shared" si="173"/>
        <v>0</v>
      </c>
      <c r="Y648" s="205">
        <f t="shared" si="178"/>
        <v>-34.125</v>
      </c>
      <c r="Z648" s="205">
        <f t="shared" si="179"/>
        <v>-5.6875</v>
      </c>
      <c r="AA648" s="205">
        <f t="shared" si="180"/>
        <v>-62.8125</v>
      </c>
      <c r="AB648" s="205">
        <f t="shared" si="181"/>
        <v>28.4375</v>
      </c>
      <c r="AC648" s="205">
        <f t="shared" si="182"/>
        <v>-28.6875</v>
      </c>
      <c r="AD648" s="205">
        <f t="shared" si="183"/>
        <v>-57.125</v>
      </c>
    </row>
    <row r="649" spans="10:30" x14ac:dyDescent="0.2">
      <c r="J649" s="213">
        <v>44.400000000001</v>
      </c>
      <c r="K649" s="214"/>
      <c r="L649" s="214"/>
      <c r="M649" s="214"/>
      <c r="N649" s="214"/>
      <c r="O649" s="218">
        <f t="shared" si="174"/>
        <v>1</v>
      </c>
      <c r="P649" s="218">
        <f t="shared" si="175"/>
        <v>1</v>
      </c>
      <c r="Q649" s="218">
        <f t="shared" si="176"/>
        <v>1</v>
      </c>
      <c r="R649" s="218">
        <f t="shared" si="177"/>
        <v>1</v>
      </c>
      <c r="S649" s="221">
        <f t="shared" si="168"/>
        <v>0</v>
      </c>
      <c r="T649" s="221">
        <f t="shared" si="169"/>
        <v>0</v>
      </c>
      <c r="U649" s="221">
        <f t="shared" si="170"/>
        <v>0</v>
      </c>
      <c r="V649" s="221">
        <f t="shared" si="171"/>
        <v>0</v>
      </c>
      <c r="W649" s="221">
        <f t="shared" si="172"/>
        <v>0</v>
      </c>
      <c r="X649" s="221">
        <f t="shared" si="173"/>
        <v>0</v>
      </c>
      <c r="Y649" s="205">
        <f t="shared" si="178"/>
        <v>-34.125</v>
      </c>
      <c r="Z649" s="205">
        <f t="shared" si="179"/>
        <v>-5.6875</v>
      </c>
      <c r="AA649" s="205">
        <f t="shared" si="180"/>
        <v>-62.8125</v>
      </c>
      <c r="AB649" s="205">
        <f t="shared" si="181"/>
        <v>28.4375</v>
      </c>
      <c r="AC649" s="205">
        <f t="shared" si="182"/>
        <v>-28.6875</v>
      </c>
      <c r="AD649" s="205">
        <f t="shared" si="183"/>
        <v>-57.125</v>
      </c>
    </row>
    <row r="650" spans="10:30" x14ac:dyDescent="0.2">
      <c r="J650" s="213">
        <v>44.500000000001002</v>
      </c>
      <c r="K650" s="214"/>
      <c r="L650" s="214"/>
      <c r="M650" s="214"/>
      <c r="N650" s="214"/>
      <c r="O650" s="218">
        <f t="shared" si="174"/>
        <v>1</v>
      </c>
      <c r="P650" s="218">
        <f t="shared" si="175"/>
        <v>1</v>
      </c>
      <c r="Q650" s="218">
        <f t="shared" si="176"/>
        <v>1</v>
      </c>
      <c r="R650" s="218">
        <f t="shared" si="177"/>
        <v>1</v>
      </c>
      <c r="S650" s="221">
        <f t="shared" si="168"/>
        <v>0</v>
      </c>
      <c r="T650" s="221">
        <f t="shared" si="169"/>
        <v>0</v>
      </c>
      <c r="U650" s="221">
        <f t="shared" si="170"/>
        <v>0</v>
      </c>
      <c r="V650" s="221">
        <f t="shared" si="171"/>
        <v>0</v>
      </c>
      <c r="W650" s="221">
        <f t="shared" si="172"/>
        <v>0</v>
      </c>
      <c r="X650" s="221">
        <f t="shared" si="173"/>
        <v>0</v>
      </c>
      <c r="Y650" s="205">
        <f t="shared" si="178"/>
        <v>-34.125</v>
      </c>
      <c r="Z650" s="205">
        <f t="shared" si="179"/>
        <v>-5.6875</v>
      </c>
      <c r="AA650" s="205">
        <f t="shared" si="180"/>
        <v>-62.8125</v>
      </c>
      <c r="AB650" s="205">
        <f t="shared" si="181"/>
        <v>28.4375</v>
      </c>
      <c r="AC650" s="205">
        <f t="shared" si="182"/>
        <v>-28.6875</v>
      </c>
      <c r="AD650" s="205">
        <f t="shared" si="183"/>
        <v>-57.125</v>
      </c>
    </row>
    <row r="651" spans="10:30" x14ac:dyDescent="0.2">
      <c r="J651" s="213">
        <v>44.600000000001003</v>
      </c>
      <c r="K651" s="214"/>
      <c r="L651" s="214"/>
      <c r="M651" s="214"/>
      <c r="N651" s="214"/>
      <c r="O651" s="218">
        <f t="shared" si="174"/>
        <v>1</v>
      </c>
      <c r="P651" s="218">
        <f t="shared" si="175"/>
        <v>1</v>
      </c>
      <c r="Q651" s="218">
        <f t="shared" si="176"/>
        <v>1</v>
      </c>
      <c r="R651" s="218">
        <f t="shared" si="177"/>
        <v>1</v>
      </c>
      <c r="S651" s="221">
        <f t="shared" si="168"/>
        <v>0</v>
      </c>
      <c r="T651" s="221">
        <f t="shared" si="169"/>
        <v>0</v>
      </c>
      <c r="U651" s="221">
        <f t="shared" si="170"/>
        <v>0</v>
      </c>
      <c r="V651" s="221">
        <f t="shared" si="171"/>
        <v>0</v>
      </c>
      <c r="W651" s="221">
        <f t="shared" si="172"/>
        <v>0</v>
      </c>
      <c r="X651" s="221">
        <f t="shared" si="173"/>
        <v>0</v>
      </c>
      <c r="Y651" s="205">
        <f t="shared" si="178"/>
        <v>-34.125</v>
      </c>
      <c r="Z651" s="205">
        <f t="shared" si="179"/>
        <v>-5.6875</v>
      </c>
      <c r="AA651" s="205">
        <f t="shared" si="180"/>
        <v>-62.8125</v>
      </c>
      <c r="AB651" s="205">
        <f t="shared" si="181"/>
        <v>28.4375</v>
      </c>
      <c r="AC651" s="205">
        <f t="shared" si="182"/>
        <v>-28.6875</v>
      </c>
      <c r="AD651" s="205">
        <f t="shared" si="183"/>
        <v>-57.125</v>
      </c>
    </row>
    <row r="652" spans="10:30" x14ac:dyDescent="0.2">
      <c r="J652" s="213">
        <v>44.700000000000998</v>
      </c>
      <c r="K652" s="214"/>
      <c r="L652" s="214"/>
      <c r="M652" s="214"/>
      <c r="N652" s="214"/>
      <c r="O652" s="218">
        <f t="shared" si="174"/>
        <v>1</v>
      </c>
      <c r="P652" s="218">
        <f t="shared" si="175"/>
        <v>1</v>
      </c>
      <c r="Q652" s="218">
        <f t="shared" si="176"/>
        <v>1</v>
      </c>
      <c r="R652" s="218">
        <f t="shared" si="177"/>
        <v>1</v>
      </c>
      <c r="S652" s="221">
        <f t="shared" si="168"/>
        <v>0</v>
      </c>
      <c r="T652" s="221">
        <f t="shared" si="169"/>
        <v>0</v>
      </c>
      <c r="U652" s="221">
        <f t="shared" si="170"/>
        <v>0</v>
      </c>
      <c r="V652" s="221">
        <f t="shared" si="171"/>
        <v>0</v>
      </c>
      <c r="W652" s="221">
        <f t="shared" si="172"/>
        <v>0</v>
      </c>
      <c r="X652" s="221">
        <f t="shared" si="173"/>
        <v>0</v>
      </c>
      <c r="Y652" s="205">
        <f t="shared" si="178"/>
        <v>-34.125</v>
      </c>
      <c r="Z652" s="205">
        <f t="shared" si="179"/>
        <v>-5.6875</v>
      </c>
      <c r="AA652" s="205">
        <f t="shared" si="180"/>
        <v>-62.8125</v>
      </c>
      <c r="AB652" s="205">
        <f t="shared" si="181"/>
        <v>28.4375</v>
      </c>
      <c r="AC652" s="205">
        <f t="shared" si="182"/>
        <v>-28.6875</v>
      </c>
      <c r="AD652" s="205">
        <f t="shared" si="183"/>
        <v>-57.125</v>
      </c>
    </row>
    <row r="653" spans="10:30" x14ac:dyDescent="0.2">
      <c r="J653" s="213">
        <v>44.800000000000999</v>
      </c>
      <c r="K653" s="214"/>
      <c r="L653" s="214"/>
      <c r="M653" s="214"/>
      <c r="N653" s="214"/>
      <c r="O653" s="218">
        <f t="shared" si="174"/>
        <v>1</v>
      </c>
      <c r="P653" s="218">
        <f t="shared" si="175"/>
        <v>1</v>
      </c>
      <c r="Q653" s="218">
        <f t="shared" si="176"/>
        <v>1</v>
      </c>
      <c r="R653" s="218">
        <f t="shared" si="177"/>
        <v>1</v>
      </c>
      <c r="S653" s="221">
        <f t="shared" si="168"/>
        <v>0</v>
      </c>
      <c r="T653" s="221">
        <f t="shared" si="169"/>
        <v>0</v>
      </c>
      <c r="U653" s="221">
        <f t="shared" si="170"/>
        <v>0</v>
      </c>
      <c r="V653" s="221">
        <f t="shared" si="171"/>
        <v>0</v>
      </c>
      <c r="W653" s="221">
        <f t="shared" si="172"/>
        <v>0</v>
      </c>
      <c r="X653" s="221">
        <f t="shared" si="173"/>
        <v>0</v>
      </c>
      <c r="Y653" s="205">
        <f t="shared" si="178"/>
        <v>-34.125</v>
      </c>
      <c r="Z653" s="205">
        <f t="shared" si="179"/>
        <v>-5.6875</v>
      </c>
      <c r="AA653" s="205">
        <f t="shared" si="180"/>
        <v>-62.8125</v>
      </c>
      <c r="AB653" s="205">
        <f t="shared" si="181"/>
        <v>28.4375</v>
      </c>
      <c r="AC653" s="205">
        <f t="shared" si="182"/>
        <v>-28.6875</v>
      </c>
      <c r="AD653" s="205">
        <f t="shared" si="183"/>
        <v>-57.125</v>
      </c>
    </row>
    <row r="654" spans="10:30" x14ac:dyDescent="0.2">
      <c r="J654" s="213">
        <v>44.900000000001</v>
      </c>
      <c r="K654" s="214"/>
      <c r="L654" s="214"/>
      <c r="M654" s="214"/>
      <c r="N654" s="214"/>
      <c r="O654" s="218">
        <f t="shared" si="174"/>
        <v>1</v>
      </c>
      <c r="P654" s="218">
        <f t="shared" si="175"/>
        <v>1</v>
      </c>
      <c r="Q654" s="218">
        <f t="shared" si="176"/>
        <v>1</v>
      </c>
      <c r="R654" s="218">
        <f t="shared" si="177"/>
        <v>1</v>
      </c>
      <c r="S654" s="221">
        <f t="shared" si="168"/>
        <v>0</v>
      </c>
      <c r="T654" s="221">
        <f t="shared" si="169"/>
        <v>0</v>
      </c>
      <c r="U654" s="221">
        <f t="shared" si="170"/>
        <v>0</v>
      </c>
      <c r="V654" s="221">
        <f t="shared" si="171"/>
        <v>0</v>
      </c>
      <c r="W654" s="221">
        <f t="shared" si="172"/>
        <v>0</v>
      </c>
      <c r="X654" s="221">
        <f t="shared" si="173"/>
        <v>0</v>
      </c>
      <c r="Y654" s="205">
        <f t="shared" si="178"/>
        <v>-34.125</v>
      </c>
      <c r="Z654" s="205">
        <f t="shared" si="179"/>
        <v>-5.6875</v>
      </c>
      <c r="AA654" s="205">
        <f t="shared" si="180"/>
        <v>-62.8125</v>
      </c>
      <c r="AB654" s="205">
        <f t="shared" si="181"/>
        <v>28.4375</v>
      </c>
      <c r="AC654" s="205">
        <f t="shared" si="182"/>
        <v>-28.6875</v>
      </c>
      <c r="AD654" s="205">
        <f t="shared" si="183"/>
        <v>-57.125</v>
      </c>
    </row>
    <row r="655" spans="10:30" x14ac:dyDescent="0.2">
      <c r="J655" s="213">
        <v>45.000000000001002</v>
      </c>
      <c r="K655" s="214"/>
      <c r="L655" s="214"/>
      <c r="M655" s="214"/>
      <c r="N655" s="214"/>
      <c r="O655" s="218">
        <f t="shared" si="174"/>
        <v>1</v>
      </c>
      <c r="P655" s="218">
        <f t="shared" si="175"/>
        <v>1</v>
      </c>
      <c r="Q655" s="218">
        <f t="shared" si="176"/>
        <v>1</v>
      </c>
      <c r="R655" s="218">
        <f t="shared" si="177"/>
        <v>1</v>
      </c>
      <c r="S655" s="221">
        <f t="shared" si="168"/>
        <v>0</v>
      </c>
      <c r="T655" s="221">
        <f t="shared" si="169"/>
        <v>0</v>
      </c>
      <c r="U655" s="221">
        <f t="shared" si="170"/>
        <v>0</v>
      </c>
      <c r="V655" s="221">
        <f t="shared" si="171"/>
        <v>0</v>
      </c>
      <c r="W655" s="221">
        <f t="shared" si="172"/>
        <v>0</v>
      </c>
      <c r="X655" s="221">
        <f t="shared" si="173"/>
        <v>0</v>
      </c>
      <c r="Y655" s="205">
        <f t="shared" si="178"/>
        <v>-34.125</v>
      </c>
      <c r="Z655" s="205">
        <f t="shared" si="179"/>
        <v>-5.6875</v>
      </c>
      <c r="AA655" s="205">
        <f t="shared" si="180"/>
        <v>-62.8125</v>
      </c>
      <c r="AB655" s="205">
        <f t="shared" si="181"/>
        <v>28.4375</v>
      </c>
      <c r="AC655" s="205">
        <f t="shared" si="182"/>
        <v>-28.6875</v>
      </c>
      <c r="AD655" s="205">
        <f t="shared" si="183"/>
        <v>-57.125</v>
      </c>
    </row>
    <row r="656" spans="10:30" x14ac:dyDescent="0.2">
      <c r="J656" s="213">
        <v>45.100000000001003</v>
      </c>
      <c r="K656" s="214"/>
      <c r="L656" s="214"/>
      <c r="M656" s="214"/>
      <c r="N656" s="214"/>
      <c r="O656" s="218">
        <f t="shared" si="174"/>
        <v>1</v>
      </c>
      <c r="P656" s="218">
        <f t="shared" si="175"/>
        <v>1</v>
      </c>
      <c r="Q656" s="218">
        <f t="shared" si="176"/>
        <v>1</v>
      </c>
      <c r="R656" s="218">
        <f t="shared" si="177"/>
        <v>1</v>
      </c>
      <c r="S656" s="221">
        <f t="shared" si="168"/>
        <v>0</v>
      </c>
      <c r="T656" s="221">
        <f t="shared" si="169"/>
        <v>0</v>
      </c>
      <c r="U656" s="221">
        <f t="shared" si="170"/>
        <v>0</v>
      </c>
      <c r="V656" s="221">
        <f t="shared" si="171"/>
        <v>0</v>
      </c>
      <c r="W656" s="221">
        <f t="shared" si="172"/>
        <v>0</v>
      </c>
      <c r="X656" s="221">
        <f t="shared" si="173"/>
        <v>0</v>
      </c>
      <c r="Y656" s="205">
        <f t="shared" si="178"/>
        <v>-34.125</v>
      </c>
      <c r="Z656" s="205">
        <f t="shared" si="179"/>
        <v>-5.6875</v>
      </c>
      <c r="AA656" s="205">
        <f t="shared" si="180"/>
        <v>-62.8125</v>
      </c>
      <c r="AB656" s="205">
        <f t="shared" si="181"/>
        <v>28.4375</v>
      </c>
      <c r="AC656" s="205">
        <f t="shared" si="182"/>
        <v>-28.6875</v>
      </c>
      <c r="AD656" s="205">
        <f t="shared" si="183"/>
        <v>-57.125</v>
      </c>
    </row>
    <row r="657" spans="10:30" x14ac:dyDescent="0.2">
      <c r="J657" s="213">
        <v>45.200000000000998</v>
      </c>
      <c r="K657" s="214"/>
      <c r="L657" s="214"/>
      <c r="M657" s="214"/>
      <c r="N657" s="214"/>
      <c r="O657" s="218">
        <f t="shared" si="174"/>
        <v>1</v>
      </c>
      <c r="P657" s="218">
        <f t="shared" si="175"/>
        <v>1</v>
      </c>
      <c r="Q657" s="218">
        <f t="shared" si="176"/>
        <v>1</v>
      </c>
      <c r="R657" s="218">
        <f t="shared" si="177"/>
        <v>1</v>
      </c>
      <c r="S657" s="221">
        <f t="shared" si="168"/>
        <v>0</v>
      </c>
      <c r="T657" s="221">
        <f t="shared" si="169"/>
        <v>0</v>
      </c>
      <c r="U657" s="221">
        <f t="shared" si="170"/>
        <v>0</v>
      </c>
      <c r="V657" s="221">
        <f t="shared" si="171"/>
        <v>0</v>
      </c>
      <c r="W657" s="221">
        <f t="shared" si="172"/>
        <v>0</v>
      </c>
      <c r="X657" s="221">
        <f t="shared" si="173"/>
        <v>0</v>
      </c>
      <c r="Y657" s="205">
        <f t="shared" si="178"/>
        <v>-34.125</v>
      </c>
      <c r="Z657" s="205">
        <f t="shared" si="179"/>
        <v>-5.6875</v>
      </c>
      <c r="AA657" s="205">
        <f t="shared" si="180"/>
        <v>-62.8125</v>
      </c>
      <c r="AB657" s="205">
        <f t="shared" si="181"/>
        <v>28.4375</v>
      </c>
      <c r="AC657" s="205">
        <f t="shared" si="182"/>
        <v>-28.6875</v>
      </c>
      <c r="AD657" s="205">
        <f t="shared" si="183"/>
        <v>-57.125</v>
      </c>
    </row>
    <row r="658" spans="10:30" x14ac:dyDescent="0.2">
      <c r="J658" s="213">
        <v>45.300000000000999</v>
      </c>
      <c r="K658" s="214"/>
      <c r="L658" s="214"/>
      <c r="M658" s="214"/>
      <c r="N658" s="214"/>
      <c r="O658" s="218">
        <f t="shared" si="174"/>
        <v>1</v>
      </c>
      <c r="P658" s="218">
        <f t="shared" si="175"/>
        <v>1</v>
      </c>
      <c r="Q658" s="218">
        <f t="shared" si="176"/>
        <v>1</v>
      </c>
      <c r="R658" s="218">
        <f t="shared" si="177"/>
        <v>1</v>
      </c>
      <c r="S658" s="221">
        <f t="shared" si="168"/>
        <v>0</v>
      </c>
      <c r="T658" s="221">
        <f t="shared" si="169"/>
        <v>0</v>
      </c>
      <c r="U658" s="221">
        <f t="shared" si="170"/>
        <v>0</v>
      </c>
      <c r="V658" s="221">
        <f t="shared" si="171"/>
        <v>0</v>
      </c>
      <c r="W658" s="221">
        <f t="shared" si="172"/>
        <v>0</v>
      </c>
      <c r="X658" s="221">
        <f t="shared" si="173"/>
        <v>0</v>
      </c>
      <c r="Y658" s="205">
        <f t="shared" si="178"/>
        <v>-34.125</v>
      </c>
      <c r="Z658" s="205">
        <f t="shared" si="179"/>
        <v>-5.6875</v>
      </c>
      <c r="AA658" s="205">
        <f t="shared" si="180"/>
        <v>-62.8125</v>
      </c>
      <c r="AB658" s="205">
        <f t="shared" si="181"/>
        <v>28.4375</v>
      </c>
      <c r="AC658" s="205">
        <f t="shared" si="182"/>
        <v>-28.6875</v>
      </c>
      <c r="AD658" s="205">
        <f t="shared" si="183"/>
        <v>-57.125</v>
      </c>
    </row>
    <row r="659" spans="10:30" x14ac:dyDescent="0.2">
      <c r="J659" s="213">
        <v>45.400000000001</v>
      </c>
      <c r="K659" s="214"/>
      <c r="L659" s="214"/>
      <c r="M659" s="214"/>
      <c r="N659" s="214"/>
      <c r="O659" s="218">
        <f t="shared" si="174"/>
        <v>1</v>
      </c>
      <c r="P659" s="218">
        <f t="shared" si="175"/>
        <v>1</v>
      </c>
      <c r="Q659" s="218">
        <f t="shared" si="176"/>
        <v>1</v>
      </c>
      <c r="R659" s="218">
        <f t="shared" si="177"/>
        <v>1</v>
      </c>
      <c r="S659" s="221">
        <f t="shared" si="168"/>
        <v>0</v>
      </c>
      <c r="T659" s="221">
        <f t="shared" si="169"/>
        <v>0</v>
      </c>
      <c r="U659" s="221">
        <f t="shared" si="170"/>
        <v>0</v>
      </c>
      <c r="V659" s="221">
        <f t="shared" si="171"/>
        <v>0</v>
      </c>
      <c r="W659" s="221">
        <f t="shared" si="172"/>
        <v>0</v>
      </c>
      <c r="X659" s="221">
        <f t="shared" si="173"/>
        <v>0</v>
      </c>
      <c r="Y659" s="205">
        <f t="shared" si="178"/>
        <v>-34.125</v>
      </c>
      <c r="Z659" s="205">
        <f t="shared" si="179"/>
        <v>-5.6875</v>
      </c>
      <c r="AA659" s="205">
        <f t="shared" si="180"/>
        <v>-62.8125</v>
      </c>
      <c r="AB659" s="205">
        <f t="shared" si="181"/>
        <v>28.4375</v>
      </c>
      <c r="AC659" s="205">
        <f t="shared" si="182"/>
        <v>-28.6875</v>
      </c>
      <c r="AD659" s="205">
        <f t="shared" si="183"/>
        <v>-57.125</v>
      </c>
    </row>
    <row r="660" spans="10:30" x14ac:dyDescent="0.2">
      <c r="J660" s="213">
        <v>45.500000000001002</v>
      </c>
      <c r="K660" s="214"/>
      <c r="L660" s="214"/>
      <c r="M660" s="214"/>
      <c r="N660" s="214"/>
      <c r="O660" s="218">
        <f t="shared" si="174"/>
        <v>1</v>
      </c>
      <c r="P660" s="218">
        <f t="shared" si="175"/>
        <v>1</v>
      </c>
      <c r="Q660" s="218">
        <f t="shared" si="176"/>
        <v>1</v>
      </c>
      <c r="R660" s="218">
        <f t="shared" si="177"/>
        <v>1</v>
      </c>
      <c r="S660" s="221">
        <f t="shared" si="168"/>
        <v>0</v>
      </c>
      <c r="T660" s="221">
        <f t="shared" si="169"/>
        <v>0</v>
      </c>
      <c r="U660" s="221">
        <f t="shared" si="170"/>
        <v>0</v>
      </c>
      <c r="V660" s="221">
        <f t="shared" si="171"/>
        <v>0</v>
      </c>
      <c r="W660" s="221">
        <f t="shared" si="172"/>
        <v>0</v>
      </c>
      <c r="X660" s="221">
        <f t="shared" si="173"/>
        <v>0</v>
      </c>
      <c r="Y660" s="205">
        <f t="shared" si="178"/>
        <v>-34.125</v>
      </c>
      <c r="Z660" s="205">
        <f t="shared" si="179"/>
        <v>-5.6875</v>
      </c>
      <c r="AA660" s="205">
        <f t="shared" si="180"/>
        <v>-62.8125</v>
      </c>
      <c r="AB660" s="205">
        <f t="shared" si="181"/>
        <v>28.4375</v>
      </c>
      <c r="AC660" s="205">
        <f t="shared" si="182"/>
        <v>-28.6875</v>
      </c>
      <c r="AD660" s="205">
        <f t="shared" si="183"/>
        <v>-57.125</v>
      </c>
    </row>
    <row r="661" spans="10:30" x14ac:dyDescent="0.2">
      <c r="J661" s="213">
        <v>45.600000000001003</v>
      </c>
      <c r="K661" s="214"/>
      <c r="L661" s="214"/>
      <c r="M661" s="214"/>
      <c r="N661" s="214"/>
      <c r="O661" s="218">
        <f t="shared" si="174"/>
        <v>1</v>
      </c>
      <c r="P661" s="218">
        <f t="shared" si="175"/>
        <v>1</v>
      </c>
      <c r="Q661" s="218">
        <f t="shared" si="176"/>
        <v>1</v>
      </c>
      <c r="R661" s="218">
        <f t="shared" si="177"/>
        <v>1</v>
      </c>
      <c r="S661" s="221">
        <f t="shared" si="168"/>
        <v>0</v>
      </c>
      <c r="T661" s="221">
        <f t="shared" si="169"/>
        <v>0</v>
      </c>
      <c r="U661" s="221">
        <f t="shared" si="170"/>
        <v>0</v>
      </c>
      <c r="V661" s="221">
        <f t="shared" si="171"/>
        <v>0</v>
      </c>
      <c r="W661" s="221">
        <f t="shared" si="172"/>
        <v>0</v>
      </c>
      <c r="X661" s="221">
        <f t="shared" si="173"/>
        <v>0</v>
      </c>
      <c r="Y661" s="205">
        <f t="shared" si="178"/>
        <v>-34.125</v>
      </c>
      <c r="Z661" s="205">
        <f t="shared" si="179"/>
        <v>-5.6875</v>
      </c>
      <c r="AA661" s="205">
        <f t="shared" si="180"/>
        <v>-62.8125</v>
      </c>
      <c r="AB661" s="205">
        <f t="shared" si="181"/>
        <v>28.4375</v>
      </c>
      <c r="AC661" s="205">
        <f t="shared" si="182"/>
        <v>-28.6875</v>
      </c>
      <c r="AD661" s="205">
        <f t="shared" si="183"/>
        <v>-57.125</v>
      </c>
    </row>
    <row r="662" spans="10:30" x14ac:dyDescent="0.2">
      <c r="J662" s="213">
        <v>45.700000000000998</v>
      </c>
      <c r="K662" s="214"/>
      <c r="L662" s="214"/>
      <c r="M662" s="214"/>
      <c r="N662" s="214"/>
      <c r="O662" s="218">
        <f t="shared" si="174"/>
        <v>1</v>
      </c>
      <c r="P662" s="218">
        <f t="shared" si="175"/>
        <v>1</v>
      </c>
      <c r="Q662" s="218">
        <f t="shared" si="176"/>
        <v>1</v>
      </c>
      <c r="R662" s="218">
        <f t="shared" si="177"/>
        <v>1</v>
      </c>
      <c r="S662" s="221">
        <f t="shared" si="168"/>
        <v>0</v>
      </c>
      <c r="T662" s="221">
        <f t="shared" si="169"/>
        <v>0</v>
      </c>
      <c r="U662" s="221">
        <f t="shared" si="170"/>
        <v>0</v>
      </c>
      <c r="V662" s="221">
        <f t="shared" si="171"/>
        <v>0</v>
      </c>
      <c r="W662" s="221">
        <f t="shared" si="172"/>
        <v>0</v>
      </c>
      <c r="X662" s="221">
        <f t="shared" si="173"/>
        <v>0</v>
      </c>
      <c r="Y662" s="205">
        <f t="shared" si="178"/>
        <v>-34.125</v>
      </c>
      <c r="Z662" s="205">
        <f t="shared" si="179"/>
        <v>-5.6875</v>
      </c>
      <c r="AA662" s="205">
        <f t="shared" si="180"/>
        <v>-62.8125</v>
      </c>
      <c r="AB662" s="205">
        <f t="shared" si="181"/>
        <v>28.4375</v>
      </c>
      <c r="AC662" s="205">
        <f t="shared" si="182"/>
        <v>-28.6875</v>
      </c>
      <c r="AD662" s="205">
        <f t="shared" si="183"/>
        <v>-57.125</v>
      </c>
    </row>
    <row r="663" spans="10:30" x14ac:dyDescent="0.2">
      <c r="J663" s="213">
        <v>45.800000000000999</v>
      </c>
      <c r="K663" s="214"/>
      <c r="L663" s="214"/>
      <c r="M663" s="214"/>
      <c r="N663" s="214"/>
      <c r="O663" s="218">
        <f t="shared" si="174"/>
        <v>1</v>
      </c>
      <c r="P663" s="218">
        <f t="shared" si="175"/>
        <v>1</v>
      </c>
      <c r="Q663" s="218">
        <f t="shared" si="176"/>
        <v>1</v>
      </c>
      <c r="R663" s="218">
        <f t="shared" si="177"/>
        <v>1</v>
      </c>
      <c r="S663" s="221">
        <f t="shared" si="168"/>
        <v>0</v>
      </c>
      <c r="T663" s="221">
        <f t="shared" si="169"/>
        <v>0</v>
      </c>
      <c r="U663" s="221">
        <f t="shared" si="170"/>
        <v>0</v>
      </c>
      <c r="V663" s="221">
        <f t="shared" si="171"/>
        <v>0</v>
      </c>
      <c r="W663" s="221">
        <f t="shared" si="172"/>
        <v>0</v>
      </c>
      <c r="X663" s="221">
        <f t="shared" si="173"/>
        <v>0</v>
      </c>
      <c r="Y663" s="205">
        <f t="shared" si="178"/>
        <v>-34.125</v>
      </c>
      <c r="Z663" s="205">
        <f t="shared" si="179"/>
        <v>-5.6875</v>
      </c>
      <c r="AA663" s="205">
        <f t="shared" si="180"/>
        <v>-62.8125</v>
      </c>
      <c r="AB663" s="205">
        <f t="shared" si="181"/>
        <v>28.4375</v>
      </c>
      <c r="AC663" s="205">
        <f t="shared" si="182"/>
        <v>-28.6875</v>
      </c>
      <c r="AD663" s="205">
        <f t="shared" si="183"/>
        <v>-57.125</v>
      </c>
    </row>
    <row r="664" spans="10:30" x14ac:dyDescent="0.2">
      <c r="J664" s="213">
        <v>45.900000000001</v>
      </c>
      <c r="K664" s="214"/>
      <c r="L664" s="214"/>
      <c r="M664" s="214"/>
      <c r="N664" s="214"/>
      <c r="O664" s="218">
        <f t="shared" si="174"/>
        <v>1</v>
      </c>
      <c r="P664" s="218">
        <f t="shared" si="175"/>
        <v>1</v>
      </c>
      <c r="Q664" s="218">
        <f t="shared" si="176"/>
        <v>1</v>
      </c>
      <c r="R664" s="218">
        <f t="shared" si="177"/>
        <v>1</v>
      </c>
      <c r="S664" s="221">
        <f t="shared" si="168"/>
        <v>0</v>
      </c>
      <c r="T664" s="221">
        <f t="shared" si="169"/>
        <v>0</v>
      </c>
      <c r="U664" s="221">
        <f t="shared" si="170"/>
        <v>0</v>
      </c>
      <c r="V664" s="221">
        <f t="shared" si="171"/>
        <v>0</v>
      </c>
      <c r="W664" s="221">
        <f t="shared" si="172"/>
        <v>0</v>
      </c>
      <c r="X664" s="221">
        <f t="shared" si="173"/>
        <v>0</v>
      </c>
      <c r="Y664" s="205">
        <f t="shared" si="178"/>
        <v>-34.125</v>
      </c>
      <c r="Z664" s="205">
        <f t="shared" si="179"/>
        <v>-5.6875</v>
      </c>
      <c r="AA664" s="205">
        <f t="shared" si="180"/>
        <v>-62.8125</v>
      </c>
      <c r="AB664" s="205">
        <f t="shared" si="181"/>
        <v>28.4375</v>
      </c>
      <c r="AC664" s="205">
        <f t="shared" si="182"/>
        <v>-28.6875</v>
      </c>
      <c r="AD664" s="205">
        <f t="shared" si="183"/>
        <v>-57.125</v>
      </c>
    </row>
    <row r="665" spans="10:30" x14ac:dyDescent="0.2">
      <c r="J665" s="213">
        <v>46.000000000001002</v>
      </c>
      <c r="K665" s="214"/>
      <c r="L665" s="214"/>
      <c r="M665" s="214"/>
      <c r="N665" s="214"/>
      <c r="O665" s="218">
        <f t="shared" si="174"/>
        <v>1</v>
      </c>
      <c r="P665" s="218">
        <f t="shared" si="175"/>
        <v>1</v>
      </c>
      <c r="Q665" s="218">
        <f t="shared" si="176"/>
        <v>1</v>
      </c>
      <c r="R665" s="218">
        <f t="shared" si="177"/>
        <v>1</v>
      </c>
      <c r="S665" s="221">
        <f t="shared" si="168"/>
        <v>0</v>
      </c>
      <c r="T665" s="221">
        <f t="shared" si="169"/>
        <v>0</v>
      </c>
      <c r="U665" s="221">
        <f t="shared" si="170"/>
        <v>0</v>
      </c>
      <c r="V665" s="221">
        <f t="shared" si="171"/>
        <v>0</v>
      </c>
      <c r="W665" s="221">
        <f t="shared" si="172"/>
        <v>0</v>
      </c>
      <c r="X665" s="221">
        <f t="shared" si="173"/>
        <v>0</v>
      </c>
      <c r="Y665" s="205">
        <f t="shared" si="178"/>
        <v>-34.125</v>
      </c>
      <c r="Z665" s="205">
        <f t="shared" si="179"/>
        <v>-5.6875</v>
      </c>
      <c r="AA665" s="205">
        <f t="shared" si="180"/>
        <v>-62.8125</v>
      </c>
      <c r="AB665" s="205">
        <f t="shared" si="181"/>
        <v>28.4375</v>
      </c>
      <c r="AC665" s="205">
        <f t="shared" si="182"/>
        <v>-28.6875</v>
      </c>
      <c r="AD665" s="205">
        <f t="shared" si="183"/>
        <v>-57.125</v>
      </c>
    </row>
    <row r="666" spans="10:30" x14ac:dyDescent="0.2">
      <c r="J666" s="213">
        <v>46.100000000001003</v>
      </c>
      <c r="K666" s="214"/>
      <c r="L666" s="214"/>
      <c r="M666" s="214"/>
      <c r="N666" s="214"/>
      <c r="O666" s="218">
        <f t="shared" si="174"/>
        <v>1</v>
      </c>
      <c r="P666" s="218">
        <f t="shared" si="175"/>
        <v>1</v>
      </c>
      <c r="Q666" s="218">
        <f t="shared" si="176"/>
        <v>1</v>
      </c>
      <c r="R666" s="218">
        <f t="shared" si="177"/>
        <v>1</v>
      </c>
      <c r="S666" s="221">
        <f t="shared" si="168"/>
        <v>0</v>
      </c>
      <c r="T666" s="221">
        <f t="shared" si="169"/>
        <v>0</v>
      </c>
      <c r="U666" s="221">
        <f t="shared" si="170"/>
        <v>0</v>
      </c>
      <c r="V666" s="221">
        <f t="shared" si="171"/>
        <v>0</v>
      </c>
      <c r="W666" s="221">
        <f t="shared" si="172"/>
        <v>0</v>
      </c>
      <c r="X666" s="221">
        <f t="shared" si="173"/>
        <v>0</v>
      </c>
      <c r="Y666" s="205">
        <f t="shared" si="178"/>
        <v>-34.125</v>
      </c>
      <c r="Z666" s="205">
        <f t="shared" si="179"/>
        <v>-5.6875</v>
      </c>
      <c r="AA666" s="205">
        <f t="shared" si="180"/>
        <v>-62.8125</v>
      </c>
      <c r="AB666" s="205">
        <f t="shared" si="181"/>
        <v>28.4375</v>
      </c>
      <c r="AC666" s="205">
        <f t="shared" si="182"/>
        <v>-28.6875</v>
      </c>
      <c r="AD666" s="205">
        <f t="shared" si="183"/>
        <v>-57.125</v>
      </c>
    </row>
    <row r="667" spans="10:30" x14ac:dyDescent="0.2">
      <c r="J667" s="213">
        <v>46.200000000000998</v>
      </c>
      <c r="K667" s="214"/>
      <c r="L667" s="214"/>
      <c r="M667" s="214"/>
      <c r="N667" s="214"/>
      <c r="O667" s="218">
        <f t="shared" si="174"/>
        <v>1</v>
      </c>
      <c r="P667" s="218">
        <f t="shared" si="175"/>
        <v>1</v>
      </c>
      <c r="Q667" s="218">
        <f t="shared" si="176"/>
        <v>1</v>
      </c>
      <c r="R667" s="218">
        <f t="shared" si="177"/>
        <v>1</v>
      </c>
      <c r="S667" s="221">
        <f t="shared" si="168"/>
        <v>0</v>
      </c>
      <c r="T667" s="221">
        <f t="shared" si="169"/>
        <v>0</v>
      </c>
      <c r="U667" s="221">
        <f t="shared" si="170"/>
        <v>0</v>
      </c>
      <c r="V667" s="221">
        <f t="shared" si="171"/>
        <v>0</v>
      </c>
      <c r="W667" s="221">
        <f t="shared" si="172"/>
        <v>0</v>
      </c>
      <c r="X667" s="221">
        <f t="shared" si="173"/>
        <v>0</v>
      </c>
      <c r="Y667" s="205">
        <f t="shared" si="178"/>
        <v>-34.125</v>
      </c>
      <c r="Z667" s="205">
        <f t="shared" si="179"/>
        <v>-5.6875</v>
      </c>
      <c r="AA667" s="205">
        <f t="shared" si="180"/>
        <v>-62.8125</v>
      </c>
      <c r="AB667" s="205">
        <f t="shared" si="181"/>
        <v>28.4375</v>
      </c>
      <c r="AC667" s="205">
        <f t="shared" si="182"/>
        <v>-28.6875</v>
      </c>
      <c r="AD667" s="205">
        <f t="shared" si="183"/>
        <v>-57.125</v>
      </c>
    </row>
    <row r="668" spans="10:30" x14ac:dyDescent="0.2">
      <c r="J668" s="213">
        <v>46.300000000000999</v>
      </c>
      <c r="K668" s="214"/>
      <c r="L668" s="214"/>
      <c r="M668" s="214"/>
      <c r="N668" s="214"/>
      <c r="O668" s="218">
        <f t="shared" si="174"/>
        <v>1</v>
      </c>
      <c r="P668" s="218">
        <f t="shared" si="175"/>
        <v>1</v>
      </c>
      <c r="Q668" s="218">
        <f t="shared" si="176"/>
        <v>1</v>
      </c>
      <c r="R668" s="218">
        <f t="shared" si="177"/>
        <v>1</v>
      </c>
      <c r="S668" s="221">
        <f t="shared" si="168"/>
        <v>0</v>
      </c>
      <c r="T668" s="221">
        <f t="shared" si="169"/>
        <v>0</v>
      </c>
      <c r="U668" s="221">
        <f t="shared" si="170"/>
        <v>0</v>
      </c>
      <c r="V668" s="221">
        <f t="shared" si="171"/>
        <v>0</v>
      </c>
      <c r="W668" s="221">
        <f t="shared" si="172"/>
        <v>0</v>
      </c>
      <c r="X668" s="221">
        <f t="shared" si="173"/>
        <v>0</v>
      </c>
      <c r="Y668" s="205">
        <f t="shared" si="178"/>
        <v>-34.125</v>
      </c>
      <c r="Z668" s="205">
        <f t="shared" si="179"/>
        <v>-5.6875</v>
      </c>
      <c r="AA668" s="205">
        <f t="shared" si="180"/>
        <v>-62.8125</v>
      </c>
      <c r="AB668" s="205">
        <f t="shared" si="181"/>
        <v>28.4375</v>
      </c>
      <c r="AC668" s="205">
        <f t="shared" si="182"/>
        <v>-28.6875</v>
      </c>
      <c r="AD668" s="205">
        <f t="shared" si="183"/>
        <v>-57.125</v>
      </c>
    </row>
    <row r="669" spans="10:30" x14ac:dyDescent="0.2">
      <c r="J669" s="213">
        <v>46.400000000001</v>
      </c>
      <c r="K669" s="214"/>
      <c r="L669" s="214"/>
      <c r="M669" s="214"/>
      <c r="N669" s="214"/>
      <c r="O669" s="218">
        <f t="shared" si="174"/>
        <v>1</v>
      </c>
      <c r="P669" s="218">
        <f t="shared" si="175"/>
        <v>1</v>
      </c>
      <c r="Q669" s="218">
        <f t="shared" si="176"/>
        <v>1</v>
      </c>
      <c r="R669" s="218">
        <f t="shared" si="177"/>
        <v>1</v>
      </c>
      <c r="S669" s="221">
        <f t="shared" si="168"/>
        <v>0</v>
      </c>
      <c r="T669" s="221">
        <f t="shared" si="169"/>
        <v>0</v>
      </c>
      <c r="U669" s="221">
        <f t="shared" si="170"/>
        <v>0</v>
      </c>
      <c r="V669" s="221">
        <f t="shared" si="171"/>
        <v>0</v>
      </c>
      <c r="W669" s="221">
        <f t="shared" si="172"/>
        <v>0</v>
      </c>
      <c r="X669" s="221">
        <f t="shared" si="173"/>
        <v>0</v>
      </c>
      <c r="Y669" s="205">
        <f t="shared" si="178"/>
        <v>-34.125</v>
      </c>
      <c r="Z669" s="205">
        <f t="shared" si="179"/>
        <v>-5.6875</v>
      </c>
      <c r="AA669" s="205">
        <f t="shared" si="180"/>
        <v>-62.8125</v>
      </c>
      <c r="AB669" s="205">
        <f t="shared" si="181"/>
        <v>28.4375</v>
      </c>
      <c r="AC669" s="205">
        <f t="shared" si="182"/>
        <v>-28.6875</v>
      </c>
      <c r="AD669" s="205">
        <f t="shared" si="183"/>
        <v>-57.125</v>
      </c>
    </row>
    <row r="670" spans="10:30" x14ac:dyDescent="0.2">
      <c r="J670" s="213">
        <v>46.500000000001002</v>
      </c>
      <c r="K670" s="214"/>
      <c r="L670" s="214"/>
      <c r="M670" s="214"/>
      <c r="N670" s="214"/>
      <c r="O670" s="218">
        <f t="shared" si="174"/>
        <v>1</v>
      </c>
      <c r="P670" s="218">
        <f t="shared" si="175"/>
        <v>1</v>
      </c>
      <c r="Q670" s="218">
        <f t="shared" si="176"/>
        <v>1</v>
      </c>
      <c r="R670" s="218">
        <f t="shared" si="177"/>
        <v>1</v>
      </c>
      <c r="S670" s="221">
        <f t="shared" si="168"/>
        <v>0</v>
      </c>
      <c r="T670" s="221">
        <f t="shared" si="169"/>
        <v>0</v>
      </c>
      <c r="U670" s="221">
        <f t="shared" si="170"/>
        <v>0</v>
      </c>
      <c r="V670" s="221">
        <f t="shared" si="171"/>
        <v>0</v>
      </c>
      <c r="W670" s="221">
        <f t="shared" si="172"/>
        <v>0</v>
      </c>
      <c r="X670" s="221">
        <f t="shared" si="173"/>
        <v>0</v>
      </c>
      <c r="Y670" s="205">
        <f t="shared" si="178"/>
        <v>-34.125</v>
      </c>
      <c r="Z670" s="205">
        <f t="shared" si="179"/>
        <v>-5.6875</v>
      </c>
      <c r="AA670" s="205">
        <f t="shared" si="180"/>
        <v>-62.8125</v>
      </c>
      <c r="AB670" s="205">
        <f t="shared" si="181"/>
        <v>28.4375</v>
      </c>
      <c r="AC670" s="205">
        <f t="shared" si="182"/>
        <v>-28.6875</v>
      </c>
      <c r="AD670" s="205">
        <f t="shared" si="183"/>
        <v>-57.125</v>
      </c>
    </row>
    <row r="671" spans="10:30" x14ac:dyDescent="0.2">
      <c r="J671" s="213">
        <v>46.600000000001003</v>
      </c>
      <c r="K671" s="214"/>
      <c r="L671" s="214"/>
      <c r="M671" s="214"/>
      <c r="N671" s="214"/>
      <c r="O671" s="218">
        <f t="shared" si="174"/>
        <v>1</v>
      </c>
      <c r="P671" s="218">
        <f t="shared" si="175"/>
        <v>1</v>
      </c>
      <c r="Q671" s="218">
        <f t="shared" si="176"/>
        <v>1</v>
      </c>
      <c r="R671" s="218">
        <f t="shared" si="177"/>
        <v>1</v>
      </c>
      <c r="S671" s="221">
        <f t="shared" si="168"/>
        <v>0</v>
      </c>
      <c r="T671" s="221">
        <f t="shared" si="169"/>
        <v>0</v>
      </c>
      <c r="U671" s="221">
        <f t="shared" si="170"/>
        <v>0</v>
      </c>
      <c r="V671" s="221">
        <f t="shared" si="171"/>
        <v>0</v>
      </c>
      <c r="W671" s="221">
        <f t="shared" si="172"/>
        <v>0</v>
      </c>
      <c r="X671" s="221">
        <f t="shared" si="173"/>
        <v>0</v>
      </c>
      <c r="Y671" s="205">
        <f t="shared" si="178"/>
        <v>-34.125</v>
      </c>
      <c r="Z671" s="205">
        <f t="shared" si="179"/>
        <v>-5.6875</v>
      </c>
      <c r="AA671" s="205">
        <f t="shared" si="180"/>
        <v>-62.8125</v>
      </c>
      <c r="AB671" s="205">
        <f t="shared" si="181"/>
        <v>28.4375</v>
      </c>
      <c r="AC671" s="205">
        <f t="shared" si="182"/>
        <v>-28.6875</v>
      </c>
      <c r="AD671" s="205">
        <f t="shared" si="183"/>
        <v>-57.125</v>
      </c>
    </row>
    <row r="672" spans="10:30" x14ac:dyDescent="0.2">
      <c r="J672" s="213">
        <v>46.700000000000998</v>
      </c>
      <c r="K672" s="214"/>
      <c r="L672" s="214"/>
      <c r="M672" s="214"/>
      <c r="N672" s="214"/>
      <c r="O672" s="218">
        <f t="shared" si="174"/>
        <v>1</v>
      </c>
      <c r="P672" s="218">
        <f t="shared" si="175"/>
        <v>1</v>
      </c>
      <c r="Q672" s="218">
        <f t="shared" si="176"/>
        <v>1</v>
      </c>
      <c r="R672" s="218">
        <f t="shared" si="177"/>
        <v>1</v>
      </c>
      <c r="S672" s="221">
        <f t="shared" si="168"/>
        <v>0</v>
      </c>
      <c r="T672" s="221">
        <f t="shared" si="169"/>
        <v>0</v>
      </c>
      <c r="U672" s="221">
        <f t="shared" si="170"/>
        <v>0</v>
      </c>
      <c r="V672" s="221">
        <f t="shared" si="171"/>
        <v>0</v>
      </c>
      <c r="W672" s="221">
        <f t="shared" si="172"/>
        <v>0</v>
      </c>
      <c r="X672" s="221">
        <f t="shared" si="173"/>
        <v>0</v>
      </c>
      <c r="Y672" s="205">
        <f t="shared" si="178"/>
        <v>-34.125</v>
      </c>
      <c r="Z672" s="205">
        <f t="shared" si="179"/>
        <v>-5.6875</v>
      </c>
      <c r="AA672" s="205">
        <f t="shared" si="180"/>
        <v>-62.8125</v>
      </c>
      <c r="AB672" s="205">
        <f t="shared" si="181"/>
        <v>28.4375</v>
      </c>
      <c r="AC672" s="205">
        <f t="shared" si="182"/>
        <v>-28.6875</v>
      </c>
      <c r="AD672" s="205">
        <f t="shared" si="183"/>
        <v>-57.125</v>
      </c>
    </row>
    <row r="673" spans="10:30" x14ac:dyDescent="0.2">
      <c r="J673" s="213">
        <v>46.800000000000999</v>
      </c>
      <c r="K673" s="214"/>
      <c r="L673" s="214"/>
      <c r="M673" s="214"/>
      <c r="N673" s="214"/>
      <c r="O673" s="218">
        <f t="shared" si="174"/>
        <v>1</v>
      </c>
      <c r="P673" s="218">
        <f t="shared" si="175"/>
        <v>1</v>
      </c>
      <c r="Q673" s="218">
        <f t="shared" si="176"/>
        <v>1</v>
      </c>
      <c r="R673" s="218">
        <f t="shared" si="177"/>
        <v>1</v>
      </c>
      <c r="S673" s="221">
        <f t="shared" si="168"/>
        <v>0</v>
      </c>
      <c r="T673" s="221">
        <f t="shared" si="169"/>
        <v>0</v>
      </c>
      <c r="U673" s="221">
        <f t="shared" si="170"/>
        <v>0</v>
      </c>
      <c r="V673" s="221">
        <f t="shared" si="171"/>
        <v>0</v>
      </c>
      <c r="W673" s="221">
        <f t="shared" si="172"/>
        <v>0</v>
      </c>
      <c r="X673" s="221">
        <f t="shared" si="173"/>
        <v>0</v>
      </c>
      <c r="Y673" s="205">
        <f t="shared" si="178"/>
        <v>-34.125</v>
      </c>
      <c r="Z673" s="205">
        <f t="shared" si="179"/>
        <v>-5.6875</v>
      </c>
      <c r="AA673" s="205">
        <f t="shared" si="180"/>
        <v>-62.8125</v>
      </c>
      <c r="AB673" s="205">
        <f t="shared" si="181"/>
        <v>28.4375</v>
      </c>
      <c r="AC673" s="205">
        <f t="shared" si="182"/>
        <v>-28.6875</v>
      </c>
      <c r="AD673" s="205">
        <f t="shared" si="183"/>
        <v>-57.125</v>
      </c>
    </row>
    <row r="674" spans="10:30" x14ac:dyDescent="0.2">
      <c r="J674" s="213">
        <v>46.900000000001</v>
      </c>
      <c r="K674" s="214"/>
      <c r="L674" s="214"/>
      <c r="M674" s="214"/>
      <c r="N674" s="214"/>
      <c r="O674" s="218">
        <f t="shared" si="174"/>
        <v>1</v>
      </c>
      <c r="P674" s="218">
        <f t="shared" si="175"/>
        <v>1</v>
      </c>
      <c r="Q674" s="218">
        <f t="shared" si="176"/>
        <v>1</v>
      </c>
      <c r="R674" s="218">
        <f t="shared" si="177"/>
        <v>1</v>
      </c>
      <c r="S674" s="221">
        <f t="shared" si="168"/>
        <v>0</v>
      </c>
      <c r="T674" s="221">
        <f t="shared" si="169"/>
        <v>0</v>
      </c>
      <c r="U674" s="221">
        <f t="shared" si="170"/>
        <v>0</v>
      </c>
      <c r="V674" s="221">
        <f t="shared" si="171"/>
        <v>0</v>
      </c>
      <c r="W674" s="221">
        <f t="shared" si="172"/>
        <v>0</v>
      </c>
      <c r="X674" s="221">
        <f t="shared" si="173"/>
        <v>0</v>
      </c>
      <c r="Y674" s="205">
        <f t="shared" si="178"/>
        <v>-34.125</v>
      </c>
      <c r="Z674" s="205">
        <f t="shared" si="179"/>
        <v>-5.6875</v>
      </c>
      <c r="AA674" s="205">
        <f t="shared" si="180"/>
        <v>-62.8125</v>
      </c>
      <c r="AB674" s="205">
        <f t="shared" si="181"/>
        <v>28.4375</v>
      </c>
      <c r="AC674" s="205">
        <f t="shared" si="182"/>
        <v>-28.6875</v>
      </c>
      <c r="AD674" s="205">
        <f t="shared" si="183"/>
        <v>-57.125</v>
      </c>
    </row>
    <row r="675" spans="10:30" x14ac:dyDescent="0.2">
      <c r="J675" s="213">
        <v>47.000000000001002</v>
      </c>
      <c r="K675" s="214"/>
      <c r="L675" s="214"/>
      <c r="M675" s="214"/>
      <c r="N675" s="214"/>
      <c r="O675" s="218">
        <f t="shared" si="174"/>
        <v>1</v>
      </c>
      <c r="P675" s="218">
        <f t="shared" si="175"/>
        <v>1</v>
      </c>
      <c r="Q675" s="218">
        <f t="shared" si="176"/>
        <v>1</v>
      </c>
      <c r="R675" s="218">
        <f t="shared" si="177"/>
        <v>1</v>
      </c>
      <c r="S675" s="221">
        <f t="shared" si="168"/>
        <v>0</v>
      </c>
      <c r="T675" s="221">
        <f t="shared" si="169"/>
        <v>0</v>
      </c>
      <c r="U675" s="221">
        <f t="shared" si="170"/>
        <v>0</v>
      </c>
      <c r="V675" s="221">
        <f t="shared" si="171"/>
        <v>0</v>
      </c>
      <c r="W675" s="221">
        <f t="shared" si="172"/>
        <v>0</v>
      </c>
      <c r="X675" s="221">
        <f t="shared" si="173"/>
        <v>0</v>
      </c>
      <c r="Y675" s="205">
        <f t="shared" si="178"/>
        <v>-34.125</v>
      </c>
      <c r="Z675" s="205">
        <f t="shared" si="179"/>
        <v>-5.6875</v>
      </c>
      <c r="AA675" s="205">
        <f t="shared" si="180"/>
        <v>-62.8125</v>
      </c>
      <c r="AB675" s="205">
        <f t="shared" si="181"/>
        <v>28.4375</v>
      </c>
      <c r="AC675" s="205">
        <f t="shared" si="182"/>
        <v>-28.6875</v>
      </c>
      <c r="AD675" s="205">
        <f t="shared" si="183"/>
        <v>-57.125</v>
      </c>
    </row>
    <row r="676" spans="10:30" x14ac:dyDescent="0.2">
      <c r="J676" s="213">
        <v>47.100000000001003</v>
      </c>
      <c r="K676" s="214"/>
      <c r="L676" s="214"/>
      <c r="M676" s="214"/>
      <c r="N676" s="214"/>
      <c r="O676" s="218">
        <f t="shared" si="174"/>
        <v>1</v>
      </c>
      <c r="P676" s="218">
        <f t="shared" si="175"/>
        <v>1</v>
      </c>
      <c r="Q676" s="218">
        <f t="shared" si="176"/>
        <v>1</v>
      </c>
      <c r="R676" s="218">
        <f t="shared" si="177"/>
        <v>1</v>
      </c>
      <c r="S676" s="221">
        <f t="shared" si="168"/>
        <v>0</v>
      </c>
      <c r="T676" s="221">
        <f t="shared" si="169"/>
        <v>0</v>
      </c>
      <c r="U676" s="221">
        <f t="shared" si="170"/>
        <v>0</v>
      </c>
      <c r="V676" s="221">
        <f t="shared" si="171"/>
        <v>0</v>
      </c>
      <c r="W676" s="221">
        <f t="shared" si="172"/>
        <v>0</v>
      </c>
      <c r="X676" s="221">
        <f t="shared" si="173"/>
        <v>0</v>
      </c>
      <c r="Y676" s="205">
        <f t="shared" si="178"/>
        <v>-34.125</v>
      </c>
      <c r="Z676" s="205">
        <f t="shared" si="179"/>
        <v>-5.6875</v>
      </c>
      <c r="AA676" s="205">
        <f t="shared" si="180"/>
        <v>-62.8125</v>
      </c>
      <c r="AB676" s="205">
        <f t="shared" si="181"/>
        <v>28.4375</v>
      </c>
      <c r="AC676" s="205">
        <f t="shared" si="182"/>
        <v>-28.6875</v>
      </c>
      <c r="AD676" s="205">
        <f t="shared" si="183"/>
        <v>-57.125</v>
      </c>
    </row>
    <row r="677" spans="10:30" x14ac:dyDescent="0.2">
      <c r="J677" s="213">
        <v>47.200000000000998</v>
      </c>
      <c r="K677" s="214"/>
      <c r="L677" s="214"/>
      <c r="M677" s="214"/>
      <c r="N677" s="214"/>
      <c r="O677" s="218">
        <f t="shared" si="174"/>
        <v>1</v>
      </c>
      <c r="P677" s="218">
        <f t="shared" si="175"/>
        <v>1</v>
      </c>
      <c r="Q677" s="218">
        <f t="shared" si="176"/>
        <v>1</v>
      </c>
      <c r="R677" s="218">
        <f t="shared" si="177"/>
        <v>1</v>
      </c>
      <c r="S677" s="221">
        <f t="shared" si="168"/>
        <v>0</v>
      </c>
      <c r="T677" s="221">
        <f t="shared" si="169"/>
        <v>0</v>
      </c>
      <c r="U677" s="221">
        <f t="shared" si="170"/>
        <v>0</v>
      </c>
      <c r="V677" s="221">
        <f t="shared" si="171"/>
        <v>0</v>
      </c>
      <c r="W677" s="221">
        <f t="shared" si="172"/>
        <v>0</v>
      </c>
      <c r="X677" s="221">
        <f t="shared" si="173"/>
        <v>0</v>
      </c>
      <c r="Y677" s="205">
        <f t="shared" si="178"/>
        <v>-34.125</v>
      </c>
      <c r="Z677" s="205">
        <f t="shared" si="179"/>
        <v>-5.6875</v>
      </c>
      <c r="AA677" s="205">
        <f t="shared" si="180"/>
        <v>-62.8125</v>
      </c>
      <c r="AB677" s="205">
        <f t="shared" si="181"/>
        <v>28.4375</v>
      </c>
      <c r="AC677" s="205">
        <f t="shared" si="182"/>
        <v>-28.6875</v>
      </c>
      <c r="AD677" s="205">
        <f t="shared" si="183"/>
        <v>-57.125</v>
      </c>
    </row>
    <row r="678" spans="10:30" x14ac:dyDescent="0.2">
      <c r="J678" s="213">
        <v>47.300000000000999</v>
      </c>
      <c r="K678" s="214"/>
      <c r="L678" s="214"/>
      <c r="M678" s="214"/>
      <c r="N678" s="214"/>
      <c r="O678" s="218">
        <f t="shared" si="174"/>
        <v>1</v>
      </c>
      <c r="P678" s="218">
        <f t="shared" si="175"/>
        <v>1</v>
      </c>
      <c r="Q678" s="218">
        <f t="shared" si="176"/>
        <v>1</v>
      </c>
      <c r="R678" s="218">
        <f t="shared" si="177"/>
        <v>1</v>
      </c>
      <c r="S678" s="221">
        <f t="shared" si="168"/>
        <v>0</v>
      </c>
      <c r="T678" s="221">
        <f t="shared" si="169"/>
        <v>0</v>
      </c>
      <c r="U678" s="221">
        <f t="shared" si="170"/>
        <v>0</v>
      </c>
      <c r="V678" s="221">
        <f t="shared" si="171"/>
        <v>0</v>
      </c>
      <c r="W678" s="221">
        <f t="shared" si="172"/>
        <v>0</v>
      </c>
      <c r="X678" s="221">
        <f t="shared" si="173"/>
        <v>0</v>
      </c>
      <c r="Y678" s="205">
        <f t="shared" si="178"/>
        <v>-34.125</v>
      </c>
      <c r="Z678" s="205">
        <f t="shared" si="179"/>
        <v>-5.6875</v>
      </c>
      <c r="AA678" s="205">
        <f t="shared" si="180"/>
        <v>-62.8125</v>
      </c>
      <c r="AB678" s="205">
        <f t="shared" si="181"/>
        <v>28.4375</v>
      </c>
      <c r="AC678" s="205">
        <f t="shared" si="182"/>
        <v>-28.6875</v>
      </c>
      <c r="AD678" s="205">
        <f t="shared" si="183"/>
        <v>-57.125</v>
      </c>
    </row>
    <row r="679" spans="10:30" x14ac:dyDescent="0.2">
      <c r="J679" s="213">
        <v>47.400000000001</v>
      </c>
      <c r="K679" s="214"/>
      <c r="L679" s="214"/>
      <c r="M679" s="214"/>
      <c r="N679" s="214"/>
      <c r="O679" s="218">
        <f t="shared" si="174"/>
        <v>1</v>
      </c>
      <c r="P679" s="218">
        <f t="shared" si="175"/>
        <v>1</v>
      </c>
      <c r="Q679" s="218">
        <f t="shared" si="176"/>
        <v>1</v>
      </c>
      <c r="R679" s="218">
        <f t="shared" si="177"/>
        <v>1</v>
      </c>
      <c r="S679" s="221">
        <f t="shared" si="168"/>
        <v>0</v>
      </c>
      <c r="T679" s="221">
        <f t="shared" si="169"/>
        <v>0</v>
      </c>
      <c r="U679" s="221">
        <f t="shared" si="170"/>
        <v>0</v>
      </c>
      <c r="V679" s="221">
        <f t="shared" si="171"/>
        <v>0</v>
      </c>
      <c r="W679" s="221">
        <f t="shared" si="172"/>
        <v>0</v>
      </c>
      <c r="X679" s="221">
        <f t="shared" si="173"/>
        <v>0</v>
      </c>
      <c r="Y679" s="205">
        <f t="shared" si="178"/>
        <v>-34.125</v>
      </c>
      <c r="Z679" s="205">
        <f t="shared" si="179"/>
        <v>-5.6875</v>
      </c>
      <c r="AA679" s="205">
        <f t="shared" si="180"/>
        <v>-62.8125</v>
      </c>
      <c r="AB679" s="205">
        <f t="shared" si="181"/>
        <v>28.4375</v>
      </c>
      <c r="AC679" s="205">
        <f t="shared" si="182"/>
        <v>-28.6875</v>
      </c>
      <c r="AD679" s="205">
        <f t="shared" si="183"/>
        <v>-57.125</v>
      </c>
    </row>
    <row r="680" spans="10:30" x14ac:dyDescent="0.2">
      <c r="J680" s="213">
        <v>47.500000000001002</v>
      </c>
      <c r="K680" s="214"/>
      <c r="L680" s="214"/>
      <c r="M680" s="214"/>
      <c r="N680" s="214"/>
      <c r="O680" s="218">
        <f t="shared" si="174"/>
        <v>1</v>
      </c>
      <c r="P680" s="218">
        <f t="shared" si="175"/>
        <v>1</v>
      </c>
      <c r="Q680" s="218">
        <f t="shared" si="176"/>
        <v>1</v>
      </c>
      <c r="R680" s="218">
        <f t="shared" si="177"/>
        <v>1</v>
      </c>
      <c r="S680" s="221">
        <f t="shared" si="168"/>
        <v>0</v>
      </c>
      <c r="T680" s="221">
        <f t="shared" si="169"/>
        <v>0</v>
      </c>
      <c r="U680" s="221">
        <f t="shared" si="170"/>
        <v>0</v>
      </c>
      <c r="V680" s="221">
        <f t="shared" si="171"/>
        <v>0</v>
      </c>
      <c r="W680" s="221">
        <f t="shared" si="172"/>
        <v>0</v>
      </c>
      <c r="X680" s="221">
        <f t="shared" si="173"/>
        <v>0</v>
      </c>
      <c r="Y680" s="205">
        <f t="shared" si="178"/>
        <v>-34.125</v>
      </c>
      <c r="Z680" s="205">
        <f t="shared" si="179"/>
        <v>-5.6875</v>
      </c>
      <c r="AA680" s="205">
        <f t="shared" si="180"/>
        <v>-62.8125</v>
      </c>
      <c r="AB680" s="205">
        <f t="shared" si="181"/>
        <v>28.4375</v>
      </c>
      <c r="AC680" s="205">
        <f t="shared" si="182"/>
        <v>-28.6875</v>
      </c>
      <c r="AD680" s="205">
        <f t="shared" si="183"/>
        <v>-57.125</v>
      </c>
    </row>
    <row r="681" spans="10:30" x14ac:dyDescent="0.2">
      <c r="J681" s="213">
        <v>47.600000000001003</v>
      </c>
      <c r="K681" s="214"/>
      <c r="L681" s="214"/>
      <c r="M681" s="214"/>
      <c r="N681" s="214"/>
      <c r="O681" s="218">
        <f t="shared" si="174"/>
        <v>1</v>
      </c>
      <c r="P681" s="218">
        <f t="shared" si="175"/>
        <v>1</v>
      </c>
      <c r="Q681" s="218">
        <f t="shared" si="176"/>
        <v>1</v>
      </c>
      <c r="R681" s="218">
        <f t="shared" si="177"/>
        <v>1</v>
      </c>
      <c r="S681" s="221">
        <f t="shared" si="168"/>
        <v>0</v>
      </c>
      <c r="T681" s="221">
        <f t="shared" si="169"/>
        <v>0</v>
      </c>
      <c r="U681" s="221">
        <f t="shared" si="170"/>
        <v>0</v>
      </c>
      <c r="V681" s="221">
        <f t="shared" si="171"/>
        <v>0</v>
      </c>
      <c r="W681" s="221">
        <f t="shared" si="172"/>
        <v>0</v>
      </c>
      <c r="X681" s="221">
        <f t="shared" si="173"/>
        <v>0</v>
      </c>
      <c r="Y681" s="205">
        <f t="shared" si="178"/>
        <v>-34.125</v>
      </c>
      <c r="Z681" s="205">
        <f t="shared" si="179"/>
        <v>-5.6875</v>
      </c>
      <c r="AA681" s="205">
        <f t="shared" si="180"/>
        <v>-62.8125</v>
      </c>
      <c r="AB681" s="205">
        <f t="shared" si="181"/>
        <v>28.4375</v>
      </c>
      <c r="AC681" s="205">
        <f t="shared" si="182"/>
        <v>-28.6875</v>
      </c>
      <c r="AD681" s="205">
        <f t="shared" si="183"/>
        <v>-57.125</v>
      </c>
    </row>
    <row r="682" spans="10:30" x14ac:dyDescent="0.2">
      <c r="J682" s="213">
        <v>47.700000000000998</v>
      </c>
      <c r="K682" s="214"/>
      <c r="L682" s="214"/>
      <c r="M682" s="214"/>
      <c r="N682" s="214"/>
      <c r="O682" s="218">
        <f t="shared" si="174"/>
        <v>1</v>
      </c>
      <c r="P682" s="218">
        <f t="shared" si="175"/>
        <v>1</v>
      </c>
      <c r="Q682" s="218">
        <f t="shared" si="176"/>
        <v>1</v>
      </c>
      <c r="R682" s="218">
        <f t="shared" si="177"/>
        <v>1</v>
      </c>
      <c r="S682" s="221">
        <f t="shared" si="168"/>
        <v>0</v>
      </c>
      <c r="T682" s="221">
        <f t="shared" si="169"/>
        <v>0</v>
      </c>
      <c r="U682" s="221">
        <f t="shared" si="170"/>
        <v>0</v>
      </c>
      <c r="V682" s="221">
        <f t="shared" si="171"/>
        <v>0</v>
      </c>
      <c r="W682" s="221">
        <f t="shared" si="172"/>
        <v>0</v>
      </c>
      <c r="X682" s="221">
        <f t="shared" si="173"/>
        <v>0</v>
      </c>
      <c r="Y682" s="205">
        <f t="shared" si="178"/>
        <v>-34.125</v>
      </c>
      <c r="Z682" s="205">
        <f t="shared" si="179"/>
        <v>-5.6875</v>
      </c>
      <c r="AA682" s="205">
        <f t="shared" si="180"/>
        <v>-62.8125</v>
      </c>
      <c r="AB682" s="205">
        <f t="shared" si="181"/>
        <v>28.4375</v>
      </c>
      <c r="AC682" s="205">
        <f t="shared" si="182"/>
        <v>-28.6875</v>
      </c>
      <c r="AD682" s="205">
        <f t="shared" si="183"/>
        <v>-57.125</v>
      </c>
    </row>
    <row r="683" spans="10:30" x14ac:dyDescent="0.2">
      <c r="J683" s="213">
        <v>47.800000000000999</v>
      </c>
      <c r="K683" s="214"/>
      <c r="L683" s="214"/>
      <c r="M683" s="214"/>
      <c r="N683" s="214"/>
      <c r="O683" s="218">
        <f t="shared" si="174"/>
        <v>1</v>
      </c>
      <c r="P683" s="218">
        <f t="shared" si="175"/>
        <v>1</v>
      </c>
      <c r="Q683" s="218">
        <f t="shared" si="176"/>
        <v>1</v>
      </c>
      <c r="R683" s="218">
        <f t="shared" si="177"/>
        <v>1</v>
      </c>
      <c r="S683" s="221">
        <f t="shared" si="168"/>
        <v>0</v>
      </c>
      <c r="T683" s="221">
        <f t="shared" si="169"/>
        <v>0</v>
      </c>
      <c r="U683" s="221">
        <f t="shared" si="170"/>
        <v>0</v>
      </c>
      <c r="V683" s="221">
        <f t="shared" si="171"/>
        <v>0</v>
      </c>
      <c r="W683" s="221">
        <f t="shared" si="172"/>
        <v>0</v>
      </c>
      <c r="X683" s="221">
        <f t="shared" si="173"/>
        <v>0</v>
      </c>
      <c r="Y683" s="205">
        <f t="shared" si="178"/>
        <v>-34.125</v>
      </c>
      <c r="Z683" s="205">
        <f t="shared" si="179"/>
        <v>-5.6875</v>
      </c>
      <c r="AA683" s="205">
        <f t="shared" si="180"/>
        <v>-62.8125</v>
      </c>
      <c r="AB683" s="205">
        <f t="shared" si="181"/>
        <v>28.4375</v>
      </c>
      <c r="AC683" s="205">
        <f t="shared" si="182"/>
        <v>-28.6875</v>
      </c>
      <c r="AD683" s="205">
        <f t="shared" si="183"/>
        <v>-57.125</v>
      </c>
    </row>
    <row r="684" spans="10:30" x14ac:dyDescent="0.2">
      <c r="J684" s="213">
        <v>47.900000000001</v>
      </c>
      <c r="K684" s="214"/>
      <c r="L684" s="214"/>
      <c r="M684" s="214"/>
      <c r="N684" s="214"/>
      <c r="O684" s="218">
        <f t="shared" si="174"/>
        <v>1</v>
      </c>
      <c r="P684" s="218">
        <f t="shared" si="175"/>
        <v>1</v>
      </c>
      <c r="Q684" s="218">
        <f t="shared" si="176"/>
        <v>1</v>
      </c>
      <c r="R684" s="218">
        <f t="shared" si="177"/>
        <v>1</v>
      </c>
      <c r="S684" s="221">
        <f t="shared" si="168"/>
        <v>0</v>
      </c>
      <c r="T684" s="221">
        <f t="shared" si="169"/>
        <v>0</v>
      </c>
      <c r="U684" s="221">
        <f t="shared" si="170"/>
        <v>0</v>
      </c>
      <c r="V684" s="221">
        <f t="shared" si="171"/>
        <v>0</v>
      </c>
      <c r="W684" s="221">
        <f t="shared" si="172"/>
        <v>0</v>
      </c>
      <c r="X684" s="221">
        <f t="shared" si="173"/>
        <v>0</v>
      </c>
      <c r="Y684" s="205">
        <f t="shared" si="178"/>
        <v>-34.125</v>
      </c>
      <c r="Z684" s="205">
        <f t="shared" si="179"/>
        <v>-5.6875</v>
      </c>
      <c r="AA684" s="205">
        <f t="shared" si="180"/>
        <v>-62.8125</v>
      </c>
      <c r="AB684" s="205">
        <f t="shared" si="181"/>
        <v>28.4375</v>
      </c>
      <c r="AC684" s="205">
        <f t="shared" si="182"/>
        <v>-28.6875</v>
      </c>
      <c r="AD684" s="205">
        <f t="shared" si="183"/>
        <v>-57.125</v>
      </c>
    </row>
    <row r="685" spans="10:30" x14ac:dyDescent="0.2">
      <c r="J685" s="213">
        <v>48.000000000001002</v>
      </c>
      <c r="K685" s="214"/>
      <c r="L685" s="214"/>
      <c r="M685" s="214"/>
      <c r="N685" s="214"/>
      <c r="O685" s="218">
        <f t="shared" si="174"/>
        <v>1</v>
      </c>
      <c r="P685" s="218">
        <f t="shared" si="175"/>
        <v>1</v>
      </c>
      <c r="Q685" s="218">
        <f t="shared" si="176"/>
        <v>1</v>
      </c>
      <c r="R685" s="218">
        <f t="shared" si="177"/>
        <v>1</v>
      </c>
      <c r="S685" s="221">
        <f t="shared" si="168"/>
        <v>0</v>
      </c>
      <c r="T685" s="221">
        <f t="shared" si="169"/>
        <v>0</v>
      </c>
      <c r="U685" s="221">
        <f t="shared" si="170"/>
        <v>0</v>
      </c>
      <c r="V685" s="221">
        <f t="shared" si="171"/>
        <v>0</v>
      </c>
      <c r="W685" s="221">
        <f t="shared" si="172"/>
        <v>0</v>
      </c>
      <c r="X685" s="221">
        <f t="shared" si="173"/>
        <v>0</v>
      </c>
      <c r="Y685" s="205">
        <f t="shared" si="178"/>
        <v>-34.125</v>
      </c>
      <c r="Z685" s="205">
        <f t="shared" si="179"/>
        <v>-5.6875</v>
      </c>
      <c r="AA685" s="205">
        <f t="shared" si="180"/>
        <v>-62.8125</v>
      </c>
      <c r="AB685" s="205">
        <f t="shared" si="181"/>
        <v>28.4375</v>
      </c>
      <c r="AC685" s="205">
        <f t="shared" si="182"/>
        <v>-28.6875</v>
      </c>
      <c r="AD685" s="205">
        <f t="shared" si="183"/>
        <v>-57.125</v>
      </c>
    </row>
    <row r="686" spans="10:30" x14ac:dyDescent="0.2">
      <c r="J686" s="213">
        <v>48.100000000001003</v>
      </c>
      <c r="K686" s="214"/>
      <c r="L686" s="214"/>
      <c r="M686" s="214"/>
      <c r="N686" s="214"/>
      <c r="O686" s="218">
        <f t="shared" si="174"/>
        <v>1</v>
      </c>
      <c r="P686" s="218">
        <f t="shared" si="175"/>
        <v>1</v>
      </c>
      <c r="Q686" s="218">
        <f t="shared" si="176"/>
        <v>1</v>
      </c>
      <c r="R686" s="218">
        <f t="shared" si="177"/>
        <v>1</v>
      </c>
      <c r="S686" s="221">
        <f t="shared" si="168"/>
        <v>0</v>
      </c>
      <c r="T686" s="221">
        <f t="shared" si="169"/>
        <v>0</v>
      </c>
      <c r="U686" s="221">
        <f t="shared" si="170"/>
        <v>0</v>
      </c>
      <c r="V686" s="221">
        <f t="shared" si="171"/>
        <v>0</v>
      </c>
      <c r="W686" s="221">
        <f t="shared" si="172"/>
        <v>0</v>
      </c>
      <c r="X686" s="221">
        <f t="shared" si="173"/>
        <v>0</v>
      </c>
      <c r="Y686" s="205">
        <f t="shared" si="178"/>
        <v>-34.125</v>
      </c>
      <c r="Z686" s="205">
        <f t="shared" si="179"/>
        <v>-5.6875</v>
      </c>
      <c r="AA686" s="205">
        <f t="shared" si="180"/>
        <v>-62.8125</v>
      </c>
      <c r="AB686" s="205">
        <f t="shared" si="181"/>
        <v>28.4375</v>
      </c>
      <c r="AC686" s="205">
        <f t="shared" si="182"/>
        <v>-28.6875</v>
      </c>
      <c r="AD686" s="205">
        <f t="shared" si="183"/>
        <v>-57.125</v>
      </c>
    </row>
    <row r="687" spans="10:30" x14ac:dyDescent="0.2">
      <c r="J687" s="213">
        <v>48.200000000000998</v>
      </c>
      <c r="K687" s="214"/>
      <c r="L687" s="214"/>
      <c r="M687" s="214"/>
      <c r="N687" s="214"/>
      <c r="O687" s="218">
        <f t="shared" si="174"/>
        <v>1</v>
      </c>
      <c r="P687" s="218">
        <f t="shared" si="175"/>
        <v>1</v>
      </c>
      <c r="Q687" s="218">
        <f t="shared" si="176"/>
        <v>1</v>
      </c>
      <c r="R687" s="218">
        <f t="shared" si="177"/>
        <v>1</v>
      </c>
      <c r="S687" s="221">
        <f t="shared" si="168"/>
        <v>0</v>
      </c>
      <c r="T687" s="221">
        <f t="shared" si="169"/>
        <v>0</v>
      </c>
      <c r="U687" s="221">
        <f t="shared" si="170"/>
        <v>0</v>
      </c>
      <c r="V687" s="221">
        <f t="shared" si="171"/>
        <v>0</v>
      </c>
      <c r="W687" s="221">
        <f t="shared" si="172"/>
        <v>0</v>
      </c>
      <c r="X687" s="221">
        <f t="shared" si="173"/>
        <v>0</v>
      </c>
      <c r="Y687" s="205">
        <f t="shared" si="178"/>
        <v>-34.125</v>
      </c>
      <c r="Z687" s="205">
        <f t="shared" si="179"/>
        <v>-5.6875</v>
      </c>
      <c r="AA687" s="205">
        <f t="shared" si="180"/>
        <v>-62.8125</v>
      </c>
      <c r="AB687" s="205">
        <f t="shared" si="181"/>
        <v>28.4375</v>
      </c>
      <c r="AC687" s="205">
        <f t="shared" si="182"/>
        <v>-28.6875</v>
      </c>
      <c r="AD687" s="205">
        <f t="shared" si="183"/>
        <v>-57.125</v>
      </c>
    </row>
    <row r="688" spans="10:30" x14ac:dyDescent="0.2">
      <c r="J688" s="213">
        <v>48.300000000000999</v>
      </c>
      <c r="K688" s="214"/>
      <c r="L688" s="214"/>
      <c r="M688" s="214"/>
      <c r="N688" s="214"/>
      <c r="O688" s="218">
        <f t="shared" si="174"/>
        <v>1</v>
      </c>
      <c r="P688" s="218">
        <f t="shared" si="175"/>
        <v>1</v>
      </c>
      <c r="Q688" s="218">
        <f t="shared" si="176"/>
        <v>1</v>
      </c>
      <c r="R688" s="218">
        <f t="shared" si="177"/>
        <v>1</v>
      </c>
      <c r="S688" s="221">
        <f t="shared" si="168"/>
        <v>0</v>
      </c>
      <c r="T688" s="221">
        <f t="shared" si="169"/>
        <v>0</v>
      </c>
      <c r="U688" s="221">
        <f t="shared" si="170"/>
        <v>0</v>
      </c>
      <c r="V688" s="221">
        <f t="shared" si="171"/>
        <v>0</v>
      </c>
      <c r="W688" s="221">
        <f t="shared" si="172"/>
        <v>0</v>
      </c>
      <c r="X688" s="221">
        <f t="shared" si="173"/>
        <v>0</v>
      </c>
      <c r="Y688" s="205">
        <f t="shared" si="178"/>
        <v>-34.125</v>
      </c>
      <c r="Z688" s="205">
        <f t="shared" si="179"/>
        <v>-5.6875</v>
      </c>
      <c r="AA688" s="205">
        <f t="shared" si="180"/>
        <v>-62.8125</v>
      </c>
      <c r="AB688" s="205">
        <f t="shared" si="181"/>
        <v>28.4375</v>
      </c>
      <c r="AC688" s="205">
        <f t="shared" si="182"/>
        <v>-28.6875</v>
      </c>
      <c r="AD688" s="205">
        <f t="shared" si="183"/>
        <v>-57.125</v>
      </c>
    </row>
    <row r="689" spans="10:30" x14ac:dyDescent="0.2">
      <c r="J689" s="213">
        <v>48.400000000001</v>
      </c>
      <c r="K689" s="214"/>
      <c r="L689" s="214"/>
      <c r="M689" s="214"/>
      <c r="N689" s="214"/>
      <c r="O689" s="218">
        <f t="shared" si="174"/>
        <v>1</v>
      </c>
      <c r="P689" s="218">
        <f t="shared" si="175"/>
        <v>1</v>
      </c>
      <c r="Q689" s="218">
        <f t="shared" si="176"/>
        <v>1</v>
      </c>
      <c r="R689" s="218">
        <f t="shared" si="177"/>
        <v>1</v>
      </c>
      <c r="S689" s="221">
        <f t="shared" si="168"/>
        <v>0</v>
      </c>
      <c r="T689" s="221">
        <f t="shared" si="169"/>
        <v>0</v>
      </c>
      <c r="U689" s="221">
        <f t="shared" si="170"/>
        <v>0</v>
      </c>
      <c r="V689" s="221">
        <f t="shared" si="171"/>
        <v>0</v>
      </c>
      <c r="W689" s="221">
        <f t="shared" si="172"/>
        <v>0</v>
      </c>
      <c r="X689" s="221">
        <f t="shared" si="173"/>
        <v>0</v>
      </c>
      <c r="Y689" s="205">
        <f t="shared" si="178"/>
        <v>-34.125</v>
      </c>
      <c r="Z689" s="205">
        <f t="shared" si="179"/>
        <v>-5.6875</v>
      </c>
      <c r="AA689" s="205">
        <f t="shared" si="180"/>
        <v>-62.8125</v>
      </c>
      <c r="AB689" s="205">
        <f t="shared" si="181"/>
        <v>28.4375</v>
      </c>
      <c r="AC689" s="205">
        <f t="shared" si="182"/>
        <v>-28.6875</v>
      </c>
      <c r="AD689" s="205">
        <f t="shared" si="183"/>
        <v>-57.125</v>
      </c>
    </row>
    <row r="690" spans="10:30" x14ac:dyDescent="0.2">
      <c r="J690" s="213">
        <v>48.500000000001002</v>
      </c>
      <c r="K690" s="214"/>
      <c r="L690" s="214"/>
      <c r="M690" s="214"/>
      <c r="N690" s="214"/>
      <c r="O690" s="218">
        <f t="shared" si="174"/>
        <v>1</v>
      </c>
      <c r="P690" s="218">
        <f t="shared" si="175"/>
        <v>1</v>
      </c>
      <c r="Q690" s="218">
        <f t="shared" si="176"/>
        <v>1</v>
      </c>
      <c r="R690" s="218">
        <f t="shared" si="177"/>
        <v>1</v>
      </c>
      <c r="S690" s="221">
        <f t="shared" si="168"/>
        <v>0</v>
      </c>
      <c r="T690" s="221">
        <f t="shared" si="169"/>
        <v>0</v>
      </c>
      <c r="U690" s="221">
        <f t="shared" si="170"/>
        <v>0</v>
      </c>
      <c r="V690" s="221">
        <f t="shared" si="171"/>
        <v>0</v>
      </c>
      <c r="W690" s="221">
        <f t="shared" si="172"/>
        <v>0</v>
      </c>
      <c r="X690" s="221">
        <f t="shared" si="173"/>
        <v>0</v>
      </c>
      <c r="Y690" s="205">
        <f t="shared" si="178"/>
        <v>-34.125</v>
      </c>
      <c r="Z690" s="205">
        <f t="shared" si="179"/>
        <v>-5.6875</v>
      </c>
      <c r="AA690" s="205">
        <f t="shared" si="180"/>
        <v>-62.8125</v>
      </c>
      <c r="AB690" s="205">
        <f t="shared" si="181"/>
        <v>28.4375</v>
      </c>
      <c r="AC690" s="205">
        <f t="shared" si="182"/>
        <v>-28.6875</v>
      </c>
      <c r="AD690" s="205">
        <f t="shared" si="183"/>
        <v>-57.125</v>
      </c>
    </row>
    <row r="691" spans="10:30" x14ac:dyDescent="0.2">
      <c r="J691" s="213">
        <v>48.600000000001003</v>
      </c>
      <c r="K691" s="214"/>
      <c r="L691" s="214"/>
      <c r="M691" s="214"/>
      <c r="N691" s="214"/>
      <c r="O691" s="218">
        <f t="shared" si="174"/>
        <v>1</v>
      </c>
      <c r="P691" s="218">
        <f t="shared" si="175"/>
        <v>1</v>
      </c>
      <c r="Q691" s="218">
        <f t="shared" si="176"/>
        <v>1</v>
      </c>
      <c r="R691" s="218">
        <f t="shared" si="177"/>
        <v>1</v>
      </c>
      <c r="S691" s="221">
        <f t="shared" si="168"/>
        <v>0</v>
      </c>
      <c r="T691" s="221">
        <f t="shared" si="169"/>
        <v>0</v>
      </c>
      <c r="U691" s="221">
        <f t="shared" si="170"/>
        <v>0</v>
      </c>
      <c r="V691" s="221">
        <f t="shared" si="171"/>
        <v>0</v>
      </c>
      <c r="W691" s="221">
        <f t="shared" si="172"/>
        <v>0</v>
      </c>
      <c r="X691" s="221">
        <f t="shared" si="173"/>
        <v>0</v>
      </c>
      <c r="Y691" s="205">
        <f t="shared" si="178"/>
        <v>-34.125</v>
      </c>
      <c r="Z691" s="205">
        <f t="shared" si="179"/>
        <v>-5.6875</v>
      </c>
      <c r="AA691" s="205">
        <f t="shared" si="180"/>
        <v>-62.8125</v>
      </c>
      <c r="AB691" s="205">
        <f t="shared" si="181"/>
        <v>28.4375</v>
      </c>
      <c r="AC691" s="205">
        <f t="shared" si="182"/>
        <v>-28.6875</v>
      </c>
      <c r="AD691" s="205">
        <f t="shared" si="183"/>
        <v>-57.125</v>
      </c>
    </row>
    <row r="692" spans="10:30" x14ac:dyDescent="0.2">
      <c r="J692" s="213">
        <v>48.700000000000998</v>
      </c>
      <c r="K692" s="214"/>
      <c r="L692" s="214"/>
      <c r="M692" s="214"/>
      <c r="N692" s="214"/>
      <c r="O692" s="218">
        <f t="shared" si="174"/>
        <v>1</v>
      </c>
      <c r="P692" s="218">
        <f t="shared" si="175"/>
        <v>1</v>
      </c>
      <c r="Q692" s="218">
        <f t="shared" si="176"/>
        <v>1</v>
      </c>
      <c r="R692" s="218">
        <f t="shared" si="177"/>
        <v>1</v>
      </c>
      <c r="S692" s="221">
        <f t="shared" si="168"/>
        <v>0</v>
      </c>
      <c r="T692" s="221">
        <f t="shared" si="169"/>
        <v>0</v>
      </c>
      <c r="U692" s="221">
        <f t="shared" si="170"/>
        <v>0</v>
      </c>
      <c r="V692" s="221">
        <f t="shared" si="171"/>
        <v>0</v>
      </c>
      <c r="W692" s="221">
        <f t="shared" si="172"/>
        <v>0</v>
      </c>
      <c r="X692" s="221">
        <f t="shared" si="173"/>
        <v>0</v>
      </c>
      <c r="Y692" s="205">
        <f t="shared" si="178"/>
        <v>-34.125</v>
      </c>
      <c r="Z692" s="205">
        <f t="shared" si="179"/>
        <v>-5.6875</v>
      </c>
      <c r="AA692" s="205">
        <f t="shared" si="180"/>
        <v>-62.8125</v>
      </c>
      <c r="AB692" s="205">
        <f t="shared" si="181"/>
        <v>28.4375</v>
      </c>
      <c r="AC692" s="205">
        <f t="shared" si="182"/>
        <v>-28.6875</v>
      </c>
      <c r="AD692" s="205">
        <f t="shared" si="183"/>
        <v>-57.125</v>
      </c>
    </row>
    <row r="693" spans="10:30" x14ac:dyDescent="0.2">
      <c r="J693" s="213">
        <v>48.800000000000999</v>
      </c>
      <c r="K693" s="214"/>
      <c r="L693" s="214"/>
      <c r="M693" s="214"/>
      <c r="N693" s="214"/>
      <c r="O693" s="218">
        <f t="shared" si="174"/>
        <v>1</v>
      </c>
      <c r="P693" s="218">
        <f t="shared" si="175"/>
        <v>1</v>
      </c>
      <c r="Q693" s="218">
        <f t="shared" si="176"/>
        <v>1</v>
      </c>
      <c r="R693" s="218">
        <f t="shared" si="177"/>
        <v>1</v>
      </c>
      <c r="S693" s="221">
        <f t="shared" si="168"/>
        <v>0</v>
      </c>
      <c r="T693" s="221">
        <f t="shared" si="169"/>
        <v>0</v>
      </c>
      <c r="U693" s="221">
        <f t="shared" si="170"/>
        <v>0</v>
      </c>
      <c r="V693" s="221">
        <f t="shared" si="171"/>
        <v>0</v>
      </c>
      <c r="W693" s="221">
        <f t="shared" si="172"/>
        <v>0</v>
      </c>
      <c r="X693" s="221">
        <f t="shared" si="173"/>
        <v>0</v>
      </c>
      <c r="Y693" s="205">
        <f t="shared" si="178"/>
        <v>-34.125</v>
      </c>
      <c r="Z693" s="205">
        <f t="shared" si="179"/>
        <v>-5.6875</v>
      </c>
      <c r="AA693" s="205">
        <f t="shared" si="180"/>
        <v>-62.8125</v>
      </c>
      <c r="AB693" s="205">
        <f t="shared" si="181"/>
        <v>28.4375</v>
      </c>
      <c r="AC693" s="205">
        <f t="shared" si="182"/>
        <v>-28.6875</v>
      </c>
      <c r="AD693" s="205">
        <f t="shared" si="183"/>
        <v>-57.125</v>
      </c>
    </row>
    <row r="694" spans="10:30" x14ac:dyDescent="0.2">
      <c r="J694" s="213">
        <v>48.900000000001</v>
      </c>
      <c r="K694" s="214"/>
      <c r="L694" s="214"/>
      <c r="M694" s="214"/>
      <c r="N694" s="214"/>
      <c r="O694" s="218">
        <f t="shared" si="174"/>
        <v>1</v>
      </c>
      <c r="P694" s="218">
        <f t="shared" si="175"/>
        <v>1</v>
      </c>
      <c r="Q694" s="218">
        <f t="shared" si="176"/>
        <v>1</v>
      </c>
      <c r="R694" s="218">
        <f t="shared" si="177"/>
        <v>1</v>
      </c>
      <c r="S694" s="221">
        <f t="shared" si="168"/>
        <v>0</v>
      </c>
      <c r="T694" s="221">
        <f t="shared" si="169"/>
        <v>0</v>
      </c>
      <c r="U694" s="221">
        <f t="shared" si="170"/>
        <v>0</v>
      </c>
      <c r="V694" s="221">
        <f t="shared" si="171"/>
        <v>0</v>
      </c>
      <c r="W694" s="221">
        <f t="shared" si="172"/>
        <v>0</v>
      </c>
      <c r="X694" s="221">
        <f t="shared" si="173"/>
        <v>0</v>
      </c>
      <c r="Y694" s="205">
        <f t="shared" si="178"/>
        <v>-34.125</v>
      </c>
      <c r="Z694" s="205">
        <f t="shared" si="179"/>
        <v>-5.6875</v>
      </c>
      <c r="AA694" s="205">
        <f t="shared" si="180"/>
        <v>-62.8125</v>
      </c>
      <c r="AB694" s="205">
        <f t="shared" si="181"/>
        <v>28.4375</v>
      </c>
      <c r="AC694" s="205">
        <f t="shared" si="182"/>
        <v>-28.6875</v>
      </c>
      <c r="AD694" s="205">
        <f t="shared" si="183"/>
        <v>-57.125</v>
      </c>
    </row>
    <row r="695" spans="10:30" x14ac:dyDescent="0.2">
      <c r="J695" s="213">
        <v>49.000000000001002</v>
      </c>
      <c r="K695" s="214"/>
      <c r="L695" s="214"/>
      <c r="M695" s="214"/>
      <c r="N695" s="214"/>
      <c r="O695" s="218">
        <f t="shared" si="174"/>
        <v>1</v>
      </c>
      <c r="P695" s="218">
        <f t="shared" si="175"/>
        <v>1</v>
      </c>
      <c r="Q695" s="218">
        <f t="shared" si="176"/>
        <v>1</v>
      </c>
      <c r="R695" s="218">
        <f t="shared" si="177"/>
        <v>1</v>
      </c>
      <c r="S695" s="221">
        <f t="shared" si="168"/>
        <v>0</v>
      </c>
      <c r="T695" s="221">
        <f t="shared" si="169"/>
        <v>0</v>
      </c>
      <c r="U695" s="221">
        <f t="shared" si="170"/>
        <v>0</v>
      </c>
      <c r="V695" s="221">
        <f t="shared" si="171"/>
        <v>0</v>
      </c>
      <c r="W695" s="221">
        <f t="shared" si="172"/>
        <v>0</v>
      </c>
      <c r="X695" s="221">
        <f t="shared" si="173"/>
        <v>0</v>
      </c>
      <c r="Y695" s="205">
        <f t="shared" si="178"/>
        <v>-34.125</v>
      </c>
      <c r="Z695" s="205">
        <f t="shared" si="179"/>
        <v>-5.6875</v>
      </c>
      <c r="AA695" s="205">
        <f t="shared" si="180"/>
        <v>-62.8125</v>
      </c>
      <c r="AB695" s="205">
        <f t="shared" si="181"/>
        <v>28.4375</v>
      </c>
      <c r="AC695" s="205">
        <f t="shared" si="182"/>
        <v>-28.6875</v>
      </c>
      <c r="AD695" s="205">
        <f t="shared" si="183"/>
        <v>-57.125</v>
      </c>
    </row>
    <row r="696" spans="10:30" x14ac:dyDescent="0.2">
      <c r="J696" s="213">
        <v>49.100000000001003</v>
      </c>
      <c r="K696" s="214"/>
      <c r="L696" s="214"/>
      <c r="M696" s="214"/>
      <c r="N696" s="214"/>
      <c r="O696" s="218">
        <f t="shared" si="174"/>
        <v>1</v>
      </c>
      <c r="P696" s="218">
        <f t="shared" si="175"/>
        <v>1</v>
      </c>
      <c r="Q696" s="218">
        <f t="shared" si="176"/>
        <v>1</v>
      </c>
      <c r="R696" s="218">
        <f t="shared" si="177"/>
        <v>1</v>
      </c>
      <c r="S696" s="221">
        <f t="shared" si="168"/>
        <v>0</v>
      </c>
      <c r="T696" s="221">
        <f t="shared" si="169"/>
        <v>0</v>
      </c>
      <c r="U696" s="221">
        <f t="shared" si="170"/>
        <v>0</v>
      </c>
      <c r="V696" s="221">
        <f t="shared" si="171"/>
        <v>0</v>
      </c>
      <c r="W696" s="221">
        <f t="shared" si="172"/>
        <v>0</v>
      </c>
      <c r="X696" s="221">
        <f t="shared" si="173"/>
        <v>0</v>
      </c>
      <c r="Y696" s="205">
        <f t="shared" si="178"/>
        <v>-34.125</v>
      </c>
      <c r="Z696" s="205">
        <f t="shared" si="179"/>
        <v>-5.6875</v>
      </c>
      <c r="AA696" s="205">
        <f t="shared" si="180"/>
        <v>-62.8125</v>
      </c>
      <c r="AB696" s="205">
        <f t="shared" si="181"/>
        <v>28.4375</v>
      </c>
      <c r="AC696" s="205">
        <f t="shared" si="182"/>
        <v>-28.6875</v>
      </c>
      <c r="AD696" s="205">
        <f t="shared" si="183"/>
        <v>-57.125</v>
      </c>
    </row>
    <row r="697" spans="10:30" x14ac:dyDescent="0.2">
      <c r="J697" s="213">
        <v>49.200000000000998</v>
      </c>
      <c r="K697" s="214"/>
      <c r="L697" s="214"/>
      <c r="M697" s="214"/>
      <c r="N697" s="214"/>
      <c r="O697" s="218">
        <f t="shared" si="174"/>
        <v>1</v>
      </c>
      <c r="P697" s="218">
        <f t="shared" si="175"/>
        <v>1</v>
      </c>
      <c r="Q697" s="218">
        <f t="shared" si="176"/>
        <v>1</v>
      </c>
      <c r="R697" s="218">
        <f t="shared" si="177"/>
        <v>1</v>
      </c>
      <c r="S697" s="221">
        <f t="shared" si="168"/>
        <v>0</v>
      </c>
      <c r="T697" s="221">
        <f t="shared" si="169"/>
        <v>0</v>
      </c>
      <c r="U697" s="221">
        <f t="shared" si="170"/>
        <v>0</v>
      </c>
      <c r="V697" s="221">
        <f t="shared" si="171"/>
        <v>0</v>
      </c>
      <c r="W697" s="221">
        <f t="shared" si="172"/>
        <v>0</v>
      </c>
      <c r="X697" s="221">
        <f t="shared" si="173"/>
        <v>0</v>
      </c>
      <c r="Y697" s="205">
        <f t="shared" si="178"/>
        <v>-34.125</v>
      </c>
      <c r="Z697" s="205">
        <f t="shared" si="179"/>
        <v>-5.6875</v>
      </c>
      <c r="AA697" s="205">
        <f t="shared" si="180"/>
        <v>-62.8125</v>
      </c>
      <c r="AB697" s="205">
        <f t="shared" si="181"/>
        <v>28.4375</v>
      </c>
      <c r="AC697" s="205">
        <f t="shared" si="182"/>
        <v>-28.6875</v>
      </c>
      <c r="AD697" s="205">
        <f t="shared" si="183"/>
        <v>-57.125</v>
      </c>
    </row>
    <row r="698" spans="10:30" x14ac:dyDescent="0.2">
      <c r="J698" s="213">
        <v>49.300000000000999</v>
      </c>
      <c r="K698" s="214"/>
      <c r="L698" s="214"/>
      <c r="M698" s="214"/>
      <c r="N698" s="214"/>
      <c r="O698" s="218">
        <f t="shared" si="174"/>
        <v>1</v>
      </c>
      <c r="P698" s="218">
        <f t="shared" si="175"/>
        <v>1</v>
      </c>
      <c r="Q698" s="218">
        <f t="shared" si="176"/>
        <v>1</v>
      </c>
      <c r="R698" s="218">
        <f t="shared" si="177"/>
        <v>1</v>
      </c>
      <c r="S698" s="221">
        <f t="shared" si="168"/>
        <v>0</v>
      </c>
      <c r="T698" s="221">
        <f t="shared" si="169"/>
        <v>0</v>
      </c>
      <c r="U698" s="221">
        <f t="shared" si="170"/>
        <v>0</v>
      </c>
      <c r="V698" s="221">
        <f t="shared" si="171"/>
        <v>0</v>
      </c>
      <c r="W698" s="221">
        <f t="shared" si="172"/>
        <v>0</v>
      </c>
      <c r="X698" s="221">
        <f t="shared" si="173"/>
        <v>0</v>
      </c>
      <c r="Y698" s="205">
        <f t="shared" si="178"/>
        <v>-34.125</v>
      </c>
      <c r="Z698" s="205">
        <f t="shared" si="179"/>
        <v>-5.6875</v>
      </c>
      <c r="AA698" s="205">
        <f t="shared" si="180"/>
        <v>-62.8125</v>
      </c>
      <c r="AB698" s="205">
        <f t="shared" si="181"/>
        <v>28.4375</v>
      </c>
      <c r="AC698" s="205">
        <f t="shared" si="182"/>
        <v>-28.6875</v>
      </c>
      <c r="AD698" s="205">
        <f t="shared" si="183"/>
        <v>-57.125</v>
      </c>
    </row>
    <row r="699" spans="10:30" x14ac:dyDescent="0.2">
      <c r="J699" s="213">
        <v>49.400000000001</v>
      </c>
      <c r="K699" s="214"/>
      <c r="L699" s="214"/>
      <c r="M699" s="214"/>
      <c r="N699" s="214"/>
      <c r="O699" s="218">
        <f t="shared" si="174"/>
        <v>1</v>
      </c>
      <c r="P699" s="218">
        <f t="shared" si="175"/>
        <v>1</v>
      </c>
      <c r="Q699" s="218">
        <f t="shared" si="176"/>
        <v>1</v>
      </c>
      <c r="R699" s="218">
        <f t="shared" si="177"/>
        <v>1</v>
      </c>
      <c r="S699" s="221">
        <f t="shared" si="168"/>
        <v>0</v>
      </c>
      <c r="T699" s="221">
        <f t="shared" si="169"/>
        <v>0</v>
      </c>
      <c r="U699" s="221">
        <f t="shared" si="170"/>
        <v>0</v>
      </c>
      <c r="V699" s="221">
        <f t="shared" si="171"/>
        <v>0</v>
      </c>
      <c r="W699" s="221">
        <f t="shared" si="172"/>
        <v>0</v>
      </c>
      <c r="X699" s="221">
        <f t="shared" si="173"/>
        <v>0</v>
      </c>
      <c r="Y699" s="205">
        <f t="shared" si="178"/>
        <v>-34.125</v>
      </c>
      <c r="Z699" s="205">
        <f t="shared" si="179"/>
        <v>-5.6875</v>
      </c>
      <c r="AA699" s="205">
        <f t="shared" si="180"/>
        <v>-62.8125</v>
      </c>
      <c r="AB699" s="205">
        <f t="shared" si="181"/>
        <v>28.4375</v>
      </c>
      <c r="AC699" s="205">
        <f t="shared" si="182"/>
        <v>-28.6875</v>
      </c>
      <c r="AD699" s="205">
        <f t="shared" si="183"/>
        <v>-57.125</v>
      </c>
    </row>
    <row r="700" spans="10:30" x14ac:dyDescent="0.2">
      <c r="J700" s="213">
        <v>49.500000000001002</v>
      </c>
      <c r="K700" s="214"/>
      <c r="L700" s="214"/>
      <c r="M700" s="214"/>
      <c r="N700" s="214"/>
      <c r="O700" s="218">
        <f t="shared" si="174"/>
        <v>1</v>
      </c>
      <c r="P700" s="218">
        <f t="shared" si="175"/>
        <v>1</v>
      </c>
      <c r="Q700" s="218">
        <f t="shared" si="176"/>
        <v>1</v>
      </c>
      <c r="R700" s="218">
        <f t="shared" si="177"/>
        <v>1</v>
      </c>
      <c r="S700" s="221">
        <f t="shared" si="168"/>
        <v>0</v>
      </c>
      <c r="T700" s="221">
        <f t="shared" si="169"/>
        <v>0</v>
      </c>
      <c r="U700" s="221">
        <f t="shared" si="170"/>
        <v>0</v>
      </c>
      <c r="V700" s="221">
        <f t="shared" si="171"/>
        <v>0</v>
      </c>
      <c r="W700" s="221">
        <f t="shared" si="172"/>
        <v>0</v>
      </c>
      <c r="X700" s="221">
        <f t="shared" si="173"/>
        <v>0</v>
      </c>
      <c r="Y700" s="205">
        <f t="shared" si="178"/>
        <v>-34.125</v>
      </c>
      <c r="Z700" s="205">
        <f t="shared" si="179"/>
        <v>-5.6875</v>
      </c>
      <c r="AA700" s="205">
        <f t="shared" si="180"/>
        <v>-62.8125</v>
      </c>
      <c r="AB700" s="205">
        <f t="shared" si="181"/>
        <v>28.4375</v>
      </c>
      <c r="AC700" s="205">
        <f t="shared" si="182"/>
        <v>-28.6875</v>
      </c>
      <c r="AD700" s="205">
        <f t="shared" si="183"/>
        <v>-57.125</v>
      </c>
    </row>
    <row r="701" spans="10:30" x14ac:dyDescent="0.2">
      <c r="J701" s="213">
        <v>49.600000000001003</v>
      </c>
      <c r="K701" s="214"/>
      <c r="L701" s="214"/>
      <c r="M701" s="214"/>
      <c r="N701" s="214"/>
      <c r="O701" s="218">
        <f t="shared" si="174"/>
        <v>1</v>
      </c>
      <c r="P701" s="218">
        <f t="shared" si="175"/>
        <v>1</v>
      </c>
      <c r="Q701" s="218">
        <f t="shared" si="176"/>
        <v>1</v>
      </c>
      <c r="R701" s="218">
        <f t="shared" si="177"/>
        <v>1</v>
      </c>
      <c r="S701" s="221">
        <f t="shared" si="168"/>
        <v>0</v>
      </c>
      <c r="T701" s="221">
        <f t="shared" si="169"/>
        <v>0</v>
      </c>
      <c r="U701" s="221">
        <f t="shared" si="170"/>
        <v>0</v>
      </c>
      <c r="V701" s="221">
        <f t="shared" si="171"/>
        <v>0</v>
      </c>
      <c r="W701" s="221">
        <f t="shared" si="172"/>
        <v>0</v>
      </c>
      <c r="X701" s="221">
        <f t="shared" si="173"/>
        <v>0</v>
      </c>
      <c r="Y701" s="205">
        <f t="shared" si="178"/>
        <v>-34.125</v>
      </c>
      <c r="Z701" s="205">
        <f t="shared" si="179"/>
        <v>-5.6875</v>
      </c>
      <c r="AA701" s="205">
        <f t="shared" si="180"/>
        <v>-62.8125</v>
      </c>
      <c r="AB701" s="205">
        <f t="shared" si="181"/>
        <v>28.4375</v>
      </c>
      <c r="AC701" s="205">
        <f t="shared" si="182"/>
        <v>-28.6875</v>
      </c>
      <c r="AD701" s="205">
        <f t="shared" si="183"/>
        <v>-57.125</v>
      </c>
    </row>
    <row r="702" spans="10:30" x14ac:dyDescent="0.2">
      <c r="J702" s="213">
        <v>49.700000000000998</v>
      </c>
      <c r="K702" s="214"/>
      <c r="L702" s="214"/>
      <c r="M702" s="214"/>
      <c r="N702" s="214"/>
      <c r="O702" s="218">
        <f t="shared" si="174"/>
        <v>1</v>
      </c>
      <c r="P702" s="218">
        <f t="shared" si="175"/>
        <v>1</v>
      </c>
      <c r="Q702" s="218">
        <f t="shared" si="176"/>
        <v>1</v>
      </c>
      <c r="R702" s="218">
        <f t="shared" si="177"/>
        <v>1</v>
      </c>
      <c r="S702" s="221">
        <f t="shared" si="168"/>
        <v>0</v>
      </c>
      <c r="T702" s="221">
        <f t="shared" si="169"/>
        <v>0</v>
      </c>
      <c r="U702" s="221">
        <f t="shared" si="170"/>
        <v>0</v>
      </c>
      <c r="V702" s="221">
        <f t="shared" si="171"/>
        <v>0</v>
      </c>
      <c r="W702" s="221">
        <f t="shared" si="172"/>
        <v>0</v>
      </c>
      <c r="X702" s="221">
        <f t="shared" si="173"/>
        <v>0</v>
      </c>
      <c r="Y702" s="205">
        <f t="shared" si="178"/>
        <v>-34.125</v>
      </c>
      <c r="Z702" s="205">
        <f t="shared" si="179"/>
        <v>-5.6875</v>
      </c>
      <c r="AA702" s="205">
        <f t="shared" si="180"/>
        <v>-62.8125</v>
      </c>
      <c r="AB702" s="205">
        <f t="shared" si="181"/>
        <v>28.4375</v>
      </c>
      <c r="AC702" s="205">
        <f t="shared" si="182"/>
        <v>-28.6875</v>
      </c>
      <c r="AD702" s="205">
        <f t="shared" si="183"/>
        <v>-57.125</v>
      </c>
    </row>
    <row r="703" spans="10:30" x14ac:dyDescent="0.2">
      <c r="J703" s="213">
        <v>49.800000000000999</v>
      </c>
      <c r="K703" s="214"/>
      <c r="L703" s="214"/>
      <c r="M703" s="214"/>
      <c r="N703" s="214"/>
      <c r="O703" s="218">
        <f t="shared" si="174"/>
        <v>1</v>
      </c>
      <c r="P703" s="218">
        <f t="shared" si="175"/>
        <v>1</v>
      </c>
      <c r="Q703" s="218">
        <f t="shared" si="176"/>
        <v>1</v>
      </c>
      <c r="R703" s="218">
        <f t="shared" si="177"/>
        <v>1</v>
      </c>
      <c r="S703" s="221">
        <f t="shared" si="168"/>
        <v>0</v>
      </c>
      <c r="T703" s="221">
        <f t="shared" si="169"/>
        <v>0</v>
      </c>
      <c r="U703" s="221">
        <f t="shared" si="170"/>
        <v>0</v>
      </c>
      <c r="V703" s="221">
        <f t="shared" si="171"/>
        <v>0</v>
      </c>
      <c r="W703" s="221">
        <f t="shared" si="172"/>
        <v>0</v>
      </c>
      <c r="X703" s="221">
        <f t="shared" si="173"/>
        <v>0</v>
      </c>
      <c r="Y703" s="205">
        <f t="shared" si="178"/>
        <v>-34.125</v>
      </c>
      <c r="Z703" s="205">
        <f t="shared" si="179"/>
        <v>-5.6875</v>
      </c>
      <c r="AA703" s="205">
        <f t="shared" si="180"/>
        <v>-62.8125</v>
      </c>
      <c r="AB703" s="205">
        <f t="shared" si="181"/>
        <v>28.4375</v>
      </c>
      <c r="AC703" s="205">
        <f t="shared" si="182"/>
        <v>-28.6875</v>
      </c>
      <c r="AD703" s="205">
        <f t="shared" si="183"/>
        <v>-57.125</v>
      </c>
    </row>
    <row r="704" spans="10:30" x14ac:dyDescent="0.2">
      <c r="J704" s="213">
        <v>49.900000000001</v>
      </c>
      <c r="K704" s="214"/>
      <c r="L704" s="214"/>
      <c r="M704" s="214"/>
      <c r="N704" s="214"/>
      <c r="O704" s="218">
        <f t="shared" si="174"/>
        <v>1</v>
      </c>
      <c r="P704" s="218">
        <f t="shared" si="175"/>
        <v>1</v>
      </c>
      <c r="Q704" s="218">
        <f t="shared" si="176"/>
        <v>1</v>
      </c>
      <c r="R704" s="218">
        <f t="shared" si="177"/>
        <v>1</v>
      </c>
      <c r="S704" s="221">
        <f t="shared" si="168"/>
        <v>0</v>
      </c>
      <c r="T704" s="221">
        <f t="shared" si="169"/>
        <v>0</v>
      </c>
      <c r="U704" s="221">
        <f t="shared" si="170"/>
        <v>0</v>
      </c>
      <c r="V704" s="221">
        <f t="shared" si="171"/>
        <v>0</v>
      </c>
      <c r="W704" s="221">
        <f t="shared" si="172"/>
        <v>0</v>
      </c>
      <c r="X704" s="221">
        <f t="shared" si="173"/>
        <v>0</v>
      </c>
      <c r="Y704" s="205">
        <f t="shared" si="178"/>
        <v>-34.125</v>
      </c>
      <c r="Z704" s="205">
        <f t="shared" si="179"/>
        <v>-5.6875</v>
      </c>
      <c r="AA704" s="205">
        <f t="shared" si="180"/>
        <v>-62.8125</v>
      </c>
      <c r="AB704" s="205">
        <f t="shared" si="181"/>
        <v>28.4375</v>
      </c>
      <c r="AC704" s="205">
        <f t="shared" si="182"/>
        <v>-28.6875</v>
      </c>
      <c r="AD704" s="205">
        <f t="shared" si="183"/>
        <v>-57.125</v>
      </c>
    </row>
    <row r="705" spans="10:30" x14ac:dyDescent="0.2">
      <c r="J705" s="213">
        <v>50.000000000001002</v>
      </c>
      <c r="K705" s="214"/>
      <c r="L705" s="214"/>
      <c r="M705" s="214"/>
      <c r="N705" s="214"/>
      <c r="O705" s="218">
        <f t="shared" si="174"/>
        <v>1</v>
      </c>
      <c r="P705" s="218">
        <f t="shared" si="175"/>
        <v>1</v>
      </c>
      <c r="Q705" s="218">
        <f t="shared" si="176"/>
        <v>1</v>
      </c>
      <c r="R705" s="218">
        <f t="shared" si="177"/>
        <v>1</v>
      </c>
      <c r="S705" s="221">
        <f t="shared" si="168"/>
        <v>0</v>
      </c>
      <c r="T705" s="221">
        <f t="shared" si="169"/>
        <v>0</v>
      </c>
      <c r="U705" s="221">
        <f t="shared" si="170"/>
        <v>0</v>
      </c>
      <c r="V705" s="221">
        <f t="shared" si="171"/>
        <v>0</v>
      </c>
      <c r="W705" s="221">
        <f t="shared" si="172"/>
        <v>0</v>
      </c>
      <c r="X705" s="221">
        <f t="shared" si="173"/>
        <v>0</v>
      </c>
      <c r="Y705" s="205">
        <f t="shared" si="178"/>
        <v>-34.125</v>
      </c>
      <c r="Z705" s="205">
        <f t="shared" si="179"/>
        <v>-5.6875</v>
      </c>
      <c r="AA705" s="205">
        <f t="shared" si="180"/>
        <v>-62.8125</v>
      </c>
      <c r="AB705" s="205">
        <f t="shared" si="181"/>
        <v>28.4375</v>
      </c>
      <c r="AC705" s="205">
        <f t="shared" si="182"/>
        <v>-28.6875</v>
      </c>
      <c r="AD705" s="205">
        <f t="shared" si="183"/>
        <v>-57.125</v>
      </c>
    </row>
    <row r="706" spans="10:30" x14ac:dyDescent="0.2">
      <c r="J706" s="213">
        <v>50.100000000001003</v>
      </c>
      <c r="K706" s="214"/>
      <c r="L706" s="214"/>
      <c r="M706" s="214"/>
      <c r="N706" s="214"/>
      <c r="O706" s="218">
        <f t="shared" si="174"/>
        <v>1</v>
      </c>
      <c r="P706" s="218">
        <f t="shared" si="175"/>
        <v>1</v>
      </c>
      <c r="Q706" s="218">
        <f t="shared" si="176"/>
        <v>1</v>
      </c>
      <c r="R706" s="218">
        <f t="shared" si="177"/>
        <v>1</v>
      </c>
      <c r="S706" s="221">
        <f t="shared" si="168"/>
        <v>0</v>
      </c>
      <c r="T706" s="221">
        <f t="shared" si="169"/>
        <v>0</v>
      </c>
      <c r="U706" s="221">
        <f t="shared" si="170"/>
        <v>0</v>
      </c>
      <c r="V706" s="221">
        <f t="shared" si="171"/>
        <v>0</v>
      </c>
      <c r="W706" s="221">
        <f t="shared" si="172"/>
        <v>0</v>
      </c>
      <c r="X706" s="221">
        <f t="shared" si="173"/>
        <v>0</v>
      </c>
      <c r="Y706" s="205">
        <f t="shared" si="178"/>
        <v>-34.125</v>
      </c>
      <c r="Z706" s="205">
        <f t="shared" si="179"/>
        <v>-5.6875</v>
      </c>
      <c r="AA706" s="205">
        <f t="shared" si="180"/>
        <v>-62.8125</v>
      </c>
      <c r="AB706" s="205">
        <f t="shared" si="181"/>
        <v>28.4375</v>
      </c>
      <c r="AC706" s="205">
        <f t="shared" si="182"/>
        <v>-28.6875</v>
      </c>
      <c r="AD706" s="205">
        <f t="shared" si="183"/>
        <v>-57.125</v>
      </c>
    </row>
    <row r="707" spans="10:30" x14ac:dyDescent="0.2">
      <c r="J707" s="213">
        <v>50.200000000000998</v>
      </c>
      <c r="K707" s="214"/>
      <c r="L707" s="214"/>
      <c r="M707" s="214"/>
      <c r="N707" s="214"/>
      <c r="O707" s="218">
        <f t="shared" si="174"/>
        <v>1</v>
      </c>
      <c r="P707" s="218">
        <f t="shared" si="175"/>
        <v>1</v>
      </c>
      <c r="Q707" s="218">
        <f t="shared" si="176"/>
        <v>1</v>
      </c>
      <c r="R707" s="218">
        <f t="shared" si="177"/>
        <v>1</v>
      </c>
      <c r="S707" s="221">
        <f t="shared" si="168"/>
        <v>0</v>
      </c>
      <c r="T707" s="221">
        <f t="shared" si="169"/>
        <v>0</v>
      </c>
      <c r="U707" s="221">
        <f t="shared" si="170"/>
        <v>0</v>
      </c>
      <c r="V707" s="221">
        <f t="shared" si="171"/>
        <v>0</v>
      </c>
      <c r="W707" s="221">
        <f t="shared" si="172"/>
        <v>0</v>
      </c>
      <c r="X707" s="221">
        <f t="shared" si="173"/>
        <v>0</v>
      </c>
      <c r="Y707" s="205">
        <f t="shared" si="178"/>
        <v>-34.125</v>
      </c>
      <c r="Z707" s="205">
        <f t="shared" si="179"/>
        <v>-5.6875</v>
      </c>
      <c r="AA707" s="205">
        <f t="shared" si="180"/>
        <v>-62.8125</v>
      </c>
      <c r="AB707" s="205">
        <f t="shared" si="181"/>
        <v>28.4375</v>
      </c>
      <c r="AC707" s="205">
        <f t="shared" si="182"/>
        <v>-28.6875</v>
      </c>
      <c r="AD707" s="205">
        <f t="shared" si="183"/>
        <v>-57.125</v>
      </c>
    </row>
    <row r="708" spans="10:30" x14ac:dyDescent="0.2">
      <c r="J708" s="213">
        <v>50.300000000000999</v>
      </c>
      <c r="K708" s="214"/>
      <c r="L708" s="214"/>
      <c r="M708" s="214"/>
      <c r="N708" s="214"/>
      <c r="O708" s="218">
        <f t="shared" si="174"/>
        <v>1</v>
      </c>
      <c r="P708" s="218">
        <f t="shared" si="175"/>
        <v>1</v>
      </c>
      <c r="Q708" s="218">
        <f t="shared" si="176"/>
        <v>1</v>
      </c>
      <c r="R708" s="218">
        <f t="shared" si="177"/>
        <v>1</v>
      </c>
      <c r="S708" s="221">
        <f t="shared" si="168"/>
        <v>0</v>
      </c>
      <c r="T708" s="221">
        <f t="shared" si="169"/>
        <v>0</v>
      </c>
      <c r="U708" s="221">
        <f t="shared" si="170"/>
        <v>0</v>
      </c>
      <c r="V708" s="221">
        <f t="shared" si="171"/>
        <v>0</v>
      </c>
      <c r="W708" s="221">
        <f t="shared" si="172"/>
        <v>0</v>
      </c>
      <c r="X708" s="221">
        <f t="shared" si="173"/>
        <v>0</v>
      </c>
      <c r="Y708" s="205">
        <f t="shared" si="178"/>
        <v>-34.125</v>
      </c>
      <c r="Z708" s="205">
        <f t="shared" si="179"/>
        <v>-5.6875</v>
      </c>
      <c r="AA708" s="205">
        <f t="shared" si="180"/>
        <v>-62.8125</v>
      </c>
      <c r="AB708" s="205">
        <f t="shared" si="181"/>
        <v>28.4375</v>
      </c>
      <c r="AC708" s="205">
        <f t="shared" si="182"/>
        <v>-28.6875</v>
      </c>
      <c r="AD708" s="205">
        <f t="shared" si="183"/>
        <v>-57.125</v>
      </c>
    </row>
    <row r="709" spans="10:30" x14ac:dyDescent="0.2">
      <c r="J709" s="213">
        <v>50.400000000001</v>
      </c>
      <c r="K709" s="214"/>
      <c r="L709" s="214"/>
      <c r="M709" s="214"/>
      <c r="N709" s="214"/>
      <c r="O709" s="218">
        <f t="shared" si="174"/>
        <v>1</v>
      </c>
      <c r="P709" s="218">
        <f t="shared" si="175"/>
        <v>1</v>
      </c>
      <c r="Q709" s="218">
        <f t="shared" si="176"/>
        <v>1</v>
      </c>
      <c r="R709" s="218">
        <f t="shared" si="177"/>
        <v>1</v>
      </c>
      <c r="S709" s="221">
        <f t="shared" si="168"/>
        <v>0</v>
      </c>
      <c r="T709" s="221">
        <f t="shared" si="169"/>
        <v>0</v>
      </c>
      <c r="U709" s="221">
        <f t="shared" si="170"/>
        <v>0</v>
      </c>
      <c r="V709" s="221">
        <f t="shared" si="171"/>
        <v>0</v>
      </c>
      <c r="W709" s="221">
        <f t="shared" si="172"/>
        <v>0</v>
      </c>
      <c r="X709" s="221">
        <f t="shared" si="173"/>
        <v>0</v>
      </c>
      <c r="Y709" s="205">
        <f t="shared" si="178"/>
        <v>-34.125</v>
      </c>
      <c r="Z709" s="205">
        <f t="shared" si="179"/>
        <v>-5.6875</v>
      </c>
      <c r="AA709" s="205">
        <f t="shared" si="180"/>
        <v>-62.8125</v>
      </c>
      <c r="AB709" s="205">
        <f t="shared" si="181"/>
        <v>28.4375</v>
      </c>
      <c r="AC709" s="205">
        <f t="shared" si="182"/>
        <v>-28.6875</v>
      </c>
      <c r="AD709" s="205">
        <f t="shared" si="183"/>
        <v>-57.125</v>
      </c>
    </row>
    <row r="710" spans="10:30" x14ac:dyDescent="0.2">
      <c r="J710" s="213">
        <v>50.500000000001101</v>
      </c>
      <c r="K710" s="214"/>
      <c r="L710" s="214"/>
      <c r="M710" s="214"/>
      <c r="N710" s="214"/>
      <c r="O710" s="218">
        <f t="shared" si="174"/>
        <v>1</v>
      </c>
      <c r="P710" s="218">
        <f t="shared" si="175"/>
        <v>1</v>
      </c>
      <c r="Q710" s="218">
        <f t="shared" si="176"/>
        <v>1</v>
      </c>
      <c r="R710" s="218">
        <f t="shared" si="177"/>
        <v>1</v>
      </c>
      <c r="S710" s="221">
        <f t="shared" ref="S710:S773" si="184">O710-P710</f>
        <v>0</v>
      </c>
      <c r="T710" s="221">
        <f t="shared" ref="T710:T773" si="185">O710-Q710</f>
        <v>0</v>
      </c>
      <c r="U710" s="221">
        <f t="shared" ref="U710:U773" si="186">O710-R710</f>
        <v>0</v>
      </c>
      <c r="V710" s="221">
        <f t="shared" ref="V710:V773" si="187">P710-Q710</f>
        <v>0</v>
      </c>
      <c r="W710" s="221">
        <f t="shared" ref="W710:W773" si="188">P710-R710</f>
        <v>0</v>
      </c>
      <c r="X710" s="221">
        <f t="shared" ref="X710:X773" si="189">Q710-R710</f>
        <v>0</v>
      </c>
      <c r="Y710" s="205">
        <f t="shared" si="178"/>
        <v>-34.125</v>
      </c>
      <c r="Z710" s="205">
        <f t="shared" si="179"/>
        <v>-5.6875</v>
      </c>
      <c r="AA710" s="205">
        <f t="shared" si="180"/>
        <v>-62.8125</v>
      </c>
      <c r="AB710" s="205">
        <f t="shared" si="181"/>
        <v>28.4375</v>
      </c>
      <c r="AC710" s="205">
        <f t="shared" si="182"/>
        <v>-28.6875</v>
      </c>
      <c r="AD710" s="205">
        <f t="shared" si="183"/>
        <v>-57.125</v>
      </c>
    </row>
    <row r="711" spans="10:30" x14ac:dyDescent="0.2">
      <c r="J711" s="213">
        <v>50.600000000001103</v>
      </c>
      <c r="K711" s="214"/>
      <c r="L711" s="214"/>
      <c r="M711" s="214"/>
      <c r="N711" s="214"/>
      <c r="O711" s="218">
        <f t="shared" ref="O711:O774" si="190">K711+O710</f>
        <v>1</v>
      </c>
      <c r="P711" s="218">
        <f t="shared" ref="P711:P774" si="191">L711+P710</f>
        <v>1</v>
      </c>
      <c r="Q711" s="218">
        <f t="shared" ref="Q711:Q774" si="192">M711+Q710</f>
        <v>1</v>
      </c>
      <c r="R711" s="218">
        <f t="shared" ref="R711:R774" si="193">N711+R710</f>
        <v>1</v>
      </c>
      <c r="S711" s="221">
        <f t="shared" si="184"/>
        <v>0</v>
      </c>
      <c r="T711" s="221">
        <f t="shared" si="185"/>
        <v>0</v>
      </c>
      <c r="U711" s="221">
        <f t="shared" si="186"/>
        <v>0</v>
      </c>
      <c r="V711" s="221">
        <f t="shared" si="187"/>
        <v>0</v>
      </c>
      <c r="W711" s="221">
        <f t="shared" si="188"/>
        <v>0</v>
      </c>
      <c r="X711" s="221">
        <f t="shared" si="189"/>
        <v>0</v>
      </c>
      <c r="Y711" s="205">
        <f t="shared" ref="Y711:Y774" si="194">S711+Y710</f>
        <v>-34.125</v>
      </c>
      <c r="Z711" s="205">
        <f t="shared" ref="Z711:Z774" si="195">T711+Z710</f>
        <v>-5.6875</v>
      </c>
      <c r="AA711" s="205">
        <f t="shared" ref="AA711:AA774" si="196">U711+AA710</f>
        <v>-62.8125</v>
      </c>
      <c r="AB711" s="205">
        <f t="shared" ref="AB711:AB774" si="197">V711+AB710</f>
        <v>28.4375</v>
      </c>
      <c r="AC711" s="205">
        <f t="shared" ref="AC711:AC774" si="198">W711+AC710</f>
        <v>-28.6875</v>
      </c>
      <c r="AD711" s="205">
        <f t="shared" ref="AD711:AD774" si="199">X711+AD710</f>
        <v>-57.125</v>
      </c>
    </row>
    <row r="712" spans="10:30" x14ac:dyDescent="0.2">
      <c r="J712" s="213">
        <v>50.700000000001097</v>
      </c>
      <c r="K712" s="214"/>
      <c r="L712" s="214"/>
      <c r="M712" s="214"/>
      <c r="N712" s="214"/>
      <c r="O712" s="218">
        <f t="shared" si="190"/>
        <v>1</v>
      </c>
      <c r="P712" s="218">
        <f t="shared" si="191"/>
        <v>1</v>
      </c>
      <c r="Q712" s="218">
        <f t="shared" si="192"/>
        <v>1</v>
      </c>
      <c r="R712" s="218">
        <f t="shared" si="193"/>
        <v>1</v>
      </c>
      <c r="S712" s="221">
        <f t="shared" si="184"/>
        <v>0</v>
      </c>
      <c r="T712" s="221">
        <f t="shared" si="185"/>
        <v>0</v>
      </c>
      <c r="U712" s="221">
        <f t="shared" si="186"/>
        <v>0</v>
      </c>
      <c r="V712" s="221">
        <f t="shared" si="187"/>
        <v>0</v>
      </c>
      <c r="W712" s="221">
        <f t="shared" si="188"/>
        <v>0</v>
      </c>
      <c r="X712" s="221">
        <f t="shared" si="189"/>
        <v>0</v>
      </c>
      <c r="Y712" s="205">
        <f t="shared" si="194"/>
        <v>-34.125</v>
      </c>
      <c r="Z712" s="205">
        <f t="shared" si="195"/>
        <v>-5.6875</v>
      </c>
      <c r="AA712" s="205">
        <f t="shared" si="196"/>
        <v>-62.8125</v>
      </c>
      <c r="AB712" s="205">
        <f t="shared" si="197"/>
        <v>28.4375</v>
      </c>
      <c r="AC712" s="205">
        <f t="shared" si="198"/>
        <v>-28.6875</v>
      </c>
      <c r="AD712" s="205">
        <f t="shared" si="199"/>
        <v>-57.125</v>
      </c>
    </row>
    <row r="713" spans="10:30" x14ac:dyDescent="0.2">
      <c r="J713" s="213">
        <v>50.800000000001098</v>
      </c>
      <c r="K713" s="214"/>
      <c r="L713" s="214"/>
      <c r="M713" s="214"/>
      <c r="N713" s="214"/>
      <c r="O713" s="218">
        <f t="shared" si="190"/>
        <v>1</v>
      </c>
      <c r="P713" s="218">
        <f t="shared" si="191"/>
        <v>1</v>
      </c>
      <c r="Q713" s="218">
        <f t="shared" si="192"/>
        <v>1</v>
      </c>
      <c r="R713" s="218">
        <f t="shared" si="193"/>
        <v>1</v>
      </c>
      <c r="S713" s="221">
        <f t="shared" si="184"/>
        <v>0</v>
      </c>
      <c r="T713" s="221">
        <f t="shared" si="185"/>
        <v>0</v>
      </c>
      <c r="U713" s="221">
        <f t="shared" si="186"/>
        <v>0</v>
      </c>
      <c r="V713" s="221">
        <f t="shared" si="187"/>
        <v>0</v>
      </c>
      <c r="W713" s="221">
        <f t="shared" si="188"/>
        <v>0</v>
      </c>
      <c r="X713" s="221">
        <f t="shared" si="189"/>
        <v>0</v>
      </c>
      <c r="Y713" s="205">
        <f t="shared" si="194"/>
        <v>-34.125</v>
      </c>
      <c r="Z713" s="205">
        <f t="shared" si="195"/>
        <v>-5.6875</v>
      </c>
      <c r="AA713" s="205">
        <f t="shared" si="196"/>
        <v>-62.8125</v>
      </c>
      <c r="AB713" s="205">
        <f t="shared" si="197"/>
        <v>28.4375</v>
      </c>
      <c r="AC713" s="205">
        <f t="shared" si="198"/>
        <v>-28.6875</v>
      </c>
      <c r="AD713" s="205">
        <f t="shared" si="199"/>
        <v>-57.125</v>
      </c>
    </row>
    <row r="714" spans="10:30" x14ac:dyDescent="0.2">
      <c r="J714" s="213">
        <v>50.9000000000011</v>
      </c>
      <c r="K714" s="214"/>
      <c r="L714" s="214"/>
      <c r="M714" s="214"/>
      <c r="N714" s="214"/>
      <c r="O714" s="218">
        <f t="shared" si="190"/>
        <v>1</v>
      </c>
      <c r="P714" s="218">
        <f t="shared" si="191"/>
        <v>1</v>
      </c>
      <c r="Q714" s="218">
        <f t="shared" si="192"/>
        <v>1</v>
      </c>
      <c r="R714" s="218">
        <f t="shared" si="193"/>
        <v>1</v>
      </c>
      <c r="S714" s="221">
        <f t="shared" si="184"/>
        <v>0</v>
      </c>
      <c r="T714" s="221">
        <f t="shared" si="185"/>
        <v>0</v>
      </c>
      <c r="U714" s="221">
        <f t="shared" si="186"/>
        <v>0</v>
      </c>
      <c r="V714" s="221">
        <f t="shared" si="187"/>
        <v>0</v>
      </c>
      <c r="W714" s="221">
        <f t="shared" si="188"/>
        <v>0</v>
      </c>
      <c r="X714" s="221">
        <f t="shared" si="189"/>
        <v>0</v>
      </c>
      <c r="Y714" s="205">
        <f t="shared" si="194"/>
        <v>-34.125</v>
      </c>
      <c r="Z714" s="205">
        <f t="shared" si="195"/>
        <v>-5.6875</v>
      </c>
      <c r="AA714" s="205">
        <f t="shared" si="196"/>
        <v>-62.8125</v>
      </c>
      <c r="AB714" s="205">
        <f t="shared" si="197"/>
        <v>28.4375</v>
      </c>
      <c r="AC714" s="205">
        <f t="shared" si="198"/>
        <v>-28.6875</v>
      </c>
      <c r="AD714" s="205">
        <f t="shared" si="199"/>
        <v>-57.125</v>
      </c>
    </row>
    <row r="715" spans="10:30" x14ac:dyDescent="0.2">
      <c r="J715" s="213">
        <v>51.000000000001101</v>
      </c>
      <c r="K715" s="214"/>
      <c r="L715" s="214"/>
      <c r="M715" s="214"/>
      <c r="N715" s="214"/>
      <c r="O715" s="218">
        <f t="shared" si="190"/>
        <v>1</v>
      </c>
      <c r="P715" s="218">
        <f t="shared" si="191"/>
        <v>1</v>
      </c>
      <c r="Q715" s="218">
        <f t="shared" si="192"/>
        <v>1</v>
      </c>
      <c r="R715" s="218">
        <f t="shared" si="193"/>
        <v>1</v>
      </c>
      <c r="S715" s="221">
        <f t="shared" si="184"/>
        <v>0</v>
      </c>
      <c r="T715" s="221">
        <f t="shared" si="185"/>
        <v>0</v>
      </c>
      <c r="U715" s="221">
        <f t="shared" si="186"/>
        <v>0</v>
      </c>
      <c r="V715" s="221">
        <f t="shared" si="187"/>
        <v>0</v>
      </c>
      <c r="W715" s="221">
        <f t="shared" si="188"/>
        <v>0</v>
      </c>
      <c r="X715" s="221">
        <f t="shared" si="189"/>
        <v>0</v>
      </c>
      <c r="Y715" s="205">
        <f t="shared" si="194"/>
        <v>-34.125</v>
      </c>
      <c r="Z715" s="205">
        <f t="shared" si="195"/>
        <v>-5.6875</v>
      </c>
      <c r="AA715" s="205">
        <f t="shared" si="196"/>
        <v>-62.8125</v>
      </c>
      <c r="AB715" s="205">
        <f t="shared" si="197"/>
        <v>28.4375</v>
      </c>
      <c r="AC715" s="205">
        <f t="shared" si="198"/>
        <v>-28.6875</v>
      </c>
      <c r="AD715" s="205">
        <f t="shared" si="199"/>
        <v>-57.125</v>
      </c>
    </row>
    <row r="716" spans="10:30" x14ac:dyDescent="0.2">
      <c r="J716" s="213">
        <v>51.100000000001103</v>
      </c>
      <c r="K716" s="214"/>
      <c r="L716" s="214"/>
      <c r="M716" s="214"/>
      <c r="N716" s="214"/>
      <c r="O716" s="218">
        <f t="shared" si="190"/>
        <v>1</v>
      </c>
      <c r="P716" s="218">
        <f t="shared" si="191"/>
        <v>1</v>
      </c>
      <c r="Q716" s="218">
        <f t="shared" si="192"/>
        <v>1</v>
      </c>
      <c r="R716" s="218">
        <f t="shared" si="193"/>
        <v>1</v>
      </c>
      <c r="S716" s="221">
        <f t="shared" si="184"/>
        <v>0</v>
      </c>
      <c r="T716" s="221">
        <f t="shared" si="185"/>
        <v>0</v>
      </c>
      <c r="U716" s="221">
        <f t="shared" si="186"/>
        <v>0</v>
      </c>
      <c r="V716" s="221">
        <f t="shared" si="187"/>
        <v>0</v>
      </c>
      <c r="W716" s="221">
        <f t="shared" si="188"/>
        <v>0</v>
      </c>
      <c r="X716" s="221">
        <f t="shared" si="189"/>
        <v>0</v>
      </c>
      <c r="Y716" s="205">
        <f t="shared" si="194"/>
        <v>-34.125</v>
      </c>
      <c r="Z716" s="205">
        <f t="shared" si="195"/>
        <v>-5.6875</v>
      </c>
      <c r="AA716" s="205">
        <f t="shared" si="196"/>
        <v>-62.8125</v>
      </c>
      <c r="AB716" s="205">
        <f t="shared" si="197"/>
        <v>28.4375</v>
      </c>
      <c r="AC716" s="205">
        <f t="shared" si="198"/>
        <v>-28.6875</v>
      </c>
      <c r="AD716" s="205">
        <f t="shared" si="199"/>
        <v>-57.125</v>
      </c>
    </row>
    <row r="717" spans="10:30" x14ac:dyDescent="0.2">
      <c r="J717" s="213">
        <v>51.200000000001097</v>
      </c>
      <c r="K717" s="214"/>
      <c r="L717" s="214"/>
      <c r="M717" s="214"/>
      <c r="N717" s="214"/>
      <c r="O717" s="218">
        <f t="shared" si="190"/>
        <v>1</v>
      </c>
      <c r="P717" s="218">
        <f t="shared" si="191"/>
        <v>1</v>
      </c>
      <c r="Q717" s="218">
        <f t="shared" si="192"/>
        <v>1</v>
      </c>
      <c r="R717" s="218">
        <f t="shared" si="193"/>
        <v>1</v>
      </c>
      <c r="S717" s="221">
        <f t="shared" si="184"/>
        <v>0</v>
      </c>
      <c r="T717" s="221">
        <f t="shared" si="185"/>
        <v>0</v>
      </c>
      <c r="U717" s="221">
        <f t="shared" si="186"/>
        <v>0</v>
      </c>
      <c r="V717" s="221">
        <f t="shared" si="187"/>
        <v>0</v>
      </c>
      <c r="W717" s="221">
        <f t="shared" si="188"/>
        <v>0</v>
      </c>
      <c r="X717" s="221">
        <f t="shared" si="189"/>
        <v>0</v>
      </c>
      <c r="Y717" s="205">
        <f t="shared" si="194"/>
        <v>-34.125</v>
      </c>
      <c r="Z717" s="205">
        <f t="shared" si="195"/>
        <v>-5.6875</v>
      </c>
      <c r="AA717" s="205">
        <f t="shared" si="196"/>
        <v>-62.8125</v>
      </c>
      <c r="AB717" s="205">
        <f t="shared" si="197"/>
        <v>28.4375</v>
      </c>
      <c r="AC717" s="205">
        <f t="shared" si="198"/>
        <v>-28.6875</v>
      </c>
      <c r="AD717" s="205">
        <f t="shared" si="199"/>
        <v>-57.125</v>
      </c>
    </row>
    <row r="718" spans="10:30" x14ac:dyDescent="0.2">
      <c r="J718" s="213">
        <v>51.300000000001098</v>
      </c>
      <c r="K718" s="214"/>
      <c r="L718" s="214"/>
      <c r="M718" s="214"/>
      <c r="N718" s="214"/>
      <c r="O718" s="218">
        <f t="shared" si="190"/>
        <v>1</v>
      </c>
      <c r="P718" s="218">
        <f t="shared" si="191"/>
        <v>1</v>
      </c>
      <c r="Q718" s="218">
        <f t="shared" si="192"/>
        <v>1</v>
      </c>
      <c r="R718" s="218">
        <f t="shared" si="193"/>
        <v>1</v>
      </c>
      <c r="S718" s="221">
        <f t="shared" si="184"/>
        <v>0</v>
      </c>
      <c r="T718" s="221">
        <f t="shared" si="185"/>
        <v>0</v>
      </c>
      <c r="U718" s="221">
        <f t="shared" si="186"/>
        <v>0</v>
      </c>
      <c r="V718" s="221">
        <f t="shared" si="187"/>
        <v>0</v>
      </c>
      <c r="W718" s="221">
        <f t="shared" si="188"/>
        <v>0</v>
      </c>
      <c r="X718" s="221">
        <f t="shared" si="189"/>
        <v>0</v>
      </c>
      <c r="Y718" s="205">
        <f t="shared" si="194"/>
        <v>-34.125</v>
      </c>
      <c r="Z718" s="205">
        <f t="shared" si="195"/>
        <v>-5.6875</v>
      </c>
      <c r="AA718" s="205">
        <f t="shared" si="196"/>
        <v>-62.8125</v>
      </c>
      <c r="AB718" s="205">
        <f t="shared" si="197"/>
        <v>28.4375</v>
      </c>
      <c r="AC718" s="205">
        <f t="shared" si="198"/>
        <v>-28.6875</v>
      </c>
      <c r="AD718" s="205">
        <f t="shared" si="199"/>
        <v>-57.125</v>
      </c>
    </row>
    <row r="719" spans="10:30" x14ac:dyDescent="0.2">
      <c r="J719" s="213">
        <v>51.4000000000011</v>
      </c>
      <c r="K719" s="214"/>
      <c r="L719" s="214"/>
      <c r="M719" s="214"/>
      <c r="N719" s="214"/>
      <c r="O719" s="218">
        <f t="shared" si="190"/>
        <v>1</v>
      </c>
      <c r="P719" s="218">
        <f t="shared" si="191"/>
        <v>1</v>
      </c>
      <c r="Q719" s="218">
        <f t="shared" si="192"/>
        <v>1</v>
      </c>
      <c r="R719" s="218">
        <f t="shared" si="193"/>
        <v>1</v>
      </c>
      <c r="S719" s="221">
        <f t="shared" si="184"/>
        <v>0</v>
      </c>
      <c r="T719" s="221">
        <f t="shared" si="185"/>
        <v>0</v>
      </c>
      <c r="U719" s="221">
        <f t="shared" si="186"/>
        <v>0</v>
      </c>
      <c r="V719" s="221">
        <f t="shared" si="187"/>
        <v>0</v>
      </c>
      <c r="W719" s="221">
        <f t="shared" si="188"/>
        <v>0</v>
      </c>
      <c r="X719" s="221">
        <f t="shared" si="189"/>
        <v>0</v>
      </c>
      <c r="Y719" s="205">
        <f t="shared" si="194"/>
        <v>-34.125</v>
      </c>
      <c r="Z719" s="205">
        <f t="shared" si="195"/>
        <v>-5.6875</v>
      </c>
      <c r="AA719" s="205">
        <f t="shared" si="196"/>
        <v>-62.8125</v>
      </c>
      <c r="AB719" s="205">
        <f t="shared" si="197"/>
        <v>28.4375</v>
      </c>
      <c r="AC719" s="205">
        <f t="shared" si="198"/>
        <v>-28.6875</v>
      </c>
      <c r="AD719" s="205">
        <f t="shared" si="199"/>
        <v>-57.125</v>
      </c>
    </row>
    <row r="720" spans="10:30" x14ac:dyDescent="0.2">
      <c r="J720" s="213">
        <v>51.500000000001101</v>
      </c>
      <c r="K720" s="214"/>
      <c r="L720" s="214"/>
      <c r="M720" s="214"/>
      <c r="N720" s="214"/>
      <c r="O720" s="218">
        <f t="shared" si="190"/>
        <v>1</v>
      </c>
      <c r="P720" s="218">
        <f t="shared" si="191"/>
        <v>1</v>
      </c>
      <c r="Q720" s="218">
        <f t="shared" si="192"/>
        <v>1</v>
      </c>
      <c r="R720" s="218">
        <f t="shared" si="193"/>
        <v>1</v>
      </c>
      <c r="S720" s="221">
        <f t="shared" si="184"/>
        <v>0</v>
      </c>
      <c r="T720" s="221">
        <f t="shared" si="185"/>
        <v>0</v>
      </c>
      <c r="U720" s="221">
        <f t="shared" si="186"/>
        <v>0</v>
      </c>
      <c r="V720" s="221">
        <f t="shared" si="187"/>
        <v>0</v>
      </c>
      <c r="W720" s="221">
        <f t="shared" si="188"/>
        <v>0</v>
      </c>
      <c r="X720" s="221">
        <f t="shared" si="189"/>
        <v>0</v>
      </c>
      <c r="Y720" s="205">
        <f t="shared" si="194"/>
        <v>-34.125</v>
      </c>
      <c r="Z720" s="205">
        <f t="shared" si="195"/>
        <v>-5.6875</v>
      </c>
      <c r="AA720" s="205">
        <f t="shared" si="196"/>
        <v>-62.8125</v>
      </c>
      <c r="AB720" s="205">
        <f t="shared" si="197"/>
        <v>28.4375</v>
      </c>
      <c r="AC720" s="205">
        <f t="shared" si="198"/>
        <v>-28.6875</v>
      </c>
      <c r="AD720" s="205">
        <f t="shared" si="199"/>
        <v>-57.125</v>
      </c>
    </row>
    <row r="721" spans="10:30" x14ac:dyDescent="0.2">
      <c r="J721" s="213">
        <v>51.600000000001103</v>
      </c>
      <c r="K721" s="214"/>
      <c r="L721" s="214"/>
      <c r="M721" s="214"/>
      <c r="N721" s="214"/>
      <c r="O721" s="218">
        <f t="shared" si="190"/>
        <v>1</v>
      </c>
      <c r="P721" s="218">
        <f t="shared" si="191"/>
        <v>1</v>
      </c>
      <c r="Q721" s="218">
        <f t="shared" si="192"/>
        <v>1</v>
      </c>
      <c r="R721" s="218">
        <f t="shared" si="193"/>
        <v>1</v>
      </c>
      <c r="S721" s="221">
        <f t="shared" si="184"/>
        <v>0</v>
      </c>
      <c r="T721" s="221">
        <f t="shared" si="185"/>
        <v>0</v>
      </c>
      <c r="U721" s="221">
        <f t="shared" si="186"/>
        <v>0</v>
      </c>
      <c r="V721" s="221">
        <f t="shared" si="187"/>
        <v>0</v>
      </c>
      <c r="W721" s="221">
        <f t="shared" si="188"/>
        <v>0</v>
      </c>
      <c r="X721" s="221">
        <f t="shared" si="189"/>
        <v>0</v>
      </c>
      <c r="Y721" s="205">
        <f t="shared" si="194"/>
        <v>-34.125</v>
      </c>
      <c r="Z721" s="205">
        <f t="shared" si="195"/>
        <v>-5.6875</v>
      </c>
      <c r="AA721" s="205">
        <f t="shared" si="196"/>
        <v>-62.8125</v>
      </c>
      <c r="AB721" s="205">
        <f t="shared" si="197"/>
        <v>28.4375</v>
      </c>
      <c r="AC721" s="205">
        <f t="shared" si="198"/>
        <v>-28.6875</v>
      </c>
      <c r="AD721" s="205">
        <f t="shared" si="199"/>
        <v>-57.125</v>
      </c>
    </row>
    <row r="722" spans="10:30" x14ac:dyDescent="0.2">
      <c r="J722" s="213">
        <v>51.700000000001097</v>
      </c>
      <c r="K722" s="214"/>
      <c r="L722" s="214"/>
      <c r="M722" s="214"/>
      <c r="N722" s="214"/>
      <c r="O722" s="218">
        <f t="shared" si="190"/>
        <v>1</v>
      </c>
      <c r="P722" s="218">
        <f t="shared" si="191"/>
        <v>1</v>
      </c>
      <c r="Q722" s="218">
        <f t="shared" si="192"/>
        <v>1</v>
      </c>
      <c r="R722" s="218">
        <f t="shared" si="193"/>
        <v>1</v>
      </c>
      <c r="S722" s="221">
        <f t="shared" si="184"/>
        <v>0</v>
      </c>
      <c r="T722" s="221">
        <f t="shared" si="185"/>
        <v>0</v>
      </c>
      <c r="U722" s="221">
        <f t="shared" si="186"/>
        <v>0</v>
      </c>
      <c r="V722" s="221">
        <f t="shared" si="187"/>
        <v>0</v>
      </c>
      <c r="W722" s="221">
        <f t="shared" si="188"/>
        <v>0</v>
      </c>
      <c r="X722" s="221">
        <f t="shared" si="189"/>
        <v>0</v>
      </c>
      <c r="Y722" s="205">
        <f t="shared" si="194"/>
        <v>-34.125</v>
      </c>
      <c r="Z722" s="205">
        <f t="shared" si="195"/>
        <v>-5.6875</v>
      </c>
      <c r="AA722" s="205">
        <f t="shared" si="196"/>
        <v>-62.8125</v>
      </c>
      <c r="AB722" s="205">
        <f t="shared" si="197"/>
        <v>28.4375</v>
      </c>
      <c r="AC722" s="205">
        <f t="shared" si="198"/>
        <v>-28.6875</v>
      </c>
      <c r="AD722" s="205">
        <f t="shared" si="199"/>
        <v>-57.125</v>
      </c>
    </row>
    <row r="723" spans="10:30" x14ac:dyDescent="0.2">
      <c r="J723" s="213">
        <v>51.800000000001098</v>
      </c>
      <c r="K723" s="214"/>
      <c r="L723" s="214"/>
      <c r="M723" s="214"/>
      <c r="N723" s="214"/>
      <c r="O723" s="218">
        <f t="shared" si="190"/>
        <v>1</v>
      </c>
      <c r="P723" s="218">
        <f t="shared" si="191"/>
        <v>1</v>
      </c>
      <c r="Q723" s="218">
        <f t="shared" si="192"/>
        <v>1</v>
      </c>
      <c r="R723" s="218">
        <f t="shared" si="193"/>
        <v>1</v>
      </c>
      <c r="S723" s="221">
        <f t="shared" si="184"/>
        <v>0</v>
      </c>
      <c r="T723" s="221">
        <f t="shared" si="185"/>
        <v>0</v>
      </c>
      <c r="U723" s="221">
        <f t="shared" si="186"/>
        <v>0</v>
      </c>
      <c r="V723" s="221">
        <f t="shared" si="187"/>
        <v>0</v>
      </c>
      <c r="W723" s="221">
        <f t="shared" si="188"/>
        <v>0</v>
      </c>
      <c r="X723" s="221">
        <f t="shared" si="189"/>
        <v>0</v>
      </c>
      <c r="Y723" s="205">
        <f t="shared" si="194"/>
        <v>-34.125</v>
      </c>
      <c r="Z723" s="205">
        <f t="shared" si="195"/>
        <v>-5.6875</v>
      </c>
      <c r="AA723" s="205">
        <f t="shared" si="196"/>
        <v>-62.8125</v>
      </c>
      <c r="AB723" s="205">
        <f t="shared" si="197"/>
        <v>28.4375</v>
      </c>
      <c r="AC723" s="205">
        <f t="shared" si="198"/>
        <v>-28.6875</v>
      </c>
      <c r="AD723" s="205">
        <f t="shared" si="199"/>
        <v>-57.125</v>
      </c>
    </row>
    <row r="724" spans="10:30" x14ac:dyDescent="0.2">
      <c r="J724" s="213">
        <v>51.9000000000011</v>
      </c>
      <c r="K724" s="214"/>
      <c r="L724" s="214"/>
      <c r="M724" s="214"/>
      <c r="N724" s="214"/>
      <c r="O724" s="218">
        <f t="shared" si="190"/>
        <v>1</v>
      </c>
      <c r="P724" s="218">
        <f t="shared" si="191"/>
        <v>1</v>
      </c>
      <c r="Q724" s="218">
        <f t="shared" si="192"/>
        <v>1</v>
      </c>
      <c r="R724" s="218">
        <f t="shared" si="193"/>
        <v>1</v>
      </c>
      <c r="S724" s="221">
        <f t="shared" si="184"/>
        <v>0</v>
      </c>
      <c r="T724" s="221">
        <f t="shared" si="185"/>
        <v>0</v>
      </c>
      <c r="U724" s="221">
        <f t="shared" si="186"/>
        <v>0</v>
      </c>
      <c r="V724" s="221">
        <f t="shared" si="187"/>
        <v>0</v>
      </c>
      <c r="W724" s="221">
        <f t="shared" si="188"/>
        <v>0</v>
      </c>
      <c r="X724" s="221">
        <f t="shared" si="189"/>
        <v>0</v>
      </c>
      <c r="Y724" s="205">
        <f t="shared" si="194"/>
        <v>-34.125</v>
      </c>
      <c r="Z724" s="205">
        <f t="shared" si="195"/>
        <v>-5.6875</v>
      </c>
      <c r="AA724" s="205">
        <f t="shared" si="196"/>
        <v>-62.8125</v>
      </c>
      <c r="AB724" s="205">
        <f t="shared" si="197"/>
        <v>28.4375</v>
      </c>
      <c r="AC724" s="205">
        <f t="shared" si="198"/>
        <v>-28.6875</v>
      </c>
      <c r="AD724" s="205">
        <f t="shared" si="199"/>
        <v>-57.125</v>
      </c>
    </row>
    <row r="725" spans="10:30" x14ac:dyDescent="0.2">
      <c r="J725" s="213">
        <v>52.000000000001101</v>
      </c>
      <c r="K725" s="214"/>
      <c r="L725" s="214"/>
      <c r="M725" s="214"/>
      <c r="N725" s="214"/>
      <c r="O725" s="218">
        <f t="shared" si="190"/>
        <v>1</v>
      </c>
      <c r="P725" s="218">
        <f t="shared" si="191"/>
        <v>1</v>
      </c>
      <c r="Q725" s="218">
        <f t="shared" si="192"/>
        <v>1</v>
      </c>
      <c r="R725" s="218">
        <f t="shared" si="193"/>
        <v>1</v>
      </c>
      <c r="S725" s="221">
        <f t="shared" si="184"/>
        <v>0</v>
      </c>
      <c r="T725" s="221">
        <f t="shared" si="185"/>
        <v>0</v>
      </c>
      <c r="U725" s="221">
        <f t="shared" si="186"/>
        <v>0</v>
      </c>
      <c r="V725" s="221">
        <f t="shared" si="187"/>
        <v>0</v>
      </c>
      <c r="W725" s="221">
        <f t="shared" si="188"/>
        <v>0</v>
      </c>
      <c r="X725" s="221">
        <f t="shared" si="189"/>
        <v>0</v>
      </c>
      <c r="Y725" s="205">
        <f t="shared" si="194"/>
        <v>-34.125</v>
      </c>
      <c r="Z725" s="205">
        <f t="shared" si="195"/>
        <v>-5.6875</v>
      </c>
      <c r="AA725" s="205">
        <f t="shared" si="196"/>
        <v>-62.8125</v>
      </c>
      <c r="AB725" s="205">
        <f t="shared" si="197"/>
        <v>28.4375</v>
      </c>
      <c r="AC725" s="205">
        <f t="shared" si="198"/>
        <v>-28.6875</v>
      </c>
      <c r="AD725" s="205">
        <f t="shared" si="199"/>
        <v>-57.125</v>
      </c>
    </row>
    <row r="726" spans="10:30" x14ac:dyDescent="0.2">
      <c r="J726" s="213">
        <v>52.100000000001103</v>
      </c>
      <c r="K726" s="214"/>
      <c r="L726" s="214"/>
      <c r="M726" s="214"/>
      <c r="N726" s="214"/>
      <c r="O726" s="218">
        <f t="shared" si="190"/>
        <v>1</v>
      </c>
      <c r="P726" s="218">
        <f t="shared" si="191"/>
        <v>1</v>
      </c>
      <c r="Q726" s="218">
        <f t="shared" si="192"/>
        <v>1</v>
      </c>
      <c r="R726" s="218">
        <f t="shared" si="193"/>
        <v>1</v>
      </c>
      <c r="S726" s="221">
        <f t="shared" si="184"/>
        <v>0</v>
      </c>
      <c r="T726" s="221">
        <f t="shared" si="185"/>
        <v>0</v>
      </c>
      <c r="U726" s="221">
        <f t="shared" si="186"/>
        <v>0</v>
      </c>
      <c r="V726" s="221">
        <f t="shared" si="187"/>
        <v>0</v>
      </c>
      <c r="W726" s="221">
        <f t="shared" si="188"/>
        <v>0</v>
      </c>
      <c r="X726" s="221">
        <f t="shared" si="189"/>
        <v>0</v>
      </c>
      <c r="Y726" s="205">
        <f t="shared" si="194"/>
        <v>-34.125</v>
      </c>
      <c r="Z726" s="205">
        <f t="shared" si="195"/>
        <v>-5.6875</v>
      </c>
      <c r="AA726" s="205">
        <f t="shared" si="196"/>
        <v>-62.8125</v>
      </c>
      <c r="AB726" s="205">
        <f t="shared" si="197"/>
        <v>28.4375</v>
      </c>
      <c r="AC726" s="205">
        <f t="shared" si="198"/>
        <v>-28.6875</v>
      </c>
      <c r="AD726" s="205">
        <f t="shared" si="199"/>
        <v>-57.125</v>
      </c>
    </row>
    <row r="727" spans="10:30" x14ac:dyDescent="0.2">
      <c r="J727" s="213">
        <v>52.200000000001097</v>
      </c>
      <c r="K727" s="214"/>
      <c r="L727" s="214"/>
      <c r="M727" s="214"/>
      <c r="N727" s="214"/>
      <c r="O727" s="218">
        <f t="shared" si="190"/>
        <v>1</v>
      </c>
      <c r="P727" s="218">
        <f t="shared" si="191"/>
        <v>1</v>
      </c>
      <c r="Q727" s="218">
        <f t="shared" si="192"/>
        <v>1</v>
      </c>
      <c r="R727" s="218">
        <f t="shared" si="193"/>
        <v>1</v>
      </c>
      <c r="S727" s="221">
        <f t="shared" si="184"/>
        <v>0</v>
      </c>
      <c r="T727" s="221">
        <f t="shared" si="185"/>
        <v>0</v>
      </c>
      <c r="U727" s="221">
        <f t="shared" si="186"/>
        <v>0</v>
      </c>
      <c r="V727" s="221">
        <f t="shared" si="187"/>
        <v>0</v>
      </c>
      <c r="W727" s="221">
        <f t="shared" si="188"/>
        <v>0</v>
      </c>
      <c r="X727" s="221">
        <f t="shared" si="189"/>
        <v>0</v>
      </c>
      <c r="Y727" s="205">
        <f t="shared" si="194"/>
        <v>-34.125</v>
      </c>
      <c r="Z727" s="205">
        <f t="shared" si="195"/>
        <v>-5.6875</v>
      </c>
      <c r="AA727" s="205">
        <f t="shared" si="196"/>
        <v>-62.8125</v>
      </c>
      <c r="AB727" s="205">
        <f t="shared" si="197"/>
        <v>28.4375</v>
      </c>
      <c r="AC727" s="205">
        <f t="shared" si="198"/>
        <v>-28.6875</v>
      </c>
      <c r="AD727" s="205">
        <f t="shared" si="199"/>
        <v>-57.125</v>
      </c>
    </row>
    <row r="728" spans="10:30" x14ac:dyDescent="0.2">
      <c r="J728" s="213">
        <v>52.300000000001098</v>
      </c>
      <c r="K728" s="214"/>
      <c r="L728" s="214"/>
      <c r="M728" s="214"/>
      <c r="N728" s="214"/>
      <c r="O728" s="218">
        <f t="shared" si="190"/>
        <v>1</v>
      </c>
      <c r="P728" s="218">
        <f t="shared" si="191"/>
        <v>1</v>
      </c>
      <c r="Q728" s="218">
        <f t="shared" si="192"/>
        <v>1</v>
      </c>
      <c r="R728" s="218">
        <f t="shared" si="193"/>
        <v>1</v>
      </c>
      <c r="S728" s="221">
        <f t="shared" si="184"/>
        <v>0</v>
      </c>
      <c r="T728" s="221">
        <f t="shared" si="185"/>
        <v>0</v>
      </c>
      <c r="U728" s="221">
        <f t="shared" si="186"/>
        <v>0</v>
      </c>
      <c r="V728" s="221">
        <f t="shared" si="187"/>
        <v>0</v>
      </c>
      <c r="W728" s="221">
        <f t="shared" si="188"/>
        <v>0</v>
      </c>
      <c r="X728" s="221">
        <f t="shared" si="189"/>
        <v>0</v>
      </c>
      <c r="Y728" s="205">
        <f t="shared" si="194"/>
        <v>-34.125</v>
      </c>
      <c r="Z728" s="205">
        <f t="shared" si="195"/>
        <v>-5.6875</v>
      </c>
      <c r="AA728" s="205">
        <f t="shared" si="196"/>
        <v>-62.8125</v>
      </c>
      <c r="AB728" s="205">
        <f t="shared" si="197"/>
        <v>28.4375</v>
      </c>
      <c r="AC728" s="205">
        <f t="shared" si="198"/>
        <v>-28.6875</v>
      </c>
      <c r="AD728" s="205">
        <f t="shared" si="199"/>
        <v>-57.125</v>
      </c>
    </row>
    <row r="729" spans="10:30" x14ac:dyDescent="0.2">
      <c r="J729" s="213">
        <v>52.4000000000011</v>
      </c>
      <c r="K729" s="214"/>
      <c r="L729" s="214"/>
      <c r="M729" s="214"/>
      <c r="N729" s="214"/>
      <c r="O729" s="218">
        <f t="shared" si="190"/>
        <v>1</v>
      </c>
      <c r="P729" s="218">
        <f t="shared" si="191"/>
        <v>1</v>
      </c>
      <c r="Q729" s="218">
        <f t="shared" si="192"/>
        <v>1</v>
      </c>
      <c r="R729" s="218">
        <f t="shared" si="193"/>
        <v>1</v>
      </c>
      <c r="S729" s="221">
        <f t="shared" si="184"/>
        <v>0</v>
      </c>
      <c r="T729" s="221">
        <f t="shared" si="185"/>
        <v>0</v>
      </c>
      <c r="U729" s="221">
        <f t="shared" si="186"/>
        <v>0</v>
      </c>
      <c r="V729" s="221">
        <f t="shared" si="187"/>
        <v>0</v>
      </c>
      <c r="W729" s="221">
        <f t="shared" si="188"/>
        <v>0</v>
      </c>
      <c r="X729" s="221">
        <f t="shared" si="189"/>
        <v>0</v>
      </c>
      <c r="Y729" s="205">
        <f t="shared" si="194"/>
        <v>-34.125</v>
      </c>
      <c r="Z729" s="205">
        <f t="shared" si="195"/>
        <v>-5.6875</v>
      </c>
      <c r="AA729" s="205">
        <f t="shared" si="196"/>
        <v>-62.8125</v>
      </c>
      <c r="AB729" s="205">
        <f t="shared" si="197"/>
        <v>28.4375</v>
      </c>
      <c r="AC729" s="205">
        <f t="shared" si="198"/>
        <v>-28.6875</v>
      </c>
      <c r="AD729" s="205">
        <f t="shared" si="199"/>
        <v>-57.125</v>
      </c>
    </row>
    <row r="730" spans="10:30" x14ac:dyDescent="0.2">
      <c r="J730" s="213">
        <v>52.500000000001101</v>
      </c>
      <c r="K730" s="214"/>
      <c r="L730" s="214"/>
      <c r="M730" s="214"/>
      <c r="N730" s="214"/>
      <c r="O730" s="218">
        <f t="shared" si="190"/>
        <v>1</v>
      </c>
      <c r="P730" s="218">
        <f t="shared" si="191"/>
        <v>1</v>
      </c>
      <c r="Q730" s="218">
        <f t="shared" si="192"/>
        <v>1</v>
      </c>
      <c r="R730" s="218">
        <f t="shared" si="193"/>
        <v>1</v>
      </c>
      <c r="S730" s="221">
        <f t="shared" si="184"/>
        <v>0</v>
      </c>
      <c r="T730" s="221">
        <f t="shared" si="185"/>
        <v>0</v>
      </c>
      <c r="U730" s="221">
        <f t="shared" si="186"/>
        <v>0</v>
      </c>
      <c r="V730" s="221">
        <f t="shared" si="187"/>
        <v>0</v>
      </c>
      <c r="W730" s="221">
        <f t="shared" si="188"/>
        <v>0</v>
      </c>
      <c r="X730" s="221">
        <f t="shared" si="189"/>
        <v>0</v>
      </c>
      <c r="Y730" s="205">
        <f t="shared" si="194"/>
        <v>-34.125</v>
      </c>
      <c r="Z730" s="205">
        <f t="shared" si="195"/>
        <v>-5.6875</v>
      </c>
      <c r="AA730" s="205">
        <f t="shared" si="196"/>
        <v>-62.8125</v>
      </c>
      <c r="AB730" s="205">
        <f t="shared" si="197"/>
        <v>28.4375</v>
      </c>
      <c r="AC730" s="205">
        <f t="shared" si="198"/>
        <v>-28.6875</v>
      </c>
      <c r="AD730" s="205">
        <f t="shared" si="199"/>
        <v>-57.125</v>
      </c>
    </row>
    <row r="731" spans="10:30" x14ac:dyDescent="0.2">
      <c r="J731" s="213">
        <v>52.600000000001103</v>
      </c>
      <c r="K731" s="214"/>
      <c r="L731" s="214"/>
      <c r="M731" s="214"/>
      <c r="N731" s="214"/>
      <c r="O731" s="218">
        <f t="shared" si="190"/>
        <v>1</v>
      </c>
      <c r="P731" s="218">
        <f t="shared" si="191"/>
        <v>1</v>
      </c>
      <c r="Q731" s="218">
        <f t="shared" si="192"/>
        <v>1</v>
      </c>
      <c r="R731" s="218">
        <f t="shared" si="193"/>
        <v>1</v>
      </c>
      <c r="S731" s="221">
        <f t="shared" si="184"/>
        <v>0</v>
      </c>
      <c r="T731" s="221">
        <f t="shared" si="185"/>
        <v>0</v>
      </c>
      <c r="U731" s="221">
        <f t="shared" si="186"/>
        <v>0</v>
      </c>
      <c r="V731" s="221">
        <f t="shared" si="187"/>
        <v>0</v>
      </c>
      <c r="W731" s="221">
        <f t="shared" si="188"/>
        <v>0</v>
      </c>
      <c r="X731" s="221">
        <f t="shared" si="189"/>
        <v>0</v>
      </c>
      <c r="Y731" s="205">
        <f t="shared" si="194"/>
        <v>-34.125</v>
      </c>
      <c r="Z731" s="205">
        <f t="shared" si="195"/>
        <v>-5.6875</v>
      </c>
      <c r="AA731" s="205">
        <f t="shared" si="196"/>
        <v>-62.8125</v>
      </c>
      <c r="AB731" s="205">
        <f t="shared" si="197"/>
        <v>28.4375</v>
      </c>
      <c r="AC731" s="205">
        <f t="shared" si="198"/>
        <v>-28.6875</v>
      </c>
      <c r="AD731" s="205">
        <f t="shared" si="199"/>
        <v>-57.125</v>
      </c>
    </row>
    <row r="732" spans="10:30" x14ac:dyDescent="0.2">
      <c r="J732" s="213">
        <v>52.700000000001097</v>
      </c>
      <c r="K732" s="214"/>
      <c r="L732" s="214"/>
      <c r="M732" s="214"/>
      <c r="N732" s="214"/>
      <c r="O732" s="218">
        <f t="shared" si="190"/>
        <v>1</v>
      </c>
      <c r="P732" s="218">
        <f t="shared" si="191"/>
        <v>1</v>
      </c>
      <c r="Q732" s="218">
        <f t="shared" si="192"/>
        <v>1</v>
      </c>
      <c r="R732" s="218">
        <f t="shared" si="193"/>
        <v>1</v>
      </c>
      <c r="S732" s="221">
        <f t="shared" si="184"/>
        <v>0</v>
      </c>
      <c r="T732" s="221">
        <f t="shared" si="185"/>
        <v>0</v>
      </c>
      <c r="U732" s="221">
        <f t="shared" si="186"/>
        <v>0</v>
      </c>
      <c r="V732" s="221">
        <f t="shared" si="187"/>
        <v>0</v>
      </c>
      <c r="W732" s="221">
        <f t="shared" si="188"/>
        <v>0</v>
      </c>
      <c r="X732" s="221">
        <f t="shared" si="189"/>
        <v>0</v>
      </c>
      <c r="Y732" s="205">
        <f t="shared" si="194"/>
        <v>-34.125</v>
      </c>
      <c r="Z732" s="205">
        <f t="shared" si="195"/>
        <v>-5.6875</v>
      </c>
      <c r="AA732" s="205">
        <f t="shared" si="196"/>
        <v>-62.8125</v>
      </c>
      <c r="AB732" s="205">
        <f t="shared" si="197"/>
        <v>28.4375</v>
      </c>
      <c r="AC732" s="205">
        <f t="shared" si="198"/>
        <v>-28.6875</v>
      </c>
      <c r="AD732" s="205">
        <f t="shared" si="199"/>
        <v>-57.125</v>
      </c>
    </row>
    <row r="733" spans="10:30" x14ac:dyDescent="0.2">
      <c r="J733" s="213">
        <v>52.800000000001098</v>
      </c>
      <c r="K733" s="214"/>
      <c r="L733" s="214"/>
      <c r="M733" s="214"/>
      <c r="N733" s="214"/>
      <c r="O733" s="218">
        <f t="shared" si="190"/>
        <v>1</v>
      </c>
      <c r="P733" s="218">
        <f t="shared" si="191"/>
        <v>1</v>
      </c>
      <c r="Q733" s="218">
        <f t="shared" si="192"/>
        <v>1</v>
      </c>
      <c r="R733" s="218">
        <f t="shared" si="193"/>
        <v>1</v>
      </c>
      <c r="S733" s="221">
        <f t="shared" si="184"/>
        <v>0</v>
      </c>
      <c r="T733" s="221">
        <f t="shared" si="185"/>
        <v>0</v>
      </c>
      <c r="U733" s="221">
        <f t="shared" si="186"/>
        <v>0</v>
      </c>
      <c r="V733" s="221">
        <f t="shared" si="187"/>
        <v>0</v>
      </c>
      <c r="W733" s="221">
        <f t="shared" si="188"/>
        <v>0</v>
      </c>
      <c r="X733" s="221">
        <f t="shared" si="189"/>
        <v>0</v>
      </c>
      <c r="Y733" s="205">
        <f t="shared" si="194"/>
        <v>-34.125</v>
      </c>
      <c r="Z733" s="205">
        <f t="shared" si="195"/>
        <v>-5.6875</v>
      </c>
      <c r="AA733" s="205">
        <f t="shared" si="196"/>
        <v>-62.8125</v>
      </c>
      <c r="AB733" s="205">
        <f t="shared" si="197"/>
        <v>28.4375</v>
      </c>
      <c r="AC733" s="205">
        <f t="shared" si="198"/>
        <v>-28.6875</v>
      </c>
      <c r="AD733" s="205">
        <f t="shared" si="199"/>
        <v>-57.125</v>
      </c>
    </row>
    <row r="734" spans="10:30" x14ac:dyDescent="0.2">
      <c r="J734" s="213">
        <v>52.9000000000011</v>
      </c>
      <c r="K734" s="214"/>
      <c r="L734" s="214"/>
      <c r="M734" s="214"/>
      <c r="N734" s="214"/>
      <c r="O734" s="218">
        <f t="shared" si="190"/>
        <v>1</v>
      </c>
      <c r="P734" s="218">
        <f t="shared" si="191"/>
        <v>1</v>
      </c>
      <c r="Q734" s="218">
        <f t="shared" si="192"/>
        <v>1</v>
      </c>
      <c r="R734" s="218">
        <f t="shared" si="193"/>
        <v>1</v>
      </c>
      <c r="S734" s="221">
        <f t="shared" si="184"/>
        <v>0</v>
      </c>
      <c r="T734" s="221">
        <f t="shared" si="185"/>
        <v>0</v>
      </c>
      <c r="U734" s="221">
        <f t="shared" si="186"/>
        <v>0</v>
      </c>
      <c r="V734" s="221">
        <f t="shared" si="187"/>
        <v>0</v>
      </c>
      <c r="W734" s="221">
        <f t="shared" si="188"/>
        <v>0</v>
      </c>
      <c r="X734" s="221">
        <f t="shared" si="189"/>
        <v>0</v>
      </c>
      <c r="Y734" s="205">
        <f t="shared" si="194"/>
        <v>-34.125</v>
      </c>
      <c r="Z734" s="205">
        <f t="shared" si="195"/>
        <v>-5.6875</v>
      </c>
      <c r="AA734" s="205">
        <f t="shared" si="196"/>
        <v>-62.8125</v>
      </c>
      <c r="AB734" s="205">
        <f t="shared" si="197"/>
        <v>28.4375</v>
      </c>
      <c r="AC734" s="205">
        <f t="shared" si="198"/>
        <v>-28.6875</v>
      </c>
      <c r="AD734" s="205">
        <f t="shared" si="199"/>
        <v>-57.125</v>
      </c>
    </row>
    <row r="735" spans="10:30" x14ac:dyDescent="0.2">
      <c r="J735" s="213">
        <v>53.000000000001101</v>
      </c>
      <c r="K735" s="214"/>
      <c r="L735" s="214"/>
      <c r="M735" s="214"/>
      <c r="N735" s="214"/>
      <c r="O735" s="218">
        <f t="shared" si="190"/>
        <v>1</v>
      </c>
      <c r="P735" s="218">
        <f t="shared" si="191"/>
        <v>1</v>
      </c>
      <c r="Q735" s="218">
        <f t="shared" si="192"/>
        <v>1</v>
      </c>
      <c r="R735" s="218">
        <f t="shared" si="193"/>
        <v>1</v>
      </c>
      <c r="S735" s="221">
        <f t="shared" si="184"/>
        <v>0</v>
      </c>
      <c r="T735" s="221">
        <f t="shared" si="185"/>
        <v>0</v>
      </c>
      <c r="U735" s="221">
        <f t="shared" si="186"/>
        <v>0</v>
      </c>
      <c r="V735" s="221">
        <f t="shared" si="187"/>
        <v>0</v>
      </c>
      <c r="W735" s="221">
        <f t="shared" si="188"/>
        <v>0</v>
      </c>
      <c r="X735" s="221">
        <f t="shared" si="189"/>
        <v>0</v>
      </c>
      <c r="Y735" s="205">
        <f t="shared" si="194"/>
        <v>-34.125</v>
      </c>
      <c r="Z735" s="205">
        <f t="shared" si="195"/>
        <v>-5.6875</v>
      </c>
      <c r="AA735" s="205">
        <f t="shared" si="196"/>
        <v>-62.8125</v>
      </c>
      <c r="AB735" s="205">
        <f t="shared" si="197"/>
        <v>28.4375</v>
      </c>
      <c r="AC735" s="205">
        <f t="shared" si="198"/>
        <v>-28.6875</v>
      </c>
      <c r="AD735" s="205">
        <f t="shared" si="199"/>
        <v>-57.125</v>
      </c>
    </row>
    <row r="736" spans="10:30" x14ac:dyDescent="0.2">
      <c r="J736" s="213">
        <v>53.100000000001103</v>
      </c>
      <c r="K736" s="214"/>
      <c r="L736" s="214"/>
      <c r="M736" s="214"/>
      <c r="N736" s="214"/>
      <c r="O736" s="218">
        <f t="shared" si="190"/>
        <v>1</v>
      </c>
      <c r="P736" s="218">
        <f t="shared" si="191"/>
        <v>1</v>
      </c>
      <c r="Q736" s="218">
        <f t="shared" si="192"/>
        <v>1</v>
      </c>
      <c r="R736" s="218">
        <f t="shared" si="193"/>
        <v>1</v>
      </c>
      <c r="S736" s="221">
        <f t="shared" si="184"/>
        <v>0</v>
      </c>
      <c r="T736" s="221">
        <f t="shared" si="185"/>
        <v>0</v>
      </c>
      <c r="U736" s="221">
        <f t="shared" si="186"/>
        <v>0</v>
      </c>
      <c r="V736" s="221">
        <f t="shared" si="187"/>
        <v>0</v>
      </c>
      <c r="W736" s="221">
        <f t="shared" si="188"/>
        <v>0</v>
      </c>
      <c r="X736" s="221">
        <f t="shared" si="189"/>
        <v>0</v>
      </c>
      <c r="Y736" s="205">
        <f t="shared" si="194"/>
        <v>-34.125</v>
      </c>
      <c r="Z736" s="205">
        <f t="shared" si="195"/>
        <v>-5.6875</v>
      </c>
      <c r="AA736" s="205">
        <f t="shared" si="196"/>
        <v>-62.8125</v>
      </c>
      <c r="AB736" s="205">
        <f t="shared" si="197"/>
        <v>28.4375</v>
      </c>
      <c r="AC736" s="205">
        <f t="shared" si="198"/>
        <v>-28.6875</v>
      </c>
      <c r="AD736" s="205">
        <f t="shared" si="199"/>
        <v>-57.125</v>
      </c>
    </row>
    <row r="737" spans="10:30" x14ac:dyDescent="0.2">
      <c r="J737" s="213">
        <v>53.200000000001097</v>
      </c>
      <c r="K737" s="214"/>
      <c r="L737" s="214"/>
      <c r="M737" s="214"/>
      <c r="N737" s="214"/>
      <c r="O737" s="218">
        <f t="shared" si="190"/>
        <v>1</v>
      </c>
      <c r="P737" s="218">
        <f t="shared" si="191"/>
        <v>1</v>
      </c>
      <c r="Q737" s="218">
        <f t="shared" si="192"/>
        <v>1</v>
      </c>
      <c r="R737" s="218">
        <f t="shared" si="193"/>
        <v>1</v>
      </c>
      <c r="S737" s="221">
        <f t="shared" si="184"/>
        <v>0</v>
      </c>
      <c r="T737" s="221">
        <f t="shared" si="185"/>
        <v>0</v>
      </c>
      <c r="U737" s="221">
        <f t="shared" si="186"/>
        <v>0</v>
      </c>
      <c r="V737" s="221">
        <f t="shared" si="187"/>
        <v>0</v>
      </c>
      <c r="W737" s="221">
        <f t="shared" si="188"/>
        <v>0</v>
      </c>
      <c r="X737" s="221">
        <f t="shared" si="189"/>
        <v>0</v>
      </c>
      <c r="Y737" s="205">
        <f t="shared" si="194"/>
        <v>-34.125</v>
      </c>
      <c r="Z737" s="205">
        <f t="shared" si="195"/>
        <v>-5.6875</v>
      </c>
      <c r="AA737" s="205">
        <f t="shared" si="196"/>
        <v>-62.8125</v>
      </c>
      <c r="AB737" s="205">
        <f t="shared" si="197"/>
        <v>28.4375</v>
      </c>
      <c r="AC737" s="205">
        <f t="shared" si="198"/>
        <v>-28.6875</v>
      </c>
      <c r="AD737" s="205">
        <f t="shared" si="199"/>
        <v>-57.125</v>
      </c>
    </row>
    <row r="738" spans="10:30" x14ac:dyDescent="0.2">
      <c r="J738" s="213">
        <v>53.300000000001098</v>
      </c>
      <c r="K738" s="214"/>
      <c r="L738" s="214"/>
      <c r="M738" s="214"/>
      <c r="N738" s="214"/>
      <c r="O738" s="218">
        <f t="shared" si="190"/>
        <v>1</v>
      </c>
      <c r="P738" s="218">
        <f t="shared" si="191"/>
        <v>1</v>
      </c>
      <c r="Q738" s="218">
        <f t="shared" si="192"/>
        <v>1</v>
      </c>
      <c r="R738" s="218">
        <f t="shared" si="193"/>
        <v>1</v>
      </c>
      <c r="S738" s="221">
        <f t="shared" si="184"/>
        <v>0</v>
      </c>
      <c r="T738" s="221">
        <f t="shared" si="185"/>
        <v>0</v>
      </c>
      <c r="U738" s="221">
        <f t="shared" si="186"/>
        <v>0</v>
      </c>
      <c r="V738" s="221">
        <f t="shared" si="187"/>
        <v>0</v>
      </c>
      <c r="W738" s="221">
        <f t="shared" si="188"/>
        <v>0</v>
      </c>
      <c r="X738" s="221">
        <f t="shared" si="189"/>
        <v>0</v>
      </c>
      <c r="Y738" s="205">
        <f t="shared" si="194"/>
        <v>-34.125</v>
      </c>
      <c r="Z738" s="205">
        <f t="shared" si="195"/>
        <v>-5.6875</v>
      </c>
      <c r="AA738" s="205">
        <f t="shared" si="196"/>
        <v>-62.8125</v>
      </c>
      <c r="AB738" s="205">
        <f t="shared" si="197"/>
        <v>28.4375</v>
      </c>
      <c r="AC738" s="205">
        <f t="shared" si="198"/>
        <v>-28.6875</v>
      </c>
      <c r="AD738" s="205">
        <f t="shared" si="199"/>
        <v>-57.125</v>
      </c>
    </row>
    <row r="739" spans="10:30" x14ac:dyDescent="0.2">
      <c r="J739" s="213">
        <v>53.4000000000011</v>
      </c>
      <c r="K739" s="214"/>
      <c r="L739" s="214"/>
      <c r="M739" s="214"/>
      <c r="N739" s="214"/>
      <c r="O739" s="218">
        <f t="shared" si="190"/>
        <v>1</v>
      </c>
      <c r="P739" s="218">
        <f t="shared" si="191"/>
        <v>1</v>
      </c>
      <c r="Q739" s="218">
        <f t="shared" si="192"/>
        <v>1</v>
      </c>
      <c r="R739" s="218">
        <f t="shared" si="193"/>
        <v>1</v>
      </c>
      <c r="S739" s="221">
        <f t="shared" si="184"/>
        <v>0</v>
      </c>
      <c r="T739" s="221">
        <f t="shared" si="185"/>
        <v>0</v>
      </c>
      <c r="U739" s="221">
        <f t="shared" si="186"/>
        <v>0</v>
      </c>
      <c r="V739" s="221">
        <f t="shared" si="187"/>
        <v>0</v>
      </c>
      <c r="W739" s="221">
        <f t="shared" si="188"/>
        <v>0</v>
      </c>
      <c r="X739" s="221">
        <f t="shared" si="189"/>
        <v>0</v>
      </c>
      <c r="Y739" s="205">
        <f t="shared" si="194"/>
        <v>-34.125</v>
      </c>
      <c r="Z739" s="205">
        <f t="shared" si="195"/>
        <v>-5.6875</v>
      </c>
      <c r="AA739" s="205">
        <f t="shared" si="196"/>
        <v>-62.8125</v>
      </c>
      <c r="AB739" s="205">
        <f t="shared" si="197"/>
        <v>28.4375</v>
      </c>
      <c r="AC739" s="205">
        <f t="shared" si="198"/>
        <v>-28.6875</v>
      </c>
      <c r="AD739" s="205">
        <f t="shared" si="199"/>
        <v>-57.125</v>
      </c>
    </row>
    <row r="740" spans="10:30" x14ac:dyDescent="0.2">
      <c r="J740" s="213">
        <v>53.500000000001101</v>
      </c>
      <c r="K740" s="214"/>
      <c r="L740" s="214"/>
      <c r="M740" s="214"/>
      <c r="N740" s="214"/>
      <c r="O740" s="218">
        <f t="shared" si="190"/>
        <v>1</v>
      </c>
      <c r="P740" s="218">
        <f t="shared" si="191"/>
        <v>1</v>
      </c>
      <c r="Q740" s="218">
        <f t="shared" si="192"/>
        <v>1</v>
      </c>
      <c r="R740" s="218">
        <f t="shared" si="193"/>
        <v>1</v>
      </c>
      <c r="S740" s="221">
        <f t="shared" si="184"/>
        <v>0</v>
      </c>
      <c r="T740" s="221">
        <f t="shared" si="185"/>
        <v>0</v>
      </c>
      <c r="U740" s="221">
        <f t="shared" si="186"/>
        <v>0</v>
      </c>
      <c r="V740" s="221">
        <f t="shared" si="187"/>
        <v>0</v>
      </c>
      <c r="W740" s="221">
        <f t="shared" si="188"/>
        <v>0</v>
      </c>
      <c r="X740" s="221">
        <f t="shared" si="189"/>
        <v>0</v>
      </c>
      <c r="Y740" s="205">
        <f t="shared" si="194"/>
        <v>-34.125</v>
      </c>
      <c r="Z740" s="205">
        <f t="shared" si="195"/>
        <v>-5.6875</v>
      </c>
      <c r="AA740" s="205">
        <f t="shared" si="196"/>
        <v>-62.8125</v>
      </c>
      <c r="AB740" s="205">
        <f t="shared" si="197"/>
        <v>28.4375</v>
      </c>
      <c r="AC740" s="205">
        <f t="shared" si="198"/>
        <v>-28.6875</v>
      </c>
      <c r="AD740" s="205">
        <f t="shared" si="199"/>
        <v>-57.125</v>
      </c>
    </row>
    <row r="741" spans="10:30" x14ac:dyDescent="0.2">
      <c r="J741" s="213">
        <v>53.600000000001103</v>
      </c>
      <c r="K741" s="214"/>
      <c r="L741" s="214"/>
      <c r="M741" s="214"/>
      <c r="N741" s="214"/>
      <c r="O741" s="218">
        <f t="shared" si="190"/>
        <v>1</v>
      </c>
      <c r="P741" s="218">
        <f t="shared" si="191"/>
        <v>1</v>
      </c>
      <c r="Q741" s="218">
        <f t="shared" si="192"/>
        <v>1</v>
      </c>
      <c r="R741" s="218">
        <f t="shared" si="193"/>
        <v>1</v>
      </c>
      <c r="S741" s="221">
        <f t="shared" si="184"/>
        <v>0</v>
      </c>
      <c r="T741" s="221">
        <f t="shared" si="185"/>
        <v>0</v>
      </c>
      <c r="U741" s="221">
        <f t="shared" si="186"/>
        <v>0</v>
      </c>
      <c r="V741" s="221">
        <f t="shared" si="187"/>
        <v>0</v>
      </c>
      <c r="W741" s="221">
        <f t="shared" si="188"/>
        <v>0</v>
      </c>
      <c r="X741" s="221">
        <f t="shared" si="189"/>
        <v>0</v>
      </c>
      <c r="Y741" s="205">
        <f t="shared" si="194"/>
        <v>-34.125</v>
      </c>
      <c r="Z741" s="205">
        <f t="shared" si="195"/>
        <v>-5.6875</v>
      </c>
      <c r="AA741" s="205">
        <f t="shared" si="196"/>
        <v>-62.8125</v>
      </c>
      <c r="AB741" s="205">
        <f t="shared" si="197"/>
        <v>28.4375</v>
      </c>
      <c r="AC741" s="205">
        <f t="shared" si="198"/>
        <v>-28.6875</v>
      </c>
      <c r="AD741" s="205">
        <f t="shared" si="199"/>
        <v>-57.125</v>
      </c>
    </row>
    <row r="742" spans="10:30" x14ac:dyDescent="0.2">
      <c r="J742" s="213">
        <v>53.700000000001097</v>
      </c>
      <c r="K742" s="214"/>
      <c r="L742" s="214"/>
      <c r="M742" s="214"/>
      <c r="N742" s="214"/>
      <c r="O742" s="218">
        <f t="shared" si="190"/>
        <v>1</v>
      </c>
      <c r="P742" s="218">
        <f t="shared" si="191"/>
        <v>1</v>
      </c>
      <c r="Q742" s="218">
        <f t="shared" si="192"/>
        <v>1</v>
      </c>
      <c r="R742" s="218">
        <f t="shared" si="193"/>
        <v>1</v>
      </c>
      <c r="S742" s="221">
        <f t="shared" si="184"/>
        <v>0</v>
      </c>
      <c r="T742" s="221">
        <f t="shared" si="185"/>
        <v>0</v>
      </c>
      <c r="U742" s="221">
        <f t="shared" si="186"/>
        <v>0</v>
      </c>
      <c r="V742" s="221">
        <f t="shared" si="187"/>
        <v>0</v>
      </c>
      <c r="W742" s="221">
        <f t="shared" si="188"/>
        <v>0</v>
      </c>
      <c r="X742" s="221">
        <f t="shared" si="189"/>
        <v>0</v>
      </c>
      <c r="Y742" s="205">
        <f t="shared" si="194"/>
        <v>-34.125</v>
      </c>
      <c r="Z742" s="205">
        <f t="shared" si="195"/>
        <v>-5.6875</v>
      </c>
      <c r="AA742" s="205">
        <f t="shared" si="196"/>
        <v>-62.8125</v>
      </c>
      <c r="AB742" s="205">
        <f t="shared" si="197"/>
        <v>28.4375</v>
      </c>
      <c r="AC742" s="205">
        <f t="shared" si="198"/>
        <v>-28.6875</v>
      </c>
      <c r="AD742" s="205">
        <f t="shared" si="199"/>
        <v>-57.125</v>
      </c>
    </row>
    <row r="743" spans="10:30" x14ac:dyDescent="0.2">
      <c r="J743" s="213">
        <v>53.800000000001098</v>
      </c>
      <c r="K743" s="214"/>
      <c r="L743" s="214"/>
      <c r="M743" s="214"/>
      <c r="N743" s="214"/>
      <c r="O743" s="218">
        <f t="shared" si="190"/>
        <v>1</v>
      </c>
      <c r="P743" s="218">
        <f t="shared" si="191"/>
        <v>1</v>
      </c>
      <c r="Q743" s="218">
        <f t="shared" si="192"/>
        <v>1</v>
      </c>
      <c r="R743" s="218">
        <f t="shared" si="193"/>
        <v>1</v>
      </c>
      <c r="S743" s="221">
        <f t="shared" si="184"/>
        <v>0</v>
      </c>
      <c r="T743" s="221">
        <f t="shared" si="185"/>
        <v>0</v>
      </c>
      <c r="U743" s="221">
        <f t="shared" si="186"/>
        <v>0</v>
      </c>
      <c r="V743" s="221">
        <f t="shared" si="187"/>
        <v>0</v>
      </c>
      <c r="W743" s="221">
        <f t="shared" si="188"/>
        <v>0</v>
      </c>
      <c r="X743" s="221">
        <f t="shared" si="189"/>
        <v>0</v>
      </c>
      <c r="Y743" s="205">
        <f t="shared" si="194"/>
        <v>-34.125</v>
      </c>
      <c r="Z743" s="205">
        <f t="shared" si="195"/>
        <v>-5.6875</v>
      </c>
      <c r="AA743" s="205">
        <f t="shared" si="196"/>
        <v>-62.8125</v>
      </c>
      <c r="AB743" s="205">
        <f t="shared" si="197"/>
        <v>28.4375</v>
      </c>
      <c r="AC743" s="205">
        <f t="shared" si="198"/>
        <v>-28.6875</v>
      </c>
      <c r="AD743" s="205">
        <f t="shared" si="199"/>
        <v>-57.125</v>
      </c>
    </row>
    <row r="744" spans="10:30" x14ac:dyDescent="0.2">
      <c r="J744" s="213">
        <v>53.9000000000011</v>
      </c>
      <c r="K744" s="214"/>
      <c r="L744" s="214"/>
      <c r="M744" s="214"/>
      <c r="N744" s="214"/>
      <c r="O744" s="218">
        <f t="shared" si="190"/>
        <v>1</v>
      </c>
      <c r="P744" s="218">
        <f t="shared" si="191"/>
        <v>1</v>
      </c>
      <c r="Q744" s="218">
        <f t="shared" si="192"/>
        <v>1</v>
      </c>
      <c r="R744" s="218">
        <f t="shared" si="193"/>
        <v>1</v>
      </c>
      <c r="S744" s="221">
        <f t="shared" si="184"/>
        <v>0</v>
      </c>
      <c r="T744" s="221">
        <f t="shared" si="185"/>
        <v>0</v>
      </c>
      <c r="U744" s="221">
        <f t="shared" si="186"/>
        <v>0</v>
      </c>
      <c r="V744" s="221">
        <f t="shared" si="187"/>
        <v>0</v>
      </c>
      <c r="W744" s="221">
        <f t="shared" si="188"/>
        <v>0</v>
      </c>
      <c r="X744" s="221">
        <f t="shared" si="189"/>
        <v>0</v>
      </c>
      <c r="Y744" s="205">
        <f t="shared" si="194"/>
        <v>-34.125</v>
      </c>
      <c r="Z744" s="205">
        <f t="shared" si="195"/>
        <v>-5.6875</v>
      </c>
      <c r="AA744" s="205">
        <f t="shared" si="196"/>
        <v>-62.8125</v>
      </c>
      <c r="AB744" s="205">
        <f t="shared" si="197"/>
        <v>28.4375</v>
      </c>
      <c r="AC744" s="205">
        <f t="shared" si="198"/>
        <v>-28.6875</v>
      </c>
      <c r="AD744" s="205">
        <f t="shared" si="199"/>
        <v>-57.125</v>
      </c>
    </row>
    <row r="745" spans="10:30" x14ac:dyDescent="0.2">
      <c r="J745" s="213">
        <v>54.000000000001101</v>
      </c>
      <c r="K745" s="214"/>
      <c r="L745" s="214"/>
      <c r="M745" s="214"/>
      <c r="N745" s="214"/>
      <c r="O745" s="218">
        <f t="shared" si="190"/>
        <v>1</v>
      </c>
      <c r="P745" s="218">
        <f t="shared" si="191"/>
        <v>1</v>
      </c>
      <c r="Q745" s="218">
        <f t="shared" si="192"/>
        <v>1</v>
      </c>
      <c r="R745" s="218">
        <f t="shared" si="193"/>
        <v>1</v>
      </c>
      <c r="S745" s="221">
        <f t="shared" si="184"/>
        <v>0</v>
      </c>
      <c r="T745" s="221">
        <f t="shared" si="185"/>
        <v>0</v>
      </c>
      <c r="U745" s="221">
        <f t="shared" si="186"/>
        <v>0</v>
      </c>
      <c r="V745" s="221">
        <f t="shared" si="187"/>
        <v>0</v>
      </c>
      <c r="W745" s="221">
        <f t="shared" si="188"/>
        <v>0</v>
      </c>
      <c r="X745" s="221">
        <f t="shared" si="189"/>
        <v>0</v>
      </c>
      <c r="Y745" s="205">
        <f t="shared" si="194"/>
        <v>-34.125</v>
      </c>
      <c r="Z745" s="205">
        <f t="shared" si="195"/>
        <v>-5.6875</v>
      </c>
      <c r="AA745" s="205">
        <f t="shared" si="196"/>
        <v>-62.8125</v>
      </c>
      <c r="AB745" s="205">
        <f t="shared" si="197"/>
        <v>28.4375</v>
      </c>
      <c r="AC745" s="205">
        <f t="shared" si="198"/>
        <v>-28.6875</v>
      </c>
      <c r="AD745" s="205">
        <f t="shared" si="199"/>
        <v>-57.125</v>
      </c>
    </row>
    <row r="746" spans="10:30" x14ac:dyDescent="0.2">
      <c r="J746" s="213">
        <v>54.100000000001103</v>
      </c>
      <c r="K746" s="214"/>
      <c r="L746" s="214"/>
      <c r="M746" s="214"/>
      <c r="N746" s="214"/>
      <c r="O746" s="218">
        <f t="shared" si="190"/>
        <v>1</v>
      </c>
      <c r="P746" s="218">
        <f t="shared" si="191"/>
        <v>1</v>
      </c>
      <c r="Q746" s="218">
        <f t="shared" si="192"/>
        <v>1</v>
      </c>
      <c r="R746" s="218">
        <f t="shared" si="193"/>
        <v>1</v>
      </c>
      <c r="S746" s="221">
        <f t="shared" si="184"/>
        <v>0</v>
      </c>
      <c r="T746" s="221">
        <f t="shared" si="185"/>
        <v>0</v>
      </c>
      <c r="U746" s="221">
        <f t="shared" si="186"/>
        <v>0</v>
      </c>
      <c r="V746" s="221">
        <f t="shared" si="187"/>
        <v>0</v>
      </c>
      <c r="W746" s="221">
        <f t="shared" si="188"/>
        <v>0</v>
      </c>
      <c r="X746" s="221">
        <f t="shared" si="189"/>
        <v>0</v>
      </c>
      <c r="Y746" s="205">
        <f t="shared" si="194"/>
        <v>-34.125</v>
      </c>
      <c r="Z746" s="205">
        <f t="shared" si="195"/>
        <v>-5.6875</v>
      </c>
      <c r="AA746" s="205">
        <f t="shared" si="196"/>
        <v>-62.8125</v>
      </c>
      <c r="AB746" s="205">
        <f t="shared" si="197"/>
        <v>28.4375</v>
      </c>
      <c r="AC746" s="205">
        <f t="shared" si="198"/>
        <v>-28.6875</v>
      </c>
      <c r="AD746" s="205">
        <f t="shared" si="199"/>
        <v>-57.125</v>
      </c>
    </row>
    <row r="747" spans="10:30" x14ac:dyDescent="0.2">
      <c r="J747" s="213">
        <v>54.200000000001097</v>
      </c>
      <c r="K747" s="214"/>
      <c r="L747" s="214"/>
      <c r="M747" s="214"/>
      <c r="N747" s="214"/>
      <c r="O747" s="218">
        <f t="shared" si="190"/>
        <v>1</v>
      </c>
      <c r="P747" s="218">
        <f t="shared" si="191"/>
        <v>1</v>
      </c>
      <c r="Q747" s="218">
        <f t="shared" si="192"/>
        <v>1</v>
      </c>
      <c r="R747" s="218">
        <f t="shared" si="193"/>
        <v>1</v>
      </c>
      <c r="S747" s="221">
        <f t="shared" si="184"/>
        <v>0</v>
      </c>
      <c r="T747" s="221">
        <f t="shared" si="185"/>
        <v>0</v>
      </c>
      <c r="U747" s="221">
        <f t="shared" si="186"/>
        <v>0</v>
      </c>
      <c r="V747" s="221">
        <f t="shared" si="187"/>
        <v>0</v>
      </c>
      <c r="W747" s="221">
        <f t="shared" si="188"/>
        <v>0</v>
      </c>
      <c r="X747" s="221">
        <f t="shared" si="189"/>
        <v>0</v>
      </c>
      <c r="Y747" s="205">
        <f t="shared" si="194"/>
        <v>-34.125</v>
      </c>
      <c r="Z747" s="205">
        <f t="shared" si="195"/>
        <v>-5.6875</v>
      </c>
      <c r="AA747" s="205">
        <f t="shared" si="196"/>
        <v>-62.8125</v>
      </c>
      <c r="AB747" s="205">
        <f t="shared" si="197"/>
        <v>28.4375</v>
      </c>
      <c r="AC747" s="205">
        <f t="shared" si="198"/>
        <v>-28.6875</v>
      </c>
      <c r="AD747" s="205">
        <f t="shared" si="199"/>
        <v>-57.125</v>
      </c>
    </row>
    <row r="748" spans="10:30" x14ac:dyDescent="0.2">
      <c r="J748" s="213">
        <v>54.300000000001098</v>
      </c>
      <c r="K748" s="214"/>
      <c r="L748" s="214"/>
      <c r="M748" s="214"/>
      <c r="N748" s="214"/>
      <c r="O748" s="218">
        <f t="shared" si="190"/>
        <v>1</v>
      </c>
      <c r="P748" s="218">
        <f t="shared" si="191"/>
        <v>1</v>
      </c>
      <c r="Q748" s="218">
        <f t="shared" si="192"/>
        <v>1</v>
      </c>
      <c r="R748" s="218">
        <f t="shared" si="193"/>
        <v>1</v>
      </c>
      <c r="S748" s="221">
        <f t="shared" si="184"/>
        <v>0</v>
      </c>
      <c r="T748" s="221">
        <f t="shared" si="185"/>
        <v>0</v>
      </c>
      <c r="U748" s="221">
        <f t="shared" si="186"/>
        <v>0</v>
      </c>
      <c r="V748" s="221">
        <f t="shared" si="187"/>
        <v>0</v>
      </c>
      <c r="W748" s="221">
        <f t="shared" si="188"/>
        <v>0</v>
      </c>
      <c r="X748" s="221">
        <f t="shared" si="189"/>
        <v>0</v>
      </c>
      <c r="Y748" s="205">
        <f t="shared" si="194"/>
        <v>-34.125</v>
      </c>
      <c r="Z748" s="205">
        <f t="shared" si="195"/>
        <v>-5.6875</v>
      </c>
      <c r="AA748" s="205">
        <f t="shared" si="196"/>
        <v>-62.8125</v>
      </c>
      <c r="AB748" s="205">
        <f t="shared" si="197"/>
        <v>28.4375</v>
      </c>
      <c r="AC748" s="205">
        <f t="shared" si="198"/>
        <v>-28.6875</v>
      </c>
      <c r="AD748" s="205">
        <f t="shared" si="199"/>
        <v>-57.125</v>
      </c>
    </row>
    <row r="749" spans="10:30" x14ac:dyDescent="0.2">
      <c r="J749" s="213">
        <v>54.4000000000011</v>
      </c>
      <c r="K749" s="214"/>
      <c r="L749" s="214"/>
      <c r="M749" s="214"/>
      <c r="N749" s="214"/>
      <c r="O749" s="218">
        <f t="shared" si="190"/>
        <v>1</v>
      </c>
      <c r="P749" s="218">
        <f t="shared" si="191"/>
        <v>1</v>
      </c>
      <c r="Q749" s="218">
        <f t="shared" si="192"/>
        <v>1</v>
      </c>
      <c r="R749" s="218">
        <f t="shared" si="193"/>
        <v>1</v>
      </c>
      <c r="S749" s="221">
        <f t="shared" si="184"/>
        <v>0</v>
      </c>
      <c r="T749" s="221">
        <f t="shared" si="185"/>
        <v>0</v>
      </c>
      <c r="U749" s="221">
        <f t="shared" si="186"/>
        <v>0</v>
      </c>
      <c r="V749" s="221">
        <f t="shared" si="187"/>
        <v>0</v>
      </c>
      <c r="W749" s="221">
        <f t="shared" si="188"/>
        <v>0</v>
      </c>
      <c r="X749" s="221">
        <f t="shared" si="189"/>
        <v>0</v>
      </c>
      <c r="Y749" s="205">
        <f t="shared" si="194"/>
        <v>-34.125</v>
      </c>
      <c r="Z749" s="205">
        <f t="shared" si="195"/>
        <v>-5.6875</v>
      </c>
      <c r="AA749" s="205">
        <f t="shared" si="196"/>
        <v>-62.8125</v>
      </c>
      <c r="AB749" s="205">
        <f t="shared" si="197"/>
        <v>28.4375</v>
      </c>
      <c r="AC749" s="205">
        <f t="shared" si="198"/>
        <v>-28.6875</v>
      </c>
      <c r="AD749" s="205">
        <f t="shared" si="199"/>
        <v>-57.125</v>
      </c>
    </row>
    <row r="750" spans="10:30" x14ac:dyDescent="0.2">
      <c r="J750" s="213">
        <v>54.500000000001101</v>
      </c>
      <c r="K750" s="214"/>
      <c r="L750" s="215"/>
      <c r="M750" s="214"/>
      <c r="N750" s="214"/>
      <c r="O750" s="218">
        <f t="shared" si="190"/>
        <v>1</v>
      </c>
      <c r="P750" s="218">
        <f t="shared" si="191"/>
        <v>1</v>
      </c>
      <c r="Q750" s="218">
        <f t="shared" si="192"/>
        <v>1</v>
      </c>
      <c r="R750" s="218">
        <f t="shared" si="193"/>
        <v>1</v>
      </c>
      <c r="S750" s="221">
        <f t="shared" si="184"/>
        <v>0</v>
      </c>
      <c r="T750" s="221">
        <f t="shared" si="185"/>
        <v>0</v>
      </c>
      <c r="U750" s="221">
        <f t="shared" si="186"/>
        <v>0</v>
      </c>
      <c r="V750" s="221">
        <f t="shared" si="187"/>
        <v>0</v>
      </c>
      <c r="W750" s="221">
        <f t="shared" si="188"/>
        <v>0</v>
      </c>
      <c r="X750" s="221">
        <f t="shared" si="189"/>
        <v>0</v>
      </c>
      <c r="Y750" s="205">
        <f t="shared" si="194"/>
        <v>-34.125</v>
      </c>
      <c r="Z750" s="205">
        <f t="shared" si="195"/>
        <v>-5.6875</v>
      </c>
      <c r="AA750" s="205">
        <f t="shared" si="196"/>
        <v>-62.8125</v>
      </c>
      <c r="AB750" s="205">
        <f t="shared" si="197"/>
        <v>28.4375</v>
      </c>
      <c r="AC750" s="205">
        <f t="shared" si="198"/>
        <v>-28.6875</v>
      </c>
      <c r="AD750" s="205">
        <f t="shared" si="199"/>
        <v>-57.125</v>
      </c>
    </row>
    <row r="751" spans="10:30" x14ac:dyDescent="0.2">
      <c r="J751" s="213">
        <v>54.600000000001103</v>
      </c>
      <c r="K751" s="214"/>
      <c r="L751" s="214"/>
      <c r="M751" s="214"/>
      <c r="N751" s="214"/>
      <c r="O751" s="218">
        <f t="shared" si="190"/>
        <v>1</v>
      </c>
      <c r="P751" s="218">
        <f t="shared" si="191"/>
        <v>1</v>
      </c>
      <c r="Q751" s="218">
        <f t="shared" si="192"/>
        <v>1</v>
      </c>
      <c r="R751" s="218">
        <f t="shared" si="193"/>
        <v>1</v>
      </c>
      <c r="S751" s="221">
        <f t="shared" si="184"/>
        <v>0</v>
      </c>
      <c r="T751" s="221">
        <f t="shared" si="185"/>
        <v>0</v>
      </c>
      <c r="U751" s="221">
        <f t="shared" si="186"/>
        <v>0</v>
      </c>
      <c r="V751" s="221">
        <f t="shared" si="187"/>
        <v>0</v>
      </c>
      <c r="W751" s="221">
        <f t="shared" si="188"/>
        <v>0</v>
      </c>
      <c r="X751" s="221">
        <f t="shared" si="189"/>
        <v>0</v>
      </c>
      <c r="Y751" s="205">
        <f t="shared" si="194"/>
        <v>-34.125</v>
      </c>
      <c r="Z751" s="205">
        <f t="shared" si="195"/>
        <v>-5.6875</v>
      </c>
      <c r="AA751" s="205">
        <f t="shared" si="196"/>
        <v>-62.8125</v>
      </c>
      <c r="AB751" s="205">
        <f t="shared" si="197"/>
        <v>28.4375</v>
      </c>
      <c r="AC751" s="205">
        <f t="shared" si="198"/>
        <v>-28.6875</v>
      </c>
      <c r="AD751" s="205">
        <f t="shared" si="199"/>
        <v>-57.125</v>
      </c>
    </row>
    <row r="752" spans="10:30" x14ac:dyDescent="0.2">
      <c r="J752" s="213">
        <v>54.700000000001097</v>
      </c>
      <c r="K752" s="214"/>
      <c r="L752" s="214"/>
      <c r="M752" s="214"/>
      <c r="N752" s="214"/>
      <c r="O752" s="218">
        <f t="shared" si="190"/>
        <v>1</v>
      </c>
      <c r="P752" s="218">
        <f t="shared" si="191"/>
        <v>1</v>
      </c>
      <c r="Q752" s="218">
        <f t="shared" si="192"/>
        <v>1</v>
      </c>
      <c r="R752" s="218">
        <f t="shared" si="193"/>
        <v>1</v>
      </c>
      <c r="S752" s="221">
        <f t="shared" si="184"/>
        <v>0</v>
      </c>
      <c r="T752" s="221">
        <f t="shared" si="185"/>
        <v>0</v>
      </c>
      <c r="U752" s="221">
        <f t="shared" si="186"/>
        <v>0</v>
      </c>
      <c r="V752" s="221">
        <f t="shared" si="187"/>
        <v>0</v>
      </c>
      <c r="W752" s="221">
        <f t="shared" si="188"/>
        <v>0</v>
      </c>
      <c r="X752" s="221">
        <f t="shared" si="189"/>
        <v>0</v>
      </c>
      <c r="Y752" s="205">
        <f t="shared" si="194"/>
        <v>-34.125</v>
      </c>
      <c r="Z752" s="205">
        <f t="shared" si="195"/>
        <v>-5.6875</v>
      </c>
      <c r="AA752" s="205">
        <f t="shared" si="196"/>
        <v>-62.8125</v>
      </c>
      <c r="AB752" s="205">
        <f t="shared" si="197"/>
        <v>28.4375</v>
      </c>
      <c r="AC752" s="205">
        <f t="shared" si="198"/>
        <v>-28.6875</v>
      </c>
      <c r="AD752" s="205">
        <f t="shared" si="199"/>
        <v>-57.125</v>
      </c>
    </row>
    <row r="753" spans="10:30" x14ac:dyDescent="0.2">
      <c r="J753" s="213">
        <v>54.800000000001098</v>
      </c>
      <c r="K753" s="214"/>
      <c r="L753" s="214"/>
      <c r="M753" s="214"/>
      <c r="N753" s="214"/>
      <c r="O753" s="218">
        <f t="shared" si="190"/>
        <v>1</v>
      </c>
      <c r="P753" s="218">
        <f t="shared" si="191"/>
        <v>1</v>
      </c>
      <c r="Q753" s="218">
        <f t="shared" si="192"/>
        <v>1</v>
      </c>
      <c r="R753" s="218">
        <f t="shared" si="193"/>
        <v>1</v>
      </c>
      <c r="S753" s="221">
        <f t="shared" si="184"/>
        <v>0</v>
      </c>
      <c r="T753" s="221">
        <f t="shared" si="185"/>
        <v>0</v>
      </c>
      <c r="U753" s="221">
        <f t="shared" si="186"/>
        <v>0</v>
      </c>
      <c r="V753" s="221">
        <f t="shared" si="187"/>
        <v>0</v>
      </c>
      <c r="W753" s="221">
        <f t="shared" si="188"/>
        <v>0</v>
      </c>
      <c r="X753" s="221">
        <f t="shared" si="189"/>
        <v>0</v>
      </c>
      <c r="Y753" s="205">
        <f t="shared" si="194"/>
        <v>-34.125</v>
      </c>
      <c r="Z753" s="205">
        <f t="shared" si="195"/>
        <v>-5.6875</v>
      </c>
      <c r="AA753" s="205">
        <f t="shared" si="196"/>
        <v>-62.8125</v>
      </c>
      <c r="AB753" s="205">
        <f t="shared" si="197"/>
        <v>28.4375</v>
      </c>
      <c r="AC753" s="205">
        <f t="shared" si="198"/>
        <v>-28.6875</v>
      </c>
      <c r="AD753" s="205">
        <f t="shared" si="199"/>
        <v>-57.125</v>
      </c>
    </row>
    <row r="754" spans="10:30" x14ac:dyDescent="0.2">
      <c r="J754" s="213">
        <v>54.9000000000011</v>
      </c>
      <c r="K754" s="214"/>
      <c r="L754" s="214"/>
      <c r="M754" s="214"/>
      <c r="N754" s="214"/>
      <c r="O754" s="218">
        <f t="shared" si="190"/>
        <v>1</v>
      </c>
      <c r="P754" s="218">
        <f t="shared" si="191"/>
        <v>1</v>
      </c>
      <c r="Q754" s="218">
        <f t="shared" si="192"/>
        <v>1</v>
      </c>
      <c r="R754" s="218">
        <f t="shared" si="193"/>
        <v>1</v>
      </c>
      <c r="S754" s="221">
        <f t="shared" si="184"/>
        <v>0</v>
      </c>
      <c r="T754" s="221">
        <f t="shared" si="185"/>
        <v>0</v>
      </c>
      <c r="U754" s="221">
        <f t="shared" si="186"/>
        <v>0</v>
      </c>
      <c r="V754" s="221">
        <f t="shared" si="187"/>
        <v>0</v>
      </c>
      <c r="W754" s="221">
        <f t="shared" si="188"/>
        <v>0</v>
      </c>
      <c r="X754" s="221">
        <f t="shared" si="189"/>
        <v>0</v>
      </c>
      <c r="Y754" s="205">
        <f t="shared" si="194"/>
        <v>-34.125</v>
      </c>
      <c r="Z754" s="205">
        <f t="shared" si="195"/>
        <v>-5.6875</v>
      </c>
      <c r="AA754" s="205">
        <f t="shared" si="196"/>
        <v>-62.8125</v>
      </c>
      <c r="AB754" s="205">
        <f t="shared" si="197"/>
        <v>28.4375</v>
      </c>
      <c r="AC754" s="205">
        <f t="shared" si="198"/>
        <v>-28.6875</v>
      </c>
      <c r="AD754" s="205">
        <f t="shared" si="199"/>
        <v>-57.125</v>
      </c>
    </row>
    <row r="755" spans="10:30" x14ac:dyDescent="0.2">
      <c r="J755" s="213">
        <v>55.000000000001101</v>
      </c>
      <c r="K755" s="214"/>
      <c r="L755" s="214"/>
      <c r="M755" s="214"/>
      <c r="N755" s="214"/>
      <c r="O755" s="218">
        <f t="shared" si="190"/>
        <v>1</v>
      </c>
      <c r="P755" s="218">
        <f t="shared" si="191"/>
        <v>1</v>
      </c>
      <c r="Q755" s="218">
        <f t="shared" si="192"/>
        <v>1</v>
      </c>
      <c r="R755" s="218">
        <f t="shared" si="193"/>
        <v>1</v>
      </c>
      <c r="S755" s="221">
        <f t="shared" si="184"/>
        <v>0</v>
      </c>
      <c r="T755" s="221">
        <f t="shared" si="185"/>
        <v>0</v>
      </c>
      <c r="U755" s="221">
        <f t="shared" si="186"/>
        <v>0</v>
      </c>
      <c r="V755" s="221">
        <f t="shared" si="187"/>
        <v>0</v>
      </c>
      <c r="W755" s="221">
        <f t="shared" si="188"/>
        <v>0</v>
      </c>
      <c r="X755" s="221">
        <f t="shared" si="189"/>
        <v>0</v>
      </c>
      <c r="Y755" s="205">
        <f t="shared" si="194"/>
        <v>-34.125</v>
      </c>
      <c r="Z755" s="205">
        <f t="shared" si="195"/>
        <v>-5.6875</v>
      </c>
      <c r="AA755" s="205">
        <f t="shared" si="196"/>
        <v>-62.8125</v>
      </c>
      <c r="AB755" s="205">
        <f t="shared" si="197"/>
        <v>28.4375</v>
      </c>
      <c r="AC755" s="205">
        <f t="shared" si="198"/>
        <v>-28.6875</v>
      </c>
      <c r="AD755" s="205">
        <f t="shared" si="199"/>
        <v>-57.125</v>
      </c>
    </row>
    <row r="756" spans="10:30" x14ac:dyDescent="0.2">
      <c r="J756" s="213">
        <v>55.100000000001103</v>
      </c>
      <c r="K756" s="214"/>
      <c r="L756" s="214"/>
      <c r="M756" s="214"/>
      <c r="N756" s="214"/>
      <c r="O756" s="218">
        <f t="shared" si="190"/>
        <v>1</v>
      </c>
      <c r="P756" s="218">
        <f t="shared" si="191"/>
        <v>1</v>
      </c>
      <c r="Q756" s="218">
        <f t="shared" si="192"/>
        <v>1</v>
      </c>
      <c r="R756" s="218">
        <f t="shared" si="193"/>
        <v>1</v>
      </c>
      <c r="S756" s="221">
        <f t="shared" si="184"/>
        <v>0</v>
      </c>
      <c r="T756" s="221">
        <f t="shared" si="185"/>
        <v>0</v>
      </c>
      <c r="U756" s="221">
        <f t="shared" si="186"/>
        <v>0</v>
      </c>
      <c r="V756" s="221">
        <f t="shared" si="187"/>
        <v>0</v>
      </c>
      <c r="W756" s="221">
        <f t="shared" si="188"/>
        <v>0</v>
      </c>
      <c r="X756" s="221">
        <f t="shared" si="189"/>
        <v>0</v>
      </c>
      <c r="Y756" s="205">
        <f t="shared" si="194"/>
        <v>-34.125</v>
      </c>
      <c r="Z756" s="205">
        <f t="shared" si="195"/>
        <v>-5.6875</v>
      </c>
      <c r="AA756" s="205">
        <f t="shared" si="196"/>
        <v>-62.8125</v>
      </c>
      <c r="AB756" s="205">
        <f t="shared" si="197"/>
        <v>28.4375</v>
      </c>
      <c r="AC756" s="205">
        <f t="shared" si="198"/>
        <v>-28.6875</v>
      </c>
      <c r="AD756" s="205">
        <f t="shared" si="199"/>
        <v>-57.125</v>
      </c>
    </row>
    <row r="757" spans="10:30" x14ac:dyDescent="0.2">
      <c r="J757" s="213">
        <v>55.200000000001097</v>
      </c>
      <c r="K757" s="214"/>
      <c r="L757" s="214"/>
      <c r="M757" s="214"/>
      <c r="N757" s="214"/>
      <c r="O757" s="218">
        <f t="shared" si="190"/>
        <v>1</v>
      </c>
      <c r="P757" s="218">
        <f t="shared" si="191"/>
        <v>1</v>
      </c>
      <c r="Q757" s="218">
        <f t="shared" si="192"/>
        <v>1</v>
      </c>
      <c r="R757" s="218">
        <f t="shared" si="193"/>
        <v>1</v>
      </c>
      <c r="S757" s="221">
        <f t="shared" si="184"/>
        <v>0</v>
      </c>
      <c r="T757" s="221">
        <f t="shared" si="185"/>
        <v>0</v>
      </c>
      <c r="U757" s="221">
        <f t="shared" si="186"/>
        <v>0</v>
      </c>
      <c r="V757" s="221">
        <f t="shared" si="187"/>
        <v>0</v>
      </c>
      <c r="W757" s="221">
        <f t="shared" si="188"/>
        <v>0</v>
      </c>
      <c r="X757" s="221">
        <f t="shared" si="189"/>
        <v>0</v>
      </c>
      <c r="Y757" s="205">
        <f t="shared" si="194"/>
        <v>-34.125</v>
      </c>
      <c r="Z757" s="205">
        <f t="shared" si="195"/>
        <v>-5.6875</v>
      </c>
      <c r="AA757" s="205">
        <f t="shared" si="196"/>
        <v>-62.8125</v>
      </c>
      <c r="AB757" s="205">
        <f t="shared" si="197"/>
        <v>28.4375</v>
      </c>
      <c r="AC757" s="205">
        <f t="shared" si="198"/>
        <v>-28.6875</v>
      </c>
      <c r="AD757" s="205">
        <f t="shared" si="199"/>
        <v>-57.125</v>
      </c>
    </row>
    <row r="758" spans="10:30" x14ac:dyDescent="0.2">
      <c r="J758" s="213">
        <v>55.300000000001098</v>
      </c>
      <c r="K758" s="214"/>
      <c r="L758" s="214"/>
      <c r="M758" s="214"/>
      <c r="N758" s="214"/>
      <c r="O758" s="218">
        <f t="shared" si="190"/>
        <v>1</v>
      </c>
      <c r="P758" s="218">
        <f t="shared" si="191"/>
        <v>1</v>
      </c>
      <c r="Q758" s="218">
        <f t="shared" si="192"/>
        <v>1</v>
      </c>
      <c r="R758" s="218">
        <f t="shared" si="193"/>
        <v>1</v>
      </c>
      <c r="S758" s="221">
        <f t="shared" si="184"/>
        <v>0</v>
      </c>
      <c r="T758" s="221">
        <f t="shared" si="185"/>
        <v>0</v>
      </c>
      <c r="U758" s="221">
        <f t="shared" si="186"/>
        <v>0</v>
      </c>
      <c r="V758" s="221">
        <f t="shared" si="187"/>
        <v>0</v>
      </c>
      <c r="W758" s="221">
        <f t="shared" si="188"/>
        <v>0</v>
      </c>
      <c r="X758" s="221">
        <f t="shared" si="189"/>
        <v>0</v>
      </c>
      <c r="Y758" s="205">
        <f t="shared" si="194"/>
        <v>-34.125</v>
      </c>
      <c r="Z758" s="205">
        <f t="shared" si="195"/>
        <v>-5.6875</v>
      </c>
      <c r="AA758" s="205">
        <f t="shared" si="196"/>
        <v>-62.8125</v>
      </c>
      <c r="AB758" s="205">
        <f t="shared" si="197"/>
        <v>28.4375</v>
      </c>
      <c r="AC758" s="205">
        <f t="shared" si="198"/>
        <v>-28.6875</v>
      </c>
      <c r="AD758" s="205">
        <f t="shared" si="199"/>
        <v>-57.125</v>
      </c>
    </row>
    <row r="759" spans="10:30" x14ac:dyDescent="0.2">
      <c r="J759" s="213">
        <v>55.4000000000011</v>
      </c>
      <c r="K759" s="214"/>
      <c r="L759" s="214"/>
      <c r="M759" s="214"/>
      <c r="N759" s="214"/>
      <c r="O759" s="218">
        <f t="shared" si="190"/>
        <v>1</v>
      </c>
      <c r="P759" s="218">
        <f t="shared" si="191"/>
        <v>1</v>
      </c>
      <c r="Q759" s="218">
        <f t="shared" si="192"/>
        <v>1</v>
      </c>
      <c r="R759" s="218">
        <f t="shared" si="193"/>
        <v>1</v>
      </c>
      <c r="S759" s="221">
        <f t="shared" si="184"/>
        <v>0</v>
      </c>
      <c r="T759" s="221">
        <f t="shared" si="185"/>
        <v>0</v>
      </c>
      <c r="U759" s="221">
        <f t="shared" si="186"/>
        <v>0</v>
      </c>
      <c r="V759" s="221">
        <f t="shared" si="187"/>
        <v>0</v>
      </c>
      <c r="W759" s="221">
        <f t="shared" si="188"/>
        <v>0</v>
      </c>
      <c r="X759" s="221">
        <f t="shared" si="189"/>
        <v>0</v>
      </c>
      <c r="Y759" s="205">
        <f t="shared" si="194"/>
        <v>-34.125</v>
      </c>
      <c r="Z759" s="205">
        <f t="shared" si="195"/>
        <v>-5.6875</v>
      </c>
      <c r="AA759" s="205">
        <f t="shared" si="196"/>
        <v>-62.8125</v>
      </c>
      <c r="AB759" s="205">
        <f t="shared" si="197"/>
        <v>28.4375</v>
      </c>
      <c r="AC759" s="205">
        <f t="shared" si="198"/>
        <v>-28.6875</v>
      </c>
      <c r="AD759" s="205">
        <f t="shared" si="199"/>
        <v>-57.125</v>
      </c>
    </row>
    <row r="760" spans="10:30" x14ac:dyDescent="0.2">
      <c r="J760" s="213">
        <v>55.500000000001101</v>
      </c>
      <c r="K760" s="214"/>
      <c r="L760" s="214"/>
      <c r="M760" s="214"/>
      <c r="N760" s="214"/>
      <c r="O760" s="218">
        <f t="shared" si="190"/>
        <v>1</v>
      </c>
      <c r="P760" s="218">
        <f t="shared" si="191"/>
        <v>1</v>
      </c>
      <c r="Q760" s="218">
        <f t="shared" si="192"/>
        <v>1</v>
      </c>
      <c r="R760" s="218">
        <f t="shared" si="193"/>
        <v>1</v>
      </c>
      <c r="S760" s="221">
        <f t="shared" si="184"/>
        <v>0</v>
      </c>
      <c r="T760" s="221">
        <f t="shared" si="185"/>
        <v>0</v>
      </c>
      <c r="U760" s="221">
        <f t="shared" si="186"/>
        <v>0</v>
      </c>
      <c r="V760" s="221">
        <f t="shared" si="187"/>
        <v>0</v>
      </c>
      <c r="W760" s="221">
        <f t="shared" si="188"/>
        <v>0</v>
      </c>
      <c r="X760" s="221">
        <f t="shared" si="189"/>
        <v>0</v>
      </c>
      <c r="Y760" s="205">
        <f t="shared" si="194"/>
        <v>-34.125</v>
      </c>
      <c r="Z760" s="205">
        <f t="shared" si="195"/>
        <v>-5.6875</v>
      </c>
      <c r="AA760" s="205">
        <f t="shared" si="196"/>
        <v>-62.8125</v>
      </c>
      <c r="AB760" s="205">
        <f t="shared" si="197"/>
        <v>28.4375</v>
      </c>
      <c r="AC760" s="205">
        <f t="shared" si="198"/>
        <v>-28.6875</v>
      </c>
      <c r="AD760" s="205">
        <f t="shared" si="199"/>
        <v>-57.125</v>
      </c>
    </row>
    <row r="761" spans="10:30" x14ac:dyDescent="0.2">
      <c r="J761" s="213">
        <v>55.600000000001103</v>
      </c>
      <c r="K761" s="214"/>
      <c r="L761" s="214"/>
      <c r="M761" s="214"/>
      <c r="N761" s="214"/>
      <c r="O761" s="218">
        <f t="shared" si="190"/>
        <v>1</v>
      </c>
      <c r="P761" s="218">
        <f t="shared" si="191"/>
        <v>1</v>
      </c>
      <c r="Q761" s="218">
        <f t="shared" si="192"/>
        <v>1</v>
      </c>
      <c r="R761" s="218">
        <f t="shared" si="193"/>
        <v>1</v>
      </c>
      <c r="S761" s="221">
        <f t="shared" si="184"/>
        <v>0</v>
      </c>
      <c r="T761" s="221">
        <f t="shared" si="185"/>
        <v>0</v>
      </c>
      <c r="U761" s="221">
        <f t="shared" si="186"/>
        <v>0</v>
      </c>
      <c r="V761" s="221">
        <f t="shared" si="187"/>
        <v>0</v>
      </c>
      <c r="W761" s="221">
        <f t="shared" si="188"/>
        <v>0</v>
      </c>
      <c r="X761" s="221">
        <f t="shared" si="189"/>
        <v>0</v>
      </c>
      <c r="Y761" s="205">
        <f t="shared" si="194"/>
        <v>-34.125</v>
      </c>
      <c r="Z761" s="205">
        <f t="shared" si="195"/>
        <v>-5.6875</v>
      </c>
      <c r="AA761" s="205">
        <f t="shared" si="196"/>
        <v>-62.8125</v>
      </c>
      <c r="AB761" s="205">
        <f t="shared" si="197"/>
        <v>28.4375</v>
      </c>
      <c r="AC761" s="205">
        <f t="shared" si="198"/>
        <v>-28.6875</v>
      </c>
      <c r="AD761" s="205">
        <f t="shared" si="199"/>
        <v>-57.125</v>
      </c>
    </row>
    <row r="762" spans="10:30" x14ac:dyDescent="0.2">
      <c r="J762" s="213">
        <v>55.700000000001097</v>
      </c>
      <c r="K762" s="214"/>
      <c r="L762" s="214"/>
      <c r="M762" s="214"/>
      <c r="N762" s="214"/>
      <c r="O762" s="218">
        <f t="shared" si="190"/>
        <v>1</v>
      </c>
      <c r="P762" s="218">
        <f t="shared" si="191"/>
        <v>1</v>
      </c>
      <c r="Q762" s="218">
        <f t="shared" si="192"/>
        <v>1</v>
      </c>
      <c r="R762" s="218">
        <f t="shared" si="193"/>
        <v>1</v>
      </c>
      <c r="S762" s="221">
        <f t="shared" si="184"/>
        <v>0</v>
      </c>
      <c r="T762" s="221">
        <f t="shared" si="185"/>
        <v>0</v>
      </c>
      <c r="U762" s="221">
        <f t="shared" si="186"/>
        <v>0</v>
      </c>
      <c r="V762" s="221">
        <f t="shared" si="187"/>
        <v>0</v>
      </c>
      <c r="W762" s="221">
        <f t="shared" si="188"/>
        <v>0</v>
      </c>
      <c r="X762" s="221">
        <f t="shared" si="189"/>
        <v>0</v>
      </c>
      <c r="Y762" s="205">
        <f t="shared" si="194"/>
        <v>-34.125</v>
      </c>
      <c r="Z762" s="205">
        <f t="shared" si="195"/>
        <v>-5.6875</v>
      </c>
      <c r="AA762" s="205">
        <f t="shared" si="196"/>
        <v>-62.8125</v>
      </c>
      <c r="AB762" s="205">
        <f t="shared" si="197"/>
        <v>28.4375</v>
      </c>
      <c r="AC762" s="205">
        <f t="shared" si="198"/>
        <v>-28.6875</v>
      </c>
      <c r="AD762" s="205">
        <f t="shared" si="199"/>
        <v>-57.125</v>
      </c>
    </row>
    <row r="763" spans="10:30" x14ac:dyDescent="0.2">
      <c r="J763" s="213">
        <v>55.800000000001098</v>
      </c>
      <c r="K763" s="214"/>
      <c r="L763" s="214"/>
      <c r="M763" s="214"/>
      <c r="N763" s="214"/>
      <c r="O763" s="218">
        <f t="shared" si="190"/>
        <v>1</v>
      </c>
      <c r="P763" s="218">
        <f t="shared" si="191"/>
        <v>1</v>
      </c>
      <c r="Q763" s="218">
        <f t="shared" si="192"/>
        <v>1</v>
      </c>
      <c r="R763" s="218">
        <f t="shared" si="193"/>
        <v>1</v>
      </c>
      <c r="S763" s="221">
        <f t="shared" si="184"/>
        <v>0</v>
      </c>
      <c r="T763" s="221">
        <f t="shared" si="185"/>
        <v>0</v>
      </c>
      <c r="U763" s="221">
        <f t="shared" si="186"/>
        <v>0</v>
      </c>
      <c r="V763" s="221">
        <f t="shared" si="187"/>
        <v>0</v>
      </c>
      <c r="W763" s="221">
        <f t="shared" si="188"/>
        <v>0</v>
      </c>
      <c r="X763" s="221">
        <f t="shared" si="189"/>
        <v>0</v>
      </c>
      <c r="Y763" s="205">
        <f t="shared" si="194"/>
        <v>-34.125</v>
      </c>
      <c r="Z763" s="205">
        <f t="shared" si="195"/>
        <v>-5.6875</v>
      </c>
      <c r="AA763" s="205">
        <f t="shared" si="196"/>
        <v>-62.8125</v>
      </c>
      <c r="AB763" s="205">
        <f t="shared" si="197"/>
        <v>28.4375</v>
      </c>
      <c r="AC763" s="205">
        <f t="shared" si="198"/>
        <v>-28.6875</v>
      </c>
      <c r="AD763" s="205">
        <f t="shared" si="199"/>
        <v>-57.125</v>
      </c>
    </row>
    <row r="764" spans="10:30" x14ac:dyDescent="0.2">
      <c r="J764" s="213">
        <v>55.9000000000011</v>
      </c>
      <c r="K764" s="214"/>
      <c r="L764" s="214"/>
      <c r="M764" s="214"/>
      <c r="N764" s="214"/>
      <c r="O764" s="218">
        <f t="shared" si="190"/>
        <v>1</v>
      </c>
      <c r="P764" s="218">
        <f t="shared" si="191"/>
        <v>1</v>
      </c>
      <c r="Q764" s="218">
        <f t="shared" si="192"/>
        <v>1</v>
      </c>
      <c r="R764" s="218">
        <f t="shared" si="193"/>
        <v>1</v>
      </c>
      <c r="S764" s="221">
        <f t="shared" si="184"/>
        <v>0</v>
      </c>
      <c r="T764" s="221">
        <f t="shared" si="185"/>
        <v>0</v>
      </c>
      <c r="U764" s="221">
        <f t="shared" si="186"/>
        <v>0</v>
      </c>
      <c r="V764" s="221">
        <f t="shared" si="187"/>
        <v>0</v>
      </c>
      <c r="W764" s="221">
        <f t="shared" si="188"/>
        <v>0</v>
      </c>
      <c r="X764" s="221">
        <f t="shared" si="189"/>
        <v>0</v>
      </c>
      <c r="Y764" s="205">
        <f t="shared" si="194"/>
        <v>-34.125</v>
      </c>
      <c r="Z764" s="205">
        <f t="shared" si="195"/>
        <v>-5.6875</v>
      </c>
      <c r="AA764" s="205">
        <f t="shared" si="196"/>
        <v>-62.8125</v>
      </c>
      <c r="AB764" s="205">
        <f t="shared" si="197"/>
        <v>28.4375</v>
      </c>
      <c r="AC764" s="205">
        <f t="shared" si="198"/>
        <v>-28.6875</v>
      </c>
      <c r="AD764" s="205">
        <f t="shared" si="199"/>
        <v>-57.125</v>
      </c>
    </row>
    <row r="765" spans="10:30" x14ac:dyDescent="0.2">
      <c r="J765" s="213">
        <v>56.000000000001101</v>
      </c>
      <c r="K765" s="214"/>
      <c r="L765" s="214"/>
      <c r="M765" s="214"/>
      <c r="N765" s="214"/>
      <c r="O765" s="218">
        <f t="shared" si="190"/>
        <v>1</v>
      </c>
      <c r="P765" s="218">
        <f t="shared" si="191"/>
        <v>1</v>
      </c>
      <c r="Q765" s="218">
        <f t="shared" si="192"/>
        <v>1</v>
      </c>
      <c r="R765" s="218">
        <f t="shared" si="193"/>
        <v>1</v>
      </c>
      <c r="S765" s="221">
        <f t="shared" si="184"/>
        <v>0</v>
      </c>
      <c r="T765" s="221">
        <f t="shared" si="185"/>
        <v>0</v>
      </c>
      <c r="U765" s="221">
        <f t="shared" si="186"/>
        <v>0</v>
      </c>
      <c r="V765" s="221">
        <f t="shared" si="187"/>
        <v>0</v>
      </c>
      <c r="W765" s="221">
        <f t="shared" si="188"/>
        <v>0</v>
      </c>
      <c r="X765" s="221">
        <f t="shared" si="189"/>
        <v>0</v>
      </c>
      <c r="Y765" s="205">
        <f t="shared" si="194"/>
        <v>-34.125</v>
      </c>
      <c r="Z765" s="205">
        <f t="shared" si="195"/>
        <v>-5.6875</v>
      </c>
      <c r="AA765" s="205">
        <f t="shared" si="196"/>
        <v>-62.8125</v>
      </c>
      <c r="AB765" s="205">
        <f t="shared" si="197"/>
        <v>28.4375</v>
      </c>
      <c r="AC765" s="205">
        <f t="shared" si="198"/>
        <v>-28.6875</v>
      </c>
      <c r="AD765" s="205">
        <f t="shared" si="199"/>
        <v>-57.125</v>
      </c>
    </row>
    <row r="766" spans="10:30" x14ac:dyDescent="0.2">
      <c r="J766" s="213">
        <v>56.100000000001103</v>
      </c>
      <c r="K766" s="214"/>
      <c r="L766" s="214"/>
      <c r="M766" s="214"/>
      <c r="N766" s="214"/>
      <c r="O766" s="218">
        <f t="shared" si="190"/>
        <v>1</v>
      </c>
      <c r="P766" s="218">
        <f t="shared" si="191"/>
        <v>1</v>
      </c>
      <c r="Q766" s="218">
        <f t="shared" si="192"/>
        <v>1</v>
      </c>
      <c r="R766" s="218">
        <f t="shared" si="193"/>
        <v>1</v>
      </c>
      <c r="S766" s="221">
        <f t="shared" si="184"/>
        <v>0</v>
      </c>
      <c r="T766" s="221">
        <f t="shared" si="185"/>
        <v>0</v>
      </c>
      <c r="U766" s="221">
        <f t="shared" si="186"/>
        <v>0</v>
      </c>
      <c r="V766" s="221">
        <f t="shared" si="187"/>
        <v>0</v>
      </c>
      <c r="W766" s="221">
        <f t="shared" si="188"/>
        <v>0</v>
      </c>
      <c r="X766" s="221">
        <f t="shared" si="189"/>
        <v>0</v>
      </c>
      <c r="Y766" s="205">
        <f t="shared" si="194"/>
        <v>-34.125</v>
      </c>
      <c r="Z766" s="205">
        <f t="shared" si="195"/>
        <v>-5.6875</v>
      </c>
      <c r="AA766" s="205">
        <f t="shared" si="196"/>
        <v>-62.8125</v>
      </c>
      <c r="AB766" s="205">
        <f t="shared" si="197"/>
        <v>28.4375</v>
      </c>
      <c r="AC766" s="205">
        <f t="shared" si="198"/>
        <v>-28.6875</v>
      </c>
      <c r="AD766" s="205">
        <f t="shared" si="199"/>
        <v>-57.125</v>
      </c>
    </row>
    <row r="767" spans="10:30" x14ac:dyDescent="0.2">
      <c r="J767" s="213">
        <v>56.200000000001097</v>
      </c>
      <c r="K767" s="214"/>
      <c r="L767" s="214"/>
      <c r="M767" s="214"/>
      <c r="N767" s="214"/>
      <c r="O767" s="218">
        <f t="shared" si="190"/>
        <v>1</v>
      </c>
      <c r="P767" s="218">
        <f t="shared" si="191"/>
        <v>1</v>
      </c>
      <c r="Q767" s="218">
        <f t="shared" si="192"/>
        <v>1</v>
      </c>
      <c r="R767" s="218">
        <f t="shared" si="193"/>
        <v>1</v>
      </c>
      <c r="S767" s="221">
        <f t="shared" si="184"/>
        <v>0</v>
      </c>
      <c r="T767" s="221">
        <f t="shared" si="185"/>
        <v>0</v>
      </c>
      <c r="U767" s="221">
        <f t="shared" si="186"/>
        <v>0</v>
      </c>
      <c r="V767" s="221">
        <f t="shared" si="187"/>
        <v>0</v>
      </c>
      <c r="W767" s="221">
        <f t="shared" si="188"/>
        <v>0</v>
      </c>
      <c r="X767" s="221">
        <f t="shared" si="189"/>
        <v>0</v>
      </c>
      <c r="Y767" s="205">
        <f t="shared" si="194"/>
        <v>-34.125</v>
      </c>
      <c r="Z767" s="205">
        <f t="shared" si="195"/>
        <v>-5.6875</v>
      </c>
      <c r="AA767" s="205">
        <f t="shared" si="196"/>
        <v>-62.8125</v>
      </c>
      <c r="AB767" s="205">
        <f t="shared" si="197"/>
        <v>28.4375</v>
      </c>
      <c r="AC767" s="205">
        <f t="shared" si="198"/>
        <v>-28.6875</v>
      </c>
      <c r="AD767" s="205">
        <f t="shared" si="199"/>
        <v>-57.125</v>
      </c>
    </row>
    <row r="768" spans="10:30" x14ac:dyDescent="0.2">
      <c r="J768" s="213">
        <v>56.300000000001098</v>
      </c>
      <c r="K768" s="214"/>
      <c r="L768" s="214"/>
      <c r="M768" s="214"/>
      <c r="N768" s="214"/>
      <c r="O768" s="218">
        <f t="shared" si="190"/>
        <v>1</v>
      </c>
      <c r="P768" s="218">
        <f t="shared" si="191"/>
        <v>1</v>
      </c>
      <c r="Q768" s="218">
        <f t="shared" si="192"/>
        <v>1</v>
      </c>
      <c r="R768" s="218">
        <f t="shared" si="193"/>
        <v>1</v>
      </c>
      <c r="S768" s="221">
        <f t="shared" si="184"/>
        <v>0</v>
      </c>
      <c r="T768" s="221">
        <f t="shared" si="185"/>
        <v>0</v>
      </c>
      <c r="U768" s="221">
        <f t="shared" si="186"/>
        <v>0</v>
      </c>
      <c r="V768" s="221">
        <f t="shared" si="187"/>
        <v>0</v>
      </c>
      <c r="W768" s="221">
        <f t="shared" si="188"/>
        <v>0</v>
      </c>
      <c r="X768" s="221">
        <f t="shared" si="189"/>
        <v>0</v>
      </c>
      <c r="Y768" s="205">
        <f t="shared" si="194"/>
        <v>-34.125</v>
      </c>
      <c r="Z768" s="205">
        <f t="shared" si="195"/>
        <v>-5.6875</v>
      </c>
      <c r="AA768" s="205">
        <f t="shared" si="196"/>
        <v>-62.8125</v>
      </c>
      <c r="AB768" s="205">
        <f t="shared" si="197"/>
        <v>28.4375</v>
      </c>
      <c r="AC768" s="205">
        <f t="shared" si="198"/>
        <v>-28.6875</v>
      </c>
      <c r="AD768" s="205">
        <f t="shared" si="199"/>
        <v>-57.125</v>
      </c>
    </row>
    <row r="769" spans="10:30" x14ac:dyDescent="0.2">
      <c r="J769" s="213">
        <v>56.4000000000011</v>
      </c>
      <c r="K769" s="214"/>
      <c r="L769" s="214"/>
      <c r="M769" s="214"/>
      <c r="N769" s="214"/>
      <c r="O769" s="218">
        <f t="shared" si="190"/>
        <v>1</v>
      </c>
      <c r="P769" s="218">
        <f t="shared" si="191"/>
        <v>1</v>
      </c>
      <c r="Q769" s="218">
        <f t="shared" si="192"/>
        <v>1</v>
      </c>
      <c r="R769" s="218">
        <f t="shared" si="193"/>
        <v>1</v>
      </c>
      <c r="S769" s="221">
        <f t="shared" si="184"/>
        <v>0</v>
      </c>
      <c r="T769" s="221">
        <f t="shared" si="185"/>
        <v>0</v>
      </c>
      <c r="U769" s="221">
        <f t="shared" si="186"/>
        <v>0</v>
      </c>
      <c r="V769" s="221">
        <f t="shared" si="187"/>
        <v>0</v>
      </c>
      <c r="W769" s="221">
        <f t="shared" si="188"/>
        <v>0</v>
      </c>
      <c r="X769" s="221">
        <f t="shared" si="189"/>
        <v>0</v>
      </c>
      <c r="Y769" s="205">
        <f t="shared" si="194"/>
        <v>-34.125</v>
      </c>
      <c r="Z769" s="205">
        <f t="shared" si="195"/>
        <v>-5.6875</v>
      </c>
      <c r="AA769" s="205">
        <f t="shared" si="196"/>
        <v>-62.8125</v>
      </c>
      <c r="AB769" s="205">
        <f t="shared" si="197"/>
        <v>28.4375</v>
      </c>
      <c r="AC769" s="205">
        <f t="shared" si="198"/>
        <v>-28.6875</v>
      </c>
      <c r="AD769" s="205">
        <f t="shared" si="199"/>
        <v>-57.125</v>
      </c>
    </row>
    <row r="770" spans="10:30" x14ac:dyDescent="0.2">
      <c r="J770" s="213">
        <v>56.500000000001101</v>
      </c>
      <c r="K770" s="214"/>
      <c r="L770" s="214"/>
      <c r="M770" s="214"/>
      <c r="N770" s="214"/>
      <c r="O770" s="218">
        <f t="shared" si="190"/>
        <v>1</v>
      </c>
      <c r="P770" s="218">
        <f t="shared" si="191"/>
        <v>1</v>
      </c>
      <c r="Q770" s="218">
        <f t="shared" si="192"/>
        <v>1</v>
      </c>
      <c r="R770" s="218">
        <f t="shared" si="193"/>
        <v>1</v>
      </c>
      <c r="S770" s="221">
        <f t="shared" si="184"/>
        <v>0</v>
      </c>
      <c r="T770" s="221">
        <f t="shared" si="185"/>
        <v>0</v>
      </c>
      <c r="U770" s="221">
        <f t="shared" si="186"/>
        <v>0</v>
      </c>
      <c r="V770" s="221">
        <f t="shared" si="187"/>
        <v>0</v>
      </c>
      <c r="W770" s="221">
        <f t="shared" si="188"/>
        <v>0</v>
      </c>
      <c r="X770" s="221">
        <f t="shared" si="189"/>
        <v>0</v>
      </c>
      <c r="Y770" s="205">
        <f t="shared" si="194"/>
        <v>-34.125</v>
      </c>
      <c r="Z770" s="205">
        <f t="shared" si="195"/>
        <v>-5.6875</v>
      </c>
      <c r="AA770" s="205">
        <f t="shared" si="196"/>
        <v>-62.8125</v>
      </c>
      <c r="AB770" s="205">
        <f t="shared" si="197"/>
        <v>28.4375</v>
      </c>
      <c r="AC770" s="205">
        <f t="shared" si="198"/>
        <v>-28.6875</v>
      </c>
      <c r="AD770" s="205">
        <f t="shared" si="199"/>
        <v>-57.125</v>
      </c>
    </row>
    <row r="771" spans="10:30" x14ac:dyDescent="0.2">
      <c r="J771" s="213">
        <v>56.600000000001103</v>
      </c>
      <c r="K771" s="214"/>
      <c r="L771" s="214"/>
      <c r="M771" s="214"/>
      <c r="N771" s="214"/>
      <c r="O771" s="218">
        <f t="shared" si="190"/>
        <v>1</v>
      </c>
      <c r="P771" s="218">
        <f t="shared" si="191"/>
        <v>1</v>
      </c>
      <c r="Q771" s="218">
        <f t="shared" si="192"/>
        <v>1</v>
      </c>
      <c r="R771" s="218">
        <f t="shared" si="193"/>
        <v>1</v>
      </c>
      <c r="S771" s="221">
        <f t="shared" si="184"/>
        <v>0</v>
      </c>
      <c r="T771" s="221">
        <f t="shared" si="185"/>
        <v>0</v>
      </c>
      <c r="U771" s="221">
        <f t="shared" si="186"/>
        <v>0</v>
      </c>
      <c r="V771" s="221">
        <f t="shared" si="187"/>
        <v>0</v>
      </c>
      <c r="W771" s="221">
        <f t="shared" si="188"/>
        <v>0</v>
      </c>
      <c r="X771" s="221">
        <f t="shared" si="189"/>
        <v>0</v>
      </c>
      <c r="Y771" s="205">
        <f t="shared" si="194"/>
        <v>-34.125</v>
      </c>
      <c r="Z771" s="205">
        <f t="shared" si="195"/>
        <v>-5.6875</v>
      </c>
      <c r="AA771" s="205">
        <f t="shared" si="196"/>
        <v>-62.8125</v>
      </c>
      <c r="AB771" s="205">
        <f t="shared" si="197"/>
        <v>28.4375</v>
      </c>
      <c r="AC771" s="205">
        <f t="shared" si="198"/>
        <v>-28.6875</v>
      </c>
      <c r="AD771" s="205">
        <f t="shared" si="199"/>
        <v>-57.125</v>
      </c>
    </row>
    <row r="772" spans="10:30" x14ac:dyDescent="0.2">
      <c r="J772" s="213">
        <v>56.700000000001097</v>
      </c>
      <c r="K772" s="214"/>
      <c r="L772" s="214"/>
      <c r="M772" s="214"/>
      <c r="N772" s="214"/>
      <c r="O772" s="218">
        <f t="shared" si="190"/>
        <v>1</v>
      </c>
      <c r="P772" s="218">
        <f t="shared" si="191"/>
        <v>1</v>
      </c>
      <c r="Q772" s="218">
        <f t="shared" si="192"/>
        <v>1</v>
      </c>
      <c r="R772" s="218">
        <f t="shared" si="193"/>
        <v>1</v>
      </c>
      <c r="S772" s="221">
        <f t="shared" si="184"/>
        <v>0</v>
      </c>
      <c r="T772" s="221">
        <f t="shared" si="185"/>
        <v>0</v>
      </c>
      <c r="U772" s="221">
        <f t="shared" si="186"/>
        <v>0</v>
      </c>
      <c r="V772" s="221">
        <f t="shared" si="187"/>
        <v>0</v>
      </c>
      <c r="W772" s="221">
        <f t="shared" si="188"/>
        <v>0</v>
      </c>
      <c r="X772" s="221">
        <f t="shared" si="189"/>
        <v>0</v>
      </c>
      <c r="Y772" s="205">
        <f t="shared" si="194"/>
        <v>-34.125</v>
      </c>
      <c r="Z772" s="205">
        <f t="shared" si="195"/>
        <v>-5.6875</v>
      </c>
      <c r="AA772" s="205">
        <f t="shared" si="196"/>
        <v>-62.8125</v>
      </c>
      <c r="AB772" s="205">
        <f t="shared" si="197"/>
        <v>28.4375</v>
      </c>
      <c r="AC772" s="205">
        <f t="shared" si="198"/>
        <v>-28.6875</v>
      </c>
      <c r="AD772" s="205">
        <f t="shared" si="199"/>
        <v>-57.125</v>
      </c>
    </row>
    <row r="773" spans="10:30" x14ac:dyDescent="0.2">
      <c r="J773" s="213">
        <v>56.800000000001098</v>
      </c>
      <c r="K773" s="214"/>
      <c r="L773" s="214"/>
      <c r="M773" s="214"/>
      <c r="N773" s="214"/>
      <c r="O773" s="218">
        <f t="shared" si="190"/>
        <v>1</v>
      </c>
      <c r="P773" s="218">
        <f t="shared" si="191"/>
        <v>1</v>
      </c>
      <c r="Q773" s="218">
        <f t="shared" si="192"/>
        <v>1</v>
      </c>
      <c r="R773" s="218">
        <f t="shared" si="193"/>
        <v>1</v>
      </c>
      <c r="S773" s="221">
        <f t="shared" si="184"/>
        <v>0</v>
      </c>
      <c r="T773" s="221">
        <f t="shared" si="185"/>
        <v>0</v>
      </c>
      <c r="U773" s="221">
        <f t="shared" si="186"/>
        <v>0</v>
      </c>
      <c r="V773" s="221">
        <f t="shared" si="187"/>
        <v>0</v>
      </c>
      <c r="W773" s="221">
        <f t="shared" si="188"/>
        <v>0</v>
      </c>
      <c r="X773" s="221">
        <f t="shared" si="189"/>
        <v>0</v>
      </c>
      <c r="Y773" s="205">
        <f t="shared" si="194"/>
        <v>-34.125</v>
      </c>
      <c r="Z773" s="205">
        <f t="shared" si="195"/>
        <v>-5.6875</v>
      </c>
      <c r="AA773" s="205">
        <f t="shared" si="196"/>
        <v>-62.8125</v>
      </c>
      <c r="AB773" s="205">
        <f t="shared" si="197"/>
        <v>28.4375</v>
      </c>
      <c r="AC773" s="205">
        <f t="shared" si="198"/>
        <v>-28.6875</v>
      </c>
      <c r="AD773" s="205">
        <f t="shared" si="199"/>
        <v>-57.125</v>
      </c>
    </row>
    <row r="774" spans="10:30" x14ac:dyDescent="0.2">
      <c r="J774" s="213">
        <v>56.9000000000011</v>
      </c>
      <c r="K774" s="214"/>
      <c r="L774" s="214"/>
      <c r="M774" s="214"/>
      <c r="N774" s="214"/>
      <c r="O774" s="218">
        <f t="shared" si="190"/>
        <v>1</v>
      </c>
      <c r="P774" s="218">
        <f t="shared" si="191"/>
        <v>1</v>
      </c>
      <c r="Q774" s="218">
        <f t="shared" si="192"/>
        <v>1</v>
      </c>
      <c r="R774" s="218">
        <f t="shared" si="193"/>
        <v>1</v>
      </c>
      <c r="S774" s="221">
        <f t="shared" ref="S774:S805" si="200">O774-P774</f>
        <v>0</v>
      </c>
      <c r="T774" s="221">
        <f t="shared" ref="T774:T805" si="201">O774-Q774</f>
        <v>0</v>
      </c>
      <c r="U774" s="221">
        <f t="shared" ref="U774:U805" si="202">O774-R774</f>
        <v>0</v>
      </c>
      <c r="V774" s="221">
        <f t="shared" ref="V774:V805" si="203">P774-Q774</f>
        <v>0</v>
      </c>
      <c r="W774" s="221">
        <f t="shared" ref="W774:W805" si="204">P774-R774</f>
        <v>0</v>
      </c>
      <c r="X774" s="221">
        <f t="shared" ref="X774:X805" si="205">Q774-R774</f>
        <v>0</v>
      </c>
      <c r="Y774" s="205">
        <f t="shared" si="194"/>
        <v>-34.125</v>
      </c>
      <c r="Z774" s="205">
        <f t="shared" si="195"/>
        <v>-5.6875</v>
      </c>
      <c r="AA774" s="205">
        <f t="shared" si="196"/>
        <v>-62.8125</v>
      </c>
      <c r="AB774" s="205">
        <f t="shared" si="197"/>
        <v>28.4375</v>
      </c>
      <c r="AC774" s="205">
        <f t="shared" si="198"/>
        <v>-28.6875</v>
      </c>
      <c r="AD774" s="205">
        <f t="shared" si="199"/>
        <v>-57.125</v>
      </c>
    </row>
    <row r="775" spans="10:30" x14ac:dyDescent="0.2">
      <c r="J775" s="213">
        <v>57.000000000001101</v>
      </c>
      <c r="K775" s="214"/>
      <c r="L775" s="214"/>
      <c r="M775" s="214"/>
      <c r="N775" s="214"/>
      <c r="O775" s="218">
        <f t="shared" ref="O775:O805" si="206">K775+O774</f>
        <v>1</v>
      </c>
      <c r="P775" s="218">
        <f t="shared" ref="P775:P805" si="207">L775+P774</f>
        <v>1</v>
      </c>
      <c r="Q775" s="218">
        <f t="shared" ref="Q775:Q805" si="208">M775+Q774</f>
        <v>1</v>
      </c>
      <c r="R775" s="218">
        <f t="shared" ref="R775:R805" si="209">N775+R774</f>
        <v>1</v>
      </c>
      <c r="S775" s="221">
        <f t="shared" si="200"/>
        <v>0</v>
      </c>
      <c r="T775" s="221">
        <f t="shared" si="201"/>
        <v>0</v>
      </c>
      <c r="U775" s="221">
        <f t="shared" si="202"/>
        <v>0</v>
      </c>
      <c r="V775" s="221">
        <f t="shared" si="203"/>
        <v>0</v>
      </c>
      <c r="W775" s="221">
        <f t="shared" si="204"/>
        <v>0</v>
      </c>
      <c r="X775" s="221">
        <f t="shared" si="205"/>
        <v>0</v>
      </c>
      <c r="Y775" s="205">
        <f t="shared" ref="Y775:Y805" si="210">S775+Y774</f>
        <v>-34.125</v>
      </c>
      <c r="Z775" s="205">
        <f t="shared" ref="Z775:Z805" si="211">T775+Z774</f>
        <v>-5.6875</v>
      </c>
      <c r="AA775" s="205">
        <f t="shared" ref="AA775:AA805" si="212">U775+AA774</f>
        <v>-62.8125</v>
      </c>
      <c r="AB775" s="205">
        <f t="shared" ref="AB775:AB805" si="213">V775+AB774</f>
        <v>28.4375</v>
      </c>
      <c r="AC775" s="205">
        <f t="shared" ref="AC775:AC805" si="214">W775+AC774</f>
        <v>-28.6875</v>
      </c>
      <c r="AD775" s="205">
        <f t="shared" ref="AD775:AD805" si="215">X775+AD774</f>
        <v>-57.125</v>
      </c>
    </row>
    <row r="776" spans="10:30" x14ac:dyDescent="0.2">
      <c r="J776" s="213">
        <v>57.100000000001103</v>
      </c>
      <c r="K776" s="214"/>
      <c r="L776" s="214"/>
      <c r="M776" s="214"/>
      <c r="N776" s="214"/>
      <c r="O776" s="218">
        <f t="shared" si="206"/>
        <v>1</v>
      </c>
      <c r="P776" s="218">
        <f t="shared" si="207"/>
        <v>1</v>
      </c>
      <c r="Q776" s="218">
        <f t="shared" si="208"/>
        <v>1</v>
      </c>
      <c r="R776" s="218">
        <f t="shared" si="209"/>
        <v>1</v>
      </c>
      <c r="S776" s="221">
        <f t="shared" si="200"/>
        <v>0</v>
      </c>
      <c r="T776" s="221">
        <f t="shared" si="201"/>
        <v>0</v>
      </c>
      <c r="U776" s="221">
        <f t="shared" si="202"/>
        <v>0</v>
      </c>
      <c r="V776" s="221">
        <f t="shared" si="203"/>
        <v>0</v>
      </c>
      <c r="W776" s="221">
        <f t="shared" si="204"/>
        <v>0</v>
      </c>
      <c r="X776" s="221">
        <f t="shared" si="205"/>
        <v>0</v>
      </c>
      <c r="Y776" s="205">
        <f t="shared" si="210"/>
        <v>-34.125</v>
      </c>
      <c r="Z776" s="205">
        <f t="shared" si="211"/>
        <v>-5.6875</v>
      </c>
      <c r="AA776" s="205">
        <f t="shared" si="212"/>
        <v>-62.8125</v>
      </c>
      <c r="AB776" s="205">
        <f t="shared" si="213"/>
        <v>28.4375</v>
      </c>
      <c r="AC776" s="205">
        <f t="shared" si="214"/>
        <v>-28.6875</v>
      </c>
      <c r="AD776" s="205">
        <f t="shared" si="215"/>
        <v>-57.125</v>
      </c>
    </row>
    <row r="777" spans="10:30" x14ac:dyDescent="0.2">
      <c r="J777" s="213">
        <v>57.200000000001097</v>
      </c>
      <c r="K777" s="214"/>
      <c r="L777" s="214"/>
      <c r="M777" s="214"/>
      <c r="N777" s="214"/>
      <c r="O777" s="218">
        <f t="shared" si="206"/>
        <v>1</v>
      </c>
      <c r="P777" s="218">
        <f t="shared" si="207"/>
        <v>1</v>
      </c>
      <c r="Q777" s="218">
        <f t="shared" si="208"/>
        <v>1</v>
      </c>
      <c r="R777" s="218">
        <f t="shared" si="209"/>
        <v>1</v>
      </c>
      <c r="S777" s="221">
        <f t="shared" si="200"/>
        <v>0</v>
      </c>
      <c r="T777" s="221">
        <f t="shared" si="201"/>
        <v>0</v>
      </c>
      <c r="U777" s="221">
        <f t="shared" si="202"/>
        <v>0</v>
      </c>
      <c r="V777" s="221">
        <f t="shared" si="203"/>
        <v>0</v>
      </c>
      <c r="W777" s="221">
        <f t="shared" si="204"/>
        <v>0</v>
      </c>
      <c r="X777" s="221">
        <f t="shared" si="205"/>
        <v>0</v>
      </c>
      <c r="Y777" s="205">
        <f t="shared" si="210"/>
        <v>-34.125</v>
      </c>
      <c r="Z777" s="205">
        <f t="shared" si="211"/>
        <v>-5.6875</v>
      </c>
      <c r="AA777" s="205">
        <f t="shared" si="212"/>
        <v>-62.8125</v>
      </c>
      <c r="AB777" s="205">
        <f t="shared" si="213"/>
        <v>28.4375</v>
      </c>
      <c r="AC777" s="205">
        <f t="shared" si="214"/>
        <v>-28.6875</v>
      </c>
      <c r="AD777" s="205">
        <f t="shared" si="215"/>
        <v>-57.125</v>
      </c>
    </row>
    <row r="778" spans="10:30" x14ac:dyDescent="0.2">
      <c r="J778" s="213">
        <v>57.300000000001098</v>
      </c>
      <c r="K778" s="214"/>
      <c r="L778" s="214"/>
      <c r="M778" s="214"/>
      <c r="N778" s="214"/>
      <c r="O778" s="218">
        <f t="shared" si="206"/>
        <v>1</v>
      </c>
      <c r="P778" s="218">
        <f t="shared" si="207"/>
        <v>1</v>
      </c>
      <c r="Q778" s="218">
        <f t="shared" si="208"/>
        <v>1</v>
      </c>
      <c r="R778" s="218">
        <f t="shared" si="209"/>
        <v>1</v>
      </c>
      <c r="S778" s="221">
        <f t="shared" si="200"/>
        <v>0</v>
      </c>
      <c r="T778" s="221">
        <f t="shared" si="201"/>
        <v>0</v>
      </c>
      <c r="U778" s="221">
        <f t="shared" si="202"/>
        <v>0</v>
      </c>
      <c r="V778" s="221">
        <f t="shared" si="203"/>
        <v>0</v>
      </c>
      <c r="W778" s="221">
        <f t="shared" si="204"/>
        <v>0</v>
      </c>
      <c r="X778" s="221">
        <f t="shared" si="205"/>
        <v>0</v>
      </c>
      <c r="Y778" s="205">
        <f t="shared" si="210"/>
        <v>-34.125</v>
      </c>
      <c r="Z778" s="205">
        <f t="shared" si="211"/>
        <v>-5.6875</v>
      </c>
      <c r="AA778" s="205">
        <f t="shared" si="212"/>
        <v>-62.8125</v>
      </c>
      <c r="AB778" s="205">
        <f t="shared" si="213"/>
        <v>28.4375</v>
      </c>
      <c r="AC778" s="205">
        <f t="shared" si="214"/>
        <v>-28.6875</v>
      </c>
      <c r="AD778" s="205">
        <f t="shared" si="215"/>
        <v>-57.125</v>
      </c>
    </row>
    <row r="779" spans="10:30" x14ac:dyDescent="0.2">
      <c r="J779" s="213">
        <v>57.4000000000011</v>
      </c>
      <c r="K779" s="214"/>
      <c r="L779" s="214"/>
      <c r="M779" s="214"/>
      <c r="N779" s="214"/>
      <c r="O779" s="218">
        <f t="shared" si="206"/>
        <v>1</v>
      </c>
      <c r="P779" s="218">
        <f t="shared" si="207"/>
        <v>1</v>
      </c>
      <c r="Q779" s="218">
        <f t="shared" si="208"/>
        <v>1</v>
      </c>
      <c r="R779" s="218">
        <f t="shared" si="209"/>
        <v>1</v>
      </c>
      <c r="S779" s="221">
        <f t="shared" si="200"/>
        <v>0</v>
      </c>
      <c r="T779" s="221">
        <f t="shared" si="201"/>
        <v>0</v>
      </c>
      <c r="U779" s="221">
        <f t="shared" si="202"/>
        <v>0</v>
      </c>
      <c r="V779" s="221">
        <f t="shared" si="203"/>
        <v>0</v>
      </c>
      <c r="W779" s="221">
        <f t="shared" si="204"/>
        <v>0</v>
      </c>
      <c r="X779" s="221">
        <f t="shared" si="205"/>
        <v>0</v>
      </c>
      <c r="Y779" s="205">
        <f t="shared" si="210"/>
        <v>-34.125</v>
      </c>
      <c r="Z779" s="205">
        <f t="shared" si="211"/>
        <v>-5.6875</v>
      </c>
      <c r="AA779" s="205">
        <f t="shared" si="212"/>
        <v>-62.8125</v>
      </c>
      <c r="AB779" s="205">
        <f t="shared" si="213"/>
        <v>28.4375</v>
      </c>
      <c r="AC779" s="205">
        <f t="shared" si="214"/>
        <v>-28.6875</v>
      </c>
      <c r="AD779" s="205">
        <f t="shared" si="215"/>
        <v>-57.125</v>
      </c>
    </row>
    <row r="780" spans="10:30" x14ac:dyDescent="0.2">
      <c r="J780" s="213">
        <v>57.500000000001201</v>
      </c>
      <c r="K780" s="214"/>
      <c r="L780" s="214"/>
      <c r="M780" s="214"/>
      <c r="N780" s="214"/>
      <c r="O780" s="218">
        <f t="shared" si="206"/>
        <v>1</v>
      </c>
      <c r="P780" s="218">
        <f t="shared" si="207"/>
        <v>1</v>
      </c>
      <c r="Q780" s="218">
        <f t="shared" si="208"/>
        <v>1</v>
      </c>
      <c r="R780" s="218">
        <f t="shared" si="209"/>
        <v>1</v>
      </c>
      <c r="S780" s="221">
        <f t="shared" si="200"/>
        <v>0</v>
      </c>
      <c r="T780" s="221">
        <f t="shared" si="201"/>
        <v>0</v>
      </c>
      <c r="U780" s="221">
        <f t="shared" si="202"/>
        <v>0</v>
      </c>
      <c r="V780" s="221">
        <f t="shared" si="203"/>
        <v>0</v>
      </c>
      <c r="W780" s="221">
        <f t="shared" si="204"/>
        <v>0</v>
      </c>
      <c r="X780" s="221">
        <f t="shared" si="205"/>
        <v>0</v>
      </c>
      <c r="Y780" s="205">
        <f t="shared" si="210"/>
        <v>-34.125</v>
      </c>
      <c r="Z780" s="205">
        <f t="shared" si="211"/>
        <v>-5.6875</v>
      </c>
      <c r="AA780" s="205">
        <f t="shared" si="212"/>
        <v>-62.8125</v>
      </c>
      <c r="AB780" s="205">
        <f t="shared" si="213"/>
        <v>28.4375</v>
      </c>
      <c r="AC780" s="205">
        <f t="shared" si="214"/>
        <v>-28.6875</v>
      </c>
      <c r="AD780" s="205">
        <f t="shared" si="215"/>
        <v>-57.125</v>
      </c>
    </row>
    <row r="781" spans="10:30" x14ac:dyDescent="0.2">
      <c r="J781" s="213">
        <v>57.600000000001202</v>
      </c>
      <c r="K781" s="214"/>
      <c r="L781" s="214"/>
      <c r="M781" s="214"/>
      <c r="N781" s="214"/>
      <c r="O781" s="218">
        <f t="shared" si="206"/>
        <v>1</v>
      </c>
      <c r="P781" s="218">
        <f t="shared" si="207"/>
        <v>1</v>
      </c>
      <c r="Q781" s="218">
        <f t="shared" si="208"/>
        <v>1</v>
      </c>
      <c r="R781" s="218">
        <f t="shared" si="209"/>
        <v>1</v>
      </c>
      <c r="S781" s="221">
        <f t="shared" si="200"/>
        <v>0</v>
      </c>
      <c r="T781" s="221">
        <f t="shared" si="201"/>
        <v>0</v>
      </c>
      <c r="U781" s="221">
        <f t="shared" si="202"/>
        <v>0</v>
      </c>
      <c r="V781" s="221">
        <f t="shared" si="203"/>
        <v>0</v>
      </c>
      <c r="W781" s="221">
        <f t="shared" si="204"/>
        <v>0</v>
      </c>
      <c r="X781" s="221">
        <f t="shared" si="205"/>
        <v>0</v>
      </c>
      <c r="Y781" s="205">
        <f t="shared" si="210"/>
        <v>-34.125</v>
      </c>
      <c r="Z781" s="205">
        <f t="shared" si="211"/>
        <v>-5.6875</v>
      </c>
      <c r="AA781" s="205">
        <f t="shared" si="212"/>
        <v>-62.8125</v>
      </c>
      <c r="AB781" s="205">
        <f t="shared" si="213"/>
        <v>28.4375</v>
      </c>
      <c r="AC781" s="205">
        <f t="shared" si="214"/>
        <v>-28.6875</v>
      </c>
      <c r="AD781" s="205">
        <f t="shared" si="215"/>
        <v>-57.125</v>
      </c>
    </row>
    <row r="782" spans="10:30" x14ac:dyDescent="0.2">
      <c r="J782" s="213">
        <v>57.700000000001197</v>
      </c>
      <c r="K782" s="214"/>
      <c r="L782" s="214"/>
      <c r="M782" s="214"/>
      <c r="N782" s="214"/>
      <c r="O782" s="218">
        <f t="shared" si="206"/>
        <v>1</v>
      </c>
      <c r="P782" s="218">
        <f t="shared" si="207"/>
        <v>1</v>
      </c>
      <c r="Q782" s="218">
        <f t="shared" si="208"/>
        <v>1</v>
      </c>
      <c r="R782" s="218">
        <f t="shared" si="209"/>
        <v>1</v>
      </c>
      <c r="S782" s="221">
        <f t="shared" si="200"/>
        <v>0</v>
      </c>
      <c r="T782" s="221">
        <f t="shared" si="201"/>
        <v>0</v>
      </c>
      <c r="U782" s="221">
        <f t="shared" si="202"/>
        <v>0</v>
      </c>
      <c r="V782" s="221">
        <f t="shared" si="203"/>
        <v>0</v>
      </c>
      <c r="W782" s="221">
        <f t="shared" si="204"/>
        <v>0</v>
      </c>
      <c r="X782" s="221">
        <f t="shared" si="205"/>
        <v>0</v>
      </c>
      <c r="Y782" s="205">
        <f t="shared" si="210"/>
        <v>-34.125</v>
      </c>
      <c r="Z782" s="205">
        <f t="shared" si="211"/>
        <v>-5.6875</v>
      </c>
      <c r="AA782" s="205">
        <f t="shared" si="212"/>
        <v>-62.8125</v>
      </c>
      <c r="AB782" s="205">
        <f t="shared" si="213"/>
        <v>28.4375</v>
      </c>
      <c r="AC782" s="205">
        <f t="shared" si="214"/>
        <v>-28.6875</v>
      </c>
      <c r="AD782" s="205">
        <f t="shared" si="215"/>
        <v>-57.125</v>
      </c>
    </row>
    <row r="783" spans="10:30" x14ac:dyDescent="0.2">
      <c r="J783" s="213">
        <v>57.800000000001198</v>
      </c>
      <c r="K783" s="214"/>
      <c r="L783" s="214"/>
      <c r="M783" s="214"/>
      <c r="N783" s="214"/>
      <c r="O783" s="218">
        <f t="shared" si="206"/>
        <v>1</v>
      </c>
      <c r="P783" s="218">
        <f t="shared" si="207"/>
        <v>1</v>
      </c>
      <c r="Q783" s="218">
        <f t="shared" si="208"/>
        <v>1</v>
      </c>
      <c r="R783" s="218">
        <f t="shared" si="209"/>
        <v>1</v>
      </c>
      <c r="S783" s="221">
        <f t="shared" si="200"/>
        <v>0</v>
      </c>
      <c r="T783" s="221">
        <f t="shared" si="201"/>
        <v>0</v>
      </c>
      <c r="U783" s="221">
        <f t="shared" si="202"/>
        <v>0</v>
      </c>
      <c r="V783" s="221">
        <f t="shared" si="203"/>
        <v>0</v>
      </c>
      <c r="W783" s="221">
        <f t="shared" si="204"/>
        <v>0</v>
      </c>
      <c r="X783" s="221">
        <f t="shared" si="205"/>
        <v>0</v>
      </c>
      <c r="Y783" s="205">
        <f t="shared" si="210"/>
        <v>-34.125</v>
      </c>
      <c r="Z783" s="205">
        <f t="shared" si="211"/>
        <v>-5.6875</v>
      </c>
      <c r="AA783" s="205">
        <f t="shared" si="212"/>
        <v>-62.8125</v>
      </c>
      <c r="AB783" s="205">
        <f t="shared" si="213"/>
        <v>28.4375</v>
      </c>
      <c r="AC783" s="205">
        <f t="shared" si="214"/>
        <v>-28.6875</v>
      </c>
      <c r="AD783" s="205">
        <f t="shared" si="215"/>
        <v>-57.125</v>
      </c>
    </row>
    <row r="784" spans="10:30" x14ac:dyDescent="0.2">
      <c r="J784" s="213">
        <v>57.900000000001199</v>
      </c>
      <c r="K784" s="214"/>
      <c r="L784" s="214"/>
      <c r="M784" s="214"/>
      <c r="N784" s="214"/>
      <c r="O784" s="218">
        <f t="shared" si="206"/>
        <v>1</v>
      </c>
      <c r="P784" s="218">
        <f t="shared" si="207"/>
        <v>1</v>
      </c>
      <c r="Q784" s="218">
        <f t="shared" si="208"/>
        <v>1</v>
      </c>
      <c r="R784" s="218">
        <f t="shared" si="209"/>
        <v>1</v>
      </c>
      <c r="S784" s="221">
        <f t="shared" si="200"/>
        <v>0</v>
      </c>
      <c r="T784" s="221">
        <f t="shared" si="201"/>
        <v>0</v>
      </c>
      <c r="U784" s="221">
        <f t="shared" si="202"/>
        <v>0</v>
      </c>
      <c r="V784" s="221">
        <f t="shared" si="203"/>
        <v>0</v>
      </c>
      <c r="W784" s="221">
        <f t="shared" si="204"/>
        <v>0</v>
      </c>
      <c r="X784" s="221">
        <f t="shared" si="205"/>
        <v>0</v>
      </c>
      <c r="Y784" s="205">
        <f t="shared" si="210"/>
        <v>-34.125</v>
      </c>
      <c r="Z784" s="205">
        <f t="shared" si="211"/>
        <v>-5.6875</v>
      </c>
      <c r="AA784" s="205">
        <f t="shared" si="212"/>
        <v>-62.8125</v>
      </c>
      <c r="AB784" s="205">
        <f t="shared" si="213"/>
        <v>28.4375</v>
      </c>
      <c r="AC784" s="205">
        <f t="shared" si="214"/>
        <v>-28.6875</v>
      </c>
      <c r="AD784" s="205">
        <f t="shared" si="215"/>
        <v>-57.125</v>
      </c>
    </row>
    <row r="785" spans="10:30" x14ac:dyDescent="0.2">
      <c r="J785" s="213">
        <v>58.000000000001201</v>
      </c>
      <c r="K785" s="214"/>
      <c r="L785" s="214"/>
      <c r="M785" s="214"/>
      <c r="N785" s="214"/>
      <c r="O785" s="218">
        <f t="shared" si="206"/>
        <v>1</v>
      </c>
      <c r="P785" s="218">
        <f t="shared" si="207"/>
        <v>1</v>
      </c>
      <c r="Q785" s="218">
        <f t="shared" si="208"/>
        <v>1</v>
      </c>
      <c r="R785" s="218">
        <f t="shared" si="209"/>
        <v>1</v>
      </c>
      <c r="S785" s="221">
        <f t="shared" si="200"/>
        <v>0</v>
      </c>
      <c r="T785" s="221">
        <f t="shared" si="201"/>
        <v>0</v>
      </c>
      <c r="U785" s="221">
        <f t="shared" si="202"/>
        <v>0</v>
      </c>
      <c r="V785" s="221">
        <f t="shared" si="203"/>
        <v>0</v>
      </c>
      <c r="W785" s="221">
        <f t="shared" si="204"/>
        <v>0</v>
      </c>
      <c r="X785" s="221">
        <f t="shared" si="205"/>
        <v>0</v>
      </c>
      <c r="Y785" s="205">
        <f t="shared" si="210"/>
        <v>-34.125</v>
      </c>
      <c r="Z785" s="205">
        <f t="shared" si="211"/>
        <v>-5.6875</v>
      </c>
      <c r="AA785" s="205">
        <f t="shared" si="212"/>
        <v>-62.8125</v>
      </c>
      <c r="AB785" s="205">
        <f t="shared" si="213"/>
        <v>28.4375</v>
      </c>
      <c r="AC785" s="205">
        <f t="shared" si="214"/>
        <v>-28.6875</v>
      </c>
      <c r="AD785" s="205">
        <f t="shared" si="215"/>
        <v>-57.125</v>
      </c>
    </row>
    <row r="786" spans="10:30" x14ac:dyDescent="0.2">
      <c r="J786" s="213">
        <v>58.100000000001202</v>
      </c>
      <c r="K786" s="214"/>
      <c r="L786" s="214"/>
      <c r="M786" s="214"/>
      <c r="N786" s="214"/>
      <c r="O786" s="218">
        <f t="shared" si="206"/>
        <v>1</v>
      </c>
      <c r="P786" s="218">
        <f t="shared" si="207"/>
        <v>1</v>
      </c>
      <c r="Q786" s="218">
        <f t="shared" si="208"/>
        <v>1</v>
      </c>
      <c r="R786" s="218">
        <f t="shared" si="209"/>
        <v>1</v>
      </c>
      <c r="S786" s="221">
        <f t="shared" si="200"/>
        <v>0</v>
      </c>
      <c r="T786" s="221">
        <f t="shared" si="201"/>
        <v>0</v>
      </c>
      <c r="U786" s="221">
        <f t="shared" si="202"/>
        <v>0</v>
      </c>
      <c r="V786" s="221">
        <f t="shared" si="203"/>
        <v>0</v>
      </c>
      <c r="W786" s="221">
        <f t="shared" si="204"/>
        <v>0</v>
      </c>
      <c r="X786" s="221">
        <f t="shared" si="205"/>
        <v>0</v>
      </c>
      <c r="Y786" s="205">
        <f t="shared" si="210"/>
        <v>-34.125</v>
      </c>
      <c r="Z786" s="205">
        <f t="shared" si="211"/>
        <v>-5.6875</v>
      </c>
      <c r="AA786" s="205">
        <f t="shared" si="212"/>
        <v>-62.8125</v>
      </c>
      <c r="AB786" s="205">
        <f t="shared" si="213"/>
        <v>28.4375</v>
      </c>
      <c r="AC786" s="205">
        <f t="shared" si="214"/>
        <v>-28.6875</v>
      </c>
      <c r="AD786" s="205">
        <f t="shared" si="215"/>
        <v>-57.125</v>
      </c>
    </row>
    <row r="787" spans="10:30" x14ac:dyDescent="0.2">
      <c r="J787" s="213">
        <v>58.200000000001197</v>
      </c>
      <c r="K787" s="214"/>
      <c r="L787" s="214"/>
      <c r="M787" s="214"/>
      <c r="N787" s="214"/>
      <c r="O787" s="218">
        <f t="shared" si="206"/>
        <v>1</v>
      </c>
      <c r="P787" s="218">
        <f t="shared" si="207"/>
        <v>1</v>
      </c>
      <c r="Q787" s="218">
        <f t="shared" si="208"/>
        <v>1</v>
      </c>
      <c r="R787" s="218">
        <f t="shared" si="209"/>
        <v>1</v>
      </c>
      <c r="S787" s="221">
        <f t="shared" si="200"/>
        <v>0</v>
      </c>
      <c r="T787" s="221">
        <f t="shared" si="201"/>
        <v>0</v>
      </c>
      <c r="U787" s="221">
        <f t="shared" si="202"/>
        <v>0</v>
      </c>
      <c r="V787" s="221">
        <f t="shared" si="203"/>
        <v>0</v>
      </c>
      <c r="W787" s="221">
        <f t="shared" si="204"/>
        <v>0</v>
      </c>
      <c r="X787" s="221">
        <f t="shared" si="205"/>
        <v>0</v>
      </c>
      <c r="Y787" s="205">
        <f t="shared" si="210"/>
        <v>-34.125</v>
      </c>
      <c r="Z787" s="205">
        <f t="shared" si="211"/>
        <v>-5.6875</v>
      </c>
      <c r="AA787" s="205">
        <f t="shared" si="212"/>
        <v>-62.8125</v>
      </c>
      <c r="AB787" s="205">
        <f t="shared" si="213"/>
        <v>28.4375</v>
      </c>
      <c r="AC787" s="205">
        <f t="shared" si="214"/>
        <v>-28.6875</v>
      </c>
      <c r="AD787" s="205">
        <f t="shared" si="215"/>
        <v>-57.125</v>
      </c>
    </row>
    <row r="788" spans="10:30" x14ac:dyDescent="0.2">
      <c r="J788" s="213">
        <v>58.300000000001198</v>
      </c>
      <c r="K788" s="214"/>
      <c r="L788" s="214"/>
      <c r="M788" s="214"/>
      <c r="N788" s="214"/>
      <c r="O788" s="218">
        <f t="shared" si="206"/>
        <v>1</v>
      </c>
      <c r="P788" s="218">
        <f t="shared" si="207"/>
        <v>1</v>
      </c>
      <c r="Q788" s="218">
        <f t="shared" si="208"/>
        <v>1</v>
      </c>
      <c r="R788" s="218">
        <f t="shared" si="209"/>
        <v>1</v>
      </c>
      <c r="S788" s="221">
        <f t="shared" si="200"/>
        <v>0</v>
      </c>
      <c r="T788" s="221">
        <f t="shared" si="201"/>
        <v>0</v>
      </c>
      <c r="U788" s="221">
        <f t="shared" si="202"/>
        <v>0</v>
      </c>
      <c r="V788" s="221">
        <f t="shared" si="203"/>
        <v>0</v>
      </c>
      <c r="W788" s="221">
        <f t="shared" si="204"/>
        <v>0</v>
      </c>
      <c r="X788" s="221">
        <f t="shared" si="205"/>
        <v>0</v>
      </c>
      <c r="Y788" s="205">
        <f t="shared" si="210"/>
        <v>-34.125</v>
      </c>
      <c r="Z788" s="205">
        <f t="shared" si="211"/>
        <v>-5.6875</v>
      </c>
      <c r="AA788" s="205">
        <f t="shared" si="212"/>
        <v>-62.8125</v>
      </c>
      <c r="AB788" s="205">
        <f t="shared" si="213"/>
        <v>28.4375</v>
      </c>
      <c r="AC788" s="205">
        <f t="shared" si="214"/>
        <v>-28.6875</v>
      </c>
      <c r="AD788" s="205">
        <f t="shared" si="215"/>
        <v>-57.125</v>
      </c>
    </row>
    <row r="789" spans="10:30" x14ac:dyDescent="0.2">
      <c r="J789" s="213">
        <v>58.400000000001199</v>
      </c>
      <c r="K789" s="214"/>
      <c r="L789" s="214"/>
      <c r="M789" s="214"/>
      <c r="N789" s="214"/>
      <c r="O789" s="218">
        <f t="shared" si="206"/>
        <v>1</v>
      </c>
      <c r="P789" s="218">
        <f t="shared" si="207"/>
        <v>1</v>
      </c>
      <c r="Q789" s="218">
        <f t="shared" si="208"/>
        <v>1</v>
      </c>
      <c r="R789" s="218">
        <f t="shared" si="209"/>
        <v>1</v>
      </c>
      <c r="S789" s="221">
        <f t="shared" si="200"/>
        <v>0</v>
      </c>
      <c r="T789" s="221">
        <f t="shared" si="201"/>
        <v>0</v>
      </c>
      <c r="U789" s="221">
        <f t="shared" si="202"/>
        <v>0</v>
      </c>
      <c r="V789" s="221">
        <f t="shared" si="203"/>
        <v>0</v>
      </c>
      <c r="W789" s="221">
        <f t="shared" si="204"/>
        <v>0</v>
      </c>
      <c r="X789" s="221">
        <f t="shared" si="205"/>
        <v>0</v>
      </c>
      <c r="Y789" s="205">
        <f t="shared" si="210"/>
        <v>-34.125</v>
      </c>
      <c r="Z789" s="205">
        <f t="shared" si="211"/>
        <v>-5.6875</v>
      </c>
      <c r="AA789" s="205">
        <f t="shared" si="212"/>
        <v>-62.8125</v>
      </c>
      <c r="AB789" s="205">
        <f t="shared" si="213"/>
        <v>28.4375</v>
      </c>
      <c r="AC789" s="205">
        <f t="shared" si="214"/>
        <v>-28.6875</v>
      </c>
      <c r="AD789" s="205">
        <f t="shared" si="215"/>
        <v>-57.125</v>
      </c>
    </row>
    <row r="790" spans="10:30" x14ac:dyDescent="0.2">
      <c r="J790" s="213">
        <v>58.500000000001201</v>
      </c>
      <c r="K790" s="214"/>
      <c r="L790" s="214"/>
      <c r="M790" s="214"/>
      <c r="N790" s="214"/>
      <c r="O790" s="218">
        <f t="shared" si="206"/>
        <v>1</v>
      </c>
      <c r="P790" s="218">
        <f t="shared" si="207"/>
        <v>1</v>
      </c>
      <c r="Q790" s="218">
        <f t="shared" si="208"/>
        <v>1</v>
      </c>
      <c r="R790" s="218">
        <f t="shared" si="209"/>
        <v>1</v>
      </c>
      <c r="S790" s="221">
        <f t="shared" si="200"/>
        <v>0</v>
      </c>
      <c r="T790" s="221">
        <f t="shared" si="201"/>
        <v>0</v>
      </c>
      <c r="U790" s="221">
        <f t="shared" si="202"/>
        <v>0</v>
      </c>
      <c r="V790" s="221">
        <f t="shared" si="203"/>
        <v>0</v>
      </c>
      <c r="W790" s="221">
        <f t="shared" si="204"/>
        <v>0</v>
      </c>
      <c r="X790" s="221">
        <f t="shared" si="205"/>
        <v>0</v>
      </c>
      <c r="Y790" s="205">
        <f t="shared" si="210"/>
        <v>-34.125</v>
      </c>
      <c r="Z790" s="205">
        <f t="shared" si="211"/>
        <v>-5.6875</v>
      </c>
      <c r="AA790" s="205">
        <f t="shared" si="212"/>
        <v>-62.8125</v>
      </c>
      <c r="AB790" s="205">
        <f t="shared" si="213"/>
        <v>28.4375</v>
      </c>
      <c r="AC790" s="205">
        <f t="shared" si="214"/>
        <v>-28.6875</v>
      </c>
      <c r="AD790" s="205">
        <f t="shared" si="215"/>
        <v>-57.125</v>
      </c>
    </row>
    <row r="791" spans="10:30" x14ac:dyDescent="0.2">
      <c r="J791" s="213">
        <v>58.600000000001202</v>
      </c>
      <c r="K791" s="214"/>
      <c r="L791" s="214"/>
      <c r="M791" s="214"/>
      <c r="N791" s="214"/>
      <c r="O791" s="218">
        <f t="shared" si="206"/>
        <v>1</v>
      </c>
      <c r="P791" s="218">
        <f t="shared" si="207"/>
        <v>1</v>
      </c>
      <c r="Q791" s="218">
        <f t="shared" si="208"/>
        <v>1</v>
      </c>
      <c r="R791" s="218">
        <f t="shared" si="209"/>
        <v>1</v>
      </c>
      <c r="S791" s="221">
        <f t="shared" si="200"/>
        <v>0</v>
      </c>
      <c r="T791" s="221">
        <f t="shared" si="201"/>
        <v>0</v>
      </c>
      <c r="U791" s="221">
        <f t="shared" si="202"/>
        <v>0</v>
      </c>
      <c r="V791" s="221">
        <f t="shared" si="203"/>
        <v>0</v>
      </c>
      <c r="W791" s="221">
        <f t="shared" si="204"/>
        <v>0</v>
      </c>
      <c r="X791" s="221">
        <f t="shared" si="205"/>
        <v>0</v>
      </c>
      <c r="Y791" s="205">
        <f t="shared" si="210"/>
        <v>-34.125</v>
      </c>
      <c r="Z791" s="205">
        <f t="shared" si="211"/>
        <v>-5.6875</v>
      </c>
      <c r="AA791" s="205">
        <f t="shared" si="212"/>
        <v>-62.8125</v>
      </c>
      <c r="AB791" s="205">
        <f t="shared" si="213"/>
        <v>28.4375</v>
      </c>
      <c r="AC791" s="205">
        <f t="shared" si="214"/>
        <v>-28.6875</v>
      </c>
      <c r="AD791" s="205">
        <f t="shared" si="215"/>
        <v>-57.125</v>
      </c>
    </row>
    <row r="792" spans="10:30" x14ac:dyDescent="0.2">
      <c r="J792" s="213">
        <v>58.700000000001197</v>
      </c>
      <c r="K792" s="214"/>
      <c r="L792" s="214"/>
      <c r="M792" s="214"/>
      <c r="N792" s="214"/>
      <c r="O792" s="218">
        <f t="shared" si="206"/>
        <v>1</v>
      </c>
      <c r="P792" s="218">
        <f t="shared" si="207"/>
        <v>1</v>
      </c>
      <c r="Q792" s="218">
        <f t="shared" si="208"/>
        <v>1</v>
      </c>
      <c r="R792" s="218">
        <f t="shared" si="209"/>
        <v>1</v>
      </c>
      <c r="S792" s="221">
        <f t="shared" si="200"/>
        <v>0</v>
      </c>
      <c r="T792" s="221">
        <f t="shared" si="201"/>
        <v>0</v>
      </c>
      <c r="U792" s="221">
        <f t="shared" si="202"/>
        <v>0</v>
      </c>
      <c r="V792" s="221">
        <f t="shared" si="203"/>
        <v>0</v>
      </c>
      <c r="W792" s="221">
        <f t="shared" si="204"/>
        <v>0</v>
      </c>
      <c r="X792" s="221">
        <f t="shared" si="205"/>
        <v>0</v>
      </c>
      <c r="Y792" s="205">
        <f t="shared" si="210"/>
        <v>-34.125</v>
      </c>
      <c r="Z792" s="205">
        <f t="shared" si="211"/>
        <v>-5.6875</v>
      </c>
      <c r="AA792" s="205">
        <f t="shared" si="212"/>
        <v>-62.8125</v>
      </c>
      <c r="AB792" s="205">
        <f t="shared" si="213"/>
        <v>28.4375</v>
      </c>
      <c r="AC792" s="205">
        <f t="shared" si="214"/>
        <v>-28.6875</v>
      </c>
      <c r="AD792" s="205">
        <f t="shared" si="215"/>
        <v>-57.125</v>
      </c>
    </row>
    <row r="793" spans="10:30" x14ac:dyDescent="0.2">
      <c r="J793" s="213">
        <v>58.800000000001198</v>
      </c>
      <c r="K793" s="214"/>
      <c r="L793" s="214"/>
      <c r="M793" s="214"/>
      <c r="N793" s="214"/>
      <c r="O793" s="218">
        <f t="shared" si="206"/>
        <v>1</v>
      </c>
      <c r="P793" s="218">
        <f t="shared" si="207"/>
        <v>1</v>
      </c>
      <c r="Q793" s="218">
        <f t="shared" si="208"/>
        <v>1</v>
      </c>
      <c r="R793" s="218">
        <f t="shared" si="209"/>
        <v>1</v>
      </c>
      <c r="S793" s="221">
        <f t="shared" si="200"/>
        <v>0</v>
      </c>
      <c r="T793" s="221">
        <f t="shared" si="201"/>
        <v>0</v>
      </c>
      <c r="U793" s="221">
        <f t="shared" si="202"/>
        <v>0</v>
      </c>
      <c r="V793" s="221">
        <f t="shared" si="203"/>
        <v>0</v>
      </c>
      <c r="W793" s="221">
        <f t="shared" si="204"/>
        <v>0</v>
      </c>
      <c r="X793" s="221">
        <f t="shared" si="205"/>
        <v>0</v>
      </c>
      <c r="Y793" s="205">
        <f t="shared" si="210"/>
        <v>-34.125</v>
      </c>
      <c r="Z793" s="205">
        <f t="shared" si="211"/>
        <v>-5.6875</v>
      </c>
      <c r="AA793" s="205">
        <f t="shared" si="212"/>
        <v>-62.8125</v>
      </c>
      <c r="AB793" s="205">
        <f t="shared" si="213"/>
        <v>28.4375</v>
      </c>
      <c r="AC793" s="205">
        <f t="shared" si="214"/>
        <v>-28.6875</v>
      </c>
      <c r="AD793" s="205">
        <f t="shared" si="215"/>
        <v>-57.125</v>
      </c>
    </row>
    <row r="794" spans="10:30" x14ac:dyDescent="0.2">
      <c r="J794" s="213">
        <v>58.900000000001199</v>
      </c>
      <c r="K794" s="214"/>
      <c r="L794" s="214"/>
      <c r="M794" s="214"/>
      <c r="N794" s="214"/>
      <c r="O794" s="218">
        <f t="shared" si="206"/>
        <v>1</v>
      </c>
      <c r="P794" s="218">
        <f t="shared" si="207"/>
        <v>1</v>
      </c>
      <c r="Q794" s="218">
        <f t="shared" si="208"/>
        <v>1</v>
      </c>
      <c r="R794" s="218">
        <f t="shared" si="209"/>
        <v>1</v>
      </c>
      <c r="S794" s="221">
        <f t="shared" si="200"/>
        <v>0</v>
      </c>
      <c r="T794" s="221">
        <f t="shared" si="201"/>
        <v>0</v>
      </c>
      <c r="U794" s="221">
        <f t="shared" si="202"/>
        <v>0</v>
      </c>
      <c r="V794" s="221">
        <f t="shared" si="203"/>
        <v>0</v>
      </c>
      <c r="W794" s="221">
        <f t="shared" si="204"/>
        <v>0</v>
      </c>
      <c r="X794" s="221">
        <f t="shared" si="205"/>
        <v>0</v>
      </c>
      <c r="Y794" s="205">
        <f t="shared" si="210"/>
        <v>-34.125</v>
      </c>
      <c r="Z794" s="205">
        <f t="shared" si="211"/>
        <v>-5.6875</v>
      </c>
      <c r="AA794" s="205">
        <f t="shared" si="212"/>
        <v>-62.8125</v>
      </c>
      <c r="AB794" s="205">
        <f t="shared" si="213"/>
        <v>28.4375</v>
      </c>
      <c r="AC794" s="205">
        <f t="shared" si="214"/>
        <v>-28.6875</v>
      </c>
      <c r="AD794" s="205">
        <f t="shared" si="215"/>
        <v>-57.125</v>
      </c>
    </row>
    <row r="795" spans="10:30" x14ac:dyDescent="0.2">
      <c r="J795" s="213">
        <v>59.000000000001201</v>
      </c>
      <c r="K795" s="214"/>
      <c r="L795" s="214"/>
      <c r="M795" s="214"/>
      <c r="N795" s="214"/>
      <c r="O795" s="218">
        <f t="shared" si="206"/>
        <v>1</v>
      </c>
      <c r="P795" s="218">
        <f t="shared" si="207"/>
        <v>1</v>
      </c>
      <c r="Q795" s="218">
        <f t="shared" si="208"/>
        <v>1</v>
      </c>
      <c r="R795" s="218">
        <f t="shared" si="209"/>
        <v>1</v>
      </c>
      <c r="S795" s="221">
        <f t="shared" si="200"/>
        <v>0</v>
      </c>
      <c r="T795" s="221">
        <f t="shared" si="201"/>
        <v>0</v>
      </c>
      <c r="U795" s="221">
        <f t="shared" si="202"/>
        <v>0</v>
      </c>
      <c r="V795" s="221">
        <f t="shared" si="203"/>
        <v>0</v>
      </c>
      <c r="W795" s="221">
        <f t="shared" si="204"/>
        <v>0</v>
      </c>
      <c r="X795" s="221">
        <f t="shared" si="205"/>
        <v>0</v>
      </c>
      <c r="Y795" s="205">
        <f t="shared" si="210"/>
        <v>-34.125</v>
      </c>
      <c r="Z795" s="205">
        <f t="shared" si="211"/>
        <v>-5.6875</v>
      </c>
      <c r="AA795" s="205">
        <f t="shared" si="212"/>
        <v>-62.8125</v>
      </c>
      <c r="AB795" s="205">
        <f t="shared" si="213"/>
        <v>28.4375</v>
      </c>
      <c r="AC795" s="205">
        <f t="shared" si="214"/>
        <v>-28.6875</v>
      </c>
      <c r="AD795" s="205">
        <f t="shared" si="215"/>
        <v>-57.125</v>
      </c>
    </row>
    <row r="796" spans="10:30" x14ac:dyDescent="0.2">
      <c r="J796" s="213">
        <v>59.100000000001202</v>
      </c>
      <c r="K796" s="214"/>
      <c r="L796" s="214"/>
      <c r="M796" s="214"/>
      <c r="N796" s="214"/>
      <c r="O796" s="218">
        <f t="shared" si="206"/>
        <v>1</v>
      </c>
      <c r="P796" s="218">
        <f t="shared" si="207"/>
        <v>1</v>
      </c>
      <c r="Q796" s="218">
        <f t="shared" si="208"/>
        <v>1</v>
      </c>
      <c r="R796" s="218">
        <f t="shared" si="209"/>
        <v>1</v>
      </c>
      <c r="S796" s="221">
        <f t="shared" si="200"/>
        <v>0</v>
      </c>
      <c r="T796" s="221">
        <f t="shared" si="201"/>
        <v>0</v>
      </c>
      <c r="U796" s="221">
        <f t="shared" si="202"/>
        <v>0</v>
      </c>
      <c r="V796" s="221">
        <f t="shared" si="203"/>
        <v>0</v>
      </c>
      <c r="W796" s="221">
        <f t="shared" si="204"/>
        <v>0</v>
      </c>
      <c r="X796" s="221">
        <f t="shared" si="205"/>
        <v>0</v>
      </c>
      <c r="Y796" s="205">
        <f t="shared" si="210"/>
        <v>-34.125</v>
      </c>
      <c r="Z796" s="205">
        <f t="shared" si="211"/>
        <v>-5.6875</v>
      </c>
      <c r="AA796" s="205">
        <f t="shared" si="212"/>
        <v>-62.8125</v>
      </c>
      <c r="AB796" s="205">
        <f t="shared" si="213"/>
        <v>28.4375</v>
      </c>
      <c r="AC796" s="205">
        <f t="shared" si="214"/>
        <v>-28.6875</v>
      </c>
      <c r="AD796" s="205">
        <f t="shared" si="215"/>
        <v>-57.125</v>
      </c>
    </row>
    <row r="797" spans="10:30" x14ac:dyDescent="0.2">
      <c r="J797" s="213">
        <v>59.200000000001197</v>
      </c>
      <c r="K797" s="214"/>
      <c r="L797" s="214"/>
      <c r="M797" s="214"/>
      <c r="N797" s="214"/>
      <c r="O797" s="218">
        <f t="shared" si="206"/>
        <v>1</v>
      </c>
      <c r="P797" s="218">
        <f t="shared" si="207"/>
        <v>1</v>
      </c>
      <c r="Q797" s="218">
        <f t="shared" si="208"/>
        <v>1</v>
      </c>
      <c r="R797" s="218">
        <f t="shared" si="209"/>
        <v>1</v>
      </c>
      <c r="S797" s="221">
        <f t="shared" si="200"/>
        <v>0</v>
      </c>
      <c r="T797" s="221">
        <f t="shared" si="201"/>
        <v>0</v>
      </c>
      <c r="U797" s="221">
        <f t="shared" si="202"/>
        <v>0</v>
      </c>
      <c r="V797" s="221">
        <f t="shared" si="203"/>
        <v>0</v>
      </c>
      <c r="W797" s="221">
        <f t="shared" si="204"/>
        <v>0</v>
      </c>
      <c r="X797" s="221">
        <f t="shared" si="205"/>
        <v>0</v>
      </c>
      <c r="Y797" s="205">
        <f t="shared" si="210"/>
        <v>-34.125</v>
      </c>
      <c r="Z797" s="205">
        <f t="shared" si="211"/>
        <v>-5.6875</v>
      </c>
      <c r="AA797" s="205">
        <f t="shared" si="212"/>
        <v>-62.8125</v>
      </c>
      <c r="AB797" s="205">
        <f t="shared" si="213"/>
        <v>28.4375</v>
      </c>
      <c r="AC797" s="205">
        <f t="shared" si="214"/>
        <v>-28.6875</v>
      </c>
      <c r="AD797" s="205">
        <f t="shared" si="215"/>
        <v>-57.125</v>
      </c>
    </row>
    <row r="798" spans="10:30" x14ac:dyDescent="0.2">
      <c r="J798" s="213">
        <v>59.300000000001198</v>
      </c>
      <c r="K798" s="214"/>
      <c r="L798" s="214"/>
      <c r="M798" s="214"/>
      <c r="N798" s="214"/>
      <c r="O798" s="218">
        <f t="shared" si="206"/>
        <v>1</v>
      </c>
      <c r="P798" s="218">
        <f t="shared" si="207"/>
        <v>1</v>
      </c>
      <c r="Q798" s="218">
        <f t="shared" si="208"/>
        <v>1</v>
      </c>
      <c r="R798" s="218">
        <f t="shared" si="209"/>
        <v>1</v>
      </c>
      <c r="S798" s="221">
        <f t="shared" si="200"/>
        <v>0</v>
      </c>
      <c r="T798" s="221">
        <f t="shared" si="201"/>
        <v>0</v>
      </c>
      <c r="U798" s="221">
        <f t="shared" si="202"/>
        <v>0</v>
      </c>
      <c r="V798" s="221">
        <f t="shared" si="203"/>
        <v>0</v>
      </c>
      <c r="W798" s="221">
        <f t="shared" si="204"/>
        <v>0</v>
      </c>
      <c r="X798" s="221">
        <f t="shared" si="205"/>
        <v>0</v>
      </c>
      <c r="Y798" s="205">
        <f t="shared" si="210"/>
        <v>-34.125</v>
      </c>
      <c r="Z798" s="205">
        <f t="shared" si="211"/>
        <v>-5.6875</v>
      </c>
      <c r="AA798" s="205">
        <f t="shared" si="212"/>
        <v>-62.8125</v>
      </c>
      <c r="AB798" s="205">
        <f t="shared" si="213"/>
        <v>28.4375</v>
      </c>
      <c r="AC798" s="205">
        <f t="shared" si="214"/>
        <v>-28.6875</v>
      </c>
      <c r="AD798" s="205">
        <f t="shared" si="215"/>
        <v>-57.125</v>
      </c>
    </row>
    <row r="799" spans="10:30" x14ac:dyDescent="0.2">
      <c r="J799" s="213">
        <v>59.400000000001199</v>
      </c>
      <c r="K799" s="214"/>
      <c r="L799" s="214"/>
      <c r="M799" s="214"/>
      <c r="N799" s="214"/>
      <c r="O799" s="218">
        <f t="shared" si="206"/>
        <v>1</v>
      </c>
      <c r="P799" s="218">
        <f t="shared" si="207"/>
        <v>1</v>
      </c>
      <c r="Q799" s="218">
        <f t="shared" si="208"/>
        <v>1</v>
      </c>
      <c r="R799" s="218">
        <f t="shared" si="209"/>
        <v>1</v>
      </c>
      <c r="S799" s="221">
        <f t="shared" si="200"/>
        <v>0</v>
      </c>
      <c r="T799" s="221">
        <f t="shared" si="201"/>
        <v>0</v>
      </c>
      <c r="U799" s="221">
        <f t="shared" si="202"/>
        <v>0</v>
      </c>
      <c r="V799" s="221">
        <f t="shared" si="203"/>
        <v>0</v>
      </c>
      <c r="W799" s="221">
        <f t="shared" si="204"/>
        <v>0</v>
      </c>
      <c r="X799" s="221">
        <f t="shared" si="205"/>
        <v>0</v>
      </c>
      <c r="Y799" s="205">
        <f t="shared" si="210"/>
        <v>-34.125</v>
      </c>
      <c r="Z799" s="205">
        <f t="shared" si="211"/>
        <v>-5.6875</v>
      </c>
      <c r="AA799" s="205">
        <f t="shared" si="212"/>
        <v>-62.8125</v>
      </c>
      <c r="AB799" s="205">
        <f t="shared" si="213"/>
        <v>28.4375</v>
      </c>
      <c r="AC799" s="205">
        <f t="shared" si="214"/>
        <v>-28.6875</v>
      </c>
      <c r="AD799" s="205">
        <f t="shared" si="215"/>
        <v>-57.125</v>
      </c>
    </row>
    <row r="800" spans="10:30" x14ac:dyDescent="0.2">
      <c r="J800" s="213">
        <v>59.500000000001201</v>
      </c>
      <c r="K800" s="214"/>
      <c r="L800" s="214"/>
      <c r="M800" s="214"/>
      <c r="N800" s="214"/>
      <c r="O800" s="218">
        <f t="shared" si="206"/>
        <v>1</v>
      </c>
      <c r="P800" s="218">
        <f t="shared" si="207"/>
        <v>1</v>
      </c>
      <c r="Q800" s="218">
        <f t="shared" si="208"/>
        <v>1</v>
      </c>
      <c r="R800" s="218">
        <f t="shared" si="209"/>
        <v>1</v>
      </c>
      <c r="S800" s="221">
        <f t="shared" si="200"/>
        <v>0</v>
      </c>
      <c r="T800" s="221">
        <f t="shared" si="201"/>
        <v>0</v>
      </c>
      <c r="U800" s="221">
        <f t="shared" si="202"/>
        <v>0</v>
      </c>
      <c r="V800" s="221">
        <f t="shared" si="203"/>
        <v>0</v>
      </c>
      <c r="W800" s="221">
        <f t="shared" si="204"/>
        <v>0</v>
      </c>
      <c r="X800" s="221">
        <f t="shared" si="205"/>
        <v>0</v>
      </c>
      <c r="Y800" s="205">
        <f t="shared" si="210"/>
        <v>-34.125</v>
      </c>
      <c r="Z800" s="205">
        <f t="shared" si="211"/>
        <v>-5.6875</v>
      </c>
      <c r="AA800" s="205">
        <f t="shared" si="212"/>
        <v>-62.8125</v>
      </c>
      <c r="AB800" s="205">
        <f t="shared" si="213"/>
        <v>28.4375</v>
      </c>
      <c r="AC800" s="205">
        <f t="shared" si="214"/>
        <v>-28.6875</v>
      </c>
      <c r="AD800" s="205">
        <f t="shared" si="215"/>
        <v>-57.125</v>
      </c>
    </row>
    <row r="801" spans="10:30" x14ac:dyDescent="0.2">
      <c r="J801" s="213">
        <v>59.600000000001202</v>
      </c>
      <c r="K801" s="214"/>
      <c r="L801" s="214"/>
      <c r="M801" s="214"/>
      <c r="N801" s="214"/>
      <c r="O801" s="218">
        <f t="shared" si="206"/>
        <v>1</v>
      </c>
      <c r="P801" s="218">
        <f t="shared" si="207"/>
        <v>1</v>
      </c>
      <c r="Q801" s="218">
        <f t="shared" si="208"/>
        <v>1</v>
      </c>
      <c r="R801" s="218">
        <f t="shared" si="209"/>
        <v>1</v>
      </c>
      <c r="S801" s="221">
        <f t="shared" si="200"/>
        <v>0</v>
      </c>
      <c r="T801" s="221">
        <f t="shared" si="201"/>
        <v>0</v>
      </c>
      <c r="U801" s="221">
        <f t="shared" si="202"/>
        <v>0</v>
      </c>
      <c r="V801" s="221">
        <f t="shared" si="203"/>
        <v>0</v>
      </c>
      <c r="W801" s="221">
        <f t="shared" si="204"/>
        <v>0</v>
      </c>
      <c r="X801" s="221">
        <f t="shared" si="205"/>
        <v>0</v>
      </c>
      <c r="Y801" s="205">
        <f t="shared" si="210"/>
        <v>-34.125</v>
      </c>
      <c r="Z801" s="205">
        <f t="shared" si="211"/>
        <v>-5.6875</v>
      </c>
      <c r="AA801" s="205">
        <f t="shared" si="212"/>
        <v>-62.8125</v>
      </c>
      <c r="AB801" s="205">
        <f t="shared" si="213"/>
        <v>28.4375</v>
      </c>
      <c r="AC801" s="205">
        <f t="shared" si="214"/>
        <v>-28.6875</v>
      </c>
      <c r="AD801" s="205">
        <f t="shared" si="215"/>
        <v>-57.125</v>
      </c>
    </row>
    <row r="802" spans="10:30" x14ac:dyDescent="0.2">
      <c r="J802" s="213">
        <v>59.700000000001197</v>
      </c>
      <c r="K802" s="214"/>
      <c r="L802" s="214"/>
      <c r="M802" s="214"/>
      <c r="N802" s="214"/>
      <c r="O802" s="218">
        <f t="shared" si="206"/>
        <v>1</v>
      </c>
      <c r="P802" s="218">
        <f t="shared" si="207"/>
        <v>1</v>
      </c>
      <c r="Q802" s="218">
        <f t="shared" si="208"/>
        <v>1</v>
      </c>
      <c r="R802" s="218">
        <f t="shared" si="209"/>
        <v>1</v>
      </c>
      <c r="S802" s="221">
        <f t="shared" si="200"/>
        <v>0</v>
      </c>
      <c r="T802" s="221">
        <f t="shared" si="201"/>
        <v>0</v>
      </c>
      <c r="U802" s="221">
        <f t="shared" si="202"/>
        <v>0</v>
      </c>
      <c r="V802" s="221">
        <f t="shared" si="203"/>
        <v>0</v>
      </c>
      <c r="W802" s="221">
        <f t="shared" si="204"/>
        <v>0</v>
      </c>
      <c r="X802" s="221">
        <f t="shared" si="205"/>
        <v>0</v>
      </c>
      <c r="Y802" s="205">
        <f t="shared" si="210"/>
        <v>-34.125</v>
      </c>
      <c r="Z802" s="205">
        <f t="shared" si="211"/>
        <v>-5.6875</v>
      </c>
      <c r="AA802" s="205">
        <f t="shared" si="212"/>
        <v>-62.8125</v>
      </c>
      <c r="AB802" s="205">
        <f t="shared" si="213"/>
        <v>28.4375</v>
      </c>
      <c r="AC802" s="205">
        <f t="shared" si="214"/>
        <v>-28.6875</v>
      </c>
      <c r="AD802" s="205">
        <f t="shared" si="215"/>
        <v>-57.125</v>
      </c>
    </row>
    <row r="803" spans="10:30" x14ac:dyDescent="0.2">
      <c r="J803" s="213">
        <v>59.800000000001198</v>
      </c>
      <c r="K803" s="214"/>
      <c r="L803" s="214"/>
      <c r="M803" s="214"/>
      <c r="N803" s="214"/>
      <c r="O803" s="218">
        <f t="shared" si="206"/>
        <v>1</v>
      </c>
      <c r="P803" s="218">
        <f t="shared" si="207"/>
        <v>1</v>
      </c>
      <c r="Q803" s="218">
        <f t="shared" si="208"/>
        <v>1</v>
      </c>
      <c r="R803" s="218">
        <f t="shared" si="209"/>
        <v>1</v>
      </c>
      <c r="S803" s="221">
        <f t="shared" si="200"/>
        <v>0</v>
      </c>
      <c r="T803" s="221">
        <f t="shared" si="201"/>
        <v>0</v>
      </c>
      <c r="U803" s="221">
        <f t="shared" si="202"/>
        <v>0</v>
      </c>
      <c r="V803" s="221">
        <f t="shared" si="203"/>
        <v>0</v>
      </c>
      <c r="W803" s="221">
        <f t="shared" si="204"/>
        <v>0</v>
      </c>
      <c r="X803" s="221">
        <f t="shared" si="205"/>
        <v>0</v>
      </c>
      <c r="Y803" s="205">
        <f t="shared" si="210"/>
        <v>-34.125</v>
      </c>
      <c r="Z803" s="205">
        <f t="shared" si="211"/>
        <v>-5.6875</v>
      </c>
      <c r="AA803" s="205">
        <f t="shared" si="212"/>
        <v>-62.8125</v>
      </c>
      <c r="AB803" s="205">
        <f t="shared" si="213"/>
        <v>28.4375</v>
      </c>
      <c r="AC803" s="205">
        <f t="shared" si="214"/>
        <v>-28.6875</v>
      </c>
      <c r="AD803" s="205">
        <f t="shared" si="215"/>
        <v>-57.125</v>
      </c>
    </row>
    <row r="804" spans="10:30" x14ac:dyDescent="0.2">
      <c r="J804" s="213">
        <v>59.900000000001199</v>
      </c>
      <c r="K804" s="214"/>
      <c r="L804" s="214"/>
      <c r="M804" s="214"/>
      <c r="N804" s="214"/>
      <c r="O804" s="218">
        <f t="shared" si="206"/>
        <v>1</v>
      </c>
      <c r="P804" s="218">
        <f t="shared" si="207"/>
        <v>1</v>
      </c>
      <c r="Q804" s="218">
        <f t="shared" si="208"/>
        <v>1</v>
      </c>
      <c r="R804" s="218">
        <f t="shared" si="209"/>
        <v>1</v>
      </c>
      <c r="S804" s="221">
        <f t="shared" si="200"/>
        <v>0</v>
      </c>
      <c r="T804" s="221">
        <f t="shared" si="201"/>
        <v>0</v>
      </c>
      <c r="U804" s="221">
        <f t="shared" si="202"/>
        <v>0</v>
      </c>
      <c r="V804" s="221">
        <f t="shared" si="203"/>
        <v>0</v>
      </c>
      <c r="W804" s="221">
        <f t="shared" si="204"/>
        <v>0</v>
      </c>
      <c r="X804" s="221">
        <f t="shared" si="205"/>
        <v>0</v>
      </c>
      <c r="Y804" s="205">
        <f t="shared" si="210"/>
        <v>-34.125</v>
      </c>
      <c r="Z804" s="205">
        <f t="shared" si="211"/>
        <v>-5.6875</v>
      </c>
      <c r="AA804" s="205">
        <f t="shared" si="212"/>
        <v>-62.8125</v>
      </c>
      <c r="AB804" s="205">
        <f t="shared" si="213"/>
        <v>28.4375</v>
      </c>
      <c r="AC804" s="205">
        <f t="shared" si="214"/>
        <v>-28.6875</v>
      </c>
      <c r="AD804" s="205">
        <f t="shared" si="215"/>
        <v>-57.125</v>
      </c>
    </row>
    <row r="805" spans="10:30" x14ac:dyDescent="0.2">
      <c r="J805" s="213">
        <v>60.000000000001201</v>
      </c>
      <c r="K805" s="214"/>
      <c r="L805" s="214"/>
      <c r="M805" s="214"/>
      <c r="N805" s="214"/>
      <c r="O805" s="218">
        <f t="shared" si="206"/>
        <v>1</v>
      </c>
      <c r="P805" s="218">
        <f t="shared" si="207"/>
        <v>1</v>
      </c>
      <c r="Q805" s="218">
        <f t="shared" si="208"/>
        <v>1</v>
      </c>
      <c r="R805" s="218">
        <f t="shared" si="209"/>
        <v>1</v>
      </c>
      <c r="S805" s="221">
        <f t="shared" si="200"/>
        <v>0</v>
      </c>
      <c r="T805" s="221">
        <f t="shared" si="201"/>
        <v>0</v>
      </c>
      <c r="U805" s="221">
        <f t="shared" si="202"/>
        <v>0</v>
      </c>
      <c r="V805" s="221">
        <f t="shared" si="203"/>
        <v>0</v>
      </c>
      <c r="W805" s="221">
        <f t="shared" si="204"/>
        <v>0</v>
      </c>
      <c r="X805" s="221">
        <f t="shared" si="205"/>
        <v>0</v>
      </c>
      <c r="Y805" s="205">
        <f t="shared" si="210"/>
        <v>-34.125</v>
      </c>
      <c r="Z805" s="205">
        <f t="shared" si="211"/>
        <v>-5.6875</v>
      </c>
      <c r="AA805" s="205">
        <f t="shared" si="212"/>
        <v>-62.8125</v>
      </c>
      <c r="AB805" s="205">
        <f t="shared" si="213"/>
        <v>28.4375</v>
      </c>
      <c r="AC805" s="205">
        <f t="shared" si="214"/>
        <v>-28.6875</v>
      </c>
      <c r="AD805" s="205">
        <f t="shared" si="215"/>
        <v>-57.125</v>
      </c>
    </row>
    <row r="807" spans="10:30" x14ac:dyDescent="0.2">
      <c r="J807" s="224" t="s">
        <v>77</v>
      </c>
      <c r="K807" s="223">
        <f>SUM(K5:K805)</f>
        <v>1</v>
      </c>
      <c r="L807" s="223">
        <f t="shared" ref="L807:N807" si="216">SUM(L5:L805)</f>
        <v>1</v>
      </c>
      <c r="M807" s="223">
        <f t="shared" si="216"/>
        <v>1</v>
      </c>
      <c r="N807" s="223">
        <f t="shared" si="216"/>
        <v>1</v>
      </c>
      <c r="Q807" s="225"/>
      <c r="R807" s="226" t="s">
        <v>112</v>
      </c>
      <c r="S807" s="223">
        <f>COUNTIF(S5:S805,"&gt;0")</f>
        <v>266</v>
      </c>
      <c r="T807" s="223">
        <f t="shared" ref="T807:X807" si="217">COUNTIF(T5:T805,"&gt;0")</f>
        <v>114</v>
      </c>
      <c r="U807" s="223">
        <f t="shared" si="217"/>
        <v>0</v>
      </c>
      <c r="V807" s="223">
        <f t="shared" si="217"/>
        <v>218</v>
      </c>
      <c r="W807" s="223">
        <f t="shared" si="217"/>
        <v>160</v>
      </c>
      <c r="X807" s="223">
        <f t="shared" si="217"/>
        <v>8</v>
      </c>
    </row>
    <row r="808" spans="10:30" x14ac:dyDescent="0.2">
      <c r="Q808" s="225"/>
      <c r="R808" s="226" t="s">
        <v>113</v>
      </c>
      <c r="S808" s="223">
        <f>COUNTIF(S5:S805,"&lt;0")</f>
        <v>248</v>
      </c>
      <c r="T808" s="223">
        <f t="shared" ref="T808:X808" si="218">COUNTIF(T5:T805,"&lt;0")</f>
        <v>105</v>
      </c>
      <c r="U808" s="223">
        <f t="shared" si="218"/>
        <v>196</v>
      </c>
      <c r="V808" s="223">
        <f t="shared" si="218"/>
        <v>215</v>
      </c>
      <c r="W808" s="223">
        <f t="shared" si="218"/>
        <v>393</v>
      </c>
      <c r="X808" s="223">
        <f t="shared" si="218"/>
        <v>267</v>
      </c>
    </row>
    <row r="809" spans="10:30" x14ac:dyDescent="0.2">
      <c r="Q809" s="226" t="s">
        <v>114</v>
      </c>
      <c r="R809" s="226"/>
      <c r="S809" s="223" t="str">
        <f>IF(OR(S807=0,S808=0),"Yes","No")</f>
        <v>No</v>
      </c>
      <c r="T809" s="223" t="str">
        <f t="shared" ref="T809:X809" si="219">IF(OR(T807=0,T808=0),"Yes","No")</f>
        <v>No</v>
      </c>
      <c r="U809" s="223" t="str">
        <f t="shared" si="219"/>
        <v>Yes</v>
      </c>
      <c r="V809" s="223" t="str">
        <f t="shared" si="219"/>
        <v>No</v>
      </c>
      <c r="W809" s="223" t="str">
        <f t="shared" si="219"/>
        <v>No</v>
      </c>
      <c r="X809" s="223" t="str">
        <f t="shared" si="219"/>
        <v>No</v>
      </c>
    </row>
    <row r="811" spans="10:30" x14ac:dyDescent="0.2">
      <c r="W811" s="225"/>
      <c r="X811" s="226" t="s">
        <v>112</v>
      </c>
      <c r="Y811" s="223">
        <f t="shared" ref="Y811:AD811" si="220">COUNTIF(Y5:Y805,"&gt;0")</f>
        <v>0</v>
      </c>
      <c r="Z811" s="223">
        <f t="shared" si="220"/>
        <v>0</v>
      </c>
      <c r="AA811" s="223">
        <f t="shared" si="220"/>
        <v>0</v>
      </c>
      <c r="AB811" s="223">
        <f t="shared" si="220"/>
        <v>712</v>
      </c>
      <c r="AC811" s="223">
        <f t="shared" si="220"/>
        <v>276</v>
      </c>
      <c r="AD811" s="223">
        <f t="shared" si="220"/>
        <v>2</v>
      </c>
    </row>
    <row r="812" spans="10:30" x14ac:dyDescent="0.2">
      <c r="W812" s="225"/>
      <c r="X812" s="226" t="s">
        <v>113</v>
      </c>
      <c r="Y812" s="223">
        <f t="shared" ref="Y812:AD812" si="221">COUNTIF(Y5:Y805,"&lt;0")</f>
        <v>712</v>
      </c>
      <c r="Z812" s="223">
        <f t="shared" si="221"/>
        <v>586</v>
      </c>
      <c r="AA812" s="223">
        <f t="shared" si="221"/>
        <v>584</v>
      </c>
      <c r="AB812" s="223">
        <f t="shared" si="221"/>
        <v>0</v>
      </c>
      <c r="AC812" s="223">
        <f t="shared" si="221"/>
        <v>436</v>
      </c>
      <c r="AD812" s="223">
        <f t="shared" si="221"/>
        <v>584</v>
      </c>
    </row>
    <row r="813" spans="10:30" x14ac:dyDescent="0.2">
      <c r="W813" s="226" t="s">
        <v>132</v>
      </c>
      <c r="X813" s="226"/>
      <c r="Y813" s="223" t="str">
        <f t="shared" ref="Y813:AD813" si="222">IF(OR(Y811=0,Y812=0),"Yes","No")</f>
        <v>Yes</v>
      </c>
      <c r="Z813" s="223" t="str">
        <f t="shared" si="222"/>
        <v>Yes</v>
      </c>
      <c r="AA813" s="223" t="str">
        <f t="shared" si="222"/>
        <v>Yes</v>
      </c>
      <c r="AB813" s="223" t="str">
        <f t="shared" si="222"/>
        <v>Yes</v>
      </c>
      <c r="AC813" s="223" t="str">
        <f t="shared" si="222"/>
        <v>No</v>
      </c>
      <c r="AD813" s="223" t="str">
        <f t="shared" si="222"/>
        <v>No</v>
      </c>
    </row>
  </sheetData>
  <mergeCells count="11">
    <mergeCell ref="O3:R3"/>
    <mergeCell ref="S3:X3"/>
    <mergeCell ref="Y3:AD3"/>
    <mergeCell ref="A25:F26"/>
    <mergeCell ref="A20:F21"/>
    <mergeCell ref="A18:F18"/>
    <mergeCell ref="A3:B3"/>
    <mergeCell ref="C3:D3"/>
    <mergeCell ref="E3:F3"/>
    <mergeCell ref="G3:H3"/>
    <mergeCell ref="K3:N3"/>
  </mergeCells>
  <conditionalFormatting sqref="B5:B13">
    <cfRule type="duplicateValues" dxfId="3" priority="4"/>
  </conditionalFormatting>
  <conditionalFormatting sqref="D5:D13">
    <cfRule type="duplicateValues" dxfId="2" priority="3"/>
  </conditionalFormatting>
  <conditionalFormatting sqref="F5:F13">
    <cfRule type="duplicateValues" dxfId="1" priority="2"/>
  </conditionalFormatting>
  <conditionalFormatting sqref="H5:H7">
    <cfRule type="duplicateValues" dxfId="0" priority="1"/>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G29"/>
  <sheetViews>
    <sheetView zoomScale="115" zoomScaleNormal="115" workbookViewId="0"/>
  </sheetViews>
  <sheetFormatPr defaultRowHeight="12.75" x14ac:dyDescent="0.2"/>
  <cols>
    <col min="1" max="1" width="14" style="200" customWidth="1"/>
    <col min="2" max="2" width="12.140625" style="200" customWidth="1"/>
    <col min="3" max="3" width="11.85546875" style="200" customWidth="1"/>
    <col min="4" max="4" width="14.140625" style="200" customWidth="1"/>
    <col min="5" max="5" width="11.5703125" style="200" customWidth="1"/>
    <col min="6" max="16384" width="9.140625" style="200"/>
  </cols>
  <sheetData>
    <row r="1" spans="1:7" ht="15" x14ac:dyDescent="0.2">
      <c r="A1" s="206" t="s">
        <v>149</v>
      </c>
      <c r="B1" s="207"/>
      <c r="C1" s="207"/>
      <c r="D1" s="208"/>
      <c r="E1" s="208"/>
      <c r="F1" s="176"/>
      <c r="G1" s="176"/>
    </row>
    <row r="3" spans="1:7" x14ac:dyDescent="0.2">
      <c r="A3" s="235"/>
      <c r="B3" s="403" t="s">
        <v>139</v>
      </c>
      <c r="C3" s="404"/>
      <c r="D3" s="404"/>
      <c r="E3" s="404"/>
    </row>
    <row r="4" spans="1:7" x14ac:dyDescent="0.2">
      <c r="A4" s="237"/>
      <c r="B4" s="49" t="s">
        <v>93</v>
      </c>
      <c r="C4" s="49" t="s">
        <v>94</v>
      </c>
      <c r="D4" s="49" t="s">
        <v>95</v>
      </c>
      <c r="E4" s="49" t="s">
        <v>96</v>
      </c>
    </row>
    <row r="5" spans="1:7" x14ac:dyDescent="0.2">
      <c r="A5" s="233" t="s">
        <v>138</v>
      </c>
      <c r="B5" s="234">
        <f>MAX('Dist &amp; Dominance'!B5:B13)</f>
        <v>21.285921516164031</v>
      </c>
      <c r="C5" s="234">
        <f>MAX('Dist &amp; Dominance'!D5:D13)</f>
        <v>44.179694894472433</v>
      </c>
      <c r="D5" s="234">
        <f>MAX('Dist &amp; Dominance'!F5:F13)</f>
        <v>28.948853261983061</v>
      </c>
      <c r="E5" s="234">
        <f>MAX('Dist &amp; Dominance'!H5:H7)</f>
        <v>9.7237697774420297</v>
      </c>
    </row>
    <row r="6" spans="1:7" x14ac:dyDescent="0.2">
      <c r="A6" s="233">
        <v>0.9</v>
      </c>
      <c r="B6" s="234">
        <f>INDEX('Dist &amp; Dominance'!$J$5:$J$805,MATCH($A6,'Dist &amp; Dominance'!O$5:O$805,1))</f>
        <v>21.2000000000006</v>
      </c>
      <c r="C6" s="234">
        <f>INDEX('Dist &amp; Dominance'!$J$5:$J$805,MATCH($A6,'Dist &amp; Dominance'!P$5:P$805,1))</f>
        <v>24.7000000000006</v>
      </c>
      <c r="D6" s="234">
        <f>INDEX('Dist &amp; Dominance'!$J$5:$J$805,MATCH($A6,'Dist &amp; Dominance'!Q$5:Q$805,1))</f>
        <v>18.4000000000005</v>
      </c>
      <c r="E6" s="234">
        <f>INDEX('Dist &amp; Dominance'!$J$5:$J$805,MATCH($A6,'Dist &amp; Dominance'!R$5:R$805,1))</f>
        <v>9.6000000000003993</v>
      </c>
    </row>
    <row r="7" spans="1:7" x14ac:dyDescent="0.2">
      <c r="A7" s="233">
        <v>0.5</v>
      </c>
      <c r="B7" s="234">
        <f>INDEX('Dist &amp; Dominance'!$J$5:$J$805,MATCH($A7,'Dist &amp; Dominance'!O$5:O$805,1))</f>
        <v>13.600000000000501</v>
      </c>
      <c r="C7" s="234">
        <f>INDEX('Dist &amp; Dominance'!$J$5:$J$805,MATCH($A7,'Dist &amp; Dominance'!P$5:P$805,1))</f>
        <v>7.4000000000004</v>
      </c>
      <c r="D7" s="234">
        <f>INDEX('Dist &amp; Dominance'!$J$5:$J$805,MATCH($A7,'Dist &amp; Dominance'!Q$5:Q$805,1))</f>
        <v>11.0000000000004</v>
      </c>
      <c r="E7" s="234">
        <f>INDEX('Dist &amp; Dominance'!$J$5:$J$805,MATCH($A7,'Dist &amp; Dominance'!R$5:R$805,1))</f>
        <v>4.8000000000004004</v>
      </c>
    </row>
    <row r="8" spans="1:7" x14ac:dyDescent="0.2">
      <c r="A8" s="233">
        <v>0.1</v>
      </c>
      <c r="B8" s="234">
        <f>INDEX('Dist &amp; Dominance'!$J$5:$J$805,MATCH($A8,'Dist &amp; Dominance'!O$5:O$805,1))</f>
        <v>5.1000000000004002</v>
      </c>
      <c r="C8" s="234">
        <f>INDEX('Dist &amp; Dominance'!$J$5:$J$805,MATCH($A8,'Dist &amp; Dominance'!P$5:P$805,1))</f>
        <v>-5.2999999999998</v>
      </c>
      <c r="D8" s="234">
        <f>INDEX('Dist &amp; Dominance'!$J$5:$J$805,MATCH($A8,'Dist &amp; Dominance'!Q$5:Q$805,1))</f>
        <v>3.8000000000003</v>
      </c>
      <c r="E8" s="234">
        <f>INDEX('Dist &amp; Dominance'!$J$5:$J$805,MATCH($A8,'Dist &amp; Dominance'!R$5:R$805,1))+0.1</f>
        <v>1.7000000000003002</v>
      </c>
    </row>
    <row r="9" spans="1:7" x14ac:dyDescent="0.2">
      <c r="A9" s="233" t="s">
        <v>137</v>
      </c>
      <c r="B9" s="234">
        <f>MIN('Dist &amp; Dominance'!B5:B13)</f>
        <v>2.2875735919052862</v>
      </c>
      <c r="C9" s="234">
        <f>MIN('Dist &amp; Dominance'!D5:D13)</f>
        <v>-11.110365174346313</v>
      </c>
      <c r="D9" s="234">
        <f>MIN('Dist &amp; Dominance'!F5:F13)</f>
        <v>1.4731973931870055</v>
      </c>
      <c r="E9" s="234">
        <f>MIN('Dist &amp; Dominance'!H5:H7)</f>
        <v>1.694969043774297</v>
      </c>
    </row>
    <row r="10" spans="1:7" x14ac:dyDescent="0.2">
      <c r="A10" s="238"/>
      <c r="B10" s="239"/>
      <c r="C10" s="239"/>
      <c r="D10" s="239"/>
      <c r="E10" s="239"/>
    </row>
    <row r="11" spans="1:7" x14ac:dyDescent="0.2">
      <c r="A11" s="235"/>
      <c r="B11" s="403" t="s">
        <v>141</v>
      </c>
      <c r="C11" s="404"/>
      <c r="D11" s="404"/>
      <c r="E11" s="404"/>
    </row>
    <row r="12" spans="1:7" x14ac:dyDescent="0.2">
      <c r="A12" s="241"/>
      <c r="B12" s="242" t="str">
        <f>B4</f>
        <v>Strategy 1</v>
      </c>
      <c r="C12" s="242" t="str">
        <f t="shared" ref="C12:E12" si="0">C4</f>
        <v>Strategy 2</v>
      </c>
      <c r="D12" s="242" t="str">
        <f t="shared" si="0"/>
        <v>Strategy 3</v>
      </c>
      <c r="E12" s="242" t="str">
        <f t="shared" si="0"/>
        <v>Strategy 4</v>
      </c>
    </row>
    <row r="13" spans="1:7" x14ac:dyDescent="0.2">
      <c r="A13" s="151" t="s">
        <v>140</v>
      </c>
      <c r="B13" s="211">
        <f>IF(B9&gt;0,B9,0)</f>
        <v>2.2875735919052862</v>
      </c>
      <c r="C13" s="211">
        <f t="shared" ref="C13:E13" si="1">IF(C9&gt;0,C9,0)</f>
        <v>0</v>
      </c>
      <c r="D13" s="211">
        <f t="shared" si="1"/>
        <v>1.4731973931870055</v>
      </c>
      <c r="E13" s="211">
        <f t="shared" si="1"/>
        <v>1.694969043774297</v>
      </c>
    </row>
    <row r="14" spans="1:7" x14ac:dyDescent="0.2">
      <c r="A14" s="151" t="s">
        <v>142</v>
      </c>
      <c r="B14" s="211">
        <f>IF(B8&gt;0,IF(B9&gt;0,B8-B9,B8),0)</f>
        <v>2.812426408095114</v>
      </c>
      <c r="C14" s="211">
        <f t="shared" ref="C14:E14" si="2">IF(C8&gt;0,IF(C9&gt;0,C8-C9,C8),0)</f>
        <v>0</v>
      </c>
      <c r="D14" s="211">
        <f t="shared" si="2"/>
        <v>2.3268026068132945</v>
      </c>
      <c r="E14" s="211">
        <f t="shared" si="2"/>
        <v>5.030956226003136E-3</v>
      </c>
    </row>
    <row r="15" spans="1:7" x14ac:dyDescent="0.2">
      <c r="A15" s="151" t="s">
        <v>143</v>
      </c>
      <c r="B15" s="211">
        <f>IF(B7&gt;0,IF(B8&gt;0,B7-B8,B7),0)</f>
        <v>8.5000000000000995</v>
      </c>
      <c r="C15" s="211">
        <f t="shared" ref="C15:E15" si="3">IF(C7&gt;0,IF(C8&gt;0,C7-C8,C7),0)</f>
        <v>7.4000000000004</v>
      </c>
      <c r="D15" s="211">
        <f t="shared" si="3"/>
        <v>7.2000000000000997</v>
      </c>
      <c r="E15" s="211">
        <f t="shared" si="3"/>
        <v>3.1000000000001</v>
      </c>
    </row>
    <row r="16" spans="1:7" x14ac:dyDescent="0.2">
      <c r="A16" s="151" t="s">
        <v>144</v>
      </c>
      <c r="B16" s="211">
        <f>IF(B6&gt;0,IF(B7&gt;0,B6-B7,B6),0)</f>
        <v>7.6000000000000991</v>
      </c>
      <c r="C16" s="211">
        <f t="shared" ref="C16:E16" si="4">IF(C6&gt;0,IF(C7&gt;0,C6-C7,C6),0)</f>
        <v>17.3000000000002</v>
      </c>
      <c r="D16" s="211">
        <f t="shared" si="4"/>
        <v>7.4000000000000998</v>
      </c>
      <c r="E16" s="211">
        <f t="shared" si="4"/>
        <v>4.7999999999999989</v>
      </c>
    </row>
    <row r="17" spans="1:5" x14ac:dyDescent="0.2">
      <c r="A17" s="151" t="s">
        <v>145</v>
      </c>
      <c r="B17" s="211">
        <f>IF(B5&gt;0,IF(B6&gt;0,B5-B6,B5),0)</f>
        <v>8.5921516163431022E-2</v>
      </c>
      <c r="C17" s="211">
        <f t="shared" ref="C17:E17" si="5">IF(C5&gt;0,IF(C6&gt;0,C5-C6,C5),0)</f>
        <v>19.479694894471834</v>
      </c>
      <c r="D17" s="211">
        <f t="shared" si="5"/>
        <v>10.548853261982561</v>
      </c>
      <c r="E17" s="211">
        <f t="shared" si="5"/>
        <v>0.12376977744163042</v>
      </c>
    </row>
    <row r="18" spans="1:5" x14ac:dyDescent="0.2">
      <c r="A18" s="151" t="s">
        <v>140</v>
      </c>
      <c r="B18" s="211">
        <f>IF(B5&lt;0,B5,0)</f>
        <v>0</v>
      </c>
      <c r="C18" s="211">
        <f t="shared" ref="C18:E18" si="6">IF(C5&lt;0,C5,0)</f>
        <v>0</v>
      </c>
      <c r="D18" s="211">
        <f t="shared" si="6"/>
        <v>0</v>
      </c>
      <c r="E18" s="211">
        <f t="shared" si="6"/>
        <v>0</v>
      </c>
    </row>
    <row r="19" spans="1:5" x14ac:dyDescent="0.2">
      <c r="A19" s="151" t="s">
        <v>145</v>
      </c>
      <c r="B19" s="211">
        <f>IF(B6&lt;0,IF(B5&lt;0,B6-B5,B6),0)</f>
        <v>0</v>
      </c>
      <c r="C19" s="211">
        <f t="shared" ref="C19:E19" si="7">IF(C6&lt;0,IF(C5&lt;0,C6-C5,C6),0)</f>
        <v>0</v>
      </c>
      <c r="D19" s="211">
        <f t="shared" si="7"/>
        <v>0</v>
      </c>
      <c r="E19" s="211">
        <f t="shared" si="7"/>
        <v>0</v>
      </c>
    </row>
    <row r="20" spans="1:5" x14ac:dyDescent="0.2">
      <c r="A20" s="151" t="s">
        <v>144</v>
      </c>
      <c r="B20" s="211">
        <f>IF(B7&lt;0,IF(B6&lt;0,B7-B6,B7),0)</f>
        <v>0</v>
      </c>
      <c r="C20" s="211">
        <f t="shared" ref="C20:E20" si="8">IF(C7&lt;0,IF(C6&lt;0,C7-C6,C7),0)</f>
        <v>0</v>
      </c>
      <c r="D20" s="211">
        <f t="shared" si="8"/>
        <v>0</v>
      </c>
      <c r="E20" s="211">
        <f t="shared" si="8"/>
        <v>0</v>
      </c>
    </row>
    <row r="21" spans="1:5" x14ac:dyDescent="0.2">
      <c r="A21" s="151" t="s">
        <v>143</v>
      </c>
      <c r="B21" s="211">
        <f>IF(B8&lt;0,IF(B7&lt;0,B8-B7,B8),0)</f>
        <v>0</v>
      </c>
      <c r="C21" s="211">
        <f t="shared" ref="C21:E21" si="9">IF(C8&lt;0,IF(C7&lt;0,C8-C7,C8),0)</f>
        <v>-5.2999999999998</v>
      </c>
      <c r="D21" s="211">
        <f t="shared" si="9"/>
        <v>0</v>
      </c>
      <c r="E21" s="211">
        <f t="shared" si="9"/>
        <v>0</v>
      </c>
    </row>
    <row r="22" spans="1:5" x14ac:dyDescent="0.2">
      <c r="A22" s="151" t="s">
        <v>146</v>
      </c>
      <c r="B22" s="211">
        <f>IF(B9&lt;0,IF(B8&lt;0,B9-B8,B9),0)</f>
        <v>0</v>
      </c>
      <c r="C22" s="211">
        <f t="shared" ref="C22:E22" si="10">IF(C9&lt;0,IF(C8&lt;0,C9-C8,C9),0)</f>
        <v>-5.8103651743465132</v>
      </c>
      <c r="D22" s="211">
        <f t="shared" si="10"/>
        <v>0</v>
      </c>
      <c r="E22" s="211">
        <f t="shared" si="10"/>
        <v>0</v>
      </c>
    </row>
    <row r="23" spans="1:5" x14ac:dyDescent="0.2">
      <c r="A23" s="201"/>
      <c r="B23" s="239"/>
      <c r="C23" s="239"/>
      <c r="D23" s="239"/>
      <c r="E23" s="239"/>
    </row>
    <row r="24" spans="1:5" x14ac:dyDescent="0.2">
      <c r="A24" s="51" t="s">
        <v>147</v>
      </c>
      <c r="B24" s="234">
        <f>ABS(B22)</f>
        <v>0</v>
      </c>
      <c r="C24" s="234">
        <f t="shared" ref="C24:E24" si="11">ABS(C22)</f>
        <v>5.8103651743465132</v>
      </c>
      <c r="D24" s="234">
        <f t="shared" si="11"/>
        <v>0</v>
      </c>
      <c r="E24" s="234">
        <f t="shared" si="11"/>
        <v>0</v>
      </c>
    </row>
    <row r="26" spans="1:5" x14ac:dyDescent="0.2">
      <c r="A26" s="236" t="s">
        <v>104</v>
      </c>
      <c r="B26" s="243">
        <f>'Decision Tree'!H44</f>
        <v>10.965491019310621</v>
      </c>
      <c r="C26" s="243">
        <f>'Decision Tree'!H45</f>
        <v>5.3190963061947967</v>
      </c>
      <c r="D26" s="243">
        <f>'Decision Tree'!H46</f>
        <v>10.190630807781206</v>
      </c>
      <c r="E26" s="243">
        <f>'Decision Tree'!H47</f>
        <v>5.1728401870475</v>
      </c>
    </row>
    <row r="27" spans="1:5" x14ac:dyDescent="0.2">
      <c r="A27" s="236" t="s">
        <v>148</v>
      </c>
      <c r="B27" s="209">
        <v>0.5</v>
      </c>
      <c r="C27" s="209">
        <v>1.5</v>
      </c>
      <c r="D27" s="209">
        <v>2.5</v>
      </c>
      <c r="E27" s="209">
        <v>3.5</v>
      </c>
    </row>
    <row r="29" spans="1:5" x14ac:dyDescent="0.2">
      <c r="B29" s="240"/>
      <c r="C29" s="240"/>
    </row>
  </sheetData>
  <mergeCells count="2">
    <mergeCell ref="B3:E3"/>
    <mergeCell ref="B11:E11"/>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4" tint="0.39997558519241921"/>
  </sheetPr>
  <dimension ref="A1:W27"/>
  <sheetViews>
    <sheetView zoomScaleNormal="100" workbookViewId="0"/>
  </sheetViews>
  <sheetFormatPr defaultRowHeight="12.75" x14ac:dyDescent="0.2"/>
  <cols>
    <col min="1" max="3" width="9.140625" style="200"/>
    <col min="4" max="4" width="9.140625" style="200" customWidth="1"/>
    <col min="5" max="16" width="9.140625" style="200"/>
    <col min="17" max="17" width="22.42578125" style="200" customWidth="1"/>
    <col min="18" max="18" width="9.140625" style="200"/>
    <col min="19" max="19" width="23.28515625" style="200" customWidth="1"/>
    <col min="20" max="20" width="17.85546875" style="200" customWidth="1"/>
    <col min="21" max="21" width="12.28515625" style="200" customWidth="1"/>
    <col min="22" max="22" width="10.85546875" style="200" customWidth="1"/>
    <col min="23" max="16384" width="9.140625" style="200"/>
  </cols>
  <sheetData>
    <row r="1" spans="1:21" ht="15" x14ac:dyDescent="0.2">
      <c r="A1" s="280" t="s">
        <v>150</v>
      </c>
      <c r="B1" s="281"/>
      <c r="C1" s="281"/>
      <c r="D1" s="281"/>
      <c r="E1" s="281"/>
      <c r="F1" s="281"/>
      <c r="G1" s="281"/>
      <c r="H1" s="281"/>
      <c r="I1" s="281"/>
    </row>
    <row r="7" spans="1:21" x14ac:dyDescent="0.2">
      <c r="Q7" s="201"/>
      <c r="S7" s="378"/>
      <c r="T7" s="201"/>
      <c r="U7" s="201"/>
    </row>
    <row r="8" spans="1:21" x14ac:dyDescent="0.2">
      <c r="Q8" s="201"/>
    </row>
    <row r="9" spans="1:21" x14ac:dyDescent="0.2">
      <c r="Q9" s="201"/>
    </row>
    <row r="10" spans="1:21" x14ac:dyDescent="0.2">
      <c r="Q10" s="201"/>
      <c r="T10" s="201"/>
    </row>
    <row r="11" spans="1:21" x14ac:dyDescent="0.2">
      <c r="Q11" s="201"/>
    </row>
    <row r="12" spans="1:21" x14ac:dyDescent="0.2">
      <c r="Q12" s="201"/>
    </row>
    <row r="13" spans="1:21" x14ac:dyDescent="0.2">
      <c r="Q13" s="201"/>
    </row>
    <row r="14" spans="1:21" x14ac:dyDescent="0.2">
      <c r="Q14" s="201"/>
    </row>
    <row r="17" spans="17:23" x14ac:dyDescent="0.2">
      <c r="Q17" s="278"/>
      <c r="R17" s="278"/>
      <c r="S17" s="278"/>
      <c r="T17" s="278"/>
      <c r="U17" s="278"/>
      <c r="V17" s="278"/>
      <c r="W17" s="278"/>
    </row>
    <row r="18" spans="17:23" x14ac:dyDescent="0.2">
      <c r="Q18" s="388" t="s">
        <v>222</v>
      </c>
      <c r="R18" s="389" t="s">
        <v>221</v>
      </c>
      <c r="S18" s="389" t="s">
        <v>223</v>
      </c>
      <c r="T18" s="389" t="s">
        <v>224</v>
      </c>
      <c r="U18" s="390" t="s">
        <v>228</v>
      </c>
      <c r="V18" s="390" t="s">
        <v>229</v>
      </c>
      <c r="W18" s="390" t="s">
        <v>230</v>
      </c>
    </row>
    <row r="19" spans="17:23" x14ac:dyDescent="0.2">
      <c r="Q19" s="381" t="s">
        <v>226</v>
      </c>
      <c r="R19" s="382">
        <v>30</v>
      </c>
      <c r="S19" s="383">
        <f>'Decision Tree'!A133</f>
        <v>-28.3</v>
      </c>
      <c r="T19" s="384">
        <f>IF(AND(ISNUMBER(R19),ISNUMBER(S19)),(S19-R19)/R19,"NA")</f>
        <v>-1.9433333333333331</v>
      </c>
      <c r="U19" s="383" t="s">
        <v>93</v>
      </c>
      <c r="V19" s="383" t="str">
        <f>'Decision Tree'!C133</f>
        <v>Strategy2</v>
      </c>
      <c r="W19" s="385" t="str">
        <f>'Decision Tree'!D133</f>
        <v>Strategy1</v>
      </c>
    </row>
    <row r="20" spans="17:23" x14ac:dyDescent="0.2">
      <c r="Q20" s="381" t="s">
        <v>220</v>
      </c>
      <c r="R20" s="386">
        <v>0.38</v>
      </c>
      <c r="S20" s="383" t="s">
        <v>225</v>
      </c>
      <c r="T20" s="384" t="str">
        <f t="shared" ref="T20:T25" si="0">IF(AND(ISNUMBER(R20),ISNUMBER(S20)),(S20-R20)/R20,"NA")</f>
        <v>NA</v>
      </c>
      <c r="U20" s="383" t="s">
        <v>93</v>
      </c>
      <c r="V20" s="385" t="str">
        <f>U20</f>
        <v>Strategy 1</v>
      </c>
      <c r="W20" s="385" t="str">
        <f>U20</f>
        <v>Strategy 1</v>
      </c>
    </row>
    <row r="21" spans="17:23" x14ac:dyDescent="0.2">
      <c r="Q21" s="381" t="s">
        <v>227</v>
      </c>
      <c r="R21" s="386">
        <v>0.08</v>
      </c>
      <c r="S21" s="387" t="s">
        <v>225</v>
      </c>
      <c r="T21" s="384" t="str">
        <f t="shared" si="0"/>
        <v>NA</v>
      </c>
      <c r="U21" s="383" t="s">
        <v>93</v>
      </c>
      <c r="V21" s="385" t="str">
        <f>U21</f>
        <v>Strategy 1</v>
      </c>
      <c r="W21" s="385" t="str">
        <f>U21</f>
        <v>Strategy 1</v>
      </c>
    </row>
    <row r="22" spans="17:23" x14ac:dyDescent="0.2">
      <c r="Q22" s="381" t="s">
        <v>219</v>
      </c>
      <c r="R22" s="386">
        <v>0.6</v>
      </c>
      <c r="S22" s="384">
        <f>'Decision Tree'!A201</f>
        <v>0.5665</v>
      </c>
      <c r="T22" s="384">
        <f t="shared" si="0"/>
        <v>-5.583333333333329E-2</v>
      </c>
      <c r="U22" s="383" t="s">
        <v>93</v>
      </c>
      <c r="V22" s="385" t="str">
        <f>'Decision Tree'!B201</f>
        <v>Strategy3</v>
      </c>
      <c r="W22" s="385" t="str">
        <f>'Decision Tree'!C201</f>
        <v>Strategy1</v>
      </c>
    </row>
    <row r="23" spans="17:23" x14ac:dyDescent="0.2">
      <c r="Q23" s="381" t="s">
        <v>218</v>
      </c>
      <c r="R23" s="386">
        <v>0.02</v>
      </c>
      <c r="S23" s="385">
        <f>'Decision Tree'!A221</f>
        <v>4.3740000000000001E-2</v>
      </c>
      <c r="T23" s="384">
        <f t="shared" si="0"/>
        <v>1.1870000000000001</v>
      </c>
      <c r="U23" s="383" t="s">
        <v>93</v>
      </c>
      <c r="V23" s="385" t="str">
        <f>'Decision Tree'!B221</f>
        <v>Strategy1</v>
      </c>
      <c r="W23" s="385" t="str">
        <f>'Decision Tree'!C221</f>
        <v>Strategy4</v>
      </c>
    </row>
    <row r="24" spans="17:23" x14ac:dyDescent="0.2">
      <c r="Q24" s="381" t="s">
        <v>217</v>
      </c>
      <c r="R24" s="385">
        <v>2.5</v>
      </c>
      <c r="S24" s="385">
        <f>'Decision Tree'!A245</f>
        <v>2.2549999999999999</v>
      </c>
      <c r="T24" s="384">
        <f t="shared" si="0"/>
        <v>-9.8000000000000045E-2</v>
      </c>
      <c r="U24" s="383" t="s">
        <v>93</v>
      </c>
      <c r="V24" s="385" t="str">
        <f>'Decision Tree'!B245</f>
        <v>Strategy3</v>
      </c>
      <c r="W24" s="385" t="str">
        <f>'Decision Tree'!C245</f>
        <v>Strategy1</v>
      </c>
    </row>
    <row r="25" spans="17:23" x14ac:dyDescent="0.2">
      <c r="Q25" s="381" t="s">
        <v>216</v>
      </c>
      <c r="R25" s="385">
        <v>6</v>
      </c>
      <c r="S25" s="387" t="s">
        <v>225</v>
      </c>
      <c r="T25" s="384" t="str">
        <f t="shared" si="0"/>
        <v>NA</v>
      </c>
      <c r="U25" s="383" t="s">
        <v>93</v>
      </c>
      <c r="V25" s="385" t="str">
        <f>U25</f>
        <v>Strategy 1</v>
      </c>
      <c r="W25" s="385" t="str">
        <f>U25</f>
        <v>Strategy 1</v>
      </c>
    </row>
    <row r="26" spans="17:23" x14ac:dyDescent="0.2">
      <c r="Q26" s="278"/>
      <c r="R26" s="380"/>
      <c r="S26" s="380"/>
      <c r="T26" s="379"/>
      <c r="U26" s="296"/>
      <c r="V26" s="296"/>
      <c r="W26" s="296"/>
    </row>
    <row r="27" spans="17:23" x14ac:dyDescent="0.2">
      <c r="Q27" s="278"/>
      <c r="R27" s="316"/>
      <c r="S27" s="316"/>
      <c r="T27" s="379"/>
      <c r="U27" s="296"/>
      <c r="V27" s="296"/>
      <c r="W27" s="296"/>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5" tint="0.39997558519241921"/>
  </sheetPr>
  <dimension ref="A1:J60"/>
  <sheetViews>
    <sheetView workbookViewId="0"/>
  </sheetViews>
  <sheetFormatPr defaultRowHeight="12.75" x14ac:dyDescent="0.2"/>
  <cols>
    <col min="1" max="1" width="21.140625" style="200" customWidth="1"/>
    <col min="2" max="3" width="9.140625" style="200"/>
    <col min="4" max="4" width="10.85546875" style="200" customWidth="1"/>
    <col min="5" max="5" width="8.42578125" style="200" customWidth="1"/>
    <col min="6" max="8" width="9.140625" style="200"/>
    <col min="9" max="9" width="10.42578125" style="200" customWidth="1"/>
    <col min="10" max="16384" width="9.140625" style="200"/>
  </cols>
  <sheetData>
    <row r="1" spans="1:10" ht="15" x14ac:dyDescent="0.2">
      <c r="A1" s="280" t="s">
        <v>187</v>
      </c>
      <c r="B1" s="281"/>
      <c r="C1" s="281"/>
      <c r="D1" s="281"/>
      <c r="E1" s="281"/>
      <c r="F1" s="281"/>
      <c r="G1" s="281"/>
      <c r="H1" s="281"/>
      <c r="I1" s="281"/>
    </row>
    <row r="3" spans="1:10" x14ac:dyDescent="0.2">
      <c r="A3" s="349" t="s">
        <v>189</v>
      </c>
      <c r="B3" s="350"/>
      <c r="C3" s="350"/>
      <c r="D3" s="350"/>
      <c r="E3" s="350"/>
      <c r="F3" s="350"/>
      <c r="G3" s="350"/>
      <c r="H3" s="350"/>
      <c r="I3" s="350"/>
    </row>
    <row r="4" spans="1:10" x14ac:dyDescent="0.2">
      <c r="D4" s="267"/>
      <c r="E4" s="405" t="s">
        <v>190</v>
      </c>
      <c r="F4" s="405"/>
      <c r="G4" s="405"/>
      <c r="H4" s="405" t="s">
        <v>191</v>
      </c>
      <c r="I4" s="406"/>
    </row>
    <row r="6" spans="1:10" x14ac:dyDescent="0.2">
      <c r="H6" s="204" t="s">
        <v>188</v>
      </c>
      <c r="I6" s="268"/>
    </row>
    <row r="7" spans="1:10" x14ac:dyDescent="0.2">
      <c r="F7" s="348">
        <v>0.25</v>
      </c>
      <c r="G7" s="270" t="s">
        <v>183</v>
      </c>
      <c r="H7" s="351">
        <v>0.17545353005486841</v>
      </c>
      <c r="I7" s="271"/>
    </row>
    <row r="8" spans="1:10" x14ac:dyDescent="0.2">
      <c r="F8" s="269"/>
      <c r="G8" s="183"/>
      <c r="H8" s="202"/>
      <c r="I8" s="271"/>
    </row>
    <row r="9" spans="1:10" x14ac:dyDescent="0.2">
      <c r="B9" s="272" t="s">
        <v>188</v>
      </c>
      <c r="C9" s="352">
        <f>F7*H7+F9*H9+F11*H11</f>
        <v>0.34337448025105621</v>
      </c>
      <c r="D9" s="268"/>
      <c r="E9" s="268"/>
      <c r="F9" s="353">
        <v>0.5</v>
      </c>
      <c r="G9" s="273" t="s">
        <v>26</v>
      </c>
      <c r="H9" s="352">
        <v>0.34973111271076163</v>
      </c>
      <c r="I9" s="201" t="s">
        <v>192</v>
      </c>
    </row>
    <row r="10" spans="1:10" x14ac:dyDescent="0.2">
      <c r="B10" s="201" t="s">
        <v>104</v>
      </c>
      <c r="C10" s="283">
        <f>-1/'Decision Tree'!$B$11*LN(1-C9)</f>
        <v>12.619242244867387</v>
      </c>
      <c r="D10" s="275" t="s">
        <v>52</v>
      </c>
      <c r="E10" s="275"/>
      <c r="F10" s="269"/>
      <c r="G10" s="276"/>
      <c r="H10" s="202"/>
      <c r="I10" s="201" t="s">
        <v>192</v>
      </c>
    </row>
    <row r="11" spans="1:10" x14ac:dyDescent="0.2">
      <c r="F11" s="348">
        <v>0.25</v>
      </c>
      <c r="G11" s="273" t="s">
        <v>27</v>
      </c>
      <c r="H11" s="352">
        <v>0.49858216552783308</v>
      </c>
      <c r="I11" s="201" t="s">
        <v>192</v>
      </c>
    </row>
    <row r="12" spans="1:10" x14ac:dyDescent="0.2">
      <c r="I12" s="277" t="s">
        <v>192</v>
      </c>
    </row>
    <row r="14" spans="1:10" x14ac:dyDescent="0.2">
      <c r="A14" s="349" t="s">
        <v>193</v>
      </c>
      <c r="B14" s="350"/>
      <c r="C14" s="350"/>
      <c r="D14" s="350"/>
      <c r="E14" s="350"/>
      <c r="F14" s="350"/>
      <c r="G14" s="350"/>
      <c r="H14" s="350"/>
      <c r="I14" s="350"/>
    </row>
    <row r="15" spans="1:10" x14ac:dyDescent="0.2">
      <c r="D15" s="267"/>
      <c r="E15" s="405" t="s">
        <v>190</v>
      </c>
      <c r="F15" s="405"/>
      <c r="G15" s="405"/>
      <c r="H15" s="405" t="s">
        <v>191</v>
      </c>
      <c r="I15" s="406"/>
    </row>
    <row r="16" spans="1:10" x14ac:dyDescent="0.2">
      <c r="J16" s="278"/>
    </row>
    <row r="17" spans="1:10" x14ac:dyDescent="0.2">
      <c r="H17" s="204" t="s">
        <v>188</v>
      </c>
      <c r="I17" s="268"/>
      <c r="J17" s="278"/>
    </row>
    <row r="18" spans="1:10" x14ac:dyDescent="0.2">
      <c r="F18" s="348">
        <v>0.25</v>
      </c>
      <c r="G18" s="270" t="s">
        <v>183</v>
      </c>
      <c r="H18" s="351">
        <v>0.14839412394518015</v>
      </c>
      <c r="I18" s="271"/>
      <c r="J18" s="278"/>
    </row>
    <row r="19" spans="1:10" x14ac:dyDescent="0.2">
      <c r="F19" s="269"/>
      <c r="G19" s="183"/>
      <c r="H19" s="202"/>
      <c r="I19" s="271"/>
      <c r="J19" s="278"/>
    </row>
    <row r="20" spans="1:10" x14ac:dyDescent="0.2">
      <c r="B20" s="272" t="s">
        <v>188</v>
      </c>
      <c r="C20" s="352">
        <f>F18*H18+F20*H20+F22*H22</f>
        <v>0.30871053154163675</v>
      </c>
      <c r="D20" s="268"/>
      <c r="E20" s="268"/>
      <c r="F20" s="353">
        <v>0.5</v>
      </c>
      <c r="G20" s="273" t="s">
        <v>26</v>
      </c>
      <c r="H20" s="352">
        <v>0.31928931941870092</v>
      </c>
      <c r="I20" s="201" t="s">
        <v>192</v>
      </c>
      <c r="J20" s="278"/>
    </row>
    <row r="21" spans="1:10" x14ac:dyDescent="0.2">
      <c r="B21" s="201" t="s">
        <v>104</v>
      </c>
      <c r="C21" s="283">
        <f>-1/'Decision Tree'!$B$11*LN(1-C20)</f>
        <v>11.075898916448654</v>
      </c>
      <c r="D21" s="275" t="s">
        <v>52</v>
      </c>
      <c r="E21" s="275"/>
      <c r="F21" s="269"/>
      <c r="G21" s="276"/>
      <c r="H21" s="202"/>
      <c r="I21" s="201" t="s">
        <v>192</v>
      </c>
      <c r="J21" s="278"/>
    </row>
    <row r="22" spans="1:10" x14ac:dyDescent="0.2">
      <c r="F22" s="348">
        <v>0.25</v>
      </c>
      <c r="G22" s="273" t="s">
        <v>27</v>
      </c>
      <c r="H22" s="352">
        <v>0.44786936338396505</v>
      </c>
      <c r="I22" s="201" t="s">
        <v>192</v>
      </c>
      <c r="J22" s="278"/>
    </row>
    <row r="23" spans="1:10" x14ac:dyDescent="0.2">
      <c r="I23" s="277" t="s">
        <v>192</v>
      </c>
    </row>
    <row r="27" spans="1:10" x14ac:dyDescent="0.2">
      <c r="A27" s="266" t="s">
        <v>182</v>
      </c>
      <c r="B27" s="266" t="s">
        <v>184</v>
      </c>
      <c r="C27" s="266" t="s">
        <v>185</v>
      </c>
      <c r="D27" s="266" t="s">
        <v>186</v>
      </c>
      <c r="E27" s="266"/>
    </row>
    <row r="28" spans="1:10" x14ac:dyDescent="0.2">
      <c r="A28" s="220" t="s">
        <v>29</v>
      </c>
      <c r="B28" s="283">
        <f>C10</f>
        <v>12.619242244867387</v>
      </c>
      <c r="C28" s="283">
        <f>'Decision Tree'!H40</f>
        <v>10.965491019310621</v>
      </c>
      <c r="D28" s="283">
        <f>B28-C28</f>
        <v>1.6537512255567659</v>
      </c>
      <c r="E28" s="220" t="s">
        <v>39</v>
      </c>
      <c r="F28" s="202"/>
      <c r="G28" s="202"/>
      <c r="H28" s="202"/>
    </row>
    <row r="29" spans="1:10" x14ac:dyDescent="0.2">
      <c r="A29" s="220" t="s">
        <v>58</v>
      </c>
      <c r="B29" s="283">
        <f>C21</f>
        <v>11.075898916448654</v>
      </c>
      <c r="C29" s="283">
        <f>'Decision Tree'!H40</f>
        <v>10.965491019310621</v>
      </c>
      <c r="D29" s="283">
        <f>B29-C29</f>
        <v>0.11040789713803356</v>
      </c>
      <c r="E29" s="220" t="s">
        <v>39</v>
      </c>
      <c r="F29" s="202"/>
      <c r="G29" s="202"/>
      <c r="H29" s="202"/>
    </row>
    <row r="32" spans="1:10" ht="13.5" thickBot="1" x14ac:dyDescent="0.25">
      <c r="A32" s="279"/>
      <c r="B32" s="279"/>
      <c r="C32" s="279"/>
      <c r="D32" s="279"/>
      <c r="E32" s="279"/>
      <c r="F32" s="279"/>
      <c r="G32" s="279"/>
      <c r="H32" s="279"/>
      <c r="I32" s="279"/>
    </row>
    <row r="33" spans="1:9" ht="15" x14ac:dyDescent="0.2">
      <c r="A33" s="280" t="s">
        <v>194</v>
      </c>
      <c r="B33" s="281"/>
      <c r="C33" s="281"/>
      <c r="D33" s="281"/>
      <c r="E33" s="281"/>
      <c r="F33" s="281"/>
      <c r="G33" s="281"/>
      <c r="H33" s="281"/>
      <c r="I33" s="281"/>
    </row>
    <row r="36" spans="1:9" x14ac:dyDescent="0.2">
      <c r="A36" s="263" t="s">
        <v>208</v>
      </c>
      <c r="B36" s="266" t="s">
        <v>25</v>
      </c>
      <c r="C36" s="266" t="s">
        <v>26</v>
      </c>
      <c r="D36" s="266" t="s">
        <v>27</v>
      </c>
      <c r="E36" s="355" t="s">
        <v>138</v>
      </c>
      <c r="F36" s="355" t="s">
        <v>185</v>
      </c>
      <c r="G36" s="355" t="s">
        <v>195</v>
      </c>
      <c r="H36" s="355"/>
    </row>
    <row r="37" spans="1:9" x14ac:dyDescent="0.2">
      <c r="A37" s="282" t="s">
        <v>29</v>
      </c>
      <c r="B37" s="283">
        <v>5.7876533161830777</v>
      </c>
      <c r="C37" s="283">
        <v>12.911079866362911</v>
      </c>
      <c r="D37" s="283">
        <v>20.709465736210948</v>
      </c>
      <c r="E37" s="358">
        <f>MAX(B37:D37)</f>
        <v>20.709465736210948</v>
      </c>
      <c r="F37" s="359">
        <f>C28</f>
        <v>10.965491019310621</v>
      </c>
      <c r="G37" s="359">
        <f>E37-F37</f>
        <v>9.7439747169003272</v>
      </c>
      <c r="H37" s="357" t="s">
        <v>39</v>
      </c>
    </row>
    <row r="38" spans="1:9" x14ac:dyDescent="0.2">
      <c r="A38" s="282" t="s">
        <v>58</v>
      </c>
      <c r="B38" s="283">
        <v>4.8189433790764591</v>
      </c>
      <c r="C38" s="283">
        <v>11.538537241985871</v>
      </c>
      <c r="D38" s="283">
        <v>17.81911800505301</v>
      </c>
      <c r="E38" s="358">
        <f>MAX(B38:D38)</f>
        <v>17.81911800505301</v>
      </c>
      <c r="F38" s="359">
        <f>C29</f>
        <v>10.965491019310621</v>
      </c>
      <c r="G38" s="359">
        <f>E38-F38</f>
        <v>6.8536269857423893</v>
      </c>
      <c r="H38" s="357" t="s">
        <v>39</v>
      </c>
    </row>
    <row r="42" spans="1:9" x14ac:dyDescent="0.2">
      <c r="A42" s="263" t="s">
        <v>209</v>
      </c>
      <c r="B42" s="354" t="s">
        <v>25</v>
      </c>
      <c r="C42" s="354" t="s">
        <v>26</v>
      </c>
      <c r="D42" s="354" t="s">
        <v>27</v>
      </c>
      <c r="E42" s="356"/>
      <c r="F42" s="356"/>
      <c r="G42" s="356"/>
    </row>
    <row r="43" spans="1:9" x14ac:dyDescent="0.2">
      <c r="A43" s="282" t="s">
        <v>29</v>
      </c>
      <c r="B43" s="283">
        <v>5.7876533161830777</v>
      </c>
      <c r="C43" s="283">
        <v>12.911079866362911</v>
      </c>
      <c r="D43" s="283">
        <v>12.911079866362911</v>
      </c>
      <c r="E43" s="274"/>
      <c r="F43" s="239"/>
      <c r="G43" s="239"/>
    </row>
    <row r="44" spans="1:9" x14ac:dyDescent="0.2">
      <c r="A44" s="282" t="s">
        <v>58</v>
      </c>
      <c r="B44" s="283">
        <v>4.4619221373305882</v>
      </c>
      <c r="C44" s="283">
        <v>11.538537241985871</v>
      </c>
      <c r="D44" s="283">
        <v>17.81911800505301</v>
      </c>
      <c r="E44" s="274"/>
      <c r="F44" s="239"/>
      <c r="G44" s="239"/>
    </row>
    <row r="48" spans="1:9" x14ac:dyDescent="0.2">
      <c r="A48" s="224" t="s">
        <v>182</v>
      </c>
      <c r="B48" s="224" t="s">
        <v>187</v>
      </c>
      <c r="C48" s="224" t="s">
        <v>194</v>
      </c>
      <c r="D48" s="285"/>
    </row>
    <row r="49" spans="1:4" x14ac:dyDescent="0.2">
      <c r="A49" s="282" t="s">
        <v>29</v>
      </c>
      <c r="B49" s="284">
        <f>D28</f>
        <v>1.6537512255567659</v>
      </c>
      <c r="C49" s="284">
        <f>G37</f>
        <v>9.7439747169003272</v>
      </c>
      <c r="D49" s="287"/>
    </row>
    <row r="50" spans="1:4" x14ac:dyDescent="0.2">
      <c r="A50" s="282" t="s">
        <v>58</v>
      </c>
      <c r="B50" s="284">
        <f>D29</f>
        <v>0.11040789713803356</v>
      </c>
      <c r="C50" s="284">
        <f>G38</f>
        <v>6.8536269857423893</v>
      </c>
      <c r="D50" s="287"/>
    </row>
    <row r="52" spans="1:4" x14ac:dyDescent="0.2">
      <c r="A52" s="349" t="s">
        <v>29</v>
      </c>
      <c r="B52" s="350"/>
      <c r="C52" s="350"/>
      <c r="D52" s="350"/>
    </row>
    <row r="53" spans="1:4" x14ac:dyDescent="0.2">
      <c r="A53" s="224" t="s">
        <v>104</v>
      </c>
      <c r="B53" s="224" t="s">
        <v>25</v>
      </c>
      <c r="C53" s="224" t="s">
        <v>212</v>
      </c>
      <c r="D53" s="224" t="s">
        <v>27</v>
      </c>
    </row>
    <row r="54" spans="1:4" x14ac:dyDescent="0.2">
      <c r="A54" s="360" t="s">
        <v>210</v>
      </c>
      <c r="B54" s="286">
        <f>B37</f>
        <v>5.7876533161830777</v>
      </c>
      <c r="C54" s="286">
        <f t="shared" ref="C54:D54" si="0">C37</f>
        <v>12.911079866362911</v>
      </c>
      <c r="D54" s="286">
        <f t="shared" si="0"/>
        <v>20.709465736210948</v>
      </c>
    </row>
    <row r="55" spans="1:4" x14ac:dyDescent="0.2">
      <c r="A55" s="360" t="s">
        <v>211</v>
      </c>
      <c r="B55" s="286">
        <f>B43</f>
        <v>5.7876533161830777</v>
      </c>
      <c r="C55" s="286">
        <f t="shared" ref="C55:D55" si="1">C43</f>
        <v>12.911079866362911</v>
      </c>
      <c r="D55" s="286">
        <f t="shared" si="1"/>
        <v>12.911079866362911</v>
      </c>
    </row>
    <row r="57" spans="1:4" x14ac:dyDescent="0.2">
      <c r="A57" s="349" t="s">
        <v>58</v>
      </c>
      <c r="B57" s="350"/>
      <c r="C57" s="350"/>
      <c r="D57" s="350"/>
    </row>
    <row r="58" spans="1:4" x14ac:dyDescent="0.2">
      <c r="A58" s="224" t="s">
        <v>104</v>
      </c>
      <c r="B58" s="224" t="s">
        <v>25</v>
      </c>
      <c r="C58" s="224" t="s">
        <v>212</v>
      </c>
      <c r="D58" s="224" t="s">
        <v>27</v>
      </c>
    </row>
    <row r="59" spans="1:4" x14ac:dyDescent="0.2">
      <c r="A59" s="360" t="s">
        <v>210</v>
      </c>
      <c r="B59" s="286">
        <f>B38</f>
        <v>4.8189433790764591</v>
      </c>
      <c r="C59" s="286">
        <f t="shared" ref="C59:D59" si="2">C38</f>
        <v>11.538537241985871</v>
      </c>
      <c r="D59" s="286">
        <f t="shared" si="2"/>
        <v>17.81911800505301</v>
      </c>
    </row>
    <row r="60" spans="1:4" x14ac:dyDescent="0.2">
      <c r="A60" s="360" t="s">
        <v>211</v>
      </c>
      <c r="B60" s="286">
        <f>B44</f>
        <v>4.4619221373305882</v>
      </c>
      <c r="C60" s="286">
        <f t="shared" ref="C60:D60" si="3">C44</f>
        <v>11.538537241985871</v>
      </c>
      <c r="D60" s="286">
        <f t="shared" si="3"/>
        <v>17.81911800505301</v>
      </c>
    </row>
  </sheetData>
  <mergeCells count="4">
    <mergeCell ref="H4:I4"/>
    <mergeCell ref="E4:G4"/>
    <mergeCell ref="E15:G15"/>
    <mergeCell ref="H15:I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DACorpVOC">
                <anchor moveWithCells="1" sizeWithCells="1">
                  <from>
                    <xdr:col>0</xdr:col>
                    <xdr:colOff>142875</xdr:colOff>
                    <xdr:row>4</xdr:row>
                    <xdr:rowOff>9525</xdr:rowOff>
                  </from>
                  <to>
                    <xdr:col>0</xdr:col>
                    <xdr:colOff>1276350</xdr:colOff>
                    <xdr:row>6</xdr:row>
                    <xdr:rowOff>66675</xdr:rowOff>
                  </to>
                </anchor>
              </controlPr>
            </control>
          </mc:Choice>
        </mc:AlternateContent>
        <mc:AlternateContent xmlns:mc="http://schemas.openxmlformats.org/markup-compatibility/2006">
          <mc:Choice Requires="x14">
            <control shapeId="18439" r:id="rId4" name="Button 7">
              <controlPr defaultSize="0" print="0" autoFill="0" autoPict="0" macro="[0]!DACorpVControl">
                <anchor moveWithCells="1" sizeWithCells="1">
                  <from>
                    <xdr:col>8</xdr:col>
                    <xdr:colOff>66675</xdr:colOff>
                    <xdr:row>33</xdr:row>
                    <xdr:rowOff>28575</xdr:rowOff>
                  </from>
                  <to>
                    <xdr:col>9</xdr:col>
                    <xdr:colOff>400050</xdr:colOff>
                    <xdr:row>35</xdr:row>
                    <xdr:rowOff>133350</xdr:rowOff>
                  </to>
                </anchor>
              </controlPr>
            </control>
          </mc:Choice>
        </mc:AlternateContent>
        <mc:AlternateContent xmlns:mc="http://schemas.openxmlformats.org/markup-compatibility/2006">
          <mc:Choice Requires="x14">
            <control shapeId="18443" r:id="rId5" name="Button 11">
              <controlPr defaultSize="0" print="0" autoFill="0" autoPict="0" macro="[0]!URevVControl">
                <anchor moveWithCells="1" sizeWithCells="1">
                  <from>
                    <xdr:col>8</xdr:col>
                    <xdr:colOff>123825</xdr:colOff>
                    <xdr:row>36</xdr:row>
                    <xdr:rowOff>85725</xdr:rowOff>
                  </from>
                  <to>
                    <xdr:col>9</xdr:col>
                    <xdr:colOff>390525</xdr:colOff>
                    <xdr:row>38</xdr:row>
                    <xdr:rowOff>152400</xdr:rowOff>
                  </to>
                </anchor>
              </controlPr>
            </control>
          </mc:Choice>
        </mc:AlternateContent>
        <mc:AlternateContent xmlns:mc="http://schemas.openxmlformats.org/markup-compatibility/2006">
          <mc:Choice Requires="x14">
            <control shapeId="18444" r:id="rId6" name="Button 12">
              <controlPr defaultSize="0" print="0" autoFill="0" autoPict="0" macro="[0]!DAOpenLoop">
                <anchor moveWithCells="1" sizeWithCells="1">
                  <from>
                    <xdr:col>8</xdr:col>
                    <xdr:colOff>104775</xdr:colOff>
                    <xdr:row>39</xdr:row>
                    <xdr:rowOff>85725</xdr:rowOff>
                  </from>
                  <to>
                    <xdr:col>9</xdr:col>
                    <xdr:colOff>552450</xdr:colOff>
                    <xdr:row>42</xdr:row>
                    <xdr:rowOff>66675</xdr:rowOff>
                  </to>
                </anchor>
              </controlPr>
            </control>
          </mc:Choice>
        </mc:AlternateContent>
        <mc:AlternateContent xmlns:mc="http://schemas.openxmlformats.org/markup-compatibility/2006">
          <mc:Choice Requires="x14">
            <control shapeId="18445" r:id="rId7" name="Button 13">
              <controlPr defaultSize="0" print="0" autoFill="0" autoPict="0" macro="[0]!UnitRevOpenLoop">
                <anchor moveWithCells="1" sizeWithCells="1">
                  <from>
                    <xdr:col>8</xdr:col>
                    <xdr:colOff>104775</xdr:colOff>
                    <xdr:row>42</xdr:row>
                    <xdr:rowOff>133350</xdr:rowOff>
                  </from>
                  <to>
                    <xdr:col>9</xdr:col>
                    <xdr:colOff>542925</xdr:colOff>
                    <xdr:row>46</xdr:row>
                    <xdr:rowOff>9525</xdr:rowOff>
                  </to>
                </anchor>
              </controlPr>
            </control>
          </mc:Choice>
        </mc:AlternateContent>
        <mc:AlternateContent xmlns:mc="http://schemas.openxmlformats.org/markup-compatibility/2006">
          <mc:Choice Requires="x14">
            <control shapeId="18446" r:id="rId8" name="Button 14">
              <controlPr defaultSize="0" print="0" autoFill="0" autoPict="0" macro="[0]!URevenueVOC">
                <anchor moveWithCells="1" sizeWithCells="1">
                  <from>
                    <xdr:col>0</xdr:col>
                    <xdr:colOff>152400</xdr:colOff>
                    <xdr:row>17</xdr:row>
                    <xdr:rowOff>47625</xdr:rowOff>
                  </from>
                  <to>
                    <xdr:col>0</xdr:col>
                    <xdr:colOff>1304925</xdr:colOff>
                    <xdr:row>20</xdr:row>
                    <xdr:rowOff>142875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6" tint="0.39997558519241921"/>
  </sheetPr>
  <dimension ref="A1:I10"/>
  <sheetViews>
    <sheetView topLeftCell="A4" workbookViewId="0">
      <selection activeCell="O6" sqref="O6"/>
    </sheetView>
  </sheetViews>
  <sheetFormatPr defaultRowHeight="12.75" x14ac:dyDescent="0.2"/>
  <cols>
    <col min="1" max="1" width="28.28515625" style="361" customWidth="1"/>
    <col min="2" max="16384" width="9.140625" style="361"/>
  </cols>
  <sheetData>
    <row r="1" spans="1:9" ht="15" x14ac:dyDescent="0.2">
      <c r="A1" s="280" t="s">
        <v>187</v>
      </c>
      <c r="B1" s="281"/>
      <c r="C1" s="281"/>
      <c r="D1" s="281"/>
      <c r="E1" s="281"/>
      <c r="F1" s="281"/>
      <c r="G1" s="281"/>
      <c r="H1" s="281"/>
      <c r="I1" s="281"/>
    </row>
    <row r="5" spans="1:9" x14ac:dyDescent="0.2">
      <c r="A5" s="363" t="s">
        <v>196</v>
      </c>
      <c r="B5" s="362">
        <v>0.7</v>
      </c>
      <c r="C5" s="362">
        <v>1</v>
      </c>
    </row>
    <row r="6" spans="1:9" x14ac:dyDescent="0.2">
      <c r="A6" s="363" t="s">
        <v>197</v>
      </c>
      <c r="B6" s="362">
        <v>0.9</v>
      </c>
      <c r="C6" s="362">
        <v>1</v>
      </c>
    </row>
    <row r="7" spans="1:9" x14ac:dyDescent="0.2">
      <c r="A7" s="363" t="s">
        <v>198</v>
      </c>
      <c r="B7" s="362">
        <v>1</v>
      </c>
      <c r="C7" s="362">
        <v>1</v>
      </c>
    </row>
    <row r="8" spans="1:9" x14ac:dyDescent="0.2">
      <c r="A8" s="363" t="s">
        <v>199</v>
      </c>
      <c r="B8" s="362">
        <v>1</v>
      </c>
      <c r="C8" s="362">
        <v>1</v>
      </c>
    </row>
    <row r="9" spans="1:9" x14ac:dyDescent="0.2">
      <c r="A9" s="363" t="s">
        <v>200</v>
      </c>
      <c r="B9" s="362">
        <v>0.8</v>
      </c>
      <c r="C9" s="362">
        <v>1</v>
      </c>
    </row>
    <row r="10" spans="1:9" x14ac:dyDescent="0.2">
      <c r="A10" s="363" t="s">
        <v>201</v>
      </c>
      <c r="B10" s="362">
        <v>0.8</v>
      </c>
      <c r="C10" s="362">
        <v>1</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B18"/>
  <sheetViews>
    <sheetView workbookViewId="0">
      <selection activeCell="B20" sqref="B20"/>
    </sheetView>
  </sheetViews>
  <sheetFormatPr defaultRowHeight="12.75" x14ac:dyDescent="0.2"/>
  <sheetData>
    <row r="1" spans="1:2" x14ac:dyDescent="0.2">
      <c r="A1" s="244" t="s">
        <v>152</v>
      </c>
      <c r="B1" s="249" t="s">
        <v>153</v>
      </c>
    </row>
    <row r="2" spans="1:2" ht="13.5" thickBot="1" x14ac:dyDescent="0.25">
      <c r="A2" s="245" t="s">
        <v>155</v>
      </c>
      <c r="B2" s="250" t="s">
        <v>154</v>
      </c>
    </row>
    <row r="3" spans="1:2" x14ac:dyDescent="0.2">
      <c r="A3" s="246" t="s">
        <v>115</v>
      </c>
      <c r="B3" s="247">
        <v>2206</v>
      </c>
    </row>
    <row r="4" spans="1:2" x14ac:dyDescent="0.2">
      <c r="A4" s="244" t="s">
        <v>116</v>
      </c>
      <c r="B4" s="248" t="s">
        <v>117</v>
      </c>
    </row>
    <row r="9" spans="1:2" x14ac:dyDescent="0.2">
      <c r="A9" t="s">
        <v>170</v>
      </c>
    </row>
    <row r="12" spans="1:2" x14ac:dyDescent="0.2">
      <c r="A12" s="42" t="s">
        <v>202</v>
      </c>
    </row>
    <row r="13" spans="1:2" x14ac:dyDescent="0.2">
      <c r="B13" s="42" t="s">
        <v>203</v>
      </c>
    </row>
    <row r="14" spans="1:2" x14ac:dyDescent="0.2">
      <c r="B14" s="42" t="s">
        <v>205</v>
      </c>
    </row>
    <row r="15" spans="1:2" x14ac:dyDescent="0.2">
      <c r="B15" s="42" t="s">
        <v>206</v>
      </c>
    </row>
    <row r="16" spans="1:2" x14ac:dyDescent="0.2">
      <c r="B16" s="42" t="s">
        <v>207</v>
      </c>
    </row>
    <row r="18" spans="1:1" x14ac:dyDescent="0.2">
      <c r="A18" s="42" t="s">
        <v>204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90</vt:i4>
      </vt:variant>
    </vt:vector>
  </HeadingPairs>
  <TitlesOfParts>
    <vt:vector size="109" baseType="lpstr">
      <vt:lpstr>HOME</vt:lpstr>
      <vt:lpstr>ForceField</vt:lpstr>
      <vt:lpstr>Dec Hierarch &amp; Strategic Table </vt:lpstr>
      <vt:lpstr>Decision Diagrams</vt:lpstr>
      <vt:lpstr>Value Model</vt:lpstr>
      <vt:lpstr>Deterministic Sensitivity</vt:lpstr>
      <vt:lpstr>Sensitivity to Range</vt:lpstr>
      <vt:lpstr>Value Model (s1)</vt:lpstr>
      <vt:lpstr>Value Model (s2)</vt:lpstr>
      <vt:lpstr>Value Model (s3)</vt:lpstr>
      <vt:lpstr>Value Model (s4)</vt:lpstr>
      <vt:lpstr>Value Model (Prob)</vt:lpstr>
      <vt:lpstr>Decision Tree</vt:lpstr>
      <vt:lpstr>Dist &amp; Dominance</vt:lpstr>
      <vt:lpstr>10-50-90 Prob Dist</vt:lpstr>
      <vt:lpstr>Sensitivity Analysis</vt:lpstr>
      <vt:lpstr>Value of Info &amp; Control</vt:lpstr>
      <vt:lpstr>Decison Quality</vt:lpstr>
      <vt:lpstr>Links</vt:lpstr>
      <vt:lpstr>'Value Model (Prob)'!Capacity</vt:lpstr>
      <vt:lpstr>'Value Model (s1)'!Capacity</vt:lpstr>
      <vt:lpstr>'Value Model (s2)'!Capacity</vt:lpstr>
      <vt:lpstr>'Value Model (s3)'!Capacity</vt:lpstr>
      <vt:lpstr>'Value Model (s4)'!Capacity</vt:lpstr>
      <vt:lpstr>Capacity</vt:lpstr>
      <vt:lpstr>'Value Model (Prob)'!const_cost</vt:lpstr>
      <vt:lpstr>'Value Model (s1)'!const_cost</vt:lpstr>
      <vt:lpstr>'Value Model (s2)'!const_cost</vt:lpstr>
      <vt:lpstr>'Value Model (s3)'!const_cost</vt:lpstr>
      <vt:lpstr>'Value Model (s4)'!const_cost</vt:lpstr>
      <vt:lpstr>const_cost</vt:lpstr>
      <vt:lpstr>'Value Model (Prob)'!dem_DAC</vt:lpstr>
      <vt:lpstr>'Value Model (s1)'!dem_DAC</vt:lpstr>
      <vt:lpstr>'Value Model (s2)'!dem_DAC</vt:lpstr>
      <vt:lpstr>'Value Model (s3)'!dem_DAC</vt:lpstr>
      <vt:lpstr>'Value Model (s4)'!dem_DAC</vt:lpstr>
      <vt:lpstr>dem_DAC</vt:lpstr>
      <vt:lpstr>'Value Model (Prob)'!dem_ET</vt:lpstr>
      <vt:lpstr>'Value Model (s1)'!dem_ET</vt:lpstr>
      <vt:lpstr>'Value Model (s2)'!dem_ET</vt:lpstr>
      <vt:lpstr>'Value Model (s3)'!dem_ET</vt:lpstr>
      <vt:lpstr>'Value Model (s4)'!dem_ET</vt:lpstr>
      <vt:lpstr>dem_ET</vt:lpstr>
      <vt:lpstr>'Value Model (Prob)'!discount_rate</vt:lpstr>
      <vt:lpstr>'Value Model (s1)'!discount_rate</vt:lpstr>
      <vt:lpstr>'Value Model (s2)'!discount_rate</vt:lpstr>
      <vt:lpstr>'Value Model (s3)'!discount_rate</vt:lpstr>
      <vt:lpstr>'Value Model (s4)'!discount_rate</vt:lpstr>
      <vt:lpstr>discount_rate</vt:lpstr>
      <vt:lpstr>'Value Model (Prob)'!Expansion</vt:lpstr>
      <vt:lpstr>'Value Model (s1)'!Expansion</vt:lpstr>
      <vt:lpstr>'Value Model (s2)'!Expansion</vt:lpstr>
      <vt:lpstr>'Value Model (s3)'!Expansion</vt:lpstr>
      <vt:lpstr>'Value Model (s4)'!Expansion</vt:lpstr>
      <vt:lpstr>Expansion</vt:lpstr>
      <vt:lpstr>'Value Model (Prob)'!growth_rate</vt:lpstr>
      <vt:lpstr>'Value Model (s1)'!growth_rate</vt:lpstr>
      <vt:lpstr>'Value Model (s2)'!growth_rate</vt:lpstr>
      <vt:lpstr>'Value Model (s3)'!growth_rate</vt:lpstr>
      <vt:lpstr>'Value Model (s4)'!growth_rate</vt:lpstr>
      <vt:lpstr>growth_rate</vt:lpstr>
      <vt:lpstr>'Value Model (Prob)'!JV_share</vt:lpstr>
      <vt:lpstr>'Value Model (s1)'!JV_share</vt:lpstr>
      <vt:lpstr>'Value Model (s2)'!JV_share</vt:lpstr>
      <vt:lpstr>'Value Model (s3)'!JV_share</vt:lpstr>
      <vt:lpstr>'Value Model (s4)'!JV_share</vt:lpstr>
      <vt:lpstr>JV_share</vt:lpstr>
      <vt:lpstr>'Value Model (Prob)'!prod_cost</vt:lpstr>
      <vt:lpstr>'Value Model (s1)'!prod_cost</vt:lpstr>
      <vt:lpstr>'Value Model (s2)'!prod_cost</vt:lpstr>
      <vt:lpstr>'Value Model (s3)'!prod_cost</vt:lpstr>
      <vt:lpstr>'Value Model (s4)'!prod_cost</vt:lpstr>
      <vt:lpstr>prod_cost</vt:lpstr>
      <vt:lpstr>'Value Model (Prob)'!risk_tol</vt:lpstr>
      <vt:lpstr>'Value Model (s1)'!risk_tol</vt:lpstr>
      <vt:lpstr>'Value Model (s2)'!risk_tol</vt:lpstr>
      <vt:lpstr>'Value Model (s3)'!risk_tol</vt:lpstr>
      <vt:lpstr>'Value Model (s4)'!risk_tol</vt:lpstr>
      <vt:lpstr>risk_tol</vt:lpstr>
      <vt:lpstr>'Value Model (Prob)'!Royalty</vt:lpstr>
      <vt:lpstr>'Value Model (s1)'!Royalty</vt:lpstr>
      <vt:lpstr>'Value Model (s2)'!Royalty</vt:lpstr>
      <vt:lpstr>'Value Model (s3)'!Royalty</vt:lpstr>
      <vt:lpstr>'Value Model (s4)'!Royalty</vt:lpstr>
      <vt:lpstr>Royalty</vt:lpstr>
      <vt:lpstr>'Value Model (Prob)'!strategy</vt:lpstr>
      <vt:lpstr>'Value Model (s1)'!strategy</vt:lpstr>
      <vt:lpstr>'Value Model (s2)'!strategy</vt:lpstr>
      <vt:lpstr>'Value Model (s3)'!strategy</vt:lpstr>
      <vt:lpstr>'Value Model (s4)'!strategy</vt:lpstr>
      <vt:lpstr>strategy</vt:lpstr>
      <vt:lpstr>'Value Model (Prob)'!strategy_name</vt:lpstr>
      <vt:lpstr>'Value Model (s1)'!strategy_name</vt:lpstr>
      <vt:lpstr>'Value Model (s2)'!strategy_name</vt:lpstr>
      <vt:lpstr>'Value Model (s3)'!strategy_name</vt:lpstr>
      <vt:lpstr>'Value Model (s4)'!strategy_name</vt:lpstr>
      <vt:lpstr>strategy_name</vt:lpstr>
      <vt:lpstr>'Value Model (Prob)'!tax_rate</vt:lpstr>
      <vt:lpstr>'Value Model (s1)'!tax_rate</vt:lpstr>
      <vt:lpstr>'Value Model (s2)'!tax_rate</vt:lpstr>
      <vt:lpstr>'Value Model (s3)'!tax_rate</vt:lpstr>
      <vt:lpstr>'Value Model (s4)'!tax_rate</vt:lpstr>
      <vt:lpstr>tax_rate</vt:lpstr>
      <vt:lpstr>'Value Model (Prob)'!unit_revenue</vt:lpstr>
      <vt:lpstr>'Value Model (s1)'!unit_revenue</vt:lpstr>
      <vt:lpstr>'Value Model (s2)'!unit_revenue</vt:lpstr>
      <vt:lpstr>'Value Model (s3)'!unit_revenue</vt:lpstr>
      <vt:lpstr>'Value Model (s4)'!unit_revenue</vt:lpstr>
      <vt:lpstr>unit_revenue</vt:lpstr>
    </vt:vector>
  </TitlesOfParts>
  <Company>DA BA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Abbas</dc:creator>
  <cp:lastModifiedBy>Steven</cp:lastModifiedBy>
  <cp:lastPrinted>1997-03-10T18:56:12Z</cp:lastPrinted>
  <dcterms:created xsi:type="dcterms:W3CDTF">1997-03-02T21:49:27Z</dcterms:created>
  <dcterms:modified xsi:type="dcterms:W3CDTF">2012-12-04T18:02:25Z</dcterms:modified>
</cp:coreProperties>
</file>