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TAL HIDRO-OSEANOGRAFI\DOSEN DAN PELAJARAN\BU ENGKY - ADMIRALTY\TUGAS ADMIRALTY\"/>
    </mc:Choice>
  </mc:AlternateContent>
  <xr:revisionPtr revIDLastSave="0" documentId="13_ncr:1_{7E7486AD-9D75-4418-AF60-E0ECF1618DBF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Raw Data Pasut" sheetId="3" r:id="rId1"/>
    <sheet name="Langkah Perhitunga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43" i="1" l="1"/>
  <c r="BW41" i="1"/>
  <c r="BW39" i="1"/>
  <c r="A770" i="3"/>
  <c r="A794" i="3" s="1"/>
  <c r="A818" i="3" s="1"/>
  <c r="A842" i="3" s="1"/>
  <c r="A866" i="3" s="1"/>
  <c r="A26" i="3"/>
  <c r="A50" i="3" s="1"/>
  <c r="A74" i="3" s="1"/>
  <c r="A98" i="3" s="1"/>
  <c r="A122" i="3" s="1"/>
  <c r="A146" i="3" s="1"/>
  <c r="A170" i="3" s="1"/>
  <c r="A194" i="3" s="1"/>
  <c r="A218" i="3" s="1"/>
  <c r="A242" i="3" s="1"/>
  <c r="A266" i="3" s="1"/>
  <c r="A290" i="3" s="1"/>
  <c r="A314" i="3" s="1"/>
  <c r="A338" i="3" s="1"/>
  <c r="A362" i="3" s="1"/>
  <c r="A386" i="3" s="1"/>
  <c r="A410" i="3" s="1"/>
  <c r="A434" i="3" s="1"/>
  <c r="A458" i="3" s="1"/>
  <c r="A482" i="3" s="1"/>
  <c r="A506" i="3" s="1"/>
  <c r="A530" i="3" s="1"/>
  <c r="A554" i="3" s="1"/>
  <c r="A578" i="3" s="1"/>
  <c r="A602" i="3" s="1"/>
  <c r="A626" i="3" s="1"/>
  <c r="A650" i="3" s="1"/>
  <c r="A674" i="3" s="1"/>
  <c r="A698" i="3" s="1"/>
  <c r="A722" i="3" s="1"/>
  <c r="BU56" i="1" l="1"/>
  <c r="BO53" i="1"/>
  <c r="BO52" i="1"/>
  <c r="BO54" i="1" s="1"/>
  <c r="BB44" i="1"/>
  <c r="BA44" i="1"/>
  <c r="Z44" i="1"/>
  <c r="AN40" i="1"/>
  <c r="AM40" i="1"/>
  <c r="AL40" i="1"/>
  <c r="AK40" i="1"/>
  <c r="AV40" i="1" s="1"/>
  <c r="AJ40" i="1"/>
  <c r="AI40" i="1"/>
  <c r="AH40" i="1"/>
  <c r="AG40" i="1"/>
  <c r="AF40" i="1"/>
  <c r="AE40" i="1"/>
  <c r="AS40" i="1" s="1"/>
  <c r="AD40" i="1"/>
  <c r="AC40" i="1"/>
  <c r="AR40" i="1" s="1"/>
  <c r="BB39" i="1"/>
  <c r="BA39" i="1"/>
  <c r="AN39" i="1"/>
  <c r="AM39" i="1"/>
  <c r="AL39" i="1"/>
  <c r="AK39" i="1"/>
  <c r="AJ39" i="1"/>
  <c r="AI39" i="1"/>
  <c r="AH39" i="1"/>
  <c r="AG39" i="1"/>
  <c r="AT39" i="1" s="1"/>
  <c r="AF39" i="1"/>
  <c r="AE39" i="1"/>
  <c r="AD39" i="1"/>
  <c r="AC39" i="1"/>
  <c r="BQ38" i="1"/>
  <c r="BP38" i="1"/>
  <c r="BM38" i="1"/>
  <c r="AN38" i="1"/>
  <c r="AM38" i="1"/>
  <c r="AL38" i="1"/>
  <c r="AK38" i="1"/>
  <c r="AJ38" i="1"/>
  <c r="AI38" i="1"/>
  <c r="AH38" i="1"/>
  <c r="AG38" i="1"/>
  <c r="AT38" i="1" s="1"/>
  <c r="AF38" i="1"/>
  <c r="AE38" i="1"/>
  <c r="AD38" i="1"/>
  <c r="AC38" i="1"/>
  <c r="BO37" i="1"/>
  <c r="BN37" i="1"/>
  <c r="BM37" i="1"/>
  <c r="BK37" i="1"/>
  <c r="BW31" i="1" s="1"/>
  <c r="AN37" i="1"/>
  <c r="AM37" i="1"/>
  <c r="AL37" i="1"/>
  <c r="AK37" i="1"/>
  <c r="AJ37" i="1"/>
  <c r="AI37" i="1"/>
  <c r="AU37" i="1" s="1"/>
  <c r="AH37" i="1"/>
  <c r="AG37" i="1"/>
  <c r="AT37" i="1" s="1"/>
  <c r="AF37" i="1"/>
  <c r="AE37" i="1"/>
  <c r="AD37" i="1"/>
  <c r="AC37" i="1"/>
  <c r="AN36" i="1"/>
  <c r="AM36" i="1"/>
  <c r="AW36" i="1" s="1"/>
  <c r="AL36" i="1"/>
  <c r="AK36" i="1"/>
  <c r="AJ36" i="1"/>
  <c r="AI36" i="1"/>
  <c r="AH36" i="1"/>
  <c r="AG36" i="1"/>
  <c r="AF36" i="1"/>
  <c r="AE36" i="1"/>
  <c r="AS36" i="1" s="1"/>
  <c r="AD36" i="1"/>
  <c r="AC36" i="1"/>
  <c r="AN35" i="1"/>
  <c r="AM35" i="1"/>
  <c r="AL35" i="1"/>
  <c r="AK35" i="1"/>
  <c r="AJ35" i="1"/>
  <c r="AI35" i="1"/>
  <c r="AH35" i="1"/>
  <c r="AG35" i="1"/>
  <c r="AT35" i="1" s="1"/>
  <c r="AF35" i="1"/>
  <c r="AE35" i="1"/>
  <c r="AD35" i="1"/>
  <c r="AC35" i="1"/>
  <c r="BB34" i="1"/>
  <c r="BA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Q34" i="1" s="1"/>
  <c r="BW33" i="1"/>
  <c r="BX33" i="1" s="1"/>
  <c r="AN33" i="1"/>
  <c r="AM33" i="1"/>
  <c r="AW33" i="1" s="1"/>
  <c r="AL33" i="1"/>
  <c r="AK33" i="1"/>
  <c r="AJ33" i="1"/>
  <c r="AI33" i="1"/>
  <c r="AU33" i="1" s="1"/>
  <c r="AH33" i="1"/>
  <c r="AG33" i="1"/>
  <c r="AF33" i="1"/>
  <c r="AE33" i="1"/>
  <c r="AS33" i="1" s="1"/>
  <c r="AD33" i="1"/>
  <c r="AC33" i="1"/>
  <c r="BW32" i="1"/>
  <c r="BQ32" i="1"/>
  <c r="BP32" i="1"/>
  <c r="BM32" i="1"/>
  <c r="AN32" i="1"/>
  <c r="AM32" i="1"/>
  <c r="AW32" i="1" s="1"/>
  <c r="AL32" i="1"/>
  <c r="AK32" i="1"/>
  <c r="AJ32" i="1"/>
  <c r="AI32" i="1"/>
  <c r="AU32" i="1" s="1"/>
  <c r="AH32" i="1"/>
  <c r="AG32" i="1"/>
  <c r="AF32" i="1"/>
  <c r="AE32" i="1"/>
  <c r="AS32" i="1" s="1"/>
  <c r="AD32" i="1"/>
  <c r="AC32" i="1"/>
  <c r="AR32" i="1" s="1"/>
  <c r="AN31" i="1"/>
  <c r="AM31" i="1"/>
  <c r="AL31" i="1"/>
  <c r="AV31" i="1" s="1"/>
  <c r="AK31" i="1"/>
  <c r="AJ31" i="1"/>
  <c r="AI31" i="1"/>
  <c r="AU31" i="1" s="1"/>
  <c r="AH31" i="1"/>
  <c r="AG31" i="1"/>
  <c r="AT31" i="1" s="1"/>
  <c r="AF31" i="1"/>
  <c r="AE31" i="1"/>
  <c r="AD31" i="1"/>
  <c r="AC31" i="1"/>
  <c r="AN30" i="1"/>
  <c r="AM30" i="1"/>
  <c r="AL30" i="1"/>
  <c r="AK30" i="1"/>
  <c r="AV30" i="1" s="1"/>
  <c r="AJ30" i="1"/>
  <c r="AI30" i="1"/>
  <c r="AH30" i="1"/>
  <c r="AG30" i="1"/>
  <c r="AT30" i="1" s="1"/>
  <c r="AF30" i="1"/>
  <c r="AE30" i="1"/>
  <c r="AD30" i="1"/>
  <c r="AC30" i="1"/>
  <c r="BJ29" i="1"/>
  <c r="BB29" i="1"/>
  <c r="BA29" i="1"/>
  <c r="AN29" i="1"/>
  <c r="AM29" i="1"/>
  <c r="AL29" i="1"/>
  <c r="AK29" i="1"/>
  <c r="AV29" i="1" s="1"/>
  <c r="AJ29" i="1"/>
  <c r="AI29" i="1"/>
  <c r="AH29" i="1"/>
  <c r="AG29" i="1"/>
  <c r="AF29" i="1"/>
  <c r="AE29" i="1"/>
  <c r="AD29" i="1"/>
  <c r="AC29" i="1"/>
  <c r="AN28" i="1"/>
  <c r="AM28" i="1"/>
  <c r="AW28" i="1" s="1"/>
  <c r="AL28" i="1"/>
  <c r="AV28" i="1" s="1"/>
  <c r="AK28" i="1"/>
  <c r="AJ28" i="1"/>
  <c r="AI28" i="1"/>
  <c r="AU28" i="1" s="1"/>
  <c r="AH28" i="1"/>
  <c r="AG28" i="1"/>
  <c r="AF28" i="1"/>
  <c r="AE28" i="1"/>
  <c r="AS28" i="1" s="1"/>
  <c r="AD28" i="1"/>
  <c r="AC28" i="1"/>
  <c r="AN27" i="1"/>
  <c r="AM27" i="1"/>
  <c r="AL27" i="1"/>
  <c r="AK27" i="1"/>
  <c r="AJ27" i="1"/>
  <c r="AI27" i="1"/>
  <c r="AH27" i="1"/>
  <c r="AG27" i="1"/>
  <c r="AF27" i="1"/>
  <c r="AE27" i="1"/>
  <c r="AS27" i="1" s="1"/>
  <c r="AD27" i="1"/>
  <c r="AC27" i="1"/>
  <c r="AQ27" i="1" s="1"/>
  <c r="BW26" i="1"/>
  <c r="BB26" i="1"/>
  <c r="BA26" i="1"/>
  <c r="AN26" i="1"/>
  <c r="AM26" i="1"/>
  <c r="AW26" i="1" s="1"/>
  <c r="AL26" i="1"/>
  <c r="AK26" i="1"/>
  <c r="AV26" i="1" s="1"/>
  <c r="AJ26" i="1"/>
  <c r="AI26" i="1"/>
  <c r="AH26" i="1"/>
  <c r="AG26" i="1"/>
  <c r="AF26" i="1"/>
  <c r="AE26" i="1"/>
  <c r="AS26" i="1" s="1"/>
  <c r="AD26" i="1"/>
  <c r="AC26" i="1"/>
  <c r="AR26" i="1" s="1"/>
  <c r="AN25" i="1"/>
  <c r="AM25" i="1"/>
  <c r="AL25" i="1"/>
  <c r="AK25" i="1"/>
  <c r="AJ25" i="1"/>
  <c r="AI25" i="1"/>
  <c r="AU25" i="1" s="1"/>
  <c r="AH25" i="1"/>
  <c r="AG25" i="1"/>
  <c r="AT25" i="1" s="1"/>
  <c r="AF25" i="1"/>
  <c r="AE25" i="1"/>
  <c r="AD25" i="1"/>
  <c r="AC25" i="1"/>
  <c r="AN24" i="1"/>
  <c r="AM24" i="1"/>
  <c r="AL24" i="1"/>
  <c r="AK24" i="1"/>
  <c r="AJ24" i="1"/>
  <c r="AI24" i="1"/>
  <c r="AU24" i="1" s="1"/>
  <c r="AH24" i="1"/>
  <c r="AG24" i="1"/>
  <c r="AT24" i="1" s="1"/>
  <c r="AF24" i="1"/>
  <c r="AE24" i="1"/>
  <c r="AD24" i="1"/>
  <c r="AQ24" i="1" s="1"/>
  <c r="AC24" i="1"/>
  <c r="AN23" i="1"/>
  <c r="AM23" i="1"/>
  <c r="AW23" i="1" s="1"/>
  <c r="AL23" i="1"/>
  <c r="AK23" i="1"/>
  <c r="AV23" i="1" s="1"/>
  <c r="AJ23" i="1"/>
  <c r="AI23" i="1"/>
  <c r="AH23" i="1"/>
  <c r="AG23" i="1"/>
  <c r="AF23" i="1"/>
  <c r="AE23" i="1"/>
  <c r="AS23" i="1" s="1"/>
  <c r="AD23" i="1"/>
  <c r="AC23" i="1"/>
  <c r="BW22" i="1"/>
  <c r="BB22" i="1"/>
  <c r="BA22" i="1"/>
  <c r="AN22" i="1"/>
  <c r="AM22" i="1"/>
  <c r="AW22" i="1" s="1"/>
  <c r="AL22" i="1"/>
  <c r="AK22" i="1"/>
  <c r="AJ22" i="1"/>
  <c r="AI22" i="1"/>
  <c r="AH22" i="1"/>
  <c r="AG22" i="1"/>
  <c r="AT22" i="1" s="1"/>
  <c r="AF22" i="1"/>
  <c r="AE22" i="1"/>
  <c r="AS22" i="1" s="1"/>
  <c r="AD22" i="1"/>
  <c r="AC22" i="1"/>
  <c r="BW21" i="1"/>
  <c r="BW23" i="1" s="1"/>
  <c r="BW24" i="1" s="1"/>
  <c r="AN21" i="1"/>
  <c r="AM21" i="1"/>
  <c r="AL21" i="1"/>
  <c r="AK21" i="1"/>
  <c r="AJ21" i="1"/>
  <c r="AI21" i="1"/>
  <c r="AH21" i="1"/>
  <c r="AG21" i="1"/>
  <c r="AT21" i="1" s="1"/>
  <c r="AF21" i="1"/>
  <c r="AE21" i="1"/>
  <c r="AD21" i="1"/>
  <c r="AC21" i="1"/>
  <c r="AN20" i="1"/>
  <c r="AM20" i="1"/>
  <c r="AL20" i="1"/>
  <c r="AK20" i="1"/>
  <c r="AV20" i="1" s="1"/>
  <c r="AJ20" i="1"/>
  <c r="AI20" i="1"/>
  <c r="AH20" i="1"/>
  <c r="AG20" i="1"/>
  <c r="AF20" i="1"/>
  <c r="AE20" i="1"/>
  <c r="AD20" i="1"/>
  <c r="AC20" i="1"/>
  <c r="AR20" i="1" s="1"/>
  <c r="AN19" i="1"/>
  <c r="AM19" i="1"/>
  <c r="AL19" i="1"/>
  <c r="AK19" i="1"/>
  <c r="AJ19" i="1"/>
  <c r="AI19" i="1"/>
  <c r="AH19" i="1"/>
  <c r="AG19" i="1"/>
  <c r="AT19" i="1" s="1"/>
  <c r="AF19" i="1"/>
  <c r="AS19" i="1" s="1"/>
  <c r="AE19" i="1"/>
  <c r="AD19" i="1"/>
  <c r="AC19" i="1"/>
  <c r="AN18" i="1"/>
  <c r="AM18" i="1"/>
  <c r="AW18" i="1" s="1"/>
  <c r="AL18" i="1"/>
  <c r="AK18" i="1"/>
  <c r="AJ18" i="1"/>
  <c r="AI18" i="1"/>
  <c r="AH18" i="1"/>
  <c r="AG18" i="1"/>
  <c r="AF18" i="1"/>
  <c r="AE18" i="1"/>
  <c r="AS18" i="1" s="1"/>
  <c r="AD18" i="1"/>
  <c r="AC18" i="1"/>
  <c r="BB17" i="1"/>
  <c r="BA17" i="1"/>
  <c r="AN17" i="1"/>
  <c r="AM17" i="1"/>
  <c r="AL17" i="1"/>
  <c r="AK17" i="1"/>
  <c r="AJ17" i="1"/>
  <c r="AI17" i="1"/>
  <c r="AU17" i="1" s="1"/>
  <c r="AH17" i="1"/>
  <c r="AG17" i="1"/>
  <c r="AF17" i="1"/>
  <c r="AE17" i="1"/>
  <c r="AD17" i="1"/>
  <c r="AC17" i="1"/>
  <c r="AQ17" i="1" s="1"/>
  <c r="AN16" i="1"/>
  <c r="AM16" i="1"/>
  <c r="AW16" i="1" s="1"/>
  <c r="AL16" i="1"/>
  <c r="AK16" i="1"/>
  <c r="AJ16" i="1"/>
  <c r="AI16" i="1"/>
  <c r="AH16" i="1"/>
  <c r="AG16" i="1"/>
  <c r="AT16" i="1" s="1"/>
  <c r="AF16" i="1"/>
  <c r="AE16" i="1"/>
  <c r="AS16" i="1" s="1"/>
  <c r="AD16" i="1"/>
  <c r="AC16" i="1"/>
  <c r="AN15" i="1"/>
  <c r="AM15" i="1"/>
  <c r="AL15" i="1"/>
  <c r="AK15" i="1"/>
  <c r="AJ15" i="1"/>
  <c r="AI15" i="1"/>
  <c r="AU15" i="1" s="1"/>
  <c r="AH15" i="1"/>
  <c r="AG15" i="1"/>
  <c r="AF15" i="1"/>
  <c r="AE15" i="1"/>
  <c r="AD15" i="1"/>
  <c r="AC15" i="1"/>
  <c r="BB14" i="1"/>
  <c r="BA14" i="1"/>
  <c r="AS14" i="1"/>
  <c r="AN14" i="1"/>
  <c r="AM14" i="1"/>
  <c r="AL14" i="1"/>
  <c r="AK14" i="1"/>
  <c r="AJ14" i="1"/>
  <c r="AI14" i="1"/>
  <c r="AU14" i="1" s="1"/>
  <c r="AH14" i="1"/>
  <c r="AG14" i="1"/>
  <c r="AF14" i="1"/>
  <c r="AE14" i="1"/>
  <c r="AD14" i="1"/>
  <c r="AC14" i="1"/>
  <c r="AQ14" i="1" s="1"/>
  <c r="AS13" i="1"/>
  <c r="AR13" i="1"/>
  <c r="AN13" i="1"/>
  <c r="AM13" i="1"/>
  <c r="AW13" i="1" s="1"/>
  <c r="AL13" i="1"/>
  <c r="AK13" i="1"/>
  <c r="AV13" i="1" s="1"/>
  <c r="AJ13" i="1"/>
  <c r="AI13" i="1"/>
  <c r="AH13" i="1"/>
  <c r="AG13" i="1"/>
  <c r="AT13" i="1" s="1"/>
  <c r="AF13" i="1"/>
  <c r="AE13" i="1"/>
  <c r="AD13" i="1"/>
  <c r="AC13" i="1"/>
  <c r="AQ13" i="1" s="1"/>
  <c r="BV12" i="1"/>
  <c r="AN12" i="1"/>
  <c r="AM12" i="1"/>
  <c r="AL12" i="1"/>
  <c r="AK12" i="1"/>
  <c r="AJ12" i="1"/>
  <c r="AI12" i="1"/>
  <c r="AH12" i="1"/>
  <c r="AG12" i="1"/>
  <c r="AT12" i="1" s="1"/>
  <c r="AF12" i="1"/>
  <c r="AE12" i="1"/>
  <c r="AD12" i="1"/>
  <c r="AC12" i="1"/>
  <c r="BV11" i="1"/>
  <c r="C7" i="1"/>
  <c r="AR15" i="1" l="1"/>
  <c r="AV15" i="1"/>
  <c r="AR17" i="1"/>
  <c r="AS20" i="1"/>
  <c r="AW20" i="1"/>
  <c r="AS35" i="1"/>
  <c r="AW35" i="1"/>
  <c r="AT40" i="1"/>
  <c r="AW14" i="1"/>
  <c r="AS15" i="1"/>
  <c r="AW15" i="1"/>
  <c r="AU16" i="1"/>
  <c r="BB31" i="1" s="1"/>
  <c r="AS17" i="1"/>
  <c r="AW17" i="1"/>
  <c r="AR19" i="1"/>
  <c r="AV19" i="1"/>
  <c r="AT20" i="1"/>
  <c r="AR21" i="1"/>
  <c r="AV21" i="1"/>
  <c r="AT23" i="1"/>
  <c r="AR24" i="1"/>
  <c r="AV24" i="1"/>
  <c r="AU29" i="1"/>
  <c r="AU40" i="1"/>
  <c r="AR12" i="1"/>
  <c r="AR14" i="1"/>
  <c r="AR16" i="1"/>
  <c r="AV16" i="1"/>
  <c r="AU18" i="1"/>
  <c r="AS21" i="1"/>
  <c r="AW21" i="1"/>
  <c r="AU23" i="1"/>
  <c r="AW30" i="1"/>
  <c r="AR33" i="1"/>
  <c r="AV33" i="1"/>
  <c r="AS34" i="1"/>
  <c r="AU38" i="1"/>
  <c r="AU39" i="1"/>
  <c r="AU13" i="1"/>
  <c r="AR23" i="1"/>
  <c r="AT26" i="1"/>
  <c r="AR28" i="1"/>
  <c r="AT29" i="1"/>
  <c r="AT32" i="1"/>
  <c r="AV35" i="1"/>
  <c r="AT36" i="1"/>
  <c r="AR37" i="1"/>
  <c r="AV37" i="1"/>
  <c r="AR38" i="1"/>
  <c r="AV38" i="1"/>
  <c r="AR39" i="1"/>
  <c r="AV27" i="1"/>
  <c r="AV34" i="1"/>
  <c r="BV13" i="1"/>
  <c r="AU12" i="1"/>
  <c r="AV14" i="1"/>
  <c r="AT17" i="1"/>
  <c r="AT18" i="1"/>
  <c r="AU19" i="1"/>
  <c r="AR25" i="1"/>
  <c r="AV25" i="1"/>
  <c r="AW27" i="1"/>
  <c r="AU30" i="1"/>
  <c r="AR31" i="1"/>
  <c r="AQ33" i="1"/>
  <c r="AW34" i="1"/>
  <c r="AV32" i="1"/>
  <c r="AU35" i="1"/>
  <c r="AQ16" i="1"/>
  <c r="AQ32" i="1"/>
  <c r="AV12" i="1"/>
  <c r="BW27" i="1"/>
  <c r="BN39" i="1" s="1"/>
  <c r="AU22" i="1"/>
  <c r="BB35" i="1" s="1"/>
  <c r="AR27" i="1"/>
  <c r="AR34" i="1"/>
  <c r="AV39" i="1"/>
  <c r="AS12" i="1"/>
  <c r="AW12" i="1"/>
  <c r="AT14" i="1"/>
  <c r="AW19" i="1"/>
  <c r="BB38" i="1" s="1"/>
  <c r="AU21" i="1"/>
  <c r="AR22" i="1"/>
  <c r="AV22" i="1"/>
  <c r="AW25" i="1"/>
  <c r="AU26" i="1"/>
  <c r="AR30" i="1"/>
  <c r="AW31" i="1"/>
  <c r="AU36" i="1"/>
  <c r="AS37" i="1"/>
  <c r="AW37" i="1"/>
  <c r="AW40" i="1"/>
  <c r="BW34" i="1"/>
  <c r="BM39" i="1" s="1"/>
  <c r="AT15" i="1"/>
  <c r="AQ15" i="1"/>
  <c r="AV17" i="1"/>
  <c r="AV18" i="1"/>
  <c r="BA38" i="1" s="1"/>
  <c r="AU20" i="1"/>
  <c r="AU41" i="1" s="1"/>
  <c r="AU27" i="1"/>
  <c r="AQ28" i="1"/>
  <c r="AS29" i="1"/>
  <c r="AW29" i="1"/>
  <c r="AS30" i="1"/>
  <c r="AT33" i="1"/>
  <c r="AU34" i="1"/>
  <c r="AR36" i="1"/>
  <c r="AV36" i="1"/>
  <c r="AS38" i="1"/>
  <c r="AW38" i="1"/>
  <c r="AS39" i="1"/>
  <c r="AW39" i="1"/>
  <c r="BB41" i="1"/>
  <c r="BA42" i="1"/>
  <c r="BV14" i="1"/>
  <c r="BV17" i="1" s="1"/>
  <c r="BV15" i="1"/>
  <c r="BV18" i="1" s="1"/>
  <c r="BV19" i="1" s="1"/>
  <c r="AR29" i="1"/>
  <c r="AQ29" i="1"/>
  <c r="AR35" i="1"/>
  <c r="AQ35" i="1"/>
  <c r="AQ12" i="1"/>
  <c r="AQ19" i="1"/>
  <c r="AQ22" i="1"/>
  <c r="AQ23" i="1"/>
  <c r="AR18" i="1"/>
  <c r="AQ18" i="1"/>
  <c r="BW25" i="1"/>
  <c r="BW28" i="1" s="1"/>
  <c r="BW29" i="1" s="1"/>
  <c r="BN33" i="1" s="1"/>
  <c r="AT27" i="1"/>
  <c r="AT28" i="1"/>
  <c r="AQ30" i="1"/>
  <c r="AT34" i="1"/>
  <c r="BA30" i="1" s="1"/>
  <c r="BA33" i="1"/>
  <c r="AS24" i="1"/>
  <c r="AW24" i="1"/>
  <c r="AS25" i="1"/>
  <c r="AS31" i="1"/>
  <c r="BB21" i="1" s="1"/>
  <c r="BW35" i="1"/>
  <c r="AQ21" i="1"/>
  <c r="AQ25" i="1"/>
  <c r="AQ31" i="1"/>
  <c r="AQ37" i="1"/>
  <c r="AQ36" i="1"/>
  <c r="BW42" i="1"/>
  <c r="BW40" i="1"/>
  <c r="AQ38" i="1"/>
  <c r="AQ39" i="1"/>
  <c r="AQ20" i="1"/>
  <c r="AQ26" i="1"/>
  <c r="AQ40" i="1"/>
  <c r="BB40" i="1" l="1"/>
  <c r="BD40" i="1" s="1"/>
  <c r="BA45" i="1"/>
  <c r="AV41" i="1"/>
  <c r="BB23" i="1"/>
  <c r="BD23" i="1" s="1"/>
  <c r="AW41" i="1"/>
  <c r="BB36" i="1"/>
  <c r="BB24" i="1"/>
  <c r="BA37" i="1"/>
  <c r="BA40" i="1"/>
  <c r="BB32" i="1"/>
  <c r="BA18" i="1"/>
  <c r="BB42" i="1"/>
  <c r="BB43" i="1"/>
  <c r="BB37" i="1"/>
  <c r="BD37" i="1" s="1"/>
  <c r="BA19" i="1"/>
  <c r="BC18" i="1" s="1"/>
  <c r="BA43" i="1"/>
  <c r="BC42" i="1" s="1"/>
  <c r="BB28" i="1"/>
  <c r="BB25" i="1"/>
  <c r="BD25" i="1" s="1"/>
  <c r="BI22" i="1" s="1"/>
  <c r="BB46" i="1"/>
  <c r="BB18" i="1"/>
  <c r="BB45" i="1"/>
  <c r="BA23" i="1"/>
  <c r="AS41" i="1"/>
  <c r="BB20" i="1"/>
  <c r="BD20" i="1" s="1"/>
  <c r="BI21" i="1" s="1"/>
  <c r="BA24" i="1"/>
  <c r="BB33" i="1"/>
  <c r="BB30" i="1"/>
  <c r="BD30" i="1" s="1"/>
  <c r="BA46" i="1"/>
  <c r="BC45" i="1" s="1"/>
  <c r="BA16" i="1"/>
  <c r="BA41" i="1"/>
  <c r="BC37" i="1"/>
  <c r="BA25" i="1"/>
  <c r="BC25" i="1" s="1"/>
  <c r="BI14" i="1" s="1"/>
  <c r="BK14" i="1" s="1"/>
  <c r="AR41" i="1"/>
  <c r="BB27" i="1"/>
  <c r="BD27" i="1" s="1"/>
  <c r="BC23" i="1"/>
  <c r="BQ39" i="1"/>
  <c r="BL39" i="1"/>
  <c r="BB16" i="1"/>
  <c r="BA35" i="1"/>
  <c r="BA13" i="1"/>
  <c r="BC13" i="1" s="1"/>
  <c r="BI11" i="1" s="1"/>
  <c r="BB15" i="1"/>
  <c r="BA31" i="1"/>
  <c r="BC30" i="1" s="1"/>
  <c r="BB19" i="1"/>
  <c r="BA36" i="1"/>
  <c r="BD32" i="1"/>
  <c r="AT41" i="1"/>
  <c r="AQ41" i="1"/>
  <c r="BA12" i="1"/>
  <c r="BC12" i="1" s="1"/>
  <c r="BI10" i="1" s="1"/>
  <c r="BJ10" i="1" s="1"/>
  <c r="BJ28" i="1" s="1"/>
  <c r="BJ30" i="1" s="1"/>
  <c r="BJ45" i="1" s="1"/>
  <c r="BA21" i="1"/>
  <c r="BK22" i="1"/>
  <c r="BM22" i="1"/>
  <c r="BL22" i="1"/>
  <c r="BB13" i="1"/>
  <c r="BD13" i="1" s="1"/>
  <c r="BI19" i="1" s="1"/>
  <c r="BA20" i="1"/>
  <c r="BL33" i="1"/>
  <c r="BQ33" i="1"/>
  <c r="BA28" i="1"/>
  <c r="BA27" i="1"/>
  <c r="BC27" i="1" s="1"/>
  <c r="BA15" i="1"/>
  <c r="BC15" i="1" s="1"/>
  <c r="BA32" i="1"/>
  <c r="BC32" i="1" s="1"/>
  <c r="BM33" i="1"/>
  <c r="BK33" i="1"/>
  <c r="BD35" i="1"/>
  <c r="BC40" i="1" l="1"/>
  <c r="BI25" i="1" s="1"/>
  <c r="BI17" i="1"/>
  <c r="BI15" i="1"/>
  <c r="BL14" i="1"/>
  <c r="BD45" i="1"/>
  <c r="BD42" i="1"/>
  <c r="BI26" i="1" s="1"/>
  <c r="BI18" i="1"/>
  <c r="BQ18" i="1" s="1"/>
  <c r="BM14" i="1"/>
  <c r="BP18" i="1"/>
  <c r="BP28" i="1" s="1"/>
  <c r="BQ26" i="1"/>
  <c r="BP26" i="1"/>
  <c r="BD18" i="1"/>
  <c r="BI12" i="1" s="1"/>
  <c r="BU55" i="1"/>
  <c r="BI16" i="1"/>
  <c r="BC20" i="1"/>
  <c r="BI13" i="1" s="1"/>
  <c r="BI23" i="1"/>
  <c r="BN19" i="1"/>
  <c r="BO19" i="1"/>
  <c r="BD15" i="1"/>
  <c r="BI20" i="1" s="1"/>
  <c r="BK17" i="1"/>
  <c r="BQ17" i="1"/>
  <c r="BO11" i="1"/>
  <c r="BN11" i="1"/>
  <c r="BL28" i="1"/>
  <c r="BN15" i="1"/>
  <c r="BM15" i="1"/>
  <c r="BL15" i="1"/>
  <c r="BK15" i="1"/>
  <c r="BQ15" i="1"/>
  <c r="BO15" i="1"/>
  <c r="BC35" i="1"/>
  <c r="BI24" i="1" s="1"/>
  <c r="BP25" i="1" l="1"/>
  <c r="BP29" i="1" s="1"/>
  <c r="BP30" i="1" s="1"/>
  <c r="BK25" i="1"/>
  <c r="BQ25" i="1"/>
  <c r="BM24" i="1"/>
  <c r="BK24" i="1"/>
  <c r="BP50" i="1"/>
  <c r="BP41" i="1" s="1"/>
  <c r="BP42" i="1" s="1"/>
  <c r="BP43" i="1" s="1"/>
  <c r="BP46" i="1" s="1"/>
  <c r="CA56" i="1" s="1"/>
  <c r="BP45" i="1"/>
  <c r="CA55" i="1" s="1"/>
  <c r="BN29" i="1"/>
  <c r="BK23" i="1"/>
  <c r="BQ23" i="1"/>
  <c r="BO23" i="1"/>
  <c r="BM23" i="1"/>
  <c r="BL23" i="1"/>
  <c r="BL29" i="1" s="1"/>
  <c r="BL30" i="1" s="1"/>
  <c r="BO12" i="1"/>
  <c r="BO28" i="1" s="1"/>
  <c r="BQ12" i="1"/>
  <c r="BQ28" i="1" s="1"/>
  <c r="BN12" i="1"/>
  <c r="BN28" i="1" s="1"/>
  <c r="BN30" i="1" s="1"/>
  <c r="BK12" i="1"/>
  <c r="BN20" i="1"/>
  <c r="BK20" i="1"/>
  <c r="BQ20" i="1"/>
  <c r="BO20" i="1"/>
  <c r="BO29" i="1" s="1"/>
  <c r="BM16" i="1"/>
  <c r="BM28" i="1" s="1"/>
  <c r="BK16" i="1"/>
  <c r="BO30" i="1" l="1"/>
  <c r="BO50" i="1" s="1"/>
  <c r="BO41" i="1" s="1"/>
  <c r="BO42" i="1" s="1"/>
  <c r="BO43" i="1" s="1"/>
  <c r="BO46" i="1" s="1"/>
  <c r="BZ56" i="1" s="1"/>
  <c r="BN50" i="1"/>
  <c r="BN41" i="1" s="1"/>
  <c r="BN42" i="1" s="1"/>
  <c r="BN43" i="1" s="1"/>
  <c r="BN46" i="1" s="1"/>
  <c r="BN45" i="1"/>
  <c r="BL50" i="1"/>
  <c r="BL41" i="1" s="1"/>
  <c r="BL42" i="1" s="1"/>
  <c r="BL43" i="1" s="1"/>
  <c r="BL46" i="1" s="1"/>
  <c r="BL45" i="1"/>
  <c r="BK28" i="1"/>
  <c r="BK30" i="1" s="1"/>
  <c r="BQ29" i="1"/>
  <c r="BQ30" i="1" s="1"/>
  <c r="BK29" i="1"/>
  <c r="BM29" i="1"/>
  <c r="BM30" i="1" s="1"/>
  <c r="BO45" i="1" l="1"/>
  <c r="BZ55" i="1" s="1"/>
  <c r="BW45" i="1"/>
  <c r="BW56" i="1"/>
  <c r="CC56" i="1"/>
  <c r="BW47" i="1"/>
  <c r="CD56" i="1"/>
  <c r="BY56" i="1"/>
  <c r="BQ50" i="1"/>
  <c r="BQ41" i="1" s="1"/>
  <c r="BQ42" i="1" s="1"/>
  <c r="BQ43" i="1" s="1"/>
  <c r="BQ46" i="1" s="1"/>
  <c r="CB56" i="1" s="1"/>
  <c r="BQ45" i="1"/>
  <c r="CB55" i="1" s="1"/>
  <c r="BK50" i="1"/>
  <c r="BK41" i="1" s="1"/>
  <c r="BK42" i="1" s="1"/>
  <c r="BK43" i="1" s="1"/>
  <c r="BK46" i="1" s="1"/>
  <c r="BV56" i="1" s="1"/>
  <c r="BK45" i="1"/>
  <c r="BV55" i="1" s="1"/>
  <c r="BW44" i="1"/>
  <c r="BW55" i="1"/>
  <c r="CC55" i="1"/>
  <c r="BM50" i="1"/>
  <c r="BM41" i="1" s="1"/>
  <c r="BM42" i="1" s="1"/>
  <c r="BM43" i="1" s="1"/>
  <c r="BM46" i="1" s="1"/>
  <c r="BX56" i="1" s="1"/>
  <c r="BM45" i="1"/>
  <c r="BX55" i="1" s="1"/>
  <c r="BW46" i="1"/>
  <c r="CD55" i="1"/>
  <c r="BY55" i="1"/>
  <c r="BO66" i="1" l="1"/>
  <c r="BO65" i="1"/>
  <c r="BS59" i="1"/>
  <c r="BS62" i="1"/>
  <c r="BS61" i="1"/>
  <c r="BS60" i="1"/>
  <c r="BT51" i="1"/>
</calcChain>
</file>

<file path=xl/sharedStrings.xml><?xml version="1.0" encoding="utf-8"?>
<sst xmlns="http://schemas.openxmlformats.org/spreadsheetml/2006/main" count="485" uniqueCount="222">
  <si>
    <t>LOKASI</t>
  </si>
  <si>
    <t xml:space="preserve">KORDINAT </t>
  </si>
  <si>
    <t>HARI TENGAH</t>
  </si>
  <si>
    <t>SECTION II (USING TABLE 8.A)</t>
  </si>
  <si>
    <t>SECTION III X AND Y WITH DATUMS</t>
  </si>
  <si>
    <t>SECTION IV USING TABLE 10.A</t>
  </si>
  <si>
    <r>
      <t>A</t>
    </r>
    <r>
      <rPr>
        <b/>
        <sz val="8"/>
        <color theme="1"/>
        <rFont val="Calibri"/>
        <family val="2"/>
        <scheme val="minor"/>
      </rPr>
      <t>0</t>
    </r>
  </si>
  <si>
    <r>
      <t>M</t>
    </r>
    <r>
      <rPr>
        <b/>
        <sz val="8"/>
        <color theme="1"/>
        <rFont val="Calibri"/>
        <family val="2"/>
        <scheme val="minor"/>
      </rPr>
      <t>2</t>
    </r>
  </si>
  <si>
    <r>
      <t>S</t>
    </r>
    <r>
      <rPr>
        <b/>
        <sz val="8"/>
        <color theme="1"/>
        <rFont val="Calibri"/>
        <family val="2"/>
        <scheme val="minor"/>
      </rPr>
      <t>2</t>
    </r>
  </si>
  <si>
    <r>
      <t>N</t>
    </r>
    <r>
      <rPr>
        <b/>
        <sz val="8"/>
        <color theme="1"/>
        <rFont val="Calibri"/>
        <family val="2"/>
        <scheme val="minor"/>
      </rPr>
      <t>2</t>
    </r>
  </si>
  <si>
    <r>
      <t>K</t>
    </r>
    <r>
      <rPr>
        <b/>
        <sz val="8"/>
        <color theme="1"/>
        <rFont val="Calibri"/>
        <family val="2"/>
        <scheme val="minor"/>
      </rPr>
      <t>1</t>
    </r>
  </si>
  <si>
    <r>
      <t>O</t>
    </r>
    <r>
      <rPr>
        <b/>
        <sz val="8"/>
        <color theme="1"/>
        <rFont val="Calibri"/>
        <family val="2"/>
        <scheme val="minor"/>
      </rPr>
      <t>1</t>
    </r>
  </si>
  <si>
    <r>
      <t>M</t>
    </r>
    <r>
      <rPr>
        <b/>
        <sz val="8"/>
        <color theme="1"/>
        <rFont val="Calibri"/>
        <family val="2"/>
        <scheme val="minor"/>
      </rPr>
      <t>4</t>
    </r>
  </si>
  <si>
    <r>
      <t>MS</t>
    </r>
    <r>
      <rPr>
        <b/>
        <sz val="8"/>
        <color theme="1"/>
        <rFont val="Calibri"/>
        <family val="2"/>
        <scheme val="minor"/>
      </rPr>
      <t>4</t>
    </r>
  </si>
  <si>
    <t>SECTION VIII</t>
  </si>
  <si>
    <t>SECTION I</t>
  </si>
  <si>
    <r>
      <t>X</t>
    </r>
    <r>
      <rPr>
        <b/>
        <sz val="6"/>
        <color theme="1"/>
        <rFont val="Calibri"/>
        <family val="2"/>
        <scheme val="minor"/>
      </rPr>
      <t>1</t>
    </r>
  </si>
  <si>
    <r>
      <t>Y</t>
    </r>
    <r>
      <rPr>
        <b/>
        <sz val="6"/>
        <color theme="1"/>
        <rFont val="Calibri"/>
        <family val="2"/>
        <scheme val="minor"/>
      </rPr>
      <t>1</t>
    </r>
  </si>
  <si>
    <r>
      <t>X</t>
    </r>
    <r>
      <rPr>
        <b/>
        <sz val="6"/>
        <color theme="1"/>
        <rFont val="Calibri"/>
        <family val="2"/>
        <scheme val="minor"/>
      </rPr>
      <t>2</t>
    </r>
  </si>
  <si>
    <r>
      <t>Y</t>
    </r>
    <r>
      <rPr>
        <b/>
        <sz val="6"/>
        <color theme="1"/>
        <rFont val="Calibri"/>
        <family val="2"/>
        <scheme val="minor"/>
      </rPr>
      <t>2</t>
    </r>
  </si>
  <si>
    <r>
      <t>X</t>
    </r>
    <r>
      <rPr>
        <b/>
        <sz val="6"/>
        <color theme="1"/>
        <rFont val="Calibri"/>
        <family val="2"/>
        <scheme val="minor"/>
      </rPr>
      <t>4</t>
    </r>
  </si>
  <si>
    <r>
      <t>Y</t>
    </r>
    <r>
      <rPr>
        <b/>
        <sz val="6"/>
        <color theme="1"/>
        <rFont val="Calibri"/>
        <family val="2"/>
        <scheme val="minor"/>
      </rPr>
      <t>4</t>
    </r>
  </si>
  <si>
    <r>
      <t>X</t>
    </r>
    <r>
      <rPr>
        <b/>
        <sz val="6"/>
        <color theme="1"/>
        <rFont val="Calibri"/>
        <family val="2"/>
        <scheme val="minor"/>
      </rPr>
      <t>O</t>
    </r>
  </si>
  <si>
    <t>suffix</t>
  </si>
  <si>
    <t>sign</t>
  </si>
  <si>
    <t>X</t>
  </si>
  <si>
    <t>Y</t>
  </si>
  <si>
    <t>SECTION V</t>
  </si>
  <si>
    <r>
      <t>X</t>
    </r>
    <r>
      <rPr>
        <b/>
        <sz val="8"/>
        <color theme="1"/>
        <rFont val="Calibri"/>
        <family val="2"/>
        <scheme val="minor"/>
      </rPr>
      <t>00</t>
    </r>
  </si>
  <si>
    <t>=</t>
  </si>
  <si>
    <r>
      <t>w and 1+W for S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, MS</t>
    </r>
    <r>
      <rPr>
        <b/>
        <sz val="8"/>
        <color theme="1"/>
        <rFont val="Calibri"/>
        <family val="2"/>
        <scheme val="minor"/>
      </rPr>
      <t>4</t>
    </r>
  </si>
  <si>
    <t>JAM</t>
  </si>
  <si>
    <t>+</t>
  </si>
  <si>
    <t>-</t>
  </si>
  <si>
    <t>Contribution</t>
  </si>
  <si>
    <t>USING</t>
  </si>
  <si>
    <r>
      <t>X</t>
    </r>
    <r>
      <rPr>
        <b/>
        <sz val="8"/>
        <color theme="1"/>
        <rFont val="Calibri"/>
        <family val="2"/>
        <scheme val="minor"/>
      </rPr>
      <t>10</t>
    </r>
  </si>
  <si>
    <t>VII</t>
  </si>
  <si>
    <t>: K1 :</t>
  </si>
  <si>
    <t xml:space="preserve">E </t>
  </si>
  <si>
    <t>TAB 11.A</t>
  </si>
  <si>
    <r>
      <t>X</t>
    </r>
    <r>
      <rPr>
        <b/>
        <sz val="8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-Y1</t>
    </r>
    <r>
      <rPr>
        <b/>
        <sz val="8"/>
        <color theme="1"/>
        <rFont val="Calibri"/>
        <family val="2"/>
        <scheme val="minor"/>
      </rPr>
      <t>b</t>
    </r>
  </si>
  <si>
    <t xml:space="preserve">u </t>
  </si>
  <si>
    <r>
      <t>X</t>
    </r>
    <r>
      <rPr>
        <b/>
        <sz val="8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-Y</t>
    </r>
    <r>
      <rPr>
        <b/>
        <sz val="8"/>
        <color theme="1"/>
        <rFont val="Calibri"/>
        <family val="2"/>
        <scheme val="minor"/>
      </rPr>
      <t>1c</t>
    </r>
  </si>
  <si>
    <t xml:space="preserve">sum: </t>
  </si>
  <si>
    <t xml:space="preserve">E+u </t>
  </si>
  <si>
    <r>
      <t>X</t>
    </r>
    <r>
      <rPr>
        <b/>
        <sz val="8"/>
        <color theme="1"/>
        <rFont val="Calibri"/>
        <family val="2"/>
        <scheme val="minor"/>
      </rPr>
      <t>20</t>
    </r>
  </si>
  <si>
    <t>Tab.18</t>
  </si>
  <si>
    <t>: S2 :</t>
  </si>
  <si>
    <t>w/f</t>
  </si>
  <si>
    <r>
      <t>X</t>
    </r>
    <r>
      <rPr>
        <b/>
        <sz val="8"/>
        <color theme="1"/>
        <rFont val="Calibri"/>
        <family val="2"/>
        <scheme val="minor"/>
      </rPr>
      <t>22</t>
    </r>
    <r>
      <rPr>
        <b/>
        <sz val="11"/>
        <color theme="1"/>
        <rFont val="Calibri"/>
        <family val="2"/>
        <scheme val="minor"/>
      </rPr>
      <t>-Y</t>
    </r>
    <r>
      <rPr>
        <b/>
        <sz val="8"/>
        <color theme="1"/>
        <rFont val="Calibri"/>
        <family val="2"/>
        <scheme val="minor"/>
      </rPr>
      <t>2b</t>
    </r>
  </si>
  <si>
    <t>W/f</t>
  </si>
  <si>
    <r>
      <t>X</t>
    </r>
    <r>
      <rPr>
        <b/>
        <sz val="8"/>
        <color theme="1"/>
        <rFont val="Calibri"/>
        <family val="2"/>
        <scheme val="minor"/>
      </rPr>
      <t>23</t>
    </r>
    <r>
      <rPr>
        <b/>
        <sz val="11"/>
        <color theme="1"/>
        <rFont val="Calibri"/>
        <family val="2"/>
        <scheme val="minor"/>
      </rPr>
      <t>-Y</t>
    </r>
    <r>
      <rPr>
        <b/>
        <sz val="8"/>
        <color theme="1"/>
        <rFont val="Calibri"/>
        <family val="2"/>
        <scheme val="minor"/>
      </rPr>
      <t>2c</t>
    </r>
  </si>
  <si>
    <t>Tab.13</t>
  </si>
  <si>
    <t>: K2 :</t>
  </si>
  <si>
    <t>f</t>
  </si>
  <si>
    <r>
      <t>X</t>
    </r>
    <r>
      <rPr>
        <b/>
        <sz val="8"/>
        <color theme="1"/>
        <rFont val="Calibri"/>
        <family val="2"/>
        <scheme val="minor"/>
      </rPr>
      <t>42</t>
    </r>
    <r>
      <rPr>
        <b/>
        <sz val="11"/>
        <color theme="1"/>
        <rFont val="Calibri"/>
        <family val="2"/>
        <scheme val="minor"/>
      </rPr>
      <t>-Y</t>
    </r>
    <r>
      <rPr>
        <b/>
        <sz val="8"/>
        <color theme="1"/>
        <rFont val="Calibri"/>
        <family val="2"/>
        <scheme val="minor"/>
      </rPr>
      <t>4b</t>
    </r>
  </si>
  <si>
    <t>w</t>
  </si>
  <si>
    <t>1b</t>
  </si>
  <si>
    <r>
      <t>X</t>
    </r>
    <r>
      <rPr>
        <b/>
        <sz val="8"/>
        <color theme="1"/>
        <rFont val="Calibri"/>
        <family val="2"/>
        <scheme val="minor"/>
      </rPr>
      <t>44</t>
    </r>
    <r>
      <rPr>
        <b/>
        <sz val="11"/>
        <color theme="1"/>
        <rFont val="Calibri"/>
        <family val="2"/>
        <scheme val="minor"/>
      </rPr>
      <t>-Y</t>
    </r>
    <r>
      <rPr>
        <b/>
        <sz val="8"/>
        <color theme="1"/>
        <rFont val="Calibri"/>
        <family val="2"/>
        <scheme val="minor"/>
      </rPr>
      <t>4d</t>
    </r>
  </si>
  <si>
    <t>W</t>
  </si>
  <si>
    <t>SECTION VI</t>
  </si>
  <si>
    <r>
      <t>Y</t>
    </r>
    <r>
      <rPr>
        <b/>
        <sz val="8"/>
        <color theme="1"/>
        <rFont val="Calibri"/>
        <family val="2"/>
        <scheme val="minor"/>
      </rPr>
      <t>10</t>
    </r>
  </si>
  <si>
    <t>1+W</t>
  </si>
  <si>
    <r>
      <t>Y</t>
    </r>
    <r>
      <rPr>
        <b/>
        <sz val="8"/>
        <color theme="1"/>
        <rFont val="Calibri"/>
        <family val="2"/>
        <scheme val="minor"/>
      </rPr>
      <t>12+</t>
    </r>
    <r>
      <rPr>
        <b/>
        <sz val="11"/>
        <color theme="1"/>
        <rFont val="Calibri"/>
        <family val="2"/>
        <scheme val="minor"/>
      </rPr>
      <t>X</t>
    </r>
    <r>
      <rPr>
        <b/>
        <sz val="8"/>
        <color theme="1"/>
        <rFont val="Calibri"/>
        <family val="2"/>
        <scheme val="minor"/>
      </rPr>
      <t>1b</t>
    </r>
  </si>
  <si>
    <t>w and 1+W for K1</t>
  </si>
  <si>
    <r>
      <t>Y</t>
    </r>
    <r>
      <rPr>
        <b/>
        <sz val="8"/>
        <color theme="1"/>
        <rFont val="Calibri"/>
        <family val="2"/>
        <scheme val="minor"/>
      </rPr>
      <t>13+</t>
    </r>
    <r>
      <rPr>
        <b/>
        <sz val="11"/>
        <color theme="1"/>
        <rFont val="Calibri"/>
        <family val="2"/>
        <scheme val="minor"/>
      </rPr>
      <t>X</t>
    </r>
    <r>
      <rPr>
        <b/>
        <sz val="8"/>
        <color theme="1"/>
        <rFont val="Calibri"/>
        <family val="2"/>
        <scheme val="minor"/>
      </rPr>
      <t>1c</t>
    </r>
  </si>
  <si>
    <t>2E</t>
  </si>
  <si>
    <r>
      <t>Y</t>
    </r>
    <r>
      <rPr>
        <b/>
        <sz val="8"/>
        <color theme="1"/>
        <rFont val="Calibri"/>
        <family val="2"/>
        <scheme val="minor"/>
      </rPr>
      <t>20</t>
    </r>
  </si>
  <si>
    <t>u</t>
  </si>
  <si>
    <t>1c</t>
  </si>
  <si>
    <r>
      <t>Y</t>
    </r>
    <r>
      <rPr>
        <b/>
        <sz val="8"/>
        <color theme="1"/>
        <rFont val="Calibri"/>
        <family val="2"/>
        <scheme val="minor"/>
      </rPr>
      <t>22</t>
    </r>
    <r>
      <rPr>
        <b/>
        <sz val="11"/>
        <color theme="1"/>
        <rFont val="Calibri"/>
        <family val="2"/>
        <scheme val="minor"/>
      </rPr>
      <t>+X</t>
    </r>
    <r>
      <rPr>
        <b/>
        <sz val="8"/>
        <color theme="1"/>
        <rFont val="Calibri"/>
        <family val="2"/>
        <scheme val="minor"/>
      </rPr>
      <t>2b</t>
    </r>
  </si>
  <si>
    <t>2E + u</t>
  </si>
  <si>
    <r>
      <t>Y</t>
    </r>
    <r>
      <rPr>
        <b/>
        <sz val="8"/>
        <color theme="1"/>
        <rFont val="Calibri"/>
        <family val="2"/>
        <scheme val="minor"/>
      </rPr>
      <t>23</t>
    </r>
    <r>
      <rPr>
        <b/>
        <sz val="11"/>
        <color theme="1"/>
        <rFont val="Calibri"/>
        <family val="2"/>
        <scheme val="minor"/>
      </rPr>
      <t>+X</t>
    </r>
    <r>
      <rPr>
        <b/>
        <sz val="8"/>
        <color theme="1"/>
        <rFont val="Calibri"/>
        <family val="2"/>
        <scheme val="minor"/>
      </rPr>
      <t>2c</t>
    </r>
  </si>
  <si>
    <t>wf</t>
  </si>
  <si>
    <r>
      <t>Y</t>
    </r>
    <r>
      <rPr>
        <b/>
        <sz val="8"/>
        <color theme="1"/>
        <rFont val="Calibri"/>
        <family val="2"/>
        <scheme val="minor"/>
      </rPr>
      <t>42</t>
    </r>
    <r>
      <rPr>
        <b/>
        <sz val="11"/>
        <color theme="1"/>
        <rFont val="Calibri"/>
        <family val="2"/>
        <scheme val="minor"/>
      </rPr>
      <t>+X</t>
    </r>
    <r>
      <rPr>
        <b/>
        <sz val="8"/>
        <color theme="1"/>
        <rFont val="Calibri"/>
        <family val="2"/>
        <scheme val="minor"/>
      </rPr>
      <t>4b</t>
    </r>
  </si>
  <si>
    <t>Wf</t>
  </si>
  <si>
    <r>
      <t>Y</t>
    </r>
    <r>
      <rPr>
        <b/>
        <sz val="8"/>
        <color theme="1"/>
        <rFont val="Calibri"/>
        <family val="2"/>
        <scheme val="minor"/>
      </rPr>
      <t>44+</t>
    </r>
    <r>
      <rPr>
        <b/>
        <sz val="11"/>
        <color theme="1"/>
        <rFont val="Calibri"/>
        <family val="2"/>
        <scheme val="minor"/>
      </rPr>
      <t>X</t>
    </r>
    <r>
      <rPr>
        <b/>
        <sz val="8"/>
        <color theme="1"/>
        <rFont val="Calibri"/>
        <family val="2"/>
        <scheme val="minor"/>
      </rPr>
      <t>4d</t>
    </r>
  </si>
  <si>
    <t>SECTION VII</t>
  </si>
  <si>
    <t>V  : SUM = PR cos r</t>
  </si>
  <si>
    <t>VI : SUM = PR sin r</t>
  </si>
  <si>
    <t>2b</t>
  </si>
  <si>
    <t>PR</t>
  </si>
  <si>
    <t>w and 1+W for N2</t>
  </si>
  <si>
    <t>TABLE 11.A : P</t>
  </si>
  <si>
    <t>: M2 :</t>
  </si>
  <si>
    <t>3E</t>
  </si>
  <si>
    <t>TABLE 13    : f</t>
  </si>
  <si>
    <t>: N2 :</t>
  </si>
  <si>
    <t>VIII               : 1 + W</t>
  </si>
  <si>
    <t>difference (M2-N2)</t>
  </si>
  <si>
    <t>TABLE 14 : E0</t>
  </si>
  <si>
    <t>2c</t>
  </si>
  <si>
    <t>TABLE 15 : E0'</t>
  </si>
  <si>
    <t>TABLE 16 : E0"</t>
  </si>
  <si>
    <t>M2, O1, M4</t>
  </si>
  <si>
    <t>: W= 0</t>
  </si>
  <si>
    <t>; w = 0</t>
  </si>
  <si>
    <t>E0+ E0' + E0" = E</t>
  </si>
  <si>
    <t>S2</t>
  </si>
  <si>
    <t>: f=1</t>
  </si>
  <si>
    <t>; E, u = 0</t>
  </si>
  <si>
    <t>TABLE 17     :  u</t>
  </si>
  <si>
    <t>N2, MS4</t>
  </si>
  <si>
    <t>: f, u as M2</t>
  </si>
  <si>
    <t>VIII                :  w</t>
  </si>
  <si>
    <t>M4</t>
  </si>
  <si>
    <t>: f = (f of M2) x (f of M2)</t>
  </si>
  <si>
    <t>4b</t>
  </si>
  <si>
    <t>TABLE 11.A  :  p</t>
  </si>
  <si>
    <t xml:space="preserve">  E = (E of M2) x 2</t>
  </si>
  <si>
    <t>TABLE 12     : r</t>
  </si>
  <si>
    <t xml:space="preserve">  u = (u of M2) x 2</t>
  </si>
  <si>
    <t>SUM             = g</t>
  </si>
  <si>
    <t>MS4</t>
  </si>
  <si>
    <t>: E = E of M2</t>
  </si>
  <si>
    <r>
      <t>MULTIPLE OF 360</t>
    </r>
    <r>
      <rPr>
        <b/>
        <sz val="11"/>
        <color theme="1"/>
        <rFont val="Calibri"/>
        <family val="2"/>
      </rPr>
      <t>°</t>
    </r>
  </si>
  <si>
    <t xml:space="preserve">  u = u of M2</t>
  </si>
  <si>
    <t>K2</t>
  </si>
  <si>
    <t>: H = (H of S2) x 0.27</t>
  </si>
  <si>
    <t>4d</t>
  </si>
  <si>
    <t xml:space="preserve">  g = g of S2</t>
  </si>
  <si>
    <r>
      <t>g</t>
    </r>
    <r>
      <rPr>
        <b/>
        <sz val="11"/>
        <color theme="1"/>
        <rFont val="Calibri"/>
        <family val="2"/>
      </rPr>
      <t>°</t>
    </r>
  </si>
  <si>
    <t>P1</t>
  </si>
  <si>
    <t>: H = (H of K1) x 0.33</t>
  </si>
  <si>
    <t xml:space="preserve">  g = g of K1</t>
  </si>
  <si>
    <t>Metoda  Admiralty  Panjang Data  29 Hari (Dengan Tabel)</t>
  </si>
  <si>
    <t xml:space="preserve">H </t>
  </si>
  <si>
    <t>angel</t>
  </si>
  <si>
    <t>S0</t>
  </si>
  <si>
    <t>Tanggal</t>
  </si>
  <si>
    <t>Hari ke - 1</t>
  </si>
  <si>
    <t>Hari ke - 2</t>
  </si>
  <si>
    <t>Hari ke - 3</t>
  </si>
  <si>
    <t>Hari ke - 4</t>
  </si>
  <si>
    <t>Hari ke - 5</t>
  </si>
  <si>
    <t>Hari ke - 6</t>
  </si>
  <si>
    <t>Hari ke - 7</t>
  </si>
  <si>
    <t>Hari ke - 8</t>
  </si>
  <si>
    <t>Hari ke - 9</t>
  </si>
  <si>
    <t>Hari ke - 10</t>
  </si>
  <si>
    <t>Hari ke - 11</t>
  </si>
  <si>
    <t>Hari ke - 12</t>
  </si>
  <si>
    <t>Hari ke - 13</t>
  </si>
  <si>
    <t>Hari ke - 14</t>
  </si>
  <si>
    <t>Hari ke - 15</t>
  </si>
  <si>
    <t>Hari ke - 16</t>
  </si>
  <si>
    <t>Hari ke - 17</t>
  </si>
  <si>
    <t>Hari ke - 18</t>
  </si>
  <si>
    <t>Hari ke - 19</t>
  </si>
  <si>
    <t>Hari ke - 20</t>
  </si>
  <si>
    <t>Hari ke - 21</t>
  </si>
  <si>
    <t>Hari ke - 22</t>
  </si>
  <si>
    <t>Hari ke - 23</t>
  </si>
  <si>
    <t>Hari ke - 24</t>
  </si>
  <si>
    <t>Hari ke - 25</t>
  </si>
  <si>
    <t>Hari ke - 26</t>
  </si>
  <si>
    <t>Hari ke - 27</t>
  </si>
  <si>
    <t>Hari ke - 28</t>
  </si>
  <si>
    <t>Hari ke - 29</t>
  </si>
  <si>
    <t>Formzahl</t>
  </si>
  <si>
    <t>ANALISIS  HARMONIK  PASANG SURUT</t>
  </si>
  <si>
    <t>Bitung</t>
  </si>
  <si>
    <t>GMT +8</t>
  </si>
  <si>
    <t>1 AGUSTUS 2009</t>
  </si>
  <si>
    <t>2 AGUSTUS 2009</t>
  </si>
  <si>
    <t>3 AGUSTUS 2009</t>
  </si>
  <si>
    <t>4 AGUSTUS 2009</t>
  </si>
  <si>
    <t>5 AGUSTUS 2009</t>
  </si>
  <si>
    <t>6 AGUSTUS 2009</t>
  </si>
  <si>
    <t>7 AGUSTUS 2009</t>
  </si>
  <si>
    <t>8 AGUSTUS 2009</t>
  </si>
  <si>
    <t>9 AGUSTUS 2009</t>
  </si>
  <si>
    <t>10 AGUSTUS 2009</t>
  </si>
  <si>
    <t>11 AGUSTUS 2009</t>
  </si>
  <si>
    <t>12 AGUSTUS 2009</t>
  </si>
  <si>
    <t>13 AGUSTUS 2009</t>
  </si>
  <si>
    <t>14 AGUSTUS 2009</t>
  </si>
  <si>
    <t>15 AGUSTUS 2009</t>
  </si>
  <si>
    <t>16 AGUSTUS 2009</t>
  </si>
  <si>
    <t>17 AGUSTUS 2009</t>
  </si>
  <si>
    <t>18 AGUSTUS 2009</t>
  </si>
  <si>
    <t>19 AGUSTUS 2009</t>
  </si>
  <si>
    <t>20 AGUSTUS 2009</t>
  </si>
  <si>
    <t>21 AGUSTUS 2009</t>
  </si>
  <si>
    <t>22 AGUSTUS 2009</t>
  </si>
  <si>
    <t>23 AGUSTUS 2009</t>
  </si>
  <si>
    <t>24 AGUSTUS 2009</t>
  </si>
  <si>
    <t>25 AGUSTUS 2009</t>
  </si>
  <si>
    <t>26 AGUSTUS 2009</t>
  </si>
  <si>
    <t>27 AGUSTUS 2009</t>
  </si>
  <si>
    <t>28 AGUSTUS 2009</t>
  </si>
  <si>
    <t>29 AGUSTUS 2009</t>
  </si>
  <si>
    <t>10</t>
  </si>
  <si>
    <t>1°26'24.00"N - 125°11'34.80"E</t>
  </si>
  <si>
    <t>Tinggi air max</t>
  </si>
  <si>
    <t>m</t>
  </si>
  <si>
    <t>Tinggi air min</t>
  </si>
  <si>
    <t>Tunggang Pasut</t>
  </si>
  <si>
    <t>Dimana Nilai Formzahl dan Tipe Pasutnya adalah;</t>
  </si>
  <si>
    <t>HASIL KONSTANTA HARMONIS</t>
  </si>
  <si>
    <t>Konstanta</t>
  </si>
  <si>
    <t>A  Cm</t>
  </si>
  <si>
    <t>g °</t>
  </si>
  <si>
    <r>
      <t>S</t>
    </r>
    <r>
      <rPr>
        <b/>
        <vertAlign val="subscript"/>
        <sz val="11"/>
        <color theme="0"/>
        <rFont val="Arial"/>
        <family val="2"/>
      </rPr>
      <t>0</t>
    </r>
  </si>
  <si>
    <r>
      <t>M</t>
    </r>
    <r>
      <rPr>
        <b/>
        <vertAlign val="subscript"/>
        <sz val="11"/>
        <color theme="0"/>
        <rFont val="Arial"/>
        <family val="2"/>
      </rPr>
      <t>2</t>
    </r>
  </si>
  <si>
    <r>
      <t>S</t>
    </r>
    <r>
      <rPr>
        <b/>
        <vertAlign val="subscript"/>
        <sz val="11"/>
        <color theme="0"/>
        <rFont val="Arial"/>
        <family val="2"/>
      </rPr>
      <t>2</t>
    </r>
  </si>
  <si>
    <r>
      <t>N</t>
    </r>
    <r>
      <rPr>
        <b/>
        <vertAlign val="subscript"/>
        <sz val="11"/>
        <color theme="0"/>
        <rFont val="Arial"/>
        <family val="2"/>
      </rPr>
      <t>2</t>
    </r>
  </si>
  <si>
    <r>
      <t>K</t>
    </r>
    <r>
      <rPr>
        <b/>
        <vertAlign val="subscript"/>
        <sz val="11"/>
        <color theme="0"/>
        <rFont val="Arial"/>
        <family val="2"/>
      </rPr>
      <t>1</t>
    </r>
  </si>
  <si>
    <r>
      <t>O</t>
    </r>
    <r>
      <rPr>
        <b/>
        <vertAlign val="subscript"/>
        <sz val="11"/>
        <color theme="0"/>
        <rFont val="Arial"/>
        <family val="2"/>
      </rPr>
      <t>1</t>
    </r>
  </si>
  <si>
    <r>
      <t>M</t>
    </r>
    <r>
      <rPr>
        <b/>
        <vertAlign val="subscript"/>
        <sz val="11"/>
        <color theme="0"/>
        <rFont val="Arial"/>
        <family val="2"/>
      </rPr>
      <t>4</t>
    </r>
  </si>
  <si>
    <r>
      <t>MS</t>
    </r>
    <r>
      <rPr>
        <b/>
        <vertAlign val="subscript"/>
        <sz val="11"/>
        <color theme="0"/>
        <rFont val="Arial"/>
        <family val="2"/>
      </rPr>
      <t>4</t>
    </r>
  </si>
  <si>
    <r>
      <t>K</t>
    </r>
    <r>
      <rPr>
        <b/>
        <vertAlign val="subscript"/>
        <sz val="11"/>
        <color theme="0"/>
        <rFont val="Arial"/>
        <family val="2"/>
      </rPr>
      <t>2</t>
    </r>
  </si>
  <si>
    <r>
      <t>P</t>
    </r>
    <r>
      <rPr>
        <b/>
        <vertAlign val="subscript"/>
        <sz val="11"/>
        <color theme="0"/>
        <rFont val="Arial"/>
        <family val="2"/>
      </rPr>
      <t>1</t>
    </r>
  </si>
  <si>
    <r>
      <rPr>
        <b/>
        <u/>
        <sz val="11"/>
        <color theme="1"/>
        <rFont val="Arial"/>
        <family val="2"/>
      </rPr>
      <t>=</t>
    </r>
    <r>
      <rPr>
        <u/>
        <sz val="11"/>
        <color theme="1"/>
        <rFont val="Arial"/>
        <family val="2"/>
      </rPr>
      <t xml:space="preserve"> Harian Ganda  0 &lt; F &lt;= 0.25</t>
    </r>
  </si>
  <si>
    <r>
      <rPr>
        <b/>
        <u/>
        <sz val="11"/>
        <color theme="1"/>
        <rFont val="Arial"/>
        <family val="2"/>
      </rPr>
      <t xml:space="preserve">= </t>
    </r>
    <r>
      <rPr>
        <u/>
        <sz val="11"/>
        <color theme="1"/>
        <rFont val="Arial"/>
        <family val="2"/>
      </rPr>
      <t>Campuran Condong Harian Ganda   0.25 &lt; F &lt;= 1.5</t>
    </r>
  </si>
  <si>
    <r>
      <rPr>
        <b/>
        <u/>
        <sz val="11"/>
        <color theme="1"/>
        <rFont val="Arial"/>
        <family val="2"/>
      </rPr>
      <t>=</t>
    </r>
    <r>
      <rPr>
        <u/>
        <sz val="11"/>
        <color theme="1"/>
        <rFont val="Arial"/>
        <family val="2"/>
      </rPr>
      <t xml:space="preserve"> Campuran Condong Harian tunggal   1.5 &lt; F &lt;= 3.0</t>
    </r>
  </si>
  <si>
    <r>
      <rPr>
        <b/>
        <u/>
        <sz val="11"/>
        <color theme="1"/>
        <rFont val="Arial"/>
        <family val="2"/>
      </rPr>
      <t>=</t>
    </r>
    <r>
      <rPr>
        <u/>
        <sz val="11"/>
        <color theme="1"/>
        <rFont val="Arial"/>
        <family val="2"/>
      </rPr>
      <t xml:space="preserve"> Harian Tunggal   F &gt; 3</t>
    </r>
  </si>
  <si>
    <t>TANGGAL</t>
  </si>
  <si>
    <t>ELEVASI</t>
  </si>
  <si>
    <t>ELEVASI FILTER</t>
  </si>
  <si>
    <t>TIME KEPT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</si>
</sst>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0"/>
    <numFmt numFmtId="166" formatCode="0.00000000"/>
    <numFmt numFmtId="167" formatCode="#,##0.000"/>
    <numFmt numFmtId="168" formatCode="0.0"/>
    <numFmt numFmtId="169" formatCode="[$-F400]h:mm:ss\ AM/PM"/>
    <numFmt numFmtId="170" formatCode="[$-409]d/mmm/yyyy;@"/>
  </numFmts>
  <fonts count="2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8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vertAlign val="subscript"/>
      <sz val="11"/>
      <color theme="0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i/>
      <u/>
      <sz val="11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2" xfId="0" applyFont="1" applyBorder="1"/>
    <xf numFmtId="0" fontId="2" fillId="0" borderId="1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2" fillId="2" borderId="0" xfId="0" applyFont="1" applyFill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16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4" fontId="0" fillId="0" borderId="25" xfId="0" applyNumberFormat="1" applyBorder="1" applyAlignment="1">
      <alignment horizontal="right"/>
    </xf>
    <xf numFmtId="14" fontId="0" fillId="2" borderId="25" xfId="0" applyNumberFormat="1" applyFill="1" applyBorder="1" applyAlignment="1">
      <alignment horizontal="right"/>
    </xf>
    <xf numFmtId="0" fontId="7" fillId="0" borderId="0" xfId="0" applyFont="1"/>
    <xf numFmtId="164" fontId="2" fillId="0" borderId="29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164" fontId="7" fillId="0" borderId="0" xfId="0" applyNumberFormat="1" applyFont="1"/>
    <xf numFmtId="0" fontId="2" fillId="3" borderId="1" xfId="0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/>
    <xf numFmtId="164" fontId="9" fillId="0" borderId="0" xfId="0" applyNumberFormat="1" applyFont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right"/>
    </xf>
    <xf numFmtId="165" fontId="2" fillId="0" borderId="14" xfId="0" applyNumberFormat="1" applyFont="1" applyBorder="1" applyAlignment="1">
      <alignment horizontal="right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0" applyNumberFormat="1" applyFont="1" applyBorder="1" applyAlignment="1">
      <alignment horizontal="right"/>
    </xf>
    <xf numFmtId="166" fontId="2" fillId="0" borderId="15" xfId="0" applyNumberFormat="1" applyFont="1" applyBorder="1" applyAlignment="1">
      <alignment horizontal="right" vertical="center"/>
    </xf>
    <xf numFmtId="0" fontId="10" fillId="0" borderId="0" xfId="0" applyFont="1"/>
    <xf numFmtId="164" fontId="2" fillId="0" borderId="12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0" fontId="1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67" fontId="11" fillId="0" borderId="0" xfId="0" applyNumberFormat="1" applyFont="1" applyAlignment="1">
      <alignment horizontal="right" vertical="center"/>
    </xf>
    <xf numFmtId="167" fontId="11" fillId="0" borderId="0" xfId="0" applyNumberFormat="1" applyFont="1" applyAlignment="1" applyProtection="1">
      <alignment horizontal="right" vertical="center"/>
      <protection locked="0"/>
    </xf>
    <xf numFmtId="0" fontId="12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4" fillId="0" borderId="0" xfId="0" applyFont="1"/>
    <xf numFmtId="0" fontId="14" fillId="0" borderId="0" xfId="0" applyFont="1" applyProtection="1">
      <protection hidden="1"/>
    </xf>
    <xf numFmtId="0" fontId="16" fillId="4" borderId="41" xfId="0" applyFont="1" applyFill="1" applyBorder="1" applyAlignment="1" applyProtection="1">
      <alignment horizontal="center" vertical="center"/>
      <protection hidden="1"/>
    </xf>
    <xf numFmtId="0" fontId="16" fillId="4" borderId="42" xfId="0" applyFont="1" applyFill="1" applyBorder="1" applyAlignment="1" applyProtection="1">
      <alignment horizontal="center" vertical="center"/>
      <protection hidden="1"/>
    </xf>
    <xf numFmtId="0" fontId="16" fillId="4" borderId="43" xfId="0" applyFont="1" applyFill="1" applyBorder="1" applyAlignment="1" applyProtection="1">
      <alignment horizontal="center" vertical="center"/>
      <protection hidden="1"/>
    </xf>
    <xf numFmtId="164" fontId="15" fillId="3" borderId="45" xfId="0" applyNumberFormat="1" applyFont="1" applyFill="1" applyBorder="1" applyAlignment="1" applyProtection="1">
      <alignment horizontal="center" vertical="center"/>
      <protection hidden="1"/>
    </xf>
    <xf numFmtId="164" fontId="15" fillId="3" borderId="46" xfId="0" applyNumberFormat="1" applyFont="1" applyFill="1" applyBorder="1" applyAlignment="1" applyProtection="1">
      <alignment horizontal="center" vertical="center"/>
      <protection hidden="1"/>
    </xf>
    <xf numFmtId="164" fontId="15" fillId="3" borderId="47" xfId="0" applyNumberFormat="1" applyFont="1" applyFill="1" applyBorder="1" applyAlignment="1" applyProtection="1">
      <alignment horizontal="center" vertical="center"/>
      <protection hidden="1"/>
    </xf>
    <xf numFmtId="164" fontId="15" fillId="3" borderId="49" xfId="0" applyNumberFormat="1" applyFont="1" applyFill="1" applyBorder="1" applyAlignment="1" applyProtection="1">
      <alignment horizontal="center" vertical="center"/>
      <protection hidden="1"/>
    </xf>
    <xf numFmtId="164" fontId="15" fillId="3" borderId="23" xfId="0" applyNumberFormat="1" applyFont="1" applyFill="1" applyBorder="1" applyAlignment="1" applyProtection="1">
      <alignment horizontal="center" vertical="center"/>
      <protection hidden="1"/>
    </xf>
    <xf numFmtId="164" fontId="15" fillId="3" borderId="24" xfId="0" applyNumberFormat="1" applyFont="1" applyFill="1" applyBorder="1" applyAlignment="1" applyProtection="1">
      <alignment horizontal="center" vertical="center"/>
      <protection hidden="1"/>
    </xf>
    <xf numFmtId="168" fontId="18" fillId="0" borderId="0" xfId="0" applyNumberFormat="1" applyFont="1" applyAlignment="1">
      <alignment horizontal="center" vertical="center"/>
    </xf>
    <xf numFmtId="0" fontId="19" fillId="0" borderId="0" xfId="0" quotePrefix="1" applyFont="1" applyAlignment="1" applyProtection="1">
      <alignment horizontal="left" vertical="center"/>
      <protection hidden="1"/>
    </xf>
    <xf numFmtId="0" fontId="14" fillId="0" borderId="0" xfId="0" quotePrefix="1" applyFont="1" applyAlignment="1" applyProtection="1">
      <alignment horizontal="left" vertical="center"/>
      <protection hidden="1"/>
    </xf>
    <xf numFmtId="2" fontId="18" fillId="0" borderId="0" xfId="0" applyNumberFormat="1" applyFont="1" applyAlignment="1">
      <alignment horizontal="center" vertical="center"/>
    </xf>
    <xf numFmtId="0" fontId="19" fillId="0" borderId="0" xfId="0" applyFont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2" fontId="20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64" fontId="2" fillId="2" borderId="12" xfId="0" applyNumberFormat="1" applyFont="1" applyFill="1" applyBorder="1"/>
    <xf numFmtId="164" fontId="2" fillId="2" borderId="15" xfId="0" applyNumberFormat="1" applyFont="1" applyFill="1" applyBorder="1"/>
    <xf numFmtId="164" fontId="2" fillId="0" borderId="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5" fillId="0" borderId="0" xfId="0" applyFont="1" applyAlignment="1" applyProtection="1">
      <alignment horizontal="center" vertical="center"/>
      <protection hidden="1"/>
    </xf>
    <xf numFmtId="0" fontId="16" fillId="4" borderId="39" xfId="0" applyFont="1" applyFill="1" applyBorder="1" applyAlignment="1" applyProtection="1">
      <alignment horizontal="center" vertical="center"/>
      <protection hidden="1"/>
    </xf>
    <xf numFmtId="0" fontId="16" fillId="4" borderId="40" xfId="0" applyFont="1" applyFill="1" applyBorder="1" applyAlignment="1" applyProtection="1">
      <alignment horizontal="center" vertical="center"/>
      <protection hidden="1"/>
    </xf>
    <xf numFmtId="0" fontId="15" fillId="3" borderId="25" xfId="0" applyFont="1" applyFill="1" applyBorder="1" applyAlignment="1" applyProtection="1">
      <alignment horizontal="center" vertical="center"/>
      <protection hidden="1"/>
    </xf>
    <xf numFmtId="0" fontId="15" fillId="3" borderId="44" xfId="0" applyFont="1" applyFill="1" applyBorder="1" applyAlignment="1" applyProtection="1">
      <alignment horizontal="center" vertical="center"/>
      <protection hidden="1"/>
    </xf>
    <xf numFmtId="0" fontId="15" fillId="3" borderId="36" xfId="0" quotePrefix="1" applyFont="1" applyFill="1" applyBorder="1" applyAlignment="1" applyProtection="1">
      <alignment horizontal="center" vertical="center"/>
      <protection hidden="1"/>
    </xf>
    <xf numFmtId="0" fontId="15" fillId="3" borderId="48" xfId="0" quotePrefix="1" applyFont="1" applyFill="1" applyBorder="1" applyAlignment="1" applyProtection="1">
      <alignment horizontal="center" vertical="center"/>
      <protection hidden="1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GRAFIK</a:t>
            </a:r>
            <a:r>
              <a:rPr lang="en-US" sz="2000" baseline="0"/>
              <a:t> PASANG SURUT BITUNG</a:t>
            </a:r>
          </a:p>
          <a:p>
            <a:pPr>
              <a:defRPr sz="2000"/>
            </a:pPr>
            <a:r>
              <a:rPr lang="en-US" sz="2000" baseline="0"/>
              <a:t>PERIODE 1 S.D 29 AGUSTUS 2009</a:t>
            </a:r>
            <a:endParaRPr lang="en-US" sz="2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Pasut'!$D$1</c:f>
              <c:strCache>
                <c:ptCount val="1"/>
                <c:pt idx="0">
                  <c:v>ELEVASI FILTER</c:v>
                </c:pt>
              </c:strCache>
            </c:strRef>
          </c:tx>
          <c:marker>
            <c:symbol val="none"/>
          </c:marker>
          <c:cat>
            <c:numRef>
              <c:f>'Raw Data Pasut'!$A$2:$A$697</c:f>
              <c:numCache>
                <c:formatCode>[$-409]d/mmm/yyyy;@</c:formatCode>
                <c:ptCount val="696"/>
                <c:pt idx="0">
                  <c:v>40026</c:v>
                </c:pt>
                <c:pt idx="24">
                  <c:v>40027</c:v>
                </c:pt>
                <c:pt idx="48">
                  <c:v>40028</c:v>
                </c:pt>
                <c:pt idx="72">
                  <c:v>40029</c:v>
                </c:pt>
                <c:pt idx="96">
                  <c:v>40030</c:v>
                </c:pt>
                <c:pt idx="120">
                  <c:v>40031</c:v>
                </c:pt>
                <c:pt idx="144">
                  <c:v>40032</c:v>
                </c:pt>
                <c:pt idx="168">
                  <c:v>40033</c:v>
                </c:pt>
                <c:pt idx="192">
                  <c:v>40034</c:v>
                </c:pt>
                <c:pt idx="216">
                  <c:v>40035</c:v>
                </c:pt>
                <c:pt idx="240">
                  <c:v>40036</c:v>
                </c:pt>
                <c:pt idx="264">
                  <c:v>40037</c:v>
                </c:pt>
                <c:pt idx="288">
                  <c:v>40038</c:v>
                </c:pt>
                <c:pt idx="312">
                  <c:v>40039</c:v>
                </c:pt>
                <c:pt idx="336">
                  <c:v>40040</c:v>
                </c:pt>
                <c:pt idx="360">
                  <c:v>40041</c:v>
                </c:pt>
                <c:pt idx="384">
                  <c:v>40042</c:v>
                </c:pt>
                <c:pt idx="408">
                  <c:v>40043</c:v>
                </c:pt>
                <c:pt idx="432">
                  <c:v>40044</c:v>
                </c:pt>
                <c:pt idx="456">
                  <c:v>40045</c:v>
                </c:pt>
                <c:pt idx="480">
                  <c:v>40046</c:v>
                </c:pt>
                <c:pt idx="504">
                  <c:v>40047</c:v>
                </c:pt>
                <c:pt idx="528">
                  <c:v>40048</c:v>
                </c:pt>
                <c:pt idx="552">
                  <c:v>40049</c:v>
                </c:pt>
                <c:pt idx="576">
                  <c:v>40050</c:v>
                </c:pt>
                <c:pt idx="600">
                  <c:v>40051</c:v>
                </c:pt>
                <c:pt idx="624">
                  <c:v>40052</c:v>
                </c:pt>
                <c:pt idx="648">
                  <c:v>40053</c:v>
                </c:pt>
                <c:pt idx="672">
                  <c:v>40054</c:v>
                </c:pt>
              </c:numCache>
            </c:numRef>
          </c:cat>
          <c:val>
            <c:numRef>
              <c:f>'Raw Data Pasut'!$D$2:$D$697</c:f>
              <c:numCache>
                <c:formatCode>0.000</c:formatCode>
                <c:ptCount val="696"/>
                <c:pt idx="0">
                  <c:v>1.288103475</c:v>
                </c:pt>
                <c:pt idx="1">
                  <c:v>1.207834933</c:v>
                </c:pt>
                <c:pt idx="2">
                  <c:v>1.1487715169999999</c:v>
                </c:pt>
                <c:pt idx="3">
                  <c:v>1.123025817</c:v>
                </c:pt>
                <c:pt idx="4">
                  <c:v>1.130473812</c:v>
                </c:pt>
                <c:pt idx="5">
                  <c:v>1.1624808600000001</c:v>
                </c:pt>
                <c:pt idx="6">
                  <c:v>1.2078354090000001</c:v>
                </c:pt>
                <c:pt idx="7">
                  <c:v>1.2563801830000001</c:v>
                </c:pt>
                <c:pt idx="8">
                  <c:v>1.2998703840000001</c:v>
                </c:pt>
                <c:pt idx="9">
                  <c:v>1.3325119940000001</c:v>
                </c:pt>
                <c:pt idx="10">
                  <c:v>1.352765746</c:v>
                </c:pt>
                <c:pt idx="11">
                  <c:v>1.365349693</c:v>
                </c:pt>
                <c:pt idx="12">
                  <c:v>1.3811560759999999</c:v>
                </c:pt>
                <c:pt idx="13">
                  <c:v>1.413832837</c:v>
                </c:pt>
                <c:pt idx="14">
                  <c:v>1.4738495469999999</c:v>
                </c:pt>
                <c:pt idx="15">
                  <c:v>1.5626824420000001</c:v>
                </c:pt>
                <c:pt idx="16">
                  <c:v>1.670256932</c:v>
                </c:pt>
                <c:pt idx="17">
                  <c:v>1.777192638</c:v>
                </c:pt>
                <c:pt idx="18">
                  <c:v>1.8605387419999999</c:v>
                </c:pt>
                <c:pt idx="19">
                  <c:v>1.900018038</c:v>
                </c:pt>
                <c:pt idx="20">
                  <c:v>1.882620084</c:v>
                </c:pt>
                <c:pt idx="21">
                  <c:v>1.805222788</c:v>
                </c:pt>
                <c:pt idx="22">
                  <c:v>1.6756674979999999</c:v>
                </c:pt>
                <c:pt idx="23">
                  <c:v>1.512188812</c:v>
                </c:pt>
                <c:pt idx="24">
                  <c:v>1.340646783</c:v>
                </c:pt>
                <c:pt idx="25">
                  <c:v>1.189493989</c:v>
                </c:pt>
                <c:pt idx="26">
                  <c:v>1.0834640090000001</c:v>
                </c:pt>
                <c:pt idx="27">
                  <c:v>1.037737895</c:v>
                </c:pt>
                <c:pt idx="28">
                  <c:v>1.0543780169999999</c:v>
                </c:pt>
                <c:pt idx="29">
                  <c:v>1.1221576069999999</c:v>
                </c:pt>
                <c:pt idx="30">
                  <c:v>1.219794858</c:v>
                </c:pt>
                <c:pt idx="31">
                  <c:v>1.321473248</c:v>
                </c:pt>
                <c:pt idx="32">
                  <c:v>1.403049931</c:v>
                </c:pt>
                <c:pt idx="33">
                  <c:v>1.447705762</c:v>
                </c:pt>
                <c:pt idx="34">
                  <c:v>1.4502427879999999</c:v>
                </c:pt>
                <c:pt idx="35">
                  <c:v>1.41908736</c:v>
                </c:pt>
                <c:pt idx="36">
                  <c:v>1.37480604</c:v>
                </c:pt>
                <c:pt idx="37">
                  <c:v>1.344640576</c:v>
                </c:pt>
                <c:pt idx="38">
                  <c:v>1.354193413</c:v>
                </c:pt>
                <c:pt idx="39">
                  <c:v>1.418783527</c:v>
                </c:pt>
                <c:pt idx="40">
                  <c:v>1.5372814029999999</c:v>
                </c:pt>
                <c:pt idx="41">
                  <c:v>1.6905273169999999</c:v>
                </c:pt>
                <c:pt idx="42">
                  <c:v>1.845191297</c:v>
                </c:pt>
                <c:pt idx="43">
                  <c:v>1.9623824270000001</c:v>
                </c:pt>
                <c:pt idx="44">
                  <c:v>2.008651951</c:v>
                </c:pt>
                <c:pt idx="45">
                  <c:v>1.9658471259999999</c:v>
                </c:pt>
                <c:pt idx="46">
                  <c:v>1.83642595</c:v>
                </c:pt>
                <c:pt idx="47">
                  <c:v>1.6426004700000001</c:v>
                </c:pt>
                <c:pt idx="48">
                  <c:v>1.420151097</c:v>
                </c:pt>
                <c:pt idx="49">
                  <c:v>1.2095552460000001</c:v>
                </c:pt>
                <c:pt idx="50">
                  <c:v>1.047326567</c:v>
                </c:pt>
                <c:pt idx="51">
                  <c:v>0.95928515199999997</c:v>
                </c:pt>
                <c:pt idx="52">
                  <c:v>0.95599208499999999</c:v>
                </c:pt>
                <c:pt idx="53">
                  <c:v>1.030203864</c:v>
                </c:pt>
                <c:pt idx="54">
                  <c:v>1.1571953420000001</c:v>
                </c:pt>
                <c:pt idx="55">
                  <c:v>1.29963669</c:v>
                </c:pt>
                <c:pt idx="56">
                  <c:v>1.417554285</c:v>
                </c:pt>
                <c:pt idx="57">
                  <c:v>1.4808043390000001</c:v>
                </c:pt>
                <c:pt idx="58">
                  <c:v>1.478834875</c:v>
                </c:pt>
                <c:pt idx="59">
                  <c:v>1.423078209</c:v>
                </c:pt>
                <c:pt idx="60">
                  <c:v>1.341396392</c:v>
                </c:pt>
                <c:pt idx="61">
                  <c:v>1.268440582</c:v>
                </c:pt>
                <c:pt idx="62">
                  <c:v>1.236676549</c:v>
                </c:pt>
                <c:pt idx="63">
                  <c:v>1.2697938010000001</c:v>
                </c:pt>
                <c:pt idx="64">
                  <c:v>1.3771676369999999</c:v>
                </c:pt>
                <c:pt idx="65">
                  <c:v>1.548704721</c:v>
                </c:pt>
                <c:pt idx="66">
                  <c:v>1.752755045</c:v>
                </c:pt>
                <c:pt idx="67">
                  <c:v>1.9412219209999999</c:v>
                </c:pt>
                <c:pt idx="68">
                  <c:v>2.0628153949999999</c:v>
                </c:pt>
                <c:pt idx="69">
                  <c:v>2.079859458</c:v>
                </c:pt>
                <c:pt idx="70">
                  <c:v>1.981043238</c:v>
                </c:pt>
                <c:pt idx="71">
                  <c:v>1.7845623420000001</c:v>
                </c:pt>
                <c:pt idx="72">
                  <c:v>1.5313954789999999</c:v>
                </c:pt>
                <c:pt idx="73">
                  <c:v>1.272990348</c:v>
                </c:pt>
                <c:pt idx="74">
                  <c:v>1.05872323</c:v>
                </c:pt>
                <c:pt idx="75">
                  <c:v>0.92638830000000005</c:v>
                </c:pt>
                <c:pt idx="76">
                  <c:v>0.89603562299999995</c:v>
                </c:pt>
                <c:pt idx="77">
                  <c:v>0.966265924</c:v>
                </c:pt>
                <c:pt idx="78">
                  <c:v>1.113278371</c:v>
                </c:pt>
                <c:pt idx="79">
                  <c:v>1.294667902</c:v>
                </c:pt>
                <c:pt idx="80">
                  <c:v>1.459548158</c:v>
                </c:pt>
                <c:pt idx="81">
                  <c:v>1.5634034349999999</c:v>
                </c:pt>
                <c:pt idx="82">
                  <c:v>1.582348224</c:v>
                </c:pt>
                <c:pt idx="83">
                  <c:v>1.5204307109999999</c:v>
                </c:pt>
                <c:pt idx="84">
                  <c:v>1.406747368</c:v>
                </c:pt>
                <c:pt idx="85">
                  <c:v>1.2845647280000001</c:v>
                </c:pt>
                <c:pt idx="86">
                  <c:v>1.198266678</c:v>
                </c:pt>
                <c:pt idx="87">
                  <c:v>1.1830105040000001</c:v>
                </c:pt>
                <c:pt idx="88">
                  <c:v>1.2579658339999999</c:v>
                </c:pt>
                <c:pt idx="89">
                  <c:v>1.421392743</c:v>
                </c:pt>
                <c:pt idx="90">
                  <c:v>1.647325723</c:v>
                </c:pt>
                <c:pt idx="91">
                  <c:v>1.887095902</c:v>
                </c:pt>
                <c:pt idx="92">
                  <c:v>2.0794504219999999</c:v>
                </c:pt>
                <c:pt idx="93">
                  <c:v>2.1685076900000002</c:v>
                </c:pt>
                <c:pt idx="94">
                  <c:v>2.1226909329999999</c:v>
                </c:pt>
                <c:pt idx="95">
                  <c:v>1.9458341610000001</c:v>
                </c:pt>
                <c:pt idx="96">
                  <c:v>1.6757937940000001</c:v>
                </c:pt>
                <c:pt idx="97">
                  <c:v>1.372419869</c:v>
                </c:pt>
                <c:pt idx="98">
                  <c:v>1.1006692929999999</c:v>
                </c:pt>
                <c:pt idx="99">
                  <c:v>0.91462763899999999</c:v>
                </c:pt>
                <c:pt idx="100">
                  <c:v>0.84619389499999997</c:v>
                </c:pt>
                <c:pt idx="101">
                  <c:v>0.89994468000000005</c:v>
                </c:pt>
                <c:pt idx="102">
                  <c:v>1.053753376</c:v>
                </c:pt>
                <c:pt idx="103">
                  <c:v>1.263807262</c:v>
                </c:pt>
                <c:pt idx="104">
                  <c:v>1.4734058839999999</c:v>
                </c:pt>
                <c:pt idx="105">
                  <c:v>1.625944643</c:v>
                </c:pt>
                <c:pt idx="106">
                  <c:v>1.6810194089999999</c:v>
                </c:pt>
                <c:pt idx="107">
                  <c:v>1.62854184</c:v>
                </c:pt>
                <c:pt idx="108">
                  <c:v>1.493406378</c:v>
                </c:pt>
                <c:pt idx="109">
                  <c:v>1.3267725029999999</c:v>
                </c:pt>
                <c:pt idx="110">
                  <c:v>1.1878089919999999</c:v>
                </c:pt>
                <c:pt idx="111">
                  <c:v>1.1251336190000001</c:v>
                </c:pt>
                <c:pt idx="112">
                  <c:v>1.165432255</c:v>
                </c:pt>
                <c:pt idx="113">
                  <c:v>1.31016317</c:v>
                </c:pt>
                <c:pt idx="114">
                  <c:v>1.5365959389999999</c:v>
                </c:pt>
                <c:pt idx="115">
                  <c:v>1.8005769540000001</c:v>
                </c:pt>
                <c:pt idx="116">
                  <c:v>2.0425299780000001</c:v>
                </c:pt>
                <c:pt idx="117">
                  <c:v>2.1995249170000002</c:v>
                </c:pt>
                <c:pt idx="118">
                  <c:v>2.2227096909999999</c:v>
                </c:pt>
                <c:pt idx="119">
                  <c:v>2.0943651320000001</c:v>
                </c:pt>
                <c:pt idx="120">
                  <c:v>1.8368769030000001</c:v>
                </c:pt>
                <c:pt idx="121">
                  <c:v>1.508540744</c:v>
                </c:pt>
                <c:pt idx="122">
                  <c:v>1.186686288</c:v>
                </c:pt>
                <c:pt idx="123">
                  <c:v>0.94431852999999999</c:v>
                </c:pt>
                <c:pt idx="124">
                  <c:v>0.82950295799999996</c:v>
                </c:pt>
                <c:pt idx="125">
                  <c:v>0.85502171299999996</c:v>
                </c:pt>
                <c:pt idx="126">
                  <c:v>0.99998057399999996</c:v>
                </c:pt>
                <c:pt idx="127">
                  <c:v>1.2191197650000001</c:v>
                </c:pt>
                <c:pt idx="128">
                  <c:v>1.4541962989999999</c:v>
                </c:pt>
                <c:pt idx="129">
                  <c:v>1.645251086</c:v>
                </c:pt>
                <c:pt idx="130">
                  <c:v>1.743019616</c:v>
                </c:pt>
                <c:pt idx="131">
                  <c:v>1.722575647</c:v>
                </c:pt>
                <c:pt idx="132">
                  <c:v>1.5936026679999999</c:v>
                </c:pt>
                <c:pt idx="133">
                  <c:v>1.400265887</c:v>
                </c:pt>
                <c:pt idx="134">
                  <c:v>1.2076577340000001</c:v>
                </c:pt>
                <c:pt idx="135">
                  <c:v>1.079941236</c:v>
                </c:pt>
                <c:pt idx="136">
                  <c:v>1.0606116759999999</c:v>
                </c:pt>
                <c:pt idx="137">
                  <c:v>1.1627932439999999</c:v>
                </c:pt>
                <c:pt idx="138">
                  <c:v>1.369721009</c:v>
                </c:pt>
                <c:pt idx="139">
                  <c:v>1.6402514720000001</c:v>
                </c:pt>
                <c:pt idx="140">
                  <c:v>1.915827572</c:v>
                </c:pt>
                <c:pt idx="141">
                  <c:v>2.1301217559999999</c:v>
                </c:pt>
                <c:pt idx="142">
                  <c:v>2.2237787949999999</c:v>
                </c:pt>
                <c:pt idx="143">
                  <c:v>2.1624706869999999</c:v>
                </c:pt>
                <c:pt idx="144">
                  <c:v>1.951287284</c:v>
                </c:pt>
                <c:pt idx="145">
                  <c:v>1.6374463850000001</c:v>
                </c:pt>
                <c:pt idx="146">
                  <c:v>1.2977444339999999</c:v>
                </c:pt>
                <c:pt idx="147">
                  <c:v>1.0146099500000001</c:v>
                </c:pt>
                <c:pt idx="148">
                  <c:v>0.85071858600000005</c:v>
                </c:pt>
                <c:pt idx="149">
                  <c:v>0.83282040999999996</c:v>
                </c:pt>
                <c:pt idx="150">
                  <c:v>0.94973391200000001</c:v>
                </c:pt>
                <c:pt idx="151">
                  <c:v>1.1612693270000001</c:v>
                </c:pt>
                <c:pt idx="152">
                  <c:v>1.4105951489999999</c:v>
                </c:pt>
                <c:pt idx="153">
                  <c:v>1.63532078</c:v>
                </c:pt>
                <c:pt idx="154">
                  <c:v>1.7783592109999999</c:v>
                </c:pt>
                <c:pt idx="155">
                  <c:v>1.801267639</c:v>
                </c:pt>
                <c:pt idx="156">
                  <c:v>1.697981169</c:v>
                </c:pt>
                <c:pt idx="157">
                  <c:v>1.501218663</c:v>
                </c:pt>
                <c:pt idx="158">
                  <c:v>1.274578864</c:v>
                </c:pt>
                <c:pt idx="159">
                  <c:v>1.0913666950000001</c:v>
                </c:pt>
                <c:pt idx="160">
                  <c:v>1.009982017</c:v>
                </c:pt>
                <c:pt idx="161">
                  <c:v>1.057580985</c:v>
                </c:pt>
                <c:pt idx="162">
                  <c:v>1.22705731</c:v>
                </c:pt>
                <c:pt idx="163">
                  <c:v>1.483349445</c:v>
                </c:pt>
                <c:pt idx="164">
                  <c:v>1.7719122629999999</c:v>
                </c:pt>
                <c:pt idx="165">
                  <c:v>2.026858909</c:v>
                </c:pt>
                <c:pt idx="166">
                  <c:v>2.1821820179999998</c:v>
                </c:pt>
                <c:pt idx="167">
                  <c:v>2.1888460369999998</c:v>
                </c:pt>
                <c:pt idx="168">
                  <c:v>2.0334740650000001</c:v>
                </c:pt>
                <c:pt idx="169">
                  <c:v>1.7484794480000001</c:v>
                </c:pt>
                <c:pt idx="170">
                  <c:v>1.405413518</c:v>
                </c:pt>
                <c:pt idx="171">
                  <c:v>1.0922184100000001</c:v>
                </c:pt>
                <c:pt idx="172">
                  <c:v>0.88440080799999998</c:v>
                </c:pt>
                <c:pt idx="173">
                  <c:v>0.82325116499999995</c:v>
                </c:pt>
                <c:pt idx="174">
                  <c:v>0.90910826300000003</c:v>
                </c:pt>
                <c:pt idx="175">
                  <c:v>1.1083032740000001</c:v>
                </c:pt>
                <c:pt idx="176">
                  <c:v>1.3660316560000001</c:v>
                </c:pt>
                <c:pt idx="177">
                  <c:v>1.6184965</c:v>
                </c:pt>
                <c:pt idx="178">
                  <c:v>1.8037118169999999</c:v>
                </c:pt>
                <c:pt idx="179">
                  <c:v>1.8740585830000001</c:v>
                </c:pt>
                <c:pt idx="180">
                  <c:v>1.810620025</c:v>
                </c:pt>
                <c:pt idx="181">
                  <c:v>1.6330109129999999</c:v>
                </c:pt>
                <c:pt idx="182">
                  <c:v>1.3966575969999999</c:v>
                </c:pt>
                <c:pt idx="183">
                  <c:v>1.1755805340000001</c:v>
                </c:pt>
                <c:pt idx="184">
                  <c:v>1.03779073</c:v>
                </c:pt>
                <c:pt idx="185">
                  <c:v>1.024686081</c:v>
                </c:pt>
                <c:pt idx="186">
                  <c:v>1.1422511369999999</c:v>
                </c:pt>
                <c:pt idx="187">
                  <c:v>1.36402852</c:v>
                </c:pt>
                <c:pt idx="188">
                  <c:v>1.6402282459999999</c:v>
                </c:pt>
                <c:pt idx="189">
                  <c:v>1.907884007</c:v>
                </c:pt>
                <c:pt idx="190">
                  <c:v>2.1016400279999998</c:v>
                </c:pt>
                <c:pt idx="191">
                  <c:v>2.1674720870000002</c:v>
                </c:pt>
                <c:pt idx="192">
                  <c:v>2.0787472619999998</c:v>
                </c:pt>
                <c:pt idx="193">
                  <c:v>1.848536695</c:v>
                </c:pt>
                <c:pt idx="194">
                  <c:v>1.530307946</c:v>
                </c:pt>
                <c:pt idx="195">
                  <c:v>1.203748708</c:v>
                </c:pt>
                <c:pt idx="196">
                  <c:v>0.95034414</c:v>
                </c:pt>
                <c:pt idx="197">
                  <c:v>0.82882428399999997</c:v>
                </c:pt>
                <c:pt idx="198">
                  <c:v>0.86015250700000001</c:v>
                </c:pt>
                <c:pt idx="199">
                  <c:v>1.02603081</c:v>
                </c:pt>
                <c:pt idx="200">
                  <c:v>1.278143273</c:v>
                </c:pt>
                <c:pt idx="201">
                  <c:v>1.552081211</c:v>
                </c:pt>
                <c:pt idx="202">
                  <c:v>1.781414547</c:v>
                </c:pt>
                <c:pt idx="203">
                  <c:v>1.910855886</c:v>
                </c:pt>
                <c:pt idx="204">
                  <c:v>1.908757716</c:v>
                </c:pt>
                <c:pt idx="205">
                  <c:v>1.7769971680000001</c:v>
                </c:pt>
                <c:pt idx="206">
                  <c:v>1.553542392</c:v>
                </c:pt>
                <c:pt idx="207">
                  <c:v>1.3036932649999999</c:v>
                </c:pt>
                <c:pt idx="208">
                  <c:v>1.1009635760000001</c:v>
                </c:pt>
                <c:pt idx="209">
                  <c:v>1.0044322560000001</c:v>
                </c:pt>
                <c:pt idx="210">
                  <c:v>1.0416528869999999</c:v>
                </c:pt>
                <c:pt idx="211">
                  <c:v>1.2030709289999999</c:v>
                </c:pt>
                <c:pt idx="212">
                  <c:v>1.447638191</c:v>
                </c:pt>
                <c:pt idx="213">
                  <c:v>1.7146793629999999</c:v>
                </c:pt>
                <c:pt idx="214">
                  <c:v>1.937307246</c:v>
                </c:pt>
                <c:pt idx="215">
                  <c:v>2.056154856</c:v>
                </c:pt>
                <c:pt idx="216">
                  <c:v>2.0338421389999999</c:v>
                </c:pt>
                <c:pt idx="217">
                  <c:v>1.8678655909999999</c:v>
                </c:pt>
                <c:pt idx="218">
                  <c:v>1.5957656259999999</c:v>
                </c:pt>
                <c:pt idx="219">
                  <c:v>1.2869415319999999</c:v>
                </c:pt>
                <c:pt idx="220">
                  <c:v>1.021748471</c:v>
                </c:pt>
                <c:pt idx="221">
                  <c:v>0.86614371499999998</c:v>
                </c:pt>
                <c:pt idx="222">
                  <c:v>0.85302135999999995</c:v>
                </c:pt>
                <c:pt idx="223">
                  <c:v>0.97704483399999997</c:v>
                </c:pt>
                <c:pt idx="224">
                  <c:v>1.201642082</c:v>
                </c:pt>
                <c:pt idx="225">
                  <c:v>1.4713146610000001</c:v>
                </c:pt>
                <c:pt idx="226">
                  <c:v>1.7234291450000001</c:v>
                </c:pt>
                <c:pt idx="227">
                  <c:v>1.8988946149999999</c:v>
                </c:pt>
                <c:pt idx="228">
                  <c:v>1.954266941</c:v>
                </c:pt>
                <c:pt idx="229">
                  <c:v>1.8750822190000001</c:v>
                </c:pt>
                <c:pt idx="230">
                  <c:v>1.6845568420000001</c:v>
                </c:pt>
                <c:pt idx="231">
                  <c:v>1.4399895920000001</c:v>
                </c:pt>
                <c:pt idx="232">
                  <c:v>1.214789991</c:v>
                </c:pt>
                <c:pt idx="233">
                  <c:v>1.0732924269999999</c:v>
                </c:pt>
                <c:pt idx="234">
                  <c:v>1.0505865249999999</c:v>
                </c:pt>
                <c:pt idx="235">
                  <c:v>1.145982651</c:v>
                </c:pt>
                <c:pt idx="236">
                  <c:v>1.3295251830000001</c:v>
                </c:pt>
                <c:pt idx="237">
                  <c:v>1.5539807640000001</c:v>
                </c:pt>
                <c:pt idx="238">
                  <c:v>1.7652783590000001</c:v>
                </c:pt>
                <c:pt idx="239">
                  <c:v>1.910491084</c:v>
                </c:pt>
                <c:pt idx="240">
                  <c:v>1.947074755</c:v>
                </c:pt>
                <c:pt idx="241">
                  <c:v>1.855241871</c:v>
                </c:pt>
                <c:pt idx="242">
                  <c:v>1.649088243</c:v>
                </c:pt>
                <c:pt idx="243">
                  <c:v>1.378207596</c:v>
                </c:pt>
                <c:pt idx="244">
                  <c:v>1.1148277369999999</c:v>
                </c:pt>
                <c:pt idx="245">
                  <c:v>0.93019407399999998</c:v>
                </c:pt>
                <c:pt idx="246">
                  <c:v>0.87114901700000003</c:v>
                </c:pt>
                <c:pt idx="247">
                  <c:v>0.94768614600000001</c:v>
                </c:pt>
                <c:pt idx="248">
                  <c:v>1.134951257</c:v>
                </c:pt>
                <c:pt idx="249">
                  <c:v>1.3848616920000001</c:v>
                </c:pt>
                <c:pt idx="250">
                  <c:v>1.6396231539999999</c:v>
                </c:pt>
                <c:pt idx="251">
                  <c:v>1.8429158590000001</c:v>
                </c:pt>
                <c:pt idx="252">
                  <c:v>1.9495509440000001</c:v>
                </c:pt>
                <c:pt idx="253">
                  <c:v>1.9354442359999999</c:v>
                </c:pt>
                <c:pt idx="254">
                  <c:v>1.8061753899999999</c:v>
                </c:pt>
                <c:pt idx="255">
                  <c:v>1.5987748420000001</c:v>
                </c:pt>
                <c:pt idx="256">
                  <c:v>1.3724993459999999</c:v>
                </c:pt>
                <c:pt idx="257">
                  <c:v>1.1902781469999999</c:v>
                </c:pt>
                <c:pt idx="258">
                  <c:v>1.09857289</c:v>
                </c:pt>
                <c:pt idx="259">
                  <c:v>1.114613122</c:v>
                </c:pt>
                <c:pt idx="260">
                  <c:v>1.2253478360000001</c:v>
                </c:pt>
                <c:pt idx="261">
                  <c:v>1.3956290629999999</c:v>
                </c:pt>
                <c:pt idx="262">
                  <c:v>1.5793343179999999</c:v>
                </c:pt>
                <c:pt idx="263">
                  <c:v>1.7288167270000001</c:v>
                </c:pt>
                <c:pt idx="264">
                  <c:v>1.8027351469999999</c:v>
                </c:pt>
                <c:pt idx="265">
                  <c:v>1.774724685</c:v>
                </c:pt>
                <c:pt idx="266">
                  <c:v>1.642831857</c:v>
                </c:pt>
                <c:pt idx="267">
                  <c:v>1.435003279</c:v>
                </c:pt>
                <c:pt idx="268">
                  <c:v>1.20474766</c:v>
                </c:pt>
                <c:pt idx="269">
                  <c:v>1.0157696110000001</c:v>
                </c:pt>
                <c:pt idx="270">
                  <c:v>0.92138367200000004</c:v>
                </c:pt>
                <c:pt idx="271">
                  <c:v>0.94793054300000001</c:v>
                </c:pt>
                <c:pt idx="272">
                  <c:v>1.0887147800000001</c:v>
                </c:pt>
                <c:pt idx="273">
                  <c:v>1.308894005</c:v>
                </c:pt>
                <c:pt idx="274">
                  <c:v>1.5569694709999999</c:v>
                </c:pt>
                <c:pt idx="275">
                  <c:v>1.777682387</c:v>
                </c:pt>
                <c:pt idx="276">
                  <c:v>1.9234244</c:v>
                </c:pt>
                <c:pt idx="277">
                  <c:v>1.9637589369999999</c:v>
                </c:pt>
                <c:pt idx="278">
                  <c:v>1.8927990910000001</c:v>
                </c:pt>
                <c:pt idx="279">
                  <c:v>1.732301662</c:v>
                </c:pt>
                <c:pt idx="280">
                  <c:v>1.5273221020000001</c:v>
                </c:pt>
                <c:pt idx="281">
                  <c:v>1.3335242</c:v>
                </c:pt>
                <c:pt idx="282">
                  <c:v>1.1998674629999999</c:v>
                </c:pt>
                <c:pt idx="283">
                  <c:v>1.1538240870000001</c:v>
                </c:pt>
                <c:pt idx="284">
                  <c:v>1.1954242129999999</c:v>
                </c:pt>
                <c:pt idx="285">
                  <c:v>1.3014508929999999</c:v>
                </c:pt>
                <c:pt idx="286">
                  <c:v>1.435569243</c:v>
                </c:pt>
                <c:pt idx="287">
                  <c:v>1.558411099</c:v>
                </c:pt>
                <c:pt idx="288">
                  <c:v>1.634781754</c:v>
                </c:pt>
                <c:pt idx="289">
                  <c:v>1.639476546</c:v>
                </c:pt>
                <c:pt idx="290">
                  <c:v>1.5637445089999999</c:v>
                </c:pt>
                <c:pt idx="291">
                  <c:v>1.4208157050000001</c:v>
                </c:pt>
                <c:pt idx="292">
                  <c:v>1.2458518329999999</c:v>
                </c:pt>
                <c:pt idx="293">
                  <c:v>1.087346876</c:v>
                </c:pt>
                <c:pt idx="294">
                  <c:v>0.99223277600000004</c:v>
                </c:pt>
                <c:pt idx="295">
                  <c:v>0.99097150000000001</c:v>
                </c:pt>
                <c:pt idx="296">
                  <c:v>1.0886581950000001</c:v>
                </c:pt>
                <c:pt idx="297">
                  <c:v>1.2647018350000001</c:v>
                </c:pt>
                <c:pt idx="298">
                  <c:v>1.4799993680000001</c:v>
                </c:pt>
                <c:pt idx="299">
                  <c:v>1.6883776989999999</c:v>
                </c:pt>
                <c:pt idx="300">
                  <c:v>1.848404449</c:v>
                </c:pt>
                <c:pt idx="301">
                  <c:v>1.932225933</c:v>
                </c:pt>
                <c:pt idx="302">
                  <c:v>1.9298130769999999</c:v>
                </c:pt>
                <c:pt idx="303">
                  <c:v>1.8490302430000001</c:v>
                </c:pt>
                <c:pt idx="304">
                  <c:v>1.712854595</c:v>
                </c:pt>
                <c:pt idx="305">
                  <c:v>1.5544972050000001</c:v>
                </c:pt>
                <c:pt idx="306">
                  <c:v>1.410375089</c:v>
                </c:pt>
                <c:pt idx="307">
                  <c:v>1.311270825</c:v>
                </c:pt>
                <c:pt idx="308">
                  <c:v>1.273654434</c:v>
                </c:pt>
                <c:pt idx="309">
                  <c:v>1.2946796089999999</c:v>
                </c:pt>
                <c:pt idx="310">
                  <c:v>1.3539189389999999</c:v>
                </c:pt>
                <c:pt idx="311">
                  <c:v>1.4216596889999999</c:v>
                </c:pt>
                <c:pt idx="312">
                  <c:v>1.469550377</c:v>
                </c:pt>
                <c:pt idx="313">
                  <c:v>1.4783599089999999</c:v>
                </c:pt>
                <c:pt idx="314">
                  <c:v>1.4407880660000001</c:v>
                </c:pt>
                <c:pt idx="315">
                  <c:v>1.361179715</c:v>
                </c:pt>
                <c:pt idx="316">
                  <c:v>1.254599869</c:v>
                </c:pt>
                <c:pt idx="317">
                  <c:v>1.145308309</c:v>
                </c:pt>
                <c:pt idx="318">
                  <c:v>1.0628285289999999</c:v>
                </c:pt>
                <c:pt idx="319">
                  <c:v>1.0347147249999999</c:v>
                </c:pt>
                <c:pt idx="320">
                  <c:v>1.0776974450000001</c:v>
                </c:pt>
                <c:pt idx="321">
                  <c:v>1.1908287580000001</c:v>
                </c:pt>
                <c:pt idx="322">
                  <c:v>1.3541662569999999</c:v>
                </c:pt>
                <c:pt idx="323">
                  <c:v>1.5343577079999999</c:v>
                </c:pt>
                <c:pt idx="324">
                  <c:v>1.6951892470000001</c:v>
                </c:pt>
                <c:pt idx="325">
                  <c:v>1.808545764</c:v>
                </c:pt>
                <c:pt idx="326">
                  <c:v>1.861092298</c:v>
                </c:pt>
                <c:pt idx="327">
                  <c:v>1.8545804400000001</c:v>
                </c:pt>
                <c:pt idx="328">
                  <c:v>1.8012123950000001</c:v>
                </c:pt>
                <c:pt idx="329">
                  <c:v>1.7175676879999999</c:v>
                </c:pt>
                <c:pt idx="330">
                  <c:v>1.6201602719999999</c:v>
                </c:pt>
                <c:pt idx="331">
                  <c:v>1.5235258140000001</c:v>
                </c:pt>
                <c:pt idx="332">
                  <c:v>1.4396311799999999</c:v>
                </c:pt>
                <c:pt idx="333">
                  <c:v>1.3768923040000001</c:v>
                </c:pt>
                <c:pt idx="334">
                  <c:v>1.338357792</c:v>
                </c:pt>
                <c:pt idx="335">
                  <c:v>1.320338265</c:v>
                </c:pt>
                <c:pt idx="336">
                  <c:v>1.313265404</c:v>
                </c:pt>
                <c:pt idx="337">
                  <c:v>1.305267113</c:v>
                </c:pt>
                <c:pt idx="338">
                  <c:v>1.2868950910000001</c:v>
                </c:pt>
                <c:pt idx="339">
                  <c:v>1.2545250939999999</c:v>
                </c:pt>
                <c:pt idx="340">
                  <c:v>1.2111013159999999</c:v>
                </c:pt>
                <c:pt idx="341">
                  <c:v>1.1649165560000001</c:v>
                </c:pt>
                <c:pt idx="342">
                  <c:v>1.127852361</c:v>
                </c:pt>
                <c:pt idx="343">
                  <c:v>1.1133832530000001</c:v>
                </c:pt>
                <c:pt idx="344">
                  <c:v>1.133470677</c:v>
                </c:pt>
                <c:pt idx="345">
                  <c:v>1.1942029190000001</c:v>
                </c:pt>
                <c:pt idx="346">
                  <c:v>1.2922034120000001</c:v>
                </c:pt>
                <c:pt idx="347">
                  <c:v>1.414703319</c:v>
                </c:pt>
                <c:pt idx="348">
                  <c:v>1.543967801</c:v>
                </c:pt>
                <c:pt idx="349">
                  <c:v>1.6632596019999999</c:v>
                </c:pt>
                <c:pt idx="350">
                  <c:v>1.7604648519999999</c:v>
                </c:pt>
                <c:pt idx="351">
                  <c:v>1.828117784</c:v>
                </c:pt>
                <c:pt idx="352">
                  <c:v>1.861849584</c:v>
                </c:pt>
                <c:pt idx="353">
                  <c:v>1.859708704</c:v>
                </c:pt>
                <c:pt idx="354">
                  <c:v>1.822595907</c:v>
                </c:pt>
                <c:pt idx="355">
                  <c:v>1.75446444</c:v>
                </c:pt>
                <c:pt idx="356">
                  <c:v>1.661669402</c:v>
                </c:pt>
                <c:pt idx="357">
                  <c:v>1.552272214</c:v>
                </c:pt>
                <c:pt idx="358">
                  <c:v>1.4360531190000001</c:v>
                </c:pt>
                <c:pt idx="359">
                  <c:v>1.3246397459999999</c:v>
                </c:pt>
                <c:pt idx="360">
                  <c:v>1.2303726559999999</c:v>
                </c:pt>
                <c:pt idx="361">
                  <c:v>1.163384698</c:v>
                </c:pt>
                <c:pt idx="362">
                  <c:v>1.12812618</c:v>
                </c:pt>
                <c:pt idx="363">
                  <c:v>1.1215503339999999</c:v>
                </c:pt>
                <c:pt idx="364">
                  <c:v>1.134417625</c:v>
                </c:pt>
                <c:pt idx="365">
                  <c:v>1.1552933489999999</c:v>
                </c:pt>
                <c:pt idx="366">
                  <c:v>1.175299646</c:v>
                </c:pt>
                <c:pt idx="367">
                  <c:v>1.1914552389999999</c:v>
                </c:pt>
                <c:pt idx="368">
                  <c:v>1.207221114</c:v>
                </c:pt>
                <c:pt idx="369">
                  <c:v>1.2300421180000001</c:v>
                </c:pt>
                <c:pt idx="370">
                  <c:v>1.267095681</c:v>
                </c:pt>
                <c:pt idx="371">
                  <c:v>1.321806123</c:v>
                </c:pt>
                <c:pt idx="372">
                  <c:v>1.3935269669999999</c:v>
                </c:pt>
                <c:pt idx="373">
                  <c:v>1.480118611</c:v>
                </c:pt>
                <c:pt idx="374">
                  <c:v>1.5799844240000001</c:v>
                </c:pt>
                <c:pt idx="375">
                  <c:v>1.6903319290000001</c:v>
                </c:pt>
                <c:pt idx="376">
                  <c:v>1.8026196999999999</c:v>
                </c:pt>
                <c:pt idx="377">
                  <c:v>1.8999447700000001</c:v>
                </c:pt>
                <c:pt idx="378">
                  <c:v>1.9601342289999999</c:v>
                </c:pt>
                <c:pt idx="379">
                  <c:v>1.9634989350000001</c:v>
                </c:pt>
                <c:pt idx="380">
                  <c:v>1.900544005</c:v>
                </c:pt>
                <c:pt idx="381">
                  <c:v>1.7755390740000001</c:v>
                </c:pt>
                <c:pt idx="382">
                  <c:v>1.6052340709999999</c:v>
                </c:pt>
                <c:pt idx="383">
                  <c:v>1.4146896609999999</c:v>
                </c:pt>
                <c:pt idx="384">
                  <c:v>1.2324607000000001</c:v>
                </c:pt>
                <c:pt idx="385">
                  <c:v>1.085999465</c:v>
                </c:pt>
                <c:pt idx="386">
                  <c:v>0.99688867800000003</c:v>
                </c:pt>
                <c:pt idx="387">
                  <c:v>0.97570113599999997</c:v>
                </c:pt>
                <c:pt idx="388">
                  <c:v>1.0178752470000001</c:v>
                </c:pt>
                <c:pt idx="389">
                  <c:v>1.1033288590000001</c:v>
                </c:pt>
                <c:pt idx="390">
                  <c:v>1.2017391159999999</c:v>
                </c:pt>
                <c:pt idx="391">
                  <c:v>1.2825226510000001</c:v>
                </c:pt>
                <c:pt idx="392">
                  <c:v>1.325580489</c:v>
                </c:pt>
                <c:pt idx="393">
                  <c:v>1.327898499</c:v>
                </c:pt>
                <c:pt idx="394">
                  <c:v>1.302870805</c:v>
                </c:pt>
                <c:pt idx="395">
                  <c:v>1.273104252</c:v>
                </c:pt>
                <c:pt idx="396">
                  <c:v>1.2613060060000001</c:v>
                </c:pt>
                <c:pt idx="397">
                  <c:v>1.284465942</c:v>
                </c:pt>
                <c:pt idx="398">
                  <c:v>1.3526694480000001</c:v>
                </c:pt>
                <c:pt idx="399">
                  <c:v>1.4690178389999999</c:v>
                </c:pt>
                <c:pt idx="400">
                  <c:v>1.6268459639999999</c:v>
                </c:pt>
                <c:pt idx="401">
                  <c:v>1.805479863</c:v>
                </c:pt>
                <c:pt idx="402">
                  <c:v>1.970257202</c:v>
                </c:pt>
                <c:pt idx="403">
                  <c:v>2.080668728</c:v>
                </c:pt>
                <c:pt idx="404">
                  <c:v>2.1037760140000001</c:v>
                </c:pt>
                <c:pt idx="405">
                  <c:v>2.0255046060000002</c:v>
                </c:pt>
                <c:pt idx="406">
                  <c:v>1.8543494140000001</c:v>
                </c:pt>
                <c:pt idx="407">
                  <c:v>1.617825791</c:v>
                </c:pt>
                <c:pt idx="408">
                  <c:v>1.3557591419999999</c:v>
                </c:pt>
                <c:pt idx="409">
                  <c:v>1.113491813</c:v>
                </c:pt>
                <c:pt idx="410">
                  <c:v>0.93476720599999996</c:v>
                </c:pt>
                <c:pt idx="411">
                  <c:v>0.85272510000000001</c:v>
                </c:pt>
                <c:pt idx="412">
                  <c:v>0.87975882000000005</c:v>
                </c:pt>
                <c:pt idx="413">
                  <c:v>1.0005774759999999</c:v>
                </c:pt>
                <c:pt idx="414">
                  <c:v>1.173766673</c:v>
                </c:pt>
                <c:pt idx="415">
                  <c:v>1.3437640639999999</c:v>
                </c:pt>
                <c:pt idx="416">
                  <c:v>1.459548165</c:v>
                </c:pt>
                <c:pt idx="417">
                  <c:v>1.4922971110000001</c:v>
                </c:pt>
                <c:pt idx="418">
                  <c:v>1.4442762060000001</c:v>
                </c:pt>
                <c:pt idx="419">
                  <c:v>1.3452922279999999</c:v>
                </c:pt>
                <c:pt idx="420">
                  <c:v>1.2392965279999999</c:v>
                </c:pt>
                <c:pt idx="421">
                  <c:v>1.1686762959999999</c:v>
                </c:pt>
                <c:pt idx="422">
                  <c:v>1.1637718029999999</c:v>
                </c:pt>
                <c:pt idx="423">
                  <c:v>1.2396708400000001</c:v>
                </c:pt>
                <c:pt idx="424">
                  <c:v>1.3961063819999999</c:v>
                </c:pt>
                <c:pt idx="425">
                  <c:v>1.615675199</c:v>
                </c:pt>
                <c:pt idx="426">
                  <c:v>1.8613494500000001</c:v>
                </c:pt>
                <c:pt idx="427">
                  <c:v>2.0795899260000001</c:v>
                </c:pt>
                <c:pt idx="428">
                  <c:v>2.213338738</c:v>
                </c:pt>
                <c:pt idx="429">
                  <c:v>2.2210203979999998</c:v>
                </c:pt>
                <c:pt idx="430">
                  <c:v>2.0916524519999999</c:v>
                </c:pt>
                <c:pt idx="431">
                  <c:v>1.8482122430000001</c:v>
                </c:pt>
                <c:pt idx="432">
                  <c:v>1.539202416</c:v>
                </c:pt>
                <c:pt idx="433">
                  <c:v>1.2246951960000001</c:v>
                </c:pt>
                <c:pt idx="434">
                  <c:v>0.96340347100000001</c:v>
                </c:pt>
                <c:pt idx="435">
                  <c:v>0.80299552500000004</c:v>
                </c:pt>
                <c:pt idx="436">
                  <c:v>0.77197877000000004</c:v>
                </c:pt>
                <c:pt idx="437">
                  <c:v>0.871793755</c:v>
                </c:pt>
                <c:pt idx="438">
                  <c:v>1.0716860880000001</c:v>
                </c:pt>
                <c:pt idx="439">
                  <c:v>1.312029307</c:v>
                </c:pt>
                <c:pt idx="440">
                  <c:v>1.519725282</c:v>
                </c:pt>
                <c:pt idx="441">
                  <c:v>1.6323308679999999</c:v>
                </c:pt>
                <c:pt idx="442">
                  <c:v>1.620826042</c:v>
                </c:pt>
                <c:pt idx="443">
                  <c:v>1.4999634079999999</c:v>
                </c:pt>
                <c:pt idx="444">
                  <c:v>1.321049406</c:v>
                </c:pt>
                <c:pt idx="445">
                  <c:v>1.151175608</c:v>
                </c:pt>
                <c:pt idx="446">
                  <c:v>1.0497343320000001</c:v>
                </c:pt>
                <c:pt idx="447">
                  <c:v>1.053027392</c:v>
                </c:pt>
                <c:pt idx="448">
                  <c:v>1.1706300999999999</c:v>
                </c:pt>
                <c:pt idx="449">
                  <c:v>1.3885307819999999</c:v>
                </c:pt>
                <c:pt idx="450">
                  <c:v>1.6718319690000001</c:v>
                </c:pt>
                <c:pt idx="451">
                  <c:v>1.9660117610000001</c:v>
                </c:pt>
                <c:pt idx="452">
                  <c:v>2.2030631660000002</c:v>
                </c:pt>
                <c:pt idx="453">
                  <c:v>2.3179732739999999</c:v>
                </c:pt>
                <c:pt idx="454">
                  <c:v>2.2715594179999998</c:v>
                </c:pt>
                <c:pt idx="455">
                  <c:v>2.0671730319999999</c:v>
                </c:pt>
                <c:pt idx="456">
                  <c:v>1.750498543</c:v>
                </c:pt>
                <c:pt idx="457">
                  <c:v>1.392797515</c:v>
                </c:pt>
                <c:pt idx="458">
                  <c:v>1.0684462889999999</c:v>
                </c:pt>
                <c:pt idx="459">
                  <c:v>0.83836161399999998</c:v>
                </c:pt>
                <c:pt idx="460">
                  <c:v>0.74247223600000001</c:v>
                </c:pt>
                <c:pt idx="461">
                  <c:v>0.79597479900000001</c:v>
                </c:pt>
                <c:pt idx="462">
                  <c:v>0.98411150999999997</c:v>
                </c:pt>
                <c:pt idx="463">
                  <c:v>1.2578864789999999</c:v>
                </c:pt>
                <c:pt idx="464">
                  <c:v>1.539484345</c:v>
                </c:pt>
                <c:pt idx="465">
                  <c:v>1.743092308</c:v>
                </c:pt>
                <c:pt idx="466">
                  <c:v>1.805626374</c:v>
                </c:pt>
                <c:pt idx="467">
                  <c:v>1.712207155</c:v>
                </c:pt>
                <c:pt idx="468">
                  <c:v>1.501980603</c:v>
                </c:pt>
                <c:pt idx="469">
                  <c:v>1.2510398359999999</c:v>
                </c:pt>
                <c:pt idx="470">
                  <c:v>1.0424462350000001</c:v>
                </c:pt>
                <c:pt idx="471">
                  <c:v>0.93925997000000006</c:v>
                </c:pt>
                <c:pt idx="472">
                  <c:v>0.97158452500000003</c:v>
                </c:pt>
                <c:pt idx="473">
                  <c:v>1.1374233579999999</c:v>
                </c:pt>
                <c:pt idx="474">
                  <c:v>1.4087738299999999</c:v>
                </c:pt>
                <c:pt idx="475">
                  <c:v>1.735556895</c:v>
                </c:pt>
                <c:pt idx="476">
                  <c:v>2.0487317329999999</c:v>
                </c:pt>
                <c:pt idx="477">
                  <c:v>2.2705106439999998</c:v>
                </c:pt>
                <c:pt idx="478">
                  <c:v>2.3358160670000001</c:v>
                </c:pt>
                <c:pt idx="479">
                  <c:v>2.2175833630000001</c:v>
                </c:pt>
                <c:pt idx="480">
                  <c:v>1.940762646</c:v>
                </c:pt>
                <c:pt idx="481">
                  <c:v>1.5747340169999999</c:v>
                </c:pt>
                <c:pt idx="482">
                  <c:v>1.208059266</c:v>
                </c:pt>
                <c:pt idx="483">
                  <c:v>0.92059339200000001</c:v>
                </c:pt>
                <c:pt idx="484">
                  <c:v>0.766457575</c:v>
                </c:pt>
                <c:pt idx="485">
                  <c:v>0.76979048400000005</c:v>
                </c:pt>
                <c:pt idx="486">
                  <c:v>0.92536663200000002</c:v>
                </c:pt>
                <c:pt idx="487">
                  <c:v>1.1973072789999999</c:v>
                </c:pt>
                <c:pt idx="488">
                  <c:v>1.518672773</c:v>
                </c:pt>
                <c:pt idx="489">
                  <c:v>1.80127952</c:v>
                </c:pt>
                <c:pt idx="490">
                  <c:v>1.9603029089999999</c:v>
                </c:pt>
                <c:pt idx="491">
                  <c:v>1.945651952</c:v>
                </c:pt>
                <c:pt idx="492">
                  <c:v>1.763561105</c:v>
                </c:pt>
                <c:pt idx="493">
                  <c:v>1.475563352</c:v>
                </c:pt>
                <c:pt idx="494">
                  <c:v>1.1750777859999999</c:v>
                </c:pt>
                <c:pt idx="495">
                  <c:v>0.95401956600000004</c:v>
                </c:pt>
                <c:pt idx="496">
                  <c:v>0.87503093899999995</c:v>
                </c:pt>
                <c:pt idx="497">
                  <c:v>0.95870622299999997</c:v>
                </c:pt>
                <c:pt idx="498">
                  <c:v>1.185321359</c:v>
                </c:pt>
                <c:pt idx="499">
                  <c:v>1.5041822600000001</c:v>
                </c:pt>
                <c:pt idx="500">
                  <c:v>1.844454485</c:v>
                </c:pt>
                <c:pt idx="501">
                  <c:v>2.1268853970000001</c:v>
                </c:pt>
                <c:pt idx="502">
                  <c:v>2.2795152179999998</c:v>
                </c:pt>
                <c:pt idx="503">
                  <c:v>2.2575072619999998</c:v>
                </c:pt>
                <c:pt idx="504">
                  <c:v>2.0601282909999998</c:v>
                </c:pt>
                <c:pt idx="505">
                  <c:v>1.7345989470000001</c:v>
                </c:pt>
                <c:pt idx="506">
                  <c:v>1.362081125</c:v>
                </c:pt>
                <c:pt idx="507">
                  <c:v>1.031856565</c:v>
                </c:pt>
                <c:pt idx="508">
                  <c:v>0.81653368000000004</c:v>
                </c:pt>
                <c:pt idx="509">
                  <c:v>0.75797439099999997</c:v>
                </c:pt>
                <c:pt idx="510">
                  <c:v>0.86396189499999998</c:v>
                </c:pt>
                <c:pt idx="511">
                  <c:v>1.10912513</c:v>
                </c:pt>
                <c:pt idx="512">
                  <c:v>1.436440809</c:v>
                </c:pt>
                <c:pt idx="513">
                  <c:v>1.763450229</c:v>
                </c:pt>
                <c:pt idx="514">
                  <c:v>1.9998033180000001</c:v>
                </c:pt>
                <c:pt idx="515">
                  <c:v>2.0752827890000001</c:v>
                </c:pt>
                <c:pt idx="516">
                  <c:v>1.966768463</c:v>
                </c:pt>
                <c:pt idx="517">
                  <c:v>1.7093280850000001</c:v>
                </c:pt>
                <c:pt idx="518">
                  <c:v>1.384323553</c:v>
                </c:pt>
                <c:pt idx="519">
                  <c:v>1.090058328</c:v>
                </c:pt>
                <c:pt idx="520">
                  <c:v>0.90902565199999996</c:v>
                </c:pt>
                <c:pt idx="521">
                  <c:v>0.88548806599999996</c:v>
                </c:pt>
                <c:pt idx="522">
                  <c:v>1.0194926879999999</c:v>
                </c:pt>
                <c:pt idx="523">
                  <c:v>1.2741177299999999</c:v>
                </c:pt>
                <c:pt idx="524">
                  <c:v>1.5878954430000001</c:v>
                </c:pt>
                <c:pt idx="525">
                  <c:v>1.8868044470000001</c:v>
                </c:pt>
                <c:pt idx="526">
                  <c:v>2.0965770410000002</c:v>
                </c:pt>
                <c:pt idx="527">
                  <c:v>2.1588016579999998</c:v>
                </c:pt>
                <c:pt idx="528">
                  <c:v>2.0495108040000001</c:v>
                </c:pt>
                <c:pt idx="529">
                  <c:v>1.7915265950000001</c:v>
                </c:pt>
                <c:pt idx="530">
                  <c:v>1.450770157</c:v>
                </c:pt>
                <c:pt idx="531">
                  <c:v>1.115220229</c:v>
                </c:pt>
                <c:pt idx="532">
                  <c:v>0.86662802500000002</c:v>
                </c:pt>
                <c:pt idx="533">
                  <c:v>0.75912607200000004</c:v>
                </c:pt>
                <c:pt idx="534">
                  <c:v>0.81171598899999997</c:v>
                </c:pt>
                <c:pt idx="535">
                  <c:v>1.010479723</c:v>
                </c:pt>
                <c:pt idx="536">
                  <c:v>1.3124754219999999</c:v>
                </c:pt>
                <c:pt idx="537">
                  <c:v>1.649652634</c:v>
                </c:pt>
                <c:pt idx="538">
                  <c:v>1.9388101520000001</c:v>
                </c:pt>
                <c:pt idx="539">
                  <c:v>2.102211633</c:v>
                </c:pt>
                <c:pt idx="540">
                  <c:v>2.0935735750000002</c:v>
                </c:pt>
                <c:pt idx="541">
                  <c:v>1.916412397</c:v>
                </c:pt>
                <c:pt idx="542">
                  <c:v>1.624304559</c:v>
                </c:pt>
                <c:pt idx="543">
                  <c:v>1.302816797</c:v>
                </c:pt>
                <c:pt idx="544">
                  <c:v>1.0418728230000001</c:v>
                </c:pt>
                <c:pt idx="545">
                  <c:v>0.90965311100000001</c:v>
                </c:pt>
                <c:pt idx="546">
                  <c:v>0.93588624399999998</c:v>
                </c:pt>
                <c:pt idx="547">
                  <c:v>1.1074167539999999</c:v>
                </c:pt>
                <c:pt idx="548">
                  <c:v>1.374737541</c:v>
                </c:pt>
                <c:pt idx="549">
                  <c:v>1.665783469</c:v>
                </c:pt>
                <c:pt idx="550">
                  <c:v>1.903205424</c:v>
                </c:pt>
                <c:pt idx="551">
                  <c:v>2.0226361370000001</c:v>
                </c:pt>
                <c:pt idx="552">
                  <c:v>1.989529061</c:v>
                </c:pt>
                <c:pt idx="553">
                  <c:v>1.810097702</c:v>
                </c:pt>
                <c:pt idx="554">
                  <c:v>1.5308809729999999</c:v>
                </c:pt>
                <c:pt idx="555">
                  <c:v>1.2250883319999999</c:v>
                </c:pt>
                <c:pt idx="556">
                  <c:v>0.97071189300000005</c:v>
                </c:pt>
                <c:pt idx="557">
                  <c:v>0.82966832499999998</c:v>
                </c:pt>
                <c:pt idx="558">
                  <c:v>0.83501808600000005</c:v>
                </c:pt>
                <c:pt idx="559">
                  <c:v>0.98691026999999998</c:v>
                </c:pt>
                <c:pt idx="560">
                  <c:v>1.253720202</c:v>
                </c:pt>
                <c:pt idx="561">
                  <c:v>1.5765102179999999</c:v>
                </c:pt>
                <c:pt idx="562">
                  <c:v>1.879020436</c:v>
                </c:pt>
                <c:pt idx="563">
                  <c:v>2.085439118</c:v>
                </c:pt>
                <c:pt idx="564">
                  <c:v>2.1427161020000001</c:v>
                </c:pt>
                <c:pt idx="565">
                  <c:v>2.0384644160000001</c:v>
                </c:pt>
                <c:pt idx="566">
                  <c:v>1.8055350189999999</c:v>
                </c:pt>
                <c:pt idx="567">
                  <c:v>1.5107262859999999</c:v>
                </c:pt>
                <c:pt idx="568">
                  <c:v>1.2330016850000001</c:v>
                </c:pt>
                <c:pt idx="569">
                  <c:v>1.040575958</c:v>
                </c:pt>
                <c:pt idx="570">
                  <c:v>0.97454604499999997</c:v>
                </c:pt>
                <c:pt idx="571">
                  <c:v>1.0418973840000001</c:v>
                </c:pt>
                <c:pt idx="572">
                  <c:v>1.2166406489999999</c:v>
                </c:pt>
                <c:pt idx="573">
                  <c:v>1.4467534710000001</c:v>
                </c:pt>
                <c:pt idx="574">
                  <c:v>1.6658109290000001</c:v>
                </c:pt>
                <c:pt idx="575">
                  <c:v>1.808982181</c:v>
                </c:pt>
                <c:pt idx="576">
                  <c:v>1.83126466</c:v>
                </c:pt>
                <c:pt idx="577">
                  <c:v>1.7223056729999999</c:v>
                </c:pt>
                <c:pt idx="578">
                  <c:v>1.510768914</c:v>
                </c:pt>
                <c:pt idx="579">
                  <c:v>1.2549952660000001</c:v>
                </c:pt>
                <c:pt idx="580">
                  <c:v>1.0239356230000001</c:v>
                </c:pt>
                <c:pt idx="581">
                  <c:v>0.87724243400000002</c:v>
                </c:pt>
                <c:pt idx="582">
                  <c:v>0.85195315699999996</c:v>
                </c:pt>
                <c:pt idx="583">
                  <c:v>0.95735753300000004</c:v>
                </c:pt>
                <c:pt idx="584">
                  <c:v>1.1751385809999999</c:v>
                </c:pt>
                <c:pt idx="585">
                  <c:v>1.462189398</c:v>
                </c:pt>
                <c:pt idx="586">
                  <c:v>1.7568728689999999</c:v>
                </c:pt>
                <c:pt idx="587">
                  <c:v>1.9912813030000001</c:v>
                </c:pt>
                <c:pt idx="588">
                  <c:v>2.109351958</c:v>
                </c:pt>
                <c:pt idx="589">
                  <c:v>2.0851299160000001</c:v>
                </c:pt>
                <c:pt idx="590">
                  <c:v>1.9322037889999999</c:v>
                </c:pt>
                <c:pt idx="591">
                  <c:v>1.6984996590000001</c:v>
                </c:pt>
                <c:pt idx="592">
                  <c:v>1.448764516</c:v>
                </c:pt>
                <c:pt idx="593">
                  <c:v>1.243809127</c:v>
                </c:pt>
                <c:pt idx="594">
                  <c:v>1.125621977</c:v>
                </c:pt>
                <c:pt idx="595">
                  <c:v>1.111618751</c:v>
                </c:pt>
                <c:pt idx="596">
                  <c:v>1.1951392460000001</c:v>
                </c:pt>
                <c:pt idx="597">
                  <c:v>1.3478759309999999</c:v>
                </c:pt>
                <c:pt idx="598">
                  <c:v>1.5235640100000001</c:v>
                </c:pt>
                <c:pt idx="599">
                  <c:v>1.6663485280000001</c:v>
                </c:pt>
                <c:pt idx="600">
                  <c:v>1.7262377099999999</c:v>
                </c:pt>
                <c:pt idx="601">
                  <c:v>1.6775435270000001</c:v>
                </c:pt>
                <c:pt idx="602">
                  <c:v>1.530484403</c:v>
                </c:pt>
                <c:pt idx="603">
                  <c:v>1.3280066749999999</c:v>
                </c:pt>
                <c:pt idx="604">
                  <c:v>1.1290232840000001</c:v>
                </c:pt>
                <c:pt idx="605">
                  <c:v>0.98784636400000003</c:v>
                </c:pt>
                <c:pt idx="606">
                  <c:v>0.94012841999999996</c:v>
                </c:pt>
                <c:pt idx="607">
                  <c:v>0.99856083399999995</c:v>
                </c:pt>
                <c:pt idx="608">
                  <c:v>1.1544010419999999</c:v>
                </c:pt>
                <c:pt idx="609">
                  <c:v>1.379951951</c:v>
                </c:pt>
                <c:pt idx="610">
                  <c:v>1.6314349450000001</c:v>
                </c:pt>
                <c:pt idx="611">
                  <c:v>1.8554050099999999</c:v>
                </c:pt>
                <c:pt idx="612">
                  <c:v>2.000917705</c:v>
                </c:pt>
                <c:pt idx="613">
                  <c:v>2.0350077120000001</c:v>
                </c:pt>
                <c:pt idx="614">
                  <c:v>1.9546924109999999</c:v>
                </c:pt>
                <c:pt idx="615">
                  <c:v>1.7885150110000001</c:v>
                </c:pt>
                <c:pt idx="616">
                  <c:v>1.58565201</c:v>
                </c:pt>
                <c:pt idx="617">
                  <c:v>1.397854522</c:v>
                </c:pt>
                <c:pt idx="618">
                  <c:v>1.2635997080000001</c:v>
                </c:pt>
                <c:pt idx="619">
                  <c:v>1.201311228</c:v>
                </c:pt>
                <c:pt idx="620">
                  <c:v>1.2112457130000001</c:v>
                </c:pt>
                <c:pt idx="621">
                  <c:v>1.279974535</c:v>
                </c:pt>
                <c:pt idx="622">
                  <c:v>1.3825631030000001</c:v>
                </c:pt>
                <c:pt idx="623">
                  <c:v>1.48400884</c:v>
                </c:pt>
                <c:pt idx="624">
                  <c:v>1.545617384</c:v>
                </c:pt>
                <c:pt idx="625">
                  <c:v>1.538213322</c:v>
                </c:pt>
                <c:pt idx="626">
                  <c:v>1.4558490799999999</c:v>
                </c:pt>
                <c:pt idx="627">
                  <c:v>1.3202076760000001</c:v>
                </c:pt>
                <c:pt idx="628">
                  <c:v>1.171766214</c:v>
                </c:pt>
                <c:pt idx="629">
                  <c:v>1.0536099910000001</c:v>
                </c:pt>
                <c:pt idx="630">
                  <c:v>0.99806268200000003</c:v>
                </c:pt>
                <c:pt idx="631">
                  <c:v>1.0215200959999999</c:v>
                </c:pt>
                <c:pt idx="632">
                  <c:v>1.1248734149999999</c:v>
                </c:pt>
                <c:pt idx="633">
                  <c:v>1.2941569959999999</c:v>
                </c:pt>
                <c:pt idx="634">
                  <c:v>1.500367859</c:v>
                </c:pt>
                <c:pt idx="635">
                  <c:v>1.702466563</c:v>
                </c:pt>
                <c:pt idx="636">
                  <c:v>1.856914103</c:v>
                </c:pt>
                <c:pt idx="637">
                  <c:v>1.931495972</c:v>
                </c:pt>
                <c:pt idx="638">
                  <c:v>1.916649206</c:v>
                </c:pt>
                <c:pt idx="639">
                  <c:v>1.828039719</c:v>
                </c:pt>
                <c:pt idx="640">
                  <c:v>1.6988306879999999</c:v>
                </c:pt>
                <c:pt idx="641">
                  <c:v>1.5657105689999999</c:v>
                </c:pt>
                <c:pt idx="642">
                  <c:v>1.4561329510000001</c:v>
                </c:pt>
                <c:pt idx="643">
                  <c:v>1.3830003829999999</c:v>
                </c:pt>
                <c:pt idx="644">
                  <c:v>1.347398517</c:v>
                </c:pt>
                <c:pt idx="645">
                  <c:v>1.3441357060000001</c:v>
                </c:pt>
                <c:pt idx="646">
                  <c:v>1.364140141</c:v>
                </c:pt>
                <c:pt idx="647">
                  <c:v>1.393074412</c:v>
                </c:pt>
                <c:pt idx="648">
                  <c:v>1.411274221</c:v>
                </c:pt>
                <c:pt idx="649">
                  <c:v>1.3997065390000001</c:v>
                </c:pt>
                <c:pt idx="650">
                  <c:v>1.3499807479999999</c:v>
                </c:pt>
                <c:pt idx="651">
                  <c:v>1.270709206</c:v>
                </c:pt>
                <c:pt idx="652">
                  <c:v>1.184378218</c:v>
                </c:pt>
                <c:pt idx="653">
                  <c:v>1.1168597899999999</c:v>
                </c:pt>
                <c:pt idx="654">
                  <c:v>1.0875706359999999</c:v>
                </c:pt>
                <c:pt idx="655">
                  <c:v>1.1061797470000001</c:v>
                </c:pt>
                <c:pt idx="656">
                  <c:v>1.174458107</c:v>
                </c:pt>
                <c:pt idx="657">
                  <c:v>1.287567006</c:v>
                </c:pt>
                <c:pt idx="658">
                  <c:v>1.4322046770000001</c:v>
                </c:pt>
                <c:pt idx="659">
                  <c:v>1.585215206</c:v>
                </c:pt>
                <c:pt idx="660">
                  <c:v>1.7177134409999999</c:v>
                </c:pt>
                <c:pt idx="661">
                  <c:v>1.8047255760000001</c:v>
                </c:pt>
                <c:pt idx="662">
                  <c:v>1.834697281</c:v>
                </c:pt>
                <c:pt idx="663">
                  <c:v>1.8128091120000001</c:v>
                </c:pt>
                <c:pt idx="664">
                  <c:v>1.7564469069999999</c:v>
                </c:pt>
                <c:pt idx="665">
                  <c:v>1.686052377</c:v>
                </c:pt>
                <c:pt idx="666">
                  <c:v>1.616727418</c:v>
                </c:pt>
                <c:pt idx="667">
                  <c:v>1.554767206</c:v>
                </c:pt>
                <c:pt idx="668">
                  <c:v>1.4998022369999999</c:v>
                </c:pt>
                <c:pt idx="669">
                  <c:v>1.4496134899999999</c:v>
                </c:pt>
                <c:pt idx="670">
                  <c:v>1.403425237</c:v>
                </c:pt>
                <c:pt idx="671">
                  <c:v>1.3615843670000001</c:v>
                </c:pt>
                <c:pt idx="672">
                  <c:v>1.323260962</c:v>
                </c:pt>
                <c:pt idx="673">
                  <c:v>1.285698413</c:v>
                </c:pt>
                <c:pt idx="674">
                  <c:v>1.246654449</c:v>
                </c:pt>
                <c:pt idx="675">
                  <c:v>1.2078961100000001</c:v>
                </c:pt>
                <c:pt idx="676">
                  <c:v>1.176010722</c:v>
                </c:pt>
                <c:pt idx="677">
                  <c:v>1.1592509959999999</c:v>
                </c:pt>
                <c:pt idx="678">
                  <c:v>1.163127494</c:v>
                </c:pt>
                <c:pt idx="679">
                  <c:v>1.1886985990000001</c:v>
                </c:pt>
                <c:pt idx="680">
                  <c:v>1.2345495319999999</c:v>
                </c:pt>
                <c:pt idx="681">
                  <c:v>1.2993816920000001</c:v>
                </c:pt>
                <c:pt idx="682">
                  <c:v>1.381488034</c:v>
                </c:pt>
                <c:pt idx="683">
                  <c:v>1.475266926</c:v>
                </c:pt>
                <c:pt idx="684">
                  <c:v>1.5692067240000001</c:v>
                </c:pt>
                <c:pt idx="685">
                  <c:v>1.649212715</c:v>
                </c:pt>
                <c:pt idx="686">
                  <c:v>1.705703057</c:v>
                </c:pt>
                <c:pt idx="687">
                  <c:v>1.7384018750000001</c:v>
                </c:pt>
                <c:pt idx="688">
                  <c:v>1.754256166</c:v>
                </c:pt>
                <c:pt idx="689">
                  <c:v>1.7599612229999999</c:v>
                </c:pt>
                <c:pt idx="690">
                  <c:v>1.7552902889999999</c:v>
                </c:pt>
                <c:pt idx="691">
                  <c:v>1.732647566</c:v>
                </c:pt>
                <c:pt idx="692">
                  <c:v>1.6830308220000001</c:v>
                </c:pt>
                <c:pt idx="693">
                  <c:v>1.603567127</c:v>
                </c:pt>
                <c:pt idx="694">
                  <c:v>1.501046653</c:v>
                </c:pt>
                <c:pt idx="695">
                  <c:v>1.3895579899999999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6-480C-8A82-A9647DBC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13376"/>
        <c:axId val="98076160"/>
      </c:lineChart>
      <c:dateAx>
        <c:axId val="8661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TANGGAL</a:t>
                </a:r>
              </a:p>
            </c:rich>
          </c:tx>
          <c:overlay val="0"/>
        </c:title>
        <c:numFmt formatCode="[$-409]d/mmm/yyyy;@" sourceLinked="1"/>
        <c:majorTickMark val="out"/>
        <c:minorTickMark val="none"/>
        <c:tickLblPos val="nextTo"/>
        <c:crossAx val="98076160"/>
        <c:crosses val="autoZero"/>
        <c:auto val="1"/>
        <c:lblOffset val="100"/>
        <c:baseTimeUnit val="days"/>
      </c:dateAx>
      <c:valAx>
        <c:axId val="9807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661337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GRAFIK PASANG SURUT BITUNG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PERIODE 1 S.D 29 AGUSTUS 2009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'Raw Data Pasut'!$B$2:$B$697</c:f>
              <c:numCache>
                <c:formatCode>[$-F400]h:mm:ss\ AM/PM</c:formatCode>
                <c:ptCount val="696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</c:numCache>
            </c:numRef>
          </c:cat>
          <c:val>
            <c:numRef>
              <c:f>'Raw Data Pasut'!$D$2:$D$697</c:f>
              <c:numCache>
                <c:formatCode>0.000</c:formatCode>
                <c:ptCount val="696"/>
                <c:pt idx="0">
                  <c:v>1.288103475</c:v>
                </c:pt>
                <c:pt idx="1">
                  <c:v>1.207834933</c:v>
                </c:pt>
                <c:pt idx="2">
                  <c:v>1.1487715169999999</c:v>
                </c:pt>
                <c:pt idx="3">
                  <c:v>1.123025817</c:v>
                </c:pt>
                <c:pt idx="4">
                  <c:v>1.130473812</c:v>
                </c:pt>
                <c:pt idx="5">
                  <c:v>1.1624808600000001</c:v>
                </c:pt>
                <c:pt idx="6">
                  <c:v>1.2078354090000001</c:v>
                </c:pt>
                <c:pt idx="7">
                  <c:v>1.2563801830000001</c:v>
                </c:pt>
                <c:pt idx="8">
                  <c:v>1.2998703840000001</c:v>
                </c:pt>
                <c:pt idx="9">
                  <c:v>1.3325119940000001</c:v>
                </c:pt>
                <c:pt idx="10">
                  <c:v>1.352765746</c:v>
                </c:pt>
                <c:pt idx="11">
                  <c:v>1.365349693</c:v>
                </c:pt>
                <c:pt idx="12">
                  <c:v>1.3811560759999999</c:v>
                </c:pt>
                <c:pt idx="13">
                  <c:v>1.413832837</c:v>
                </c:pt>
                <c:pt idx="14">
                  <c:v>1.4738495469999999</c:v>
                </c:pt>
                <c:pt idx="15">
                  <c:v>1.5626824420000001</c:v>
                </c:pt>
                <c:pt idx="16">
                  <c:v>1.670256932</c:v>
                </c:pt>
                <c:pt idx="17">
                  <c:v>1.777192638</c:v>
                </c:pt>
                <c:pt idx="18">
                  <c:v>1.8605387419999999</c:v>
                </c:pt>
                <c:pt idx="19">
                  <c:v>1.900018038</c:v>
                </c:pt>
                <c:pt idx="20">
                  <c:v>1.882620084</c:v>
                </c:pt>
                <c:pt idx="21">
                  <c:v>1.805222788</c:v>
                </c:pt>
                <c:pt idx="22">
                  <c:v>1.6756674979999999</c:v>
                </c:pt>
                <c:pt idx="23">
                  <c:v>1.512188812</c:v>
                </c:pt>
                <c:pt idx="24">
                  <c:v>1.340646783</c:v>
                </c:pt>
                <c:pt idx="25">
                  <c:v>1.189493989</c:v>
                </c:pt>
                <c:pt idx="26">
                  <c:v>1.0834640090000001</c:v>
                </c:pt>
                <c:pt idx="27">
                  <c:v>1.037737895</c:v>
                </c:pt>
                <c:pt idx="28">
                  <c:v>1.0543780169999999</c:v>
                </c:pt>
                <c:pt idx="29">
                  <c:v>1.1221576069999999</c:v>
                </c:pt>
                <c:pt idx="30">
                  <c:v>1.219794858</c:v>
                </c:pt>
                <c:pt idx="31">
                  <c:v>1.321473248</c:v>
                </c:pt>
                <c:pt idx="32">
                  <c:v>1.403049931</c:v>
                </c:pt>
                <c:pt idx="33">
                  <c:v>1.447705762</c:v>
                </c:pt>
                <c:pt idx="34">
                  <c:v>1.4502427879999999</c:v>
                </c:pt>
                <c:pt idx="35">
                  <c:v>1.41908736</c:v>
                </c:pt>
                <c:pt idx="36">
                  <c:v>1.37480604</c:v>
                </c:pt>
                <c:pt idx="37">
                  <c:v>1.344640576</c:v>
                </c:pt>
                <c:pt idx="38">
                  <c:v>1.354193413</c:v>
                </c:pt>
                <c:pt idx="39">
                  <c:v>1.418783527</c:v>
                </c:pt>
                <c:pt idx="40">
                  <c:v>1.5372814029999999</c:v>
                </c:pt>
                <c:pt idx="41">
                  <c:v>1.6905273169999999</c:v>
                </c:pt>
                <c:pt idx="42">
                  <c:v>1.845191297</c:v>
                </c:pt>
                <c:pt idx="43">
                  <c:v>1.9623824270000001</c:v>
                </c:pt>
                <c:pt idx="44">
                  <c:v>2.008651951</c:v>
                </c:pt>
                <c:pt idx="45">
                  <c:v>1.9658471259999999</c:v>
                </c:pt>
                <c:pt idx="46">
                  <c:v>1.83642595</c:v>
                </c:pt>
                <c:pt idx="47">
                  <c:v>1.6426004700000001</c:v>
                </c:pt>
                <c:pt idx="48">
                  <c:v>1.420151097</c:v>
                </c:pt>
                <c:pt idx="49">
                  <c:v>1.2095552460000001</c:v>
                </c:pt>
                <c:pt idx="50">
                  <c:v>1.047326567</c:v>
                </c:pt>
                <c:pt idx="51">
                  <c:v>0.95928515199999997</c:v>
                </c:pt>
                <c:pt idx="52">
                  <c:v>0.95599208499999999</c:v>
                </c:pt>
                <c:pt idx="53">
                  <c:v>1.030203864</c:v>
                </c:pt>
                <c:pt idx="54">
                  <c:v>1.1571953420000001</c:v>
                </c:pt>
                <c:pt idx="55">
                  <c:v>1.29963669</c:v>
                </c:pt>
                <c:pt idx="56">
                  <c:v>1.417554285</c:v>
                </c:pt>
                <c:pt idx="57">
                  <c:v>1.4808043390000001</c:v>
                </c:pt>
                <c:pt idx="58">
                  <c:v>1.478834875</c:v>
                </c:pt>
                <c:pt idx="59">
                  <c:v>1.423078209</c:v>
                </c:pt>
                <c:pt idx="60">
                  <c:v>1.341396392</c:v>
                </c:pt>
                <c:pt idx="61">
                  <c:v>1.268440582</c:v>
                </c:pt>
                <c:pt idx="62">
                  <c:v>1.236676549</c:v>
                </c:pt>
                <c:pt idx="63">
                  <c:v>1.2697938010000001</c:v>
                </c:pt>
                <c:pt idx="64">
                  <c:v>1.3771676369999999</c:v>
                </c:pt>
                <c:pt idx="65">
                  <c:v>1.548704721</c:v>
                </c:pt>
                <c:pt idx="66">
                  <c:v>1.752755045</c:v>
                </c:pt>
                <c:pt idx="67">
                  <c:v>1.9412219209999999</c:v>
                </c:pt>
                <c:pt idx="68">
                  <c:v>2.0628153949999999</c:v>
                </c:pt>
                <c:pt idx="69">
                  <c:v>2.079859458</c:v>
                </c:pt>
                <c:pt idx="70">
                  <c:v>1.981043238</c:v>
                </c:pt>
                <c:pt idx="71">
                  <c:v>1.7845623420000001</c:v>
                </c:pt>
                <c:pt idx="72">
                  <c:v>1.5313954789999999</c:v>
                </c:pt>
                <c:pt idx="73">
                  <c:v>1.272990348</c:v>
                </c:pt>
                <c:pt idx="74">
                  <c:v>1.05872323</c:v>
                </c:pt>
                <c:pt idx="75">
                  <c:v>0.92638830000000005</c:v>
                </c:pt>
                <c:pt idx="76">
                  <c:v>0.89603562299999995</c:v>
                </c:pt>
                <c:pt idx="77">
                  <c:v>0.966265924</c:v>
                </c:pt>
                <c:pt idx="78">
                  <c:v>1.113278371</c:v>
                </c:pt>
                <c:pt idx="79">
                  <c:v>1.294667902</c:v>
                </c:pt>
                <c:pt idx="80">
                  <c:v>1.459548158</c:v>
                </c:pt>
                <c:pt idx="81">
                  <c:v>1.5634034349999999</c:v>
                </c:pt>
                <c:pt idx="82">
                  <c:v>1.582348224</c:v>
                </c:pt>
                <c:pt idx="83">
                  <c:v>1.5204307109999999</c:v>
                </c:pt>
                <c:pt idx="84">
                  <c:v>1.406747368</c:v>
                </c:pt>
                <c:pt idx="85">
                  <c:v>1.2845647280000001</c:v>
                </c:pt>
                <c:pt idx="86">
                  <c:v>1.198266678</c:v>
                </c:pt>
                <c:pt idx="87">
                  <c:v>1.1830105040000001</c:v>
                </c:pt>
                <c:pt idx="88">
                  <c:v>1.2579658339999999</c:v>
                </c:pt>
                <c:pt idx="89">
                  <c:v>1.421392743</c:v>
                </c:pt>
                <c:pt idx="90">
                  <c:v>1.647325723</c:v>
                </c:pt>
                <c:pt idx="91">
                  <c:v>1.887095902</c:v>
                </c:pt>
                <c:pt idx="92">
                  <c:v>2.0794504219999999</c:v>
                </c:pt>
                <c:pt idx="93">
                  <c:v>2.1685076900000002</c:v>
                </c:pt>
                <c:pt idx="94">
                  <c:v>2.1226909329999999</c:v>
                </c:pt>
                <c:pt idx="95">
                  <c:v>1.9458341610000001</c:v>
                </c:pt>
                <c:pt idx="96">
                  <c:v>1.6757937940000001</c:v>
                </c:pt>
                <c:pt idx="97">
                  <c:v>1.372419869</c:v>
                </c:pt>
                <c:pt idx="98">
                  <c:v>1.1006692929999999</c:v>
                </c:pt>
                <c:pt idx="99">
                  <c:v>0.91462763899999999</c:v>
                </c:pt>
                <c:pt idx="100">
                  <c:v>0.84619389499999997</c:v>
                </c:pt>
                <c:pt idx="101">
                  <c:v>0.89994468000000005</c:v>
                </c:pt>
                <c:pt idx="102">
                  <c:v>1.053753376</c:v>
                </c:pt>
                <c:pt idx="103">
                  <c:v>1.263807262</c:v>
                </c:pt>
                <c:pt idx="104">
                  <c:v>1.4734058839999999</c:v>
                </c:pt>
                <c:pt idx="105">
                  <c:v>1.625944643</c:v>
                </c:pt>
                <c:pt idx="106">
                  <c:v>1.6810194089999999</c:v>
                </c:pt>
                <c:pt idx="107">
                  <c:v>1.62854184</c:v>
                </c:pt>
                <c:pt idx="108">
                  <c:v>1.493406378</c:v>
                </c:pt>
                <c:pt idx="109">
                  <c:v>1.3267725029999999</c:v>
                </c:pt>
                <c:pt idx="110">
                  <c:v>1.1878089919999999</c:v>
                </c:pt>
                <c:pt idx="111">
                  <c:v>1.1251336190000001</c:v>
                </c:pt>
                <c:pt idx="112">
                  <c:v>1.165432255</c:v>
                </c:pt>
                <c:pt idx="113">
                  <c:v>1.31016317</c:v>
                </c:pt>
                <c:pt idx="114">
                  <c:v>1.5365959389999999</c:v>
                </c:pt>
                <c:pt idx="115">
                  <c:v>1.8005769540000001</c:v>
                </c:pt>
                <c:pt idx="116">
                  <c:v>2.0425299780000001</c:v>
                </c:pt>
                <c:pt idx="117">
                  <c:v>2.1995249170000002</c:v>
                </c:pt>
                <c:pt idx="118">
                  <c:v>2.2227096909999999</c:v>
                </c:pt>
                <c:pt idx="119">
                  <c:v>2.0943651320000001</c:v>
                </c:pt>
                <c:pt idx="120">
                  <c:v>1.8368769030000001</c:v>
                </c:pt>
                <c:pt idx="121">
                  <c:v>1.508540744</c:v>
                </c:pt>
                <c:pt idx="122">
                  <c:v>1.186686288</c:v>
                </c:pt>
                <c:pt idx="123">
                  <c:v>0.94431852999999999</c:v>
                </c:pt>
                <c:pt idx="124">
                  <c:v>0.82950295799999996</c:v>
                </c:pt>
                <c:pt idx="125">
                  <c:v>0.85502171299999996</c:v>
                </c:pt>
                <c:pt idx="126">
                  <c:v>0.99998057399999996</c:v>
                </c:pt>
                <c:pt idx="127">
                  <c:v>1.2191197650000001</c:v>
                </c:pt>
                <c:pt idx="128">
                  <c:v>1.4541962989999999</c:v>
                </c:pt>
                <c:pt idx="129">
                  <c:v>1.645251086</c:v>
                </c:pt>
                <c:pt idx="130">
                  <c:v>1.743019616</c:v>
                </c:pt>
                <c:pt idx="131">
                  <c:v>1.722575647</c:v>
                </c:pt>
                <c:pt idx="132">
                  <c:v>1.5936026679999999</c:v>
                </c:pt>
                <c:pt idx="133">
                  <c:v>1.400265887</c:v>
                </c:pt>
                <c:pt idx="134">
                  <c:v>1.2076577340000001</c:v>
                </c:pt>
                <c:pt idx="135">
                  <c:v>1.079941236</c:v>
                </c:pt>
                <c:pt idx="136">
                  <c:v>1.0606116759999999</c:v>
                </c:pt>
                <c:pt idx="137">
                  <c:v>1.1627932439999999</c:v>
                </c:pt>
                <c:pt idx="138">
                  <c:v>1.369721009</c:v>
                </c:pt>
                <c:pt idx="139">
                  <c:v>1.6402514720000001</c:v>
                </c:pt>
                <c:pt idx="140">
                  <c:v>1.915827572</c:v>
                </c:pt>
                <c:pt idx="141">
                  <c:v>2.1301217559999999</c:v>
                </c:pt>
                <c:pt idx="142">
                  <c:v>2.2237787949999999</c:v>
                </c:pt>
                <c:pt idx="143">
                  <c:v>2.1624706869999999</c:v>
                </c:pt>
                <c:pt idx="144">
                  <c:v>1.951287284</c:v>
                </c:pt>
                <c:pt idx="145">
                  <c:v>1.6374463850000001</c:v>
                </c:pt>
                <c:pt idx="146">
                  <c:v>1.2977444339999999</c:v>
                </c:pt>
                <c:pt idx="147">
                  <c:v>1.0146099500000001</c:v>
                </c:pt>
                <c:pt idx="148">
                  <c:v>0.85071858600000005</c:v>
                </c:pt>
                <c:pt idx="149">
                  <c:v>0.83282040999999996</c:v>
                </c:pt>
                <c:pt idx="150">
                  <c:v>0.94973391200000001</c:v>
                </c:pt>
                <c:pt idx="151">
                  <c:v>1.1612693270000001</c:v>
                </c:pt>
                <c:pt idx="152">
                  <c:v>1.4105951489999999</c:v>
                </c:pt>
                <c:pt idx="153">
                  <c:v>1.63532078</c:v>
                </c:pt>
                <c:pt idx="154">
                  <c:v>1.7783592109999999</c:v>
                </c:pt>
                <c:pt idx="155">
                  <c:v>1.801267639</c:v>
                </c:pt>
                <c:pt idx="156">
                  <c:v>1.697981169</c:v>
                </c:pt>
                <c:pt idx="157">
                  <c:v>1.501218663</c:v>
                </c:pt>
                <c:pt idx="158">
                  <c:v>1.274578864</c:v>
                </c:pt>
                <c:pt idx="159">
                  <c:v>1.0913666950000001</c:v>
                </c:pt>
                <c:pt idx="160">
                  <c:v>1.009982017</c:v>
                </c:pt>
                <c:pt idx="161">
                  <c:v>1.057580985</c:v>
                </c:pt>
                <c:pt idx="162">
                  <c:v>1.22705731</c:v>
                </c:pt>
                <c:pt idx="163">
                  <c:v>1.483349445</c:v>
                </c:pt>
                <c:pt idx="164">
                  <c:v>1.7719122629999999</c:v>
                </c:pt>
                <c:pt idx="165">
                  <c:v>2.026858909</c:v>
                </c:pt>
                <c:pt idx="166">
                  <c:v>2.1821820179999998</c:v>
                </c:pt>
                <c:pt idx="167">
                  <c:v>2.1888460369999998</c:v>
                </c:pt>
                <c:pt idx="168">
                  <c:v>2.0334740650000001</c:v>
                </c:pt>
                <c:pt idx="169">
                  <c:v>1.7484794480000001</c:v>
                </c:pt>
                <c:pt idx="170">
                  <c:v>1.405413518</c:v>
                </c:pt>
                <c:pt idx="171">
                  <c:v>1.0922184100000001</c:v>
                </c:pt>
                <c:pt idx="172">
                  <c:v>0.88440080799999998</c:v>
                </c:pt>
                <c:pt idx="173">
                  <c:v>0.82325116499999995</c:v>
                </c:pt>
                <c:pt idx="174">
                  <c:v>0.90910826300000003</c:v>
                </c:pt>
                <c:pt idx="175">
                  <c:v>1.1083032740000001</c:v>
                </c:pt>
                <c:pt idx="176">
                  <c:v>1.3660316560000001</c:v>
                </c:pt>
                <c:pt idx="177">
                  <c:v>1.6184965</c:v>
                </c:pt>
                <c:pt idx="178">
                  <c:v>1.8037118169999999</c:v>
                </c:pt>
                <c:pt idx="179">
                  <c:v>1.8740585830000001</c:v>
                </c:pt>
                <c:pt idx="180">
                  <c:v>1.810620025</c:v>
                </c:pt>
                <c:pt idx="181">
                  <c:v>1.6330109129999999</c:v>
                </c:pt>
                <c:pt idx="182">
                  <c:v>1.3966575969999999</c:v>
                </c:pt>
                <c:pt idx="183">
                  <c:v>1.1755805340000001</c:v>
                </c:pt>
                <c:pt idx="184">
                  <c:v>1.03779073</c:v>
                </c:pt>
                <c:pt idx="185">
                  <c:v>1.024686081</c:v>
                </c:pt>
                <c:pt idx="186">
                  <c:v>1.1422511369999999</c:v>
                </c:pt>
                <c:pt idx="187">
                  <c:v>1.36402852</c:v>
                </c:pt>
                <c:pt idx="188">
                  <c:v>1.6402282459999999</c:v>
                </c:pt>
                <c:pt idx="189">
                  <c:v>1.907884007</c:v>
                </c:pt>
                <c:pt idx="190">
                  <c:v>2.1016400279999998</c:v>
                </c:pt>
                <c:pt idx="191">
                  <c:v>2.1674720870000002</c:v>
                </c:pt>
                <c:pt idx="192">
                  <c:v>2.0787472619999998</c:v>
                </c:pt>
                <c:pt idx="193">
                  <c:v>1.848536695</c:v>
                </c:pt>
                <c:pt idx="194">
                  <c:v>1.530307946</c:v>
                </c:pt>
                <c:pt idx="195">
                  <c:v>1.203748708</c:v>
                </c:pt>
                <c:pt idx="196">
                  <c:v>0.95034414</c:v>
                </c:pt>
                <c:pt idx="197">
                  <c:v>0.82882428399999997</c:v>
                </c:pt>
                <c:pt idx="198">
                  <c:v>0.86015250700000001</c:v>
                </c:pt>
                <c:pt idx="199">
                  <c:v>1.02603081</c:v>
                </c:pt>
                <c:pt idx="200">
                  <c:v>1.278143273</c:v>
                </c:pt>
                <c:pt idx="201">
                  <c:v>1.552081211</c:v>
                </c:pt>
                <c:pt idx="202">
                  <c:v>1.781414547</c:v>
                </c:pt>
                <c:pt idx="203">
                  <c:v>1.910855886</c:v>
                </c:pt>
                <c:pt idx="204">
                  <c:v>1.908757716</c:v>
                </c:pt>
                <c:pt idx="205">
                  <c:v>1.7769971680000001</c:v>
                </c:pt>
                <c:pt idx="206">
                  <c:v>1.553542392</c:v>
                </c:pt>
                <c:pt idx="207">
                  <c:v>1.3036932649999999</c:v>
                </c:pt>
                <c:pt idx="208">
                  <c:v>1.1009635760000001</c:v>
                </c:pt>
                <c:pt idx="209">
                  <c:v>1.0044322560000001</c:v>
                </c:pt>
                <c:pt idx="210">
                  <c:v>1.0416528869999999</c:v>
                </c:pt>
                <c:pt idx="211">
                  <c:v>1.2030709289999999</c:v>
                </c:pt>
                <c:pt idx="212">
                  <c:v>1.447638191</c:v>
                </c:pt>
                <c:pt idx="213">
                  <c:v>1.7146793629999999</c:v>
                </c:pt>
                <c:pt idx="214">
                  <c:v>1.937307246</c:v>
                </c:pt>
                <c:pt idx="215">
                  <c:v>2.056154856</c:v>
                </c:pt>
                <c:pt idx="216">
                  <c:v>2.0338421389999999</c:v>
                </c:pt>
                <c:pt idx="217">
                  <c:v>1.8678655909999999</c:v>
                </c:pt>
                <c:pt idx="218">
                  <c:v>1.5957656259999999</c:v>
                </c:pt>
                <c:pt idx="219">
                  <c:v>1.2869415319999999</c:v>
                </c:pt>
                <c:pt idx="220">
                  <c:v>1.021748471</c:v>
                </c:pt>
                <c:pt idx="221">
                  <c:v>0.86614371499999998</c:v>
                </c:pt>
                <c:pt idx="222">
                  <c:v>0.85302135999999995</c:v>
                </c:pt>
                <c:pt idx="223">
                  <c:v>0.97704483399999997</c:v>
                </c:pt>
                <c:pt idx="224">
                  <c:v>1.201642082</c:v>
                </c:pt>
                <c:pt idx="225">
                  <c:v>1.4713146610000001</c:v>
                </c:pt>
                <c:pt idx="226">
                  <c:v>1.7234291450000001</c:v>
                </c:pt>
                <c:pt idx="227">
                  <c:v>1.8988946149999999</c:v>
                </c:pt>
                <c:pt idx="228">
                  <c:v>1.954266941</c:v>
                </c:pt>
                <c:pt idx="229">
                  <c:v>1.8750822190000001</c:v>
                </c:pt>
                <c:pt idx="230">
                  <c:v>1.6845568420000001</c:v>
                </c:pt>
                <c:pt idx="231">
                  <c:v>1.4399895920000001</c:v>
                </c:pt>
                <c:pt idx="232">
                  <c:v>1.214789991</c:v>
                </c:pt>
                <c:pt idx="233">
                  <c:v>1.0732924269999999</c:v>
                </c:pt>
                <c:pt idx="234">
                  <c:v>1.0505865249999999</c:v>
                </c:pt>
                <c:pt idx="235">
                  <c:v>1.145982651</c:v>
                </c:pt>
                <c:pt idx="236">
                  <c:v>1.3295251830000001</c:v>
                </c:pt>
                <c:pt idx="237">
                  <c:v>1.5539807640000001</c:v>
                </c:pt>
                <c:pt idx="238">
                  <c:v>1.7652783590000001</c:v>
                </c:pt>
                <c:pt idx="239">
                  <c:v>1.910491084</c:v>
                </c:pt>
                <c:pt idx="240">
                  <c:v>1.947074755</c:v>
                </c:pt>
                <c:pt idx="241">
                  <c:v>1.855241871</c:v>
                </c:pt>
                <c:pt idx="242">
                  <c:v>1.649088243</c:v>
                </c:pt>
                <c:pt idx="243">
                  <c:v>1.378207596</c:v>
                </c:pt>
                <c:pt idx="244">
                  <c:v>1.1148277369999999</c:v>
                </c:pt>
                <c:pt idx="245">
                  <c:v>0.93019407399999998</c:v>
                </c:pt>
                <c:pt idx="246">
                  <c:v>0.87114901700000003</c:v>
                </c:pt>
                <c:pt idx="247">
                  <c:v>0.94768614600000001</c:v>
                </c:pt>
                <c:pt idx="248">
                  <c:v>1.134951257</c:v>
                </c:pt>
                <c:pt idx="249">
                  <c:v>1.3848616920000001</c:v>
                </c:pt>
                <c:pt idx="250">
                  <c:v>1.6396231539999999</c:v>
                </c:pt>
                <c:pt idx="251">
                  <c:v>1.8429158590000001</c:v>
                </c:pt>
                <c:pt idx="252">
                  <c:v>1.9495509440000001</c:v>
                </c:pt>
                <c:pt idx="253">
                  <c:v>1.9354442359999999</c:v>
                </c:pt>
                <c:pt idx="254">
                  <c:v>1.8061753899999999</c:v>
                </c:pt>
                <c:pt idx="255">
                  <c:v>1.5987748420000001</c:v>
                </c:pt>
                <c:pt idx="256">
                  <c:v>1.3724993459999999</c:v>
                </c:pt>
                <c:pt idx="257">
                  <c:v>1.1902781469999999</c:v>
                </c:pt>
                <c:pt idx="258">
                  <c:v>1.09857289</c:v>
                </c:pt>
                <c:pt idx="259">
                  <c:v>1.114613122</c:v>
                </c:pt>
                <c:pt idx="260">
                  <c:v>1.2253478360000001</c:v>
                </c:pt>
                <c:pt idx="261">
                  <c:v>1.3956290629999999</c:v>
                </c:pt>
                <c:pt idx="262">
                  <c:v>1.5793343179999999</c:v>
                </c:pt>
                <c:pt idx="263">
                  <c:v>1.7288167270000001</c:v>
                </c:pt>
                <c:pt idx="264">
                  <c:v>1.8027351469999999</c:v>
                </c:pt>
                <c:pt idx="265">
                  <c:v>1.774724685</c:v>
                </c:pt>
                <c:pt idx="266">
                  <c:v>1.642831857</c:v>
                </c:pt>
                <c:pt idx="267">
                  <c:v>1.435003279</c:v>
                </c:pt>
                <c:pt idx="268">
                  <c:v>1.20474766</c:v>
                </c:pt>
                <c:pt idx="269">
                  <c:v>1.0157696110000001</c:v>
                </c:pt>
                <c:pt idx="270">
                  <c:v>0.92138367200000004</c:v>
                </c:pt>
                <c:pt idx="271">
                  <c:v>0.94793054300000001</c:v>
                </c:pt>
                <c:pt idx="272">
                  <c:v>1.0887147800000001</c:v>
                </c:pt>
                <c:pt idx="273">
                  <c:v>1.308894005</c:v>
                </c:pt>
                <c:pt idx="274">
                  <c:v>1.5569694709999999</c:v>
                </c:pt>
                <c:pt idx="275">
                  <c:v>1.777682387</c:v>
                </c:pt>
                <c:pt idx="276">
                  <c:v>1.9234244</c:v>
                </c:pt>
                <c:pt idx="277">
                  <c:v>1.9637589369999999</c:v>
                </c:pt>
                <c:pt idx="278">
                  <c:v>1.8927990910000001</c:v>
                </c:pt>
                <c:pt idx="279">
                  <c:v>1.732301662</c:v>
                </c:pt>
                <c:pt idx="280">
                  <c:v>1.5273221020000001</c:v>
                </c:pt>
                <c:pt idx="281">
                  <c:v>1.3335242</c:v>
                </c:pt>
                <c:pt idx="282">
                  <c:v>1.1998674629999999</c:v>
                </c:pt>
                <c:pt idx="283">
                  <c:v>1.1538240870000001</c:v>
                </c:pt>
                <c:pt idx="284">
                  <c:v>1.1954242129999999</c:v>
                </c:pt>
                <c:pt idx="285">
                  <c:v>1.3014508929999999</c:v>
                </c:pt>
                <c:pt idx="286">
                  <c:v>1.435569243</c:v>
                </c:pt>
                <c:pt idx="287">
                  <c:v>1.558411099</c:v>
                </c:pt>
                <c:pt idx="288">
                  <c:v>1.634781754</c:v>
                </c:pt>
                <c:pt idx="289">
                  <c:v>1.639476546</c:v>
                </c:pt>
                <c:pt idx="290">
                  <c:v>1.5637445089999999</c:v>
                </c:pt>
                <c:pt idx="291">
                  <c:v>1.4208157050000001</c:v>
                </c:pt>
                <c:pt idx="292">
                  <c:v>1.2458518329999999</c:v>
                </c:pt>
                <c:pt idx="293">
                  <c:v>1.087346876</c:v>
                </c:pt>
                <c:pt idx="294">
                  <c:v>0.99223277600000004</c:v>
                </c:pt>
                <c:pt idx="295">
                  <c:v>0.99097150000000001</c:v>
                </c:pt>
                <c:pt idx="296">
                  <c:v>1.0886581950000001</c:v>
                </c:pt>
                <c:pt idx="297">
                  <c:v>1.2647018350000001</c:v>
                </c:pt>
                <c:pt idx="298">
                  <c:v>1.4799993680000001</c:v>
                </c:pt>
                <c:pt idx="299">
                  <c:v>1.6883776989999999</c:v>
                </c:pt>
                <c:pt idx="300">
                  <c:v>1.848404449</c:v>
                </c:pt>
                <c:pt idx="301">
                  <c:v>1.932225933</c:v>
                </c:pt>
                <c:pt idx="302">
                  <c:v>1.9298130769999999</c:v>
                </c:pt>
                <c:pt idx="303">
                  <c:v>1.8490302430000001</c:v>
                </c:pt>
                <c:pt idx="304">
                  <c:v>1.712854595</c:v>
                </c:pt>
                <c:pt idx="305">
                  <c:v>1.5544972050000001</c:v>
                </c:pt>
                <c:pt idx="306">
                  <c:v>1.410375089</c:v>
                </c:pt>
                <c:pt idx="307">
                  <c:v>1.311270825</c:v>
                </c:pt>
                <c:pt idx="308">
                  <c:v>1.273654434</c:v>
                </c:pt>
                <c:pt idx="309">
                  <c:v>1.2946796089999999</c:v>
                </c:pt>
                <c:pt idx="310">
                  <c:v>1.3539189389999999</c:v>
                </c:pt>
                <c:pt idx="311">
                  <c:v>1.4216596889999999</c:v>
                </c:pt>
                <c:pt idx="312">
                  <c:v>1.469550377</c:v>
                </c:pt>
                <c:pt idx="313">
                  <c:v>1.4783599089999999</c:v>
                </c:pt>
                <c:pt idx="314">
                  <c:v>1.4407880660000001</c:v>
                </c:pt>
                <c:pt idx="315">
                  <c:v>1.361179715</c:v>
                </c:pt>
                <c:pt idx="316">
                  <c:v>1.254599869</c:v>
                </c:pt>
                <c:pt idx="317">
                  <c:v>1.145308309</c:v>
                </c:pt>
                <c:pt idx="318">
                  <c:v>1.0628285289999999</c:v>
                </c:pt>
                <c:pt idx="319">
                  <c:v>1.0347147249999999</c:v>
                </c:pt>
                <c:pt idx="320">
                  <c:v>1.0776974450000001</c:v>
                </c:pt>
                <c:pt idx="321">
                  <c:v>1.1908287580000001</c:v>
                </c:pt>
                <c:pt idx="322">
                  <c:v>1.3541662569999999</c:v>
                </c:pt>
                <c:pt idx="323">
                  <c:v>1.5343577079999999</c:v>
                </c:pt>
                <c:pt idx="324">
                  <c:v>1.6951892470000001</c:v>
                </c:pt>
                <c:pt idx="325">
                  <c:v>1.808545764</c:v>
                </c:pt>
                <c:pt idx="326">
                  <c:v>1.861092298</c:v>
                </c:pt>
                <c:pt idx="327">
                  <c:v>1.8545804400000001</c:v>
                </c:pt>
                <c:pt idx="328">
                  <c:v>1.8012123950000001</c:v>
                </c:pt>
                <c:pt idx="329">
                  <c:v>1.7175676879999999</c:v>
                </c:pt>
                <c:pt idx="330">
                  <c:v>1.6201602719999999</c:v>
                </c:pt>
                <c:pt idx="331">
                  <c:v>1.5235258140000001</c:v>
                </c:pt>
                <c:pt idx="332">
                  <c:v>1.4396311799999999</c:v>
                </c:pt>
                <c:pt idx="333">
                  <c:v>1.3768923040000001</c:v>
                </c:pt>
                <c:pt idx="334">
                  <c:v>1.338357792</c:v>
                </c:pt>
                <c:pt idx="335">
                  <c:v>1.320338265</c:v>
                </c:pt>
                <c:pt idx="336">
                  <c:v>1.313265404</c:v>
                </c:pt>
                <c:pt idx="337">
                  <c:v>1.305267113</c:v>
                </c:pt>
                <c:pt idx="338">
                  <c:v>1.2868950910000001</c:v>
                </c:pt>
                <c:pt idx="339">
                  <c:v>1.2545250939999999</c:v>
                </c:pt>
                <c:pt idx="340">
                  <c:v>1.2111013159999999</c:v>
                </c:pt>
                <c:pt idx="341">
                  <c:v>1.1649165560000001</c:v>
                </c:pt>
                <c:pt idx="342">
                  <c:v>1.127852361</c:v>
                </c:pt>
                <c:pt idx="343">
                  <c:v>1.1133832530000001</c:v>
                </c:pt>
                <c:pt idx="344">
                  <c:v>1.133470677</c:v>
                </c:pt>
                <c:pt idx="345">
                  <c:v>1.1942029190000001</c:v>
                </c:pt>
                <c:pt idx="346">
                  <c:v>1.2922034120000001</c:v>
                </c:pt>
                <c:pt idx="347">
                  <c:v>1.414703319</c:v>
                </c:pt>
                <c:pt idx="348">
                  <c:v>1.543967801</c:v>
                </c:pt>
                <c:pt idx="349">
                  <c:v>1.6632596019999999</c:v>
                </c:pt>
                <c:pt idx="350">
                  <c:v>1.7604648519999999</c:v>
                </c:pt>
                <c:pt idx="351">
                  <c:v>1.828117784</c:v>
                </c:pt>
                <c:pt idx="352">
                  <c:v>1.861849584</c:v>
                </c:pt>
                <c:pt idx="353">
                  <c:v>1.859708704</c:v>
                </c:pt>
                <c:pt idx="354">
                  <c:v>1.822595907</c:v>
                </c:pt>
                <c:pt idx="355">
                  <c:v>1.75446444</c:v>
                </c:pt>
                <c:pt idx="356">
                  <c:v>1.661669402</c:v>
                </c:pt>
                <c:pt idx="357">
                  <c:v>1.552272214</c:v>
                </c:pt>
                <c:pt idx="358">
                  <c:v>1.4360531190000001</c:v>
                </c:pt>
                <c:pt idx="359">
                  <c:v>1.3246397459999999</c:v>
                </c:pt>
                <c:pt idx="360">
                  <c:v>1.2303726559999999</c:v>
                </c:pt>
                <c:pt idx="361">
                  <c:v>1.163384698</c:v>
                </c:pt>
                <c:pt idx="362">
                  <c:v>1.12812618</c:v>
                </c:pt>
                <c:pt idx="363">
                  <c:v>1.1215503339999999</c:v>
                </c:pt>
                <c:pt idx="364">
                  <c:v>1.134417625</c:v>
                </c:pt>
                <c:pt idx="365">
                  <c:v>1.1552933489999999</c:v>
                </c:pt>
                <c:pt idx="366">
                  <c:v>1.175299646</c:v>
                </c:pt>
                <c:pt idx="367">
                  <c:v>1.1914552389999999</c:v>
                </c:pt>
                <c:pt idx="368">
                  <c:v>1.207221114</c:v>
                </c:pt>
                <c:pt idx="369">
                  <c:v>1.2300421180000001</c:v>
                </c:pt>
                <c:pt idx="370">
                  <c:v>1.267095681</c:v>
                </c:pt>
                <c:pt idx="371">
                  <c:v>1.321806123</c:v>
                </c:pt>
                <c:pt idx="372">
                  <c:v>1.3935269669999999</c:v>
                </c:pt>
                <c:pt idx="373">
                  <c:v>1.480118611</c:v>
                </c:pt>
                <c:pt idx="374">
                  <c:v>1.5799844240000001</c:v>
                </c:pt>
                <c:pt idx="375">
                  <c:v>1.6903319290000001</c:v>
                </c:pt>
                <c:pt idx="376">
                  <c:v>1.8026196999999999</c:v>
                </c:pt>
                <c:pt idx="377">
                  <c:v>1.8999447700000001</c:v>
                </c:pt>
                <c:pt idx="378">
                  <c:v>1.9601342289999999</c:v>
                </c:pt>
                <c:pt idx="379">
                  <c:v>1.9634989350000001</c:v>
                </c:pt>
                <c:pt idx="380">
                  <c:v>1.900544005</c:v>
                </c:pt>
                <c:pt idx="381">
                  <c:v>1.7755390740000001</c:v>
                </c:pt>
                <c:pt idx="382">
                  <c:v>1.6052340709999999</c:v>
                </c:pt>
                <c:pt idx="383">
                  <c:v>1.4146896609999999</c:v>
                </c:pt>
                <c:pt idx="384">
                  <c:v>1.2324607000000001</c:v>
                </c:pt>
                <c:pt idx="385">
                  <c:v>1.085999465</c:v>
                </c:pt>
                <c:pt idx="386">
                  <c:v>0.99688867800000003</c:v>
                </c:pt>
                <c:pt idx="387">
                  <c:v>0.97570113599999997</c:v>
                </c:pt>
                <c:pt idx="388">
                  <c:v>1.0178752470000001</c:v>
                </c:pt>
                <c:pt idx="389">
                  <c:v>1.1033288590000001</c:v>
                </c:pt>
                <c:pt idx="390">
                  <c:v>1.2017391159999999</c:v>
                </c:pt>
                <c:pt idx="391">
                  <c:v>1.2825226510000001</c:v>
                </c:pt>
                <c:pt idx="392">
                  <c:v>1.325580489</c:v>
                </c:pt>
                <c:pt idx="393">
                  <c:v>1.327898499</c:v>
                </c:pt>
                <c:pt idx="394">
                  <c:v>1.302870805</c:v>
                </c:pt>
                <c:pt idx="395">
                  <c:v>1.273104252</c:v>
                </c:pt>
                <c:pt idx="396">
                  <c:v>1.2613060060000001</c:v>
                </c:pt>
                <c:pt idx="397">
                  <c:v>1.284465942</c:v>
                </c:pt>
                <c:pt idx="398">
                  <c:v>1.3526694480000001</c:v>
                </c:pt>
                <c:pt idx="399">
                  <c:v>1.4690178389999999</c:v>
                </c:pt>
                <c:pt idx="400">
                  <c:v>1.6268459639999999</c:v>
                </c:pt>
                <c:pt idx="401">
                  <c:v>1.805479863</c:v>
                </c:pt>
                <c:pt idx="402">
                  <c:v>1.970257202</c:v>
                </c:pt>
                <c:pt idx="403">
                  <c:v>2.080668728</c:v>
                </c:pt>
                <c:pt idx="404">
                  <c:v>2.1037760140000001</c:v>
                </c:pt>
                <c:pt idx="405">
                  <c:v>2.0255046060000002</c:v>
                </c:pt>
                <c:pt idx="406">
                  <c:v>1.8543494140000001</c:v>
                </c:pt>
                <c:pt idx="407">
                  <c:v>1.617825791</c:v>
                </c:pt>
                <c:pt idx="408">
                  <c:v>1.3557591419999999</c:v>
                </c:pt>
                <c:pt idx="409">
                  <c:v>1.113491813</c:v>
                </c:pt>
                <c:pt idx="410">
                  <c:v>0.93476720599999996</c:v>
                </c:pt>
                <c:pt idx="411">
                  <c:v>0.85272510000000001</c:v>
                </c:pt>
                <c:pt idx="412">
                  <c:v>0.87975882000000005</c:v>
                </c:pt>
                <c:pt idx="413">
                  <c:v>1.0005774759999999</c:v>
                </c:pt>
                <c:pt idx="414">
                  <c:v>1.173766673</c:v>
                </c:pt>
                <c:pt idx="415">
                  <c:v>1.3437640639999999</c:v>
                </c:pt>
                <c:pt idx="416">
                  <c:v>1.459548165</c:v>
                </c:pt>
                <c:pt idx="417">
                  <c:v>1.4922971110000001</c:v>
                </c:pt>
                <c:pt idx="418">
                  <c:v>1.4442762060000001</c:v>
                </c:pt>
                <c:pt idx="419">
                  <c:v>1.3452922279999999</c:v>
                </c:pt>
                <c:pt idx="420">
                  <c:v>1.2392965279999999</c:v>
                </c:pt>
                <c:pt idx="421">
                  <c:v>1.1686762959999999</c:v>
                </c:pt>
                <c:pt idx="422">
                  <c:v>1.1637718029999999</c:v>
                </c:pt>
                <c:pt idx="423">
                  <c:v>1.2396708400000001</c:v>
                </c:pt>
                <c:pt idx="424">
                  <c:v>1.3961063819999999</c:v>
                </c:pt>
                <c:pt idx="425">
                  <c:v>1.615675199</c:v>
                </c:pt>
                <c:pt idx="426">
                  <c:v>1.8613494500000001</c:v>
                </c:pt>
                <c:pt idx="427">
                  <c:v>2.0795899260000001</c:v>
                </c:pt>
                <c:pt idx="428">
                  <c:v>2.213338738</c:v>
                </c:pt>
                <c:pt idx="429">
                  <c:v>2.2210203979999998</c:v>
                </c:pt>
                <c:pt idx="430">
                  <c:v>2.0916524519999999</c:v>
                </c:pt>
                <c:pt idx="431">
                  <c:v>1.8482122430000001</c:v>
                </c:pt>
                <c:pt idx="432">
                  <c:v>1.539202416</c:v>
                </c:pt>
                <c:pt idx="433">
                  <c:v>1.2246951960000001</c:v>
                </c:pt>
                <c:pt idx="434">
                  <c:v>0.96340347100000001</c:v>
                </c:pt>
                <c:pt idx="435">
                  <c:v>0.80299552500000004</c:v>
                </c:pt>
                <c:pt idx="436">
                  <c:v>0.77197877000000004</c:v>
                </c:pt>
                <c:pt idx="437">
                  <c:v>0.871793755</c:v>
                </c:pt>
                <c:pt idx="438">
                  <c:v>1.0716860880000001</c:v>
                </c:pt>
                <c:pt idx="439">
                  <c:v>1.312029307</c:v>
                </c:pt>
                <c:pt idx="440">
                  <c:v>1.519725282</c:v>
                </c:pt>
                <c:pt idx="441">
                  <c:v>1.6323308679999999</c:v>
                </c:pt>
                <c:pt idx="442">
                  <c:v>1.620826042</c:v>
                </c:pt>
                <c:pt idx="443">
                  <c:v>1.4999634079999999</c:v>
                </c:pt>
                <c:pt idx="444">
                  <c:v>1.321049406</c:v>
                </c:pt>
                <c:pt idx="445">
                  <c:v>1.151175608</c:v>
                </c:pt>
                <c:pt idx="446">
                  <c:v>1.0497343320000001</c:v>
                </c:pt>
                <c:pt idx="447">
                  <c:v>1.053027392</c:v>
                </c:pt>
                <c:pt idx="448">
                  <c:v>1.1706300999999999</c:v>
                </c:pt>
                <c:pt idx="449">
                  <c:v>1.3885307819999999</c:v>
                </c:pt>
                <c:pt idx="450">
                  <c:v>1.6718319690000001</c:v>
                </c:pt>
                <c:pt idx="451">
                  <c:v>1.9660117610000001</c:v>
                </c:pt>
                <c:pt idx="452">
                  <c:v>2.2030631660000002</c:v>
                </c:pt>
                <c:pt idx="453">
                  <c:v>2.3179732739999999</c:v>
                </c:pt>
                <c:pt idx="454">
                  <c:v>2.2715594179999998</c:v>
                </c:pt>
                <c:pt idx="455">
                  <c:v>2.0671730319999999</c:v>
                </c:pt>
                <c:pt idx="456">
                  <c:v>1.750498543</c:v>
                </c:pt>
                <c:pt idx="457">
                  <c:v>1.392797515</c:v>
                </c:pt>
                <c:pt idx="458">
                  <c:v>1.0684462889999999</c:v>
                </c:pt>
                <c:pt idx="459">
                  <c:v>0.83836161399999998</c:v>
                </c:pt>
                <c:pt idx="460">
                  <c:v>0.74247223600000001</c:v>
                </c:pt>
                <c:pt idx="461">
                  <c:v>0.79597479900000001</c:v>
                </c:pt>
                <c:pt idx="462">
                  <c:v>0.98411150999999997</c:v>
                </c:pt>
                <c:pt idx="463">
                  <c:v>1.2578864789999999</c:v>
                </c:pt>
                <c:pt idx="464">
                  <c:v>1.539484345</c:v>
                </c:pt>
                <c:pt idx="465">
                  <c:v>1.743092308</c:v>
                </c:pt>
                <c:pt idx="466">
                  <c:v>1.805626374</c:v>
                </c:pt>
                <c:pt idx="467">
                  <c:v>1.712207155</c:v>
                </c:pt>
                <c:pt idx="468">
                  <c:v>1.501980603</c:v>
                </c:pt>
                <c:pt idx="469">
                  <c:v>1.2510398359999999</c:v>
                </c:pt>
                <c:pt idx="470">
                  <c:v>1.0424462350000001</c:v>
                </c:pt>
                <c:pt idx="471">
                  <c:v>0.93925997000000006</c:v>
                </c:pt>
                <c:pt idx="472">
                  <c:v>0.97158452500000003</c:v>
                </c:pt>
                <c:pt idx="473">
                  <c:v>1.1374233579999999</c:v>
                </c:pt>
                <c:pt idx="474">
                  <c:v>1.4087738299999999</c:v>
                </c:pt>
                <c:pt idx="475">
                  <c:v>1.735556895</c:v>
                </c:pt>
                <c:pt idx="476">
                  <c:v>2.0487317329999999</c:v>
                </c:pt>
                <c:pt idx="477">
                  <c:v>2.2705106439999998</c:v>
                </c:pt>
                <c:pt idx="478">
                  <c:v>2.3358160670000001</c:v>
                </c:pt>
                <c:pt idx="479">
                  <c:v>2.2175833630000001</c:v>
                </c:pt>
                <c:pt idx="480">
                  <c:v>1.940762646</c:v>
                </c:pt>
                <c:pt idx="481">
                  <c:v>1.5747340169999999</c:v>
                </c:pt>
                <c:pt idx="482">
                  <c:v>1.208059266</c:v>
                </c:pt>
                <c:pt idx="483">
                  <c:v>0.92059339200000001</c:v>
                </c:pt>
                <c:pt idx="484">
                  <c:v>0.766457575</c:v>
                </c:pt>
                <c:pt idx="485">
                  <c:v>0.76979048400000005</c:v>
                </c:pt>
                <c:pt idx="486">
                  <c:v>0.92536663200000002</c:v>
                </c:pt>
                <c:pt idx="487">
                  <c:v>1.1973072789999999</c:v>
                </c:pt>
                <c:pt idx="488">
                  <c:v>1.518672773</c:v>
                </c:pt>
                <c:pt idx="489">
                  <c:v>1.80127952</c:v>
                </c:pt>
                <c:pt idx="490">
                  <c:v>1.9603029089999999</c:v>
                </c:pt>
                <c:pt idx="491">
                  <c:v>1.945651952</c:v>
                </c:pt>
                <c:pt idx="492">
                  <c:v>1.763561105</c:v>
                </c:pt>
                <c:pt idx="493">
                  <c:v>1.475563352</c:v>
                </c:pt>
                <c:pt idx="494">
                  <c:v>1.1750777859999999</c:v>
                </c:pt>
                <c:pt idx="495">
                  <c:v>0.95401956600000004</c:v>
                </c:pt>
                <c:pt idx="496">
                  <c:v>0.87503093899999995</c:v>
                </c:pt>
                <c:pt idx="497">
                  <c:v>0.95870622299999997</c:v>
                </c:pt>
                <c:pt idx="498">
                  <c:v>1.185321359</c:v>
                </c:pt>
                <c:pt idx="499">
                  <c:v>1.5041822600000001</c:v>
                </c:pt>
                <c:pt idx="500">
                  <c:v>1.844454485</c:v>
                </c:pt>
                <c:pt idx="501">
                  <c:v>2.1268853970000001</c:v>
                </c:pt>
                <c:pt idx="502">
                  <c:v>2.2795152179999998</c:v>
                </c:pt>
                <c:pt idx="503">
                  <c:v>2.2575072619999998</c:v>
                </c:pt>
                <c:pt idx="504">
                  <c:v>2.0601282909999998</c:v>
                </c:pt>
                <c:pt idx="505">
                  <c:v>1.7345989470000001</c:v>
                </c:pt>
                <c:pt idx="506">
                  <c:v>1.362081125</c:v>
                </c:pt>
                <c:pt idx="507">
                  <c:v>1.031856565</c:v>
                </c:pt>
                <c:pt idx="508">
                  <c:v>0.81653368000000004</c:v>
                </c:pt>
                <c:pt idx="509">
                  <c:v>0.75797439099999997</c:v>
                </c:pt>
                <c:pt idx="510">
                  <c:v>0.86396189499999998</c:v>
                </c:pt>
                <c:pt idx="511">
                  <c:v>1.10912513</c:v>
                </c:pt>
                <c:pt idx="512">
                  <c:v>1.436440809</c:v>
                </c:pt>
                <c:pt idx="513">
                  <c:v>1.763450229</c:v>
                </c:pt>
                <c:pt idx="514">
                  <c:v>1.9998033180000001</c:v>
                </c:pt>
                <c:pt idx="515">
                  <c:v>2.0752827890000001</c:v>
                </c:pt>
                <c:pt idx="516">
                  <c:v>1.966768463</c:v>
                </c:pt>
                <c:pt idx="517">
                  <c:v>1.7093280850000001</c:v>
                </c:pt>
                <c:pt idx="518">
                  <c:v>1.384323553</c:v>
                </c:pt>
                <c:pt idx="519">
                  <c:v>1.090058328</c:v>
                </c:pt>
                <c:pt idx="520">
                  <c:v>0.90902565199999996</c:v>
                </c:pt>
                <c:pt idx="521">
                  <c:v>0.88548806599999996</c:v>
                </c:pt>
                <c:pt idx="522">
                  <c:v>1.0194926879999999</c:v>
                </c:pt>
                <c:pt idx="523">
                  <c:v>1.2741177299999999</c:v>
                </c:pt>
                <c:pt idx="524">
                  <c:v>1.5878954430000001</c:v>
                </c:pt>
                <c:pt idx="525">
                  <c:v>1.8868044470000001</c:v>
                </c:pt>
                <c:pt idx="526">
                  <c:v>2.0965770410000002</c:v>
                </c:pt>
                <c:pt idx="527">
                  <c:v>2.1588016579999998</c:v>
                </c:pt>
                <c:pt idx="528">
                  <c:v>2.0495108040000001</c:v>
                </c:pt>
                <c:pt idx="529">
                  <c:v>1.7915265950000001</c:v>
                </c:pt>
                <c:pt idx="530">
                  <c:v>1.450770157</c:v>
                </c:pt>
                <c:pt idx="531">
                  <c:v>1.115220229</c:v>
                </c:pt>
                <c:pt idx="532">
                  <c:v>0.86662802500000002</c:v>
                </c:pt>
                <c:pt idx="533">
                  <c:v>0.75912607200000004</c:v>
                </c:pt>
                <c:pt idx="534">
                  <c:v>0.81171598899999997</c:v>
                </c:pt>
                <c:pt idx="535">
                  <c:v>1.010479723</c:v>
                </c:pt>
                <c:pt idx="536">
                  <c:v>1.3124754219999999</c:v>
                </c:pt>
                <c:pt idx="537">
                  <c:v>1.649652634</c:v>
                </c:pt>
                <c:pt idx="538">
                  <c:v>1.9388101520000001</c:v>
                </c:pt>
                <c:pt idx="539">
                  <c:v>2.102211633</c:v>
                </c:pt>
                <c:pt idx="540">
                  <c:v>2.0935735750000002</c:v>
                </c:pt>
                <c:pt idx="541">
                  <c:v>1.916412397</c:v>
                </c:pt>
                <c:pt idx="542">
                  <c:v>1.624304559</c:v>
                </c:pt>
                <c:pt idx="543">
                  <c:v>1.302816797</c:v>
                </c:pt>
                <c:pt idx="544">
                  <c:v>1.0418728230000001</c:v>
                </c:pt>
                <c:pt idx="545">
                  <c:v>0.90965311100000001</c:v>
                </c:pt>
                <c:pt idx="546">
                  <c:v>0.93588624399999998</c:v>
                </c:pt>
                <c:pt idx="547">
                  <c:v>1.1074167539999999</c:v>
                </c:pt>
                <c:pt idx="548">
                  <c:v>1.374737541</c:v>
                </c:pt>
                <c:pt idx="549">
                  <c:v>1.665783469</c:v>
                </c:pt>
                <c:pt idx="550">
                  <c:v>1.903205424</c:v>
                </c:pt>
                <c:pt idx="551">
                  <c:v>2.0226361370000001</c:v>
                </c:pt>
                <c:pt idx="552">
                  <c:v>1.989529061</c:v>
                </c:pt>
                <c:pt idx="553">
                  <c:v>1.810097702</c:v>
                </c:pt>
                <c:pt idx="554">
                  <c:v>1.5308809729999999</c:v>
                </c:pt>
                <c:pt idx="555">
                  <c:v>1.2250883319999999</c:v>
                </c:pt>
                <c:pt idx="556">
                  <c:v>0.97071189300000005</c:v>
                </c:pt>
                <c:pt idx="557">
                  <c:v>0.82966832499999998</c:v>
                </c:pt>
                <c:pt idx="558">
                  <c:v>0.83501808600000005</c:v>
                </c:pt>
                <c:pt idx="559">
                  <c:v>0.98691026999999998</c:v>
                </c:pt>
                <c:pt idx="560">
                  <c:v>1.253720202</c:v>
                </c:pt>
                <c:pt idx="561">
                  <c:v>1.5765102179999999</c:v>
                </c:pt>
                <c:pt idx="562">
                  <c:v>1.879020436</c:v>
                </c:pt>
                <c:pt idx="563">
                  <c:v>2.085439118</c:v>
                </c:pt>
                <c:pt idx="564">
                  <c:v>2.1427161020000001</c:v>
                </c:pt>
                <c:pt idx="565">
                  <c:v>2.0384644160000001</c:v>
                </c:pt>
                <c:pt idx="566">
                  <c:v>1.8055350189999999</c:v>
                </c:pt>
                <c:pt idx="567">
                  <c:v>1.5107262859999999</c:v>
                </c:pt>
                <c:pt idx="568">
                  <c:v>1.2330016850000001</c:v>
                </c:pt>
                <c:pt idx="569">
                  <c:v>1.040575958</c:v>
                </c:pt>
                <c:pt idx="570">
                  <c:v>0.97454604499999997</c:v>
                </c:pt>
                <c:pt idx="571">
                  <c:v>1.0418973840000001</c:v>
                </c:pt>
                <c:pt idx="572">
                  <c:v>1.2166406489999999</c:v>
                </c:pt>
                <c:pt idx="573">
                  <c:v>1.4467534710000001</c:v>
                </c:pt>
                <c:pt idx="574">
                  <c:v>1.6658109290000001</c:v>
                </c:pt>
                <c:pt idx="575">
                  <c:v>1.808982181</c:v>
                </c:pt>
                <c:pt idx="576">
                  <c:v>1.83126466</c:v>
                </c:pt>
                <c:pt idx="577">
                  <c:v>1.7223056729999999</c:v>
                </c:pt>
                <c:pt idx="578">
                  <c:v>1.510768914</c:v>
                </c:pt>
                <c:pt idx="579">
                  <c:v>1.2549952660000001</c:v>
                </c:pt>
                <c:pt idx="580">
                  <c:v>1.0239356230000001</c:v>
                </c:pt>
                <c:pt idx="581">
                  <c:v>0.87724243400000002</c:v>
                </c:pt>
                <c:pt idx="582">
                  <c:v>0.85195315699999996</c:v>
                </c:pt>
                <c:pt idx="583">
                  <c:v>0.95735753300000004</c:v>
                </c:pt>
                <c:pt idx="584">
                  <c:v>1.1751385809999999</c:v>
                </c:pt>
                <c:pt idx="585">
                  <c:v>1.462189398</c:v>
                </c:pt>
                <c:pt idx="586">
                  <c:v>1.7568728689999999</c:v>
                </c:pt>
                <c:pt idx="587">
                  <c:v>1.9912813030000001</c:v>
                </c:pt>
                <c:pt idx="588">
                  <c:v>2.109351958</c:v>
                </c:pt>
                <c:pt idx="589">
                  <c:v>2.0851299160000001</c:v>
                </c:pt>
                <c:pt idx="590">
                  <c:v>1.9322037889999999</c:v>
                </c:pt>
                <c:pt idx="591">
                  <c:v>1.6984996590000001</c:v>
                </c:pt>
                <c:pt idx="592">
                  <c:v>1.448764516</c:v>
                </c:pt>
                <c:pt idx="593">
                  <c:v>1.243809127</c:v>
                </c:pt>
                <c:pt idx="594">
                  <c:v>1.125621977</c:v>
                </c:pt>
                <c:pt idx="595">
                  <c:v>1.111618751</c:v>
                </c:pt>
                <c:pt idx="596">
                  <c:v>1.1951392460000001</c:v>
                </c:pt>
                <c:pt idx="597">
                  <c:v>1.3478759309999999</c:v>
                </c:pt>
                <c:pt idx="598">
                  <c:v>1.5235640100000001</c:v>
                </c:pt>
                <c:pt idx="599">
                  <c:v>1.6663485280000001</c:v>
                </c:pt>
                <c:pt idx="600">
                  <c:v>1.7262377099999999</c:v>
                </c:pt>
                <c:pt idx="601">
                  <c:v>1.6775435270000001</c:v>
                </c:pt>
                <c:pt idx="602">
                  <c:v>1.530484403</c:v>
                </c:pt>
                <c:pt idx="603">
                  <c:v>1.3280066749999999</c:v>
                </c:pt>
                <c:pt idx="604">
                  <c:v>1.1290232840000001</c:v>
                </c:pt>
                <c:pt idx="605">
                  <c:v>0.98784636400000003</c:v>
                </c:pt>
                <c:pt idx="606">
                  <c:v>0.94012841999999996</c:v>
                </c:pt>
                <c:pt idx="607">
                  <c:v>0.99856083399999995</c:v>
                </c:pt>
                <c:pt idx="608">
                  <c:v>1.1544010419999999</c:v>
                </c:pt>
                <c:pt idx="609">
                  <c:v>1.379951951</c:v>
                </c:pt>
                <c:pt idx="610">
                  <c:v>1.6314349450000001</c:v>
                </c:pt>
                <c:pt idx="611">
                  <c:v>1.8554050099999999</c:v>
                </c:pt>
                <c:pt idx="612">
                  <c:v>2.000917705</c:v>
                </c:pt>
                <c:pt idx="613">
                  <c:v>2.0350077120000001</c:v>
                </c:pt>
                <c:pt idx="614">
                  <c:v>1.9546924109999999</c:v>
                </c:pt>
                <c:pt idx="615">
                  <c:v>1.7885150110000001</c:v>
                </c:pt>
                <c:pt idx="616">
                  <c:v>1.58565201</c:v>
                </c:pt>
                <c:pt idx="617">
                  <c:v>1.397854522</c:v>
                </c:pt>
                <c:pt idx="618">
                  <c:v>1.2635997080000001</c:v>
                </c:pt>
                <c:pt idx="619">
                  <c:v>1.201311228</c:v>
                </c:pt>
                <c:pt idx="620">
                  <c:v>1.2112457130000001</c:v>
                </c:pt>
                <c:pt idx="621">
                  <c:v>1.279974535</c:v>
                </c:pt>
                <c:pt idx="622">
                  <c:v>1.3825631030000001</c:v>
                </c:pt>
                <c:pt idx="623">
                  <c:v>1.48400884</c:v>
                </c:pt>
                <c:pt idx="624">
                  <c:v>1.545617384</c:v>
                </c:pt>
                <c:pt idx="625">
                  <c:v>1.538213322</c:v>
                </c:pt>
                <c:pt idx="626">
                  <c:v>1.4558490799999999</c:v>
                </c:pt>
                <c:pt idx="627">
                  <c:v>1.3202076760000001</c:v>
                </c:pt>
                <c:pt idx="628">
                  <c:v>1.171766214</c:v>
                </c:pt>
                <c:pt idx="629">
                  <c:v>1.0536099910000001</c:v>
                </c:pt>
                <c:pt idx="630">
                  <c:v>0.99806268200000003</c:v>
                </c:pt>
                <c:pt idx="631">
                  <c:v>1.0215200959999999</c:v>
                </c:pt>
                <c:pt idx="632">
                  <c:v>1.1248734149999999</c:v>
                </c:pt>
                <c:pt idx="633">
                  <c:v>1.2941569959999999</c:v>
                </c:pt>
                <c:pt idx="634">
                  <c:v>1.500367859</c:v>
                </c:pt>
                <c:pt idx="635">
                  <c:v>1.702466563</c:v>
                </c:pt>
                <c:pt idx="636">
                  <c:v>1.856914103</c:v>
                </c:pt>
                <c:pt idx="637">
                  <c:v>1.931495972</c:v>
                </c:pt>
                <c:pt idx="638">
                  <c:v>1.916649206</c:v>
                </c:pt>
                <c:pt idx="639">
                  <c:v>1.828039719</c:v>
                </c:pt>
                <c:pt idx="640">
                  <c:v>1.6988306879999999</c:v>
                </c:pt>
                <c:pt idx="641">
                  <c:v>1.5657105689999999</c:v>
                </c:pt>
                <c:pt idx="642">
                  <c:v>1.4561329510000001</c:v>
                </c:pt>
                <c:pt idx="643">
                  <c:v>1.3830003829999999</c:v>
                </c:pt>
                <c:pt idx="644">
                  <c:v>1.347398517</c:v>
                </c:pt>
                <c:pt idx="645">
                  <c:v>1.3441357060000001</c:v>
                </c:pt>
                <c:pt idx="646">
                  <c:v>1.364140141</c:v>
                </c:pt>
                <c:pt idx="647">
                  <c:v>1.393074412</c:v>
                </c:pt>
                <c:pt idx="648">
                  <c:v>1.411274221</c:v>
                </c:pt>
                <c:pt idx="649">
                  <c:v>1.3997065390000001</c:v>
                </c:pt>
                <c:pt idx="650">
                  <c:v>1.3499807479999999</c:v>
                </c:pt>
                <c:pt idx="651">
                  <c:v>1.270709206</c:v>
                </c:pt>
                <c:pt idx="652">
                  <c:v>1.184378218</c:v>
                </c:pt>
                <c:pt idx="653">
                  <c:v>1.1168597899999999</c:v>
                </c:pt>
                <c:pt idx="654">
                  <c:v>1.0875706359999999</c:v>
                </c:pt>
                <c:pt idx="655">
                  <c:v>1.1061797470000001</c:v>
                </c:pt>
                <c:pt idx="656">
                  <c:v>1.174458107</c:v>
                </c:pt>
                <c:pt idx="657">
                  <c:v>1.287567006</c:v>
                </c:pt>
                <c:pt idx="658">
                  <c:v>1.4322046770000001</c:v>
                </c:pt>
                <c:pt idx="659">
                  <c:v>1.585215206</c:v>
                </c:pt>
                <c:pt idx="660">
                  <c:v>1.7177134409999999</c:v>
                </c:pt>
                <c:pt idx="661">
                  <c:v>1.8047255760000001</c:v>
                </c:pt>
                <c:pt idx="662">
                  <c:v>1.834697281</c:v>
                </c:pt>
                <c:pt idx="663">
                  <c:v>1.8128091120000001</c:v>
                </c:pt>
                <c:pt idx="664">
                  <c:v>1.7564469069999999</c:v>
                </c:pt>
                <c:pt idx="665">
                  <c:v>1.686052377</c:v>
                </c:pt>
                <c:pt idx="666">
                  <c:v>1.616727418</c:v>
                </c:pt>
                <c:pt idx="667">
                  <c:v>1.554767206</c:v>
                </c:pt>
                <c:pt idx="668">
                  <c:v>1.4998022369999999</c:v>
                </c:pt>
                <c:pt idx="669">
                  <c:v>1.4496134899999999</c:v>
                </c:pt>
                <c:pt idx="670">
                  <c:v>1.403425237</c:v>
                </c:pt>
                <c:pt idx="671">
                  <c:v>1.3615843670000001</c:v>
                </c:pt>
                <c:pt idx="672">
                  <c:v>1.323260962</c:v>
                </c:pt>
                <c:pt idx="673">
                  <c:v>1.285698413</c:v>
                </c:pt>
                <c:pt idx="674">
                  <c:v>1.246654449</c:v>
                </c:pt>
                <c:pt idx="675">
                  <c:v>1.2078961100000001</c:v>
                </c:pt>
                <c:pt idx="676">
                  <c:v>1.176010722</c:v>
                </c:pt>
                <c:pt idx="677">
                  <c:v>1.1592509959999999</c:v>
                </c:pt>
                <c:pt idx="678">
                  <c:v>1.163127494</c:v>
                </c:pt>
                <c:pt idx="679">
                  <c:v>1.1886985990000001</c:v>
                </c:pt>
                <c:pt idx="680">
                  <c:v>1.2345495319999999</c:v>
                </c:pt>
                <c:pt idx="681">
                  <c:v>1.2993816920000001</c:v>
                </c:pt>
                <c:pt idx="682">
                  <c:v>1.381488034</c:v>
                </c:pt>
                <c:pt idx="683">
                  <c:v>1.475266926</c:v>
                </c:pt>
                <c:pt idx="684">
                  <c:v>1.5692067240000001</c:v>
                </c:pt>
                <c:pt idx="685">
                  <c:v>1.649212715</c:v>
                </c:pt>
                <c:pt idx="686">
                  <c:v>1.705703057</c:v>
                </c:pt>
                <c:pt idx="687">
                  <c:v>1.7384018750000001</c:v>
                </c:pt>
                <c:pt idx="688">
                  <c:v>1.754256166</c:v>
                </c:pt>
                <c:pt idx="689">
                  <c:v>1.7599612229999999</c:v>
                </c:pt>
                <c:pt idx="690">
                  <c:v>1.7552902889999999</c:v>
                </c:pt>
                <c:pt idx="691">
                  <c:v>1.732647566</c:v>
                </c:pt>
                <c:pt idx="692">
                  <c:v>1.6830308220000001</c:v>
                </c:pt>
                <c:pt idx="693">
                  <c:v>1.603567127</c:v>
                </c:pt>
                <c:pt idx="694">
                  <c:v>1.501046653</c:v>
                </c:pt>
                <c:pt idx="695">
                  <c:v>1.3895579899999999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9-4262-8CEF-C08B3F52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00736"/>
        <c:axId val="98102656"/>
      </c:lineChart>
      <c:catAx>
        <c:axId val="981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JAM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[$-F400]h:mm:ss\ AM/PM" sourceLinked="1"/>
        <c:majorTickMark val="out"/>
        <c:minorTickMark val="none"/>
        <c:tickLblPos val="nextTo"/>
        <c:crossAx val="98102656"/>
        <c:crosses val="autoZero"/>
        <c:auto val="1"/>
        <c:lblAlgn val="ctr"/>
        <c:lblOffset val="100"/>
        <c:noMultiLvlLbl val="0"/>
      </c:catAx>
      <c:valAx>
        <c:axId val="9810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TINGGI AIR (m)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810073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PERBANDINGAN DATA PASUT SEBELUM DAN SESUDAH DI FILTER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Pasut'!$C$1</c:f>
              <c:strCache>
                <c:ptCount val="1"/>
                <c:pt idx="0">
                  <c:v>ELEVASI</c:v>
                </c:pt>
              </c:strCache>
            </c:strRef>
          </c:tx>
          <c:marker>
            <c:symbol val="none"/>
          </c:marker>
          <c:cat>
            <c:numRef>
              <c:f>'Raw Data Pasut'!$B$2:$B$697</c:f>
              <c:numCache>
                <c:formatCode>[$-F400]h:mm:ss\ AM/PM</c:formatCode>
                <c:ptCount val="696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</c:numCache>
            </c:numRef>
          </c:cat>
          <c:val>
            <c:numRef>
              <c:f>'Raw Data Pasut'!$C$2:$C$697</c:f>
              <c:numCache>
                <c:formatCode>0.000</c:formatCode>
                <c:ptCount val="696"/>
                <c:pt idx="0">
                  <c:v>1.288</c:v>
                </c:pt>
                <c:pt idx="1">
                  <c:v>1.1990000000000001</c:v>
                </c:pt>
                <c:pt idx="2">
                  <c:v>1.143</c:v>
                </c:pt>
                <c:pt idx="3">
                  <c:v>1.1259999999999999</c:v>
                </c:pt>
                <c:pt idx="4">
                  <c:v>1.139</c:v>
                </c:pt>
                <c:pt idx="5">
                  <c:v>1.165</c:v>
                </c:pt>
                <c:pt idx="6">
                  <c:v>1.2010000000000001</c:v>
                </c:pt>
                <c:pt idx="7">
                  <c:v>1.252</c:v>
                </c:pt>
                <c:pt idx="8">
                  <c:v>1.3029999999999999</c:v>
                </c:pt>
                <c:pt idx="9">
                  <c:v>1.3360000000000001</c:v>
                </c:pt>
                <c:pt idx="10">
                  <c:v>1.3540000000000001</c:v>
                </c:pt>
                <c:pt idx="11">
                  <c:v>1.3560000000000001</c:v>
                </c:pt>
                <c:pt idx="12">
                  <c:v>1.39</c:v>
                </c:pt>
                <c:pt idx="13">
                  <c:v>1.417</c:v>
                </c:pt>
                <c:pt idx="14">
                  <c:v>1.466</c:v>
                </c:pt>
                <c:pt idx="15">
                  <c:v>1.5580000000000001</c:v>
                </c:pt>
                <c:pt idx="16">
                  <c:v>1.6779999999999999</c:v>
                </c:pt>
                <c:pt idx="17">
                  <c:v>1.7809999999999999</c:v>
                </c:pt>
                <c:pt idx="18">
                  <c:v>1.855</c:v>
                </c:pt>
                <c:pt idx="19">
                  <c:v>1.899</c:v>
                </c:pt>
                <c:pt idx="20">
                  <c:v>1.885</c:v>
                </c:pt>
                <c:pt idx="21">
                  <c:v>1.8029999999999999</c:v>
                </c:pt>
                <c:pt idx="22">
                  <c:v>1.6779999999999999</c:v>
                </c:pt>
                <c:pt idx="23">
                  <c:v>1.5129999999999999</c:v>
                </c:pt>
                <c:pt idx="24">
                  <c:v>1.3380000000000001</c:v>
                </c:pt>
                <c:pt idx="25">
                  <c:v>1.19</c:v>
                </c:pt>
                <c:pt idx="26">
                  <c:v>1.0860000000000001</c:v>
                </c:pt>
                <c:pt idx="27">
                  <c:v>1.0349999999999999</c:v>
                </c:pt>
                <c:pt idx="28">
                  <c:v>1.054</c:v>
                </c:pt>
                <c:pt idx="29">
                  <c:v>1.1220000000000001</c:v>
                </c:pt>
                <c:pt idx="30">
                  <c:v>1.2230000000000001</c:v>
                </c:pt>
                <c:pt idx="31">
                  <c:v>1.3220000000000001</c:v>
                </c:pt>
                <c:pt idx="32">
                  <c:v>1.3979999999999999</c:v>
                </c:pt>
                <c:pt idx="33">
                  <c:v>1.4470000000000001</c:v>
                </c:pt>
                <c:pt idx="34">
                  <c:v>1.4570000000000001</c:v>
                </c:pt>
                <c:pt idx="35">
                  <c:v>1.417</c:v>
                </c:pt>
                <c:pt idx="36">
                  <c:v>1.371</c:v>
                </c:pt>
                <c:pt idx="37">
                  <c:v>1.349</c:v>
                </c:pt>
                <c:pt idx="38">
                  <c:v>1.3520000000000001</c:v>
                </c:pt>
                <c:pt idx="39">
                  <c:v>1.4179999999999999</c:v>
                </c:pt>
                <c:pt idx="40">
                  <c:v>1.54</c:v>
                </c:pt>
                <c:pt idx="41">
                  <c:v>1.6890000000000001</c:v>
                </c:pt>
                <c:pt idx="42">
                  <c:v>1.8420000000000001</c:v>
                </c:pt>
                <c:pt idx="43">
                  <c:v>1.9650000000000001</c:v>
                </c:pt>
                <c:pt idx="44">
                  <c:v>2.012</c:v>
                </c:pt>
                <c:pt idx="45">
                  <c:v>1.962</c:v>
                </c:pt>
                <c:pt idx="46">
                  <c:v>1.837</c:v>
                </c:pt>
                <c:pt idx="47">
                  <c:v>1.6459999999999999</c:v>
                </c:pt>
                <c:pt idx="48">
                  <c:v>1.4159999999999999</c:v>
                </c:pt>
                <c:pt idx="49">
                  <c:v>1.2070000000000001</c:v>
                </c:pt>
                <c:pt idx="50">
                  <c:v>1.052</c:v>
                </c:pt>
                <c:pt idx="51">
                  <c:v>0.96</c:v>
                </c:pt>
                <c:pt idx="52">
                  <c:v>0.95599999999999996</c:v>
                </c:pt>
                <c:pt idx="53">
                  <c:v>1.0289999999999999</c:v>
                </c:pt>
                <c:pt idx="54">
                  <c:v>1.155</c:v>
                </c:pt>
                <c:pt idx="55">
                  <c:v>1.298</c:v>
                </c:pt>
                <c:pt idx="56">
                  <c:v>1.419</c:v>
                </c:pt>
                <c:pt idx="57">
                  <c:v>1.4850000000000001</c:v>
                </c:pt>
                <c:pt idx="58">
                  <c:v>1.4830000000000001</c:v>
                </c:pt>
                <c:pt idx="59">
                  <c:v>1.4179999999999999</c:v>
                </c:pt>
                <c:pt idx="60">
                  <c:v>1.3320000000000001</c:v>
                </c:pt>
                <c:pt idx="61">
                  <c:v>1.2729999999999999</c:v>
                </c:pt>
                <c:pt idx="62">
                  <c:v>1.244</c:v>
                </c:pt>
                <c:pt idx="63">
                  <c:v>1.27</c:v>
                </c:pt>
                <c:pt idx="64">
                  <c:v>1.3759999999999999</c:v>
                </c:pt>
                <c:pt idx="65">
                  <c:v>1.5429999999999999</c:v>
                </c:pt>
                <c:pt idx="66">
                  <c:v>1.75</c:v>
                </c:pt>
                <c:pt idx="67">
                  <c:v>1.946</c:v>
                </c:pt>
                <c:pt idx="68">
                  <c:v>2.0649999999999999</c:v>
                </c:pt>
                <c:pt idx="69">
                  <c:v>2.0819999999999999</c:v>
                </c:pt>
                <c:pt idx="70">
                  <c:v>1.9770000000000001</c:v>
                </c:pt>
                <c:pt idx="71">
                  <c:v>1.786</c:v>
                </c:pt>
                <c:pt idx="72">
                  <c:v>1.5309999999999999</c:v>
                </c:pt>
                <c:pt idx="73">
                  <c:v>1.268</c:v>
                </c:pt>
                <c:pt idx="74">
                  <c:v>1.0620000000000001</c:v>
                </c:pt>
                <c:pt idx="75">
                  <c:v>0.93100000000000005</c:v>
                </c:pt>
                <c:pt idx="76">
                  <c:v>0.89500000000000002</c:v>
                </c:pt>
                <c:pt idx="77">
                  <c:v>0.96299999999999997</c:v>
                </c:pt>
                <c:pt idx="78">
                  <c:v>1.1140000000000001</c:v>
                </c:pt>
                <c:pt idx="79">
                  <c:v>1.292</c:v>
                </c:pt>
                <c:pt idx="80">
                  <c:v>1.4590000000000001</c:v>
                </c:pt>
                <c:pt idx="81">
                  <c:v>1.5680000000000001</c:v>
                </c:pt>
                <c:pt idx="82">
                  <c:v>1.585</c:v>
                </c:pt>
                <c:pt idx="83">
                  <c:v>1.52</c:v>
                </c:pt>
                <c:pt idx="84">
                  <c:v>1.403</c:v>
                </c:pt>
                <c:pt idx="85">
                  <c:v>1.278</c:v>
                </c:pt>
                <c:pt idx="86">
                  <c:v>1.2030000000000001</c:v>
                </c:pt>
                <c:pt idx="87">
                  <c:v>1.1879999999999999</c:v>
                </c:pt>
                <c:pt idx="88">
                  <c:v>1.26</c:v>
                </c:pt>
                <c:pt idx="89">
                  <c:v>1.42</c:v>
                </c:pt>
                <c:pt idx="90">
                  <c:v>1.64</c:v>
                </c:pt>
                <c:pt idx="91">
                  <c:v>1.883</c:v>
                </c:pt>
                <c:pt idx="92">
                  <c:v>2.0859999999999999</c:v>
                </c:pt>
                <c:pt idx="93">
                  <c:v>2.1760000000000002</c:v>
                </c:pt>
                <c:pt idx="94">
                  <c:v>2.121</c:v>
                </c:pt>
                <c:pt idx="95">
                  <c:v>1.9379999999999999</c:v>
                </c:pt>
                <c:pt idx="96">
                  <c:v>1.6759999999999999</c:v>
                </c:pt>
                <c:pt idx="97">
                  <c:v>1.379</c:v>
                </c:pt>
                <c:pt idx="98">
                  <c:v>1.099</c:v>
                </c:pt>
                <c:pt idx="99">
                  <c:v>0.91</c:v>
                </c:pt>
                <c:pt idx="100">
                  <c:v>0.84499999999999997</c:v>
                </c:pt>
                <c:pt idx="101">
                  <c:v>0.90600000000000003</c:v>
                </c:pt>
                <c:pt idx="102">
                  <c:v>1.0589999999999999</c:v>
                </c:pt>
                <c:pt idx="103">
                  <c:v>1.2569999999999999</c:v>
                </c:pt>
                <c:pt idx="104">
                  <c:v>1.466</c:v>
                </c:pt>
                <c:pt idx="105">
                  <c:v>1.6259999999999999</c:v>
                </c:pt>
                <c:pt idx="106">
                  <c:v>1.6910000000000001</c:v>
                </c:pt>
                <c:pt idx="107">
                  <c:v>1.6339999999999999</c:v>
                </c:pt>
                <c:pt idx="108">
                  <c:v>1.488</c:v>
                </c:pt>
                <c:pt idx="109">
                  <c:v>1.3220000000000001</c:v>
                </c:pt>
                <c:pt idx="110">
                  <c:v>1.1819999999999999</c:v>
                </c:pt>
                <c:pt idx="111">
                  <c:v>1.1279999999999999</c:v>
                </c:pt>
                <c:pt idx="112">
                  <c:v>1.1759999999999999</c:v>
                </c:pt>
                <c:pt idx="113">
                  <c:v>1.3109999999999999</c:v>
                </c:pt>
                <c:pt idx="114">
                  <c:v>1.5289999999999999</c:v>
                </c:pt>
                <c:pt idx="115">
                  <c:v>1.796</c:v>
                </c:pt>
                <c:pt idx="116">
                  <c:v>2.0459999999999998</c:v>
                </c:pt>
                <c:pt idx="117">
                  <c:v>2.2029999999999998</c:v>
                </c:pt>
                <c:pt idx="118">
                  <c:v>2.2200000000000002</c:v>
                </c:pt>
                <c:pt idx="119">
                  <c:v>2.0960000000000001</c:v>
                </c:pt>
                <c:pt idx="120">
                  <c:v>1.837</c:v>
                </c:pt>
                <c:pt idx="121">
                  <c:v>1.512</c:v>
                </c:pt>
                <c:pt idx="122">
                  <c:v>1.1859999999999999</c:v>
                </c:pt>
                <c:pt idx="123">
                  <c:v>0.93600000000000005</c:v>
                </c:pt>
                <c:pt idx="124">
                  <c:v>0.82799999999999996</c:v>
                </c:pt>
                <c:pt idx="125">
                  <c:v>0.86</c:v>
                </c:pt>
                <c:pt idx="126">
                  <c:v>1.01</c:v>
                </c:pt>
                <c:pt idx="127">
                  <c:v>1.2150000000000001</c:v>
                </c:pt>
                <c:pt idx="128">
                  <c:v>1.446</c:v>
                </c:pt>
                <c:pt idx="129">
                  <c:v>1.6439999999999999</c:v>
                </c:pt>
                <c:pt idx="130">
                  <c:v>1.744</c:v>
                </c:pt>
                <c:pt idx="131">
                  <c:v>1.7270000000000001</c:v>
                </c:pt>
                <c:pt idx="132">
                  <c:v>1.6</c:v>
                </c:pt>
                <c:pt idx="133">
                  <c:v>1.401</c:v>
                </c:pt>
                <c:pt idx="134">
                  <c:v>1.1990000000000001</c:v>
                </c:pt>
                <c:pt idx="135">
                  <c:v>1.0680000000000001</c:v>
                </c:pt>
                <c:pt idx="136">
                  <c:v>1.07</c:v>
                </c:pt>
                <c:pt idx="137">
                  <c:v>1.1759999999999999</c:v>
                </c:pt>
                <c:pt idx="138">
                  <c:v>1.367</c:v>
                </c:pt>
                <c:pt idx="139">
                  <c:v>1.63</c:v>
                </c:pt>
                <c:pt idx="140">
                  <c:v>1.9139999999999999</c:v>
                </c:pt>
                <c:pt idx="141">
                  <c:v>2.1349999999999998</c:v>
                </c:pt>
                <c:pt idx="142">
                  <c:v>2.2240000000000002</c:v>
                </c:pt>
                <c:pt idx="143">
                  <c:v>2.161</c:v>
                </c:pt>
                <c:pt idx="144">
                  <c:v>1.954</c:v>
                </c:pt>
                <c:pt idx="145">
                  <c:v>1.643</c:v>
                </c:pt>
                <c:pt idx="146">
                  <c:v>1.2929999999999999</c:v>
                </c:pt>
                <c:pt idx="147">
                  <c:v>1.0109999999999999</c:v>
                </c:pt>
                <c:pt idx="148">
                  <c:v>0.84699999999999998</c:v>
                </c:pt>
                <c:pt idx="149">
                  <c:v>0.83</c:v>
                </c:pt>
                <c:pt idx="150">
                  <c:v>0.96399999999999997</c:v>
                </c:pt>
                <c:pt idx="151">
                  <c:v>1.167</c:v>
                </c:pt>
                <c:pt idx="152">
                  <c:v>1.3979999999999999</c:v>
                </c:pt>
                <c:pt idx="153">
                  <c:v>1.6279999999999999</c:v>
                </c:pt>
                <c:pt idx="154">
                  <c:v>1.7809999999999999</c:v>
                </c:pt>
                <c:pt idx="155">
                  <c:v>1.8069999999999999</c:v>
                </c:pt>
                <c:pt idx="156">
                  <c:v>1.7010000000000001</c:v>
                </c:pt>
                <c:pt idx="157">
                  <c:v>1.508</c:v>
                </c:pt>
                <c:pt idx="158">
                  <c:v>1.264</c:v>
                </c:pt>
                <c:pt idx="159">
                  <c:v>1.091</c:v>
                </c:pt>
                <c:pt idx="160">
                  <c:v>0.999</c:v>
                </c:pt>
                <c:pt idx="161">
                  <c:v>1.0649999999999999</c:v>
                </c:pt>
                <c:pt idx="162">
                  <c:v>1.244</c:v>
                </c:pt>
                <c:pt idx="163">
                  <c:v>1.48</c:v>
                </c:pt>
                <c:pt idx="164">
                  <c:v>1.758</c:v>
                </c:pt>
                <c:pt idx="165">
                  <c:v>2.0219999999999998</c:v>
                </c:pt>
                <c:pt idx="166">
                  <c:v>2.19</c:v>
                </c:pt>
                <c:pt idx="167">
                  <c:v>2.1930000000000001</c:v>
                </c:pt>
                <c:pt idx="168">
                  <c:v>2.032</c:v>
                </c:pt>
                <c:pt idx="169">
                  <c:v>1.7529999999999999</c:v>
                </c:pt>
                <c:pt idx="170">
                  <c:v>1.405</c:v>
                </c:pt>
                <c:pt idx="171">
                  <c:v>1.085</c:v>
                </c:pt>
                <c:pt idx="172">
                  <c:v>0.88</c:v>
                </c:pt>
                <c:pt idx="173">
                  <c:v>0.82499999999999996</c:v>
                </c:pt>
                <c:pt idx="174">
                  <c:v>0.91500000000000004</c:v>
                </c:pt>
                <c:pt idx="175">
                  <c:v>1.1160000000000001</c:v>
                </c:pt>
                <c:pt idx="176">
                  <c:v>1.3640000000000001</c:v>
                </c:pt>
                <c:pt idx="177">
                  <c:v>1.6060000000000001</c:v>
                </c:pt>
                <c:pt idx="178">
                  <c:v>1.7989999999999999</c:v>
                </c:pt>
                <c:pt idx="179">
                  <c:v>1.883</c:v>
                </c:pt>
                <c:pt idx="180">
                  <c:v>1.82</c:v>
                </c:pt>
                <c:pt idx="181">
                  <c:v>1.631</c:v>
                </c:pt>
                <c:pt idx="182">
                  <c:v>1.39</c:v>
                </c:pt>
                <c:pt idx="183">
                  <c:v>1.1759999999999999</c:v>
                </c:pt>
                <c:pt idx="184">
                  <c:v>1.0369999999999999</c:v>
                </c:pt>
                <c:pt idx="185">
                  <c:v>1.0169999999999999</c:v>
                </c:pt>
                <c:pt idx="186">
                  <c:v>1.1519999999999999</c:v>
                </c:pt>
                <c:pt idx="187">
                  <c:v>1.375</c:v>
                </c:pt>
                <c:pt idx="188">
                  <c:v>1.631</c:v>
                </c:pt>
                <c:pt idx="189">
                  <c:v>1.8979999999999999</c:v>
                </c:pt>
                <c:pt idx="190">
                  <c:v>2.1040000000000001</c:v>
                </c:pt>
                <c:pt idx="191">
                  <c:v>2.173</c:v>
                </c:pt>
                <c:pt idx="192">
                  <c:v>2.08</c:v>
                </c:pt>
                <c:pt idx="193">
                  <c:v>1.849</c:v>
                </c:pt>
                <c:pt idx="194">
                  <c:v>1.532</c:v>
                </c:pt>
                <c:pt idx="195">
                  <c:v>1.2010000000000001</c:v>
                </c:pt>
                <c:pt idx="196">
                  <c:v>0.94599999999999995</c:v>
                </c:pt>
                <c:pt idx="197">
                  <c:v>0.82799999999999996</c:v>
                </c:pt>
                <c:pt idx="198">
                  <c:v>0.86299999999999999</c:v>
                </c:pt>
                <c:pt idx="199">
                  <c:v>1.0289999999999999</c:v>
                </c:pt>
                <c:pt idx="200">
                  <c:v>1.2809999999999999</c:v>
                </c:pt>
                <c:pt idx="201">
                  <c:v>1.5489999999999999</c:v>
                </c:pt>
                <c:pt idx="202">
                  <c:v>1.776</c:v>
                </c:pt>
                <c:pt idx="203">
                  <c:v>1.91</c:v>
                </c:pt>
                <c:pt idx="204">
                  <c:v>1.913</c:v>
                </c:pt>
                <c:pt idx="205">
                  <c:v>1.782</c:v>
                </c:pt>
                <c:pt idx="206">
                  <c:v>1.5509999999999999</c:v>
                </c:pt>
                <c:pt idx="207">
                  <c:v>1.302</c:v>
                </c:pt>
                <c:pt idx="208">
                  <c:v>1.1040000000000001</c:v>
                </c:pt>
                <c:pt idx="209">
                  <c:v>0.996</c:v>
                </c:pt>
                <c:pt idx="210">
                  <c:v>1.0389999999999999</c:v>
                </c:pt>
                <c:pt idx="211">
                  <c:v>1.2150000000000001</c:v>
                </c:pt>
                <c:pt idx="212">
                  <c:v>1.4510000000000001</c:v>
                </c:pt>
                <c:pt idx="213">
                  <c:v>1.7090000000000001</c:v>
                </c:pt>
                <c:pt idx="214">
                  <c:v>1.929</c:v>
                </c:pt>
                <c:pt idx="215">
                  <c:v>2.0579999999999998</c:v>
                </c:pt>
                <c:pt idx="216">
                  <c:v>2.0379999999999998</c:v>
                </c:pt>
                <c:pt idx="217">
                  <c:v>1.871</c:v>
                </c:pt>
                <c:pt idx="218">
                  <c:v>1.599</c:v>
                </c:pt>
                <c:pt idx="219">
                  <c:v>1.2829999999999999</c:v>
                </c:pt>
                <c:pt idx="220">
                  <c:v>1.0189999999999999</c:v>
                </c:pt>
                <c:pt idx="221">
                  <c:v>0.86099999999999999</c:v>
                </c:pt>
                <c:pt idx="222">
                  <c:v>0.85399999999999998</c:v>
                </c:pt>
                <c:pt idx="223">
                  <c:v>0.98299999999999998</c:v>
                </c:pt>
                <c:pt idx="224">
                  <c:v>1.21</c:v>
                </c:pt>
                <c:pt idx="225">
                  <c:v>1.464</c:v>
                </c:pt>
                <c:pt idx="226">
                  <c:v>1.718</c:v>
                </c:pt>
                <c:pt idx="227">
                  <c:v>1.8959999999999999</c:v>
                </c:pt>
                <c:pt idx="228">
                  <c:v>1.956</c:v>
                </c:pt>
                <c:pt idx="229">
                  <c:v>1.8819999999999999</c:v>
                </c:pt>
                <c:pt idx="230">
                  <c:v>1.6919999999999999</c:v>
                </c:pt>
                <c:pt idx="231">
                  <c:v>1.4330000000000001</c:v>
                </c:pt>
                <c:pt idx="232">
                  <c:v>1.2090000000000001</c:v>
                </c:pt>
                <c:pt idx="233">
                  <c:v>1.0720000000000001</c:v>
                </c:pt>
                <c:pt idx="234">
                  <c:v>1.0469999999999999</c:v>
                </c:pt>
                <c:pt idx="235">
                  <c:v>1.1559999999999999</c:v>
                </c:pt>
                <c:pt idx="236">
                  <c:v>1.3360000000000001</c:v>
                </c:pt>
                <c:pt idx="237">
                  <c:v>1.5489999999999999</c:v>
                </c:pt>
                <c:pt idx="238">
                  <c:v>1.758</c:v>
                </c:pt>
                <c:pt idx="239">
                  <c:v>1.909</c:v>
                </c:pt>
                <c:pt idx="240">
                  <c:v>1.948</c:v>
                </c:pt>
                <c:pt idx="241">
                  <c:v>1.859</c:v>
                </c:pt>
                <c:pt idx="242">
                  <c:v>1.6559999999999999</c:v>
                </c:pt>
                <c:pt idx="243">
                  <c:v>1.3779999999999999</c:v>
                </c:pt>
                <c:pt idx="244">
                  <c:v>1.1080000000000001</c:v>
                </c:pt>
                <c:pt idx="245">
                  <c:v>0.92600000000000005</c:v>
                </c:pt>
                <c:pt idx="246">
                  <c:v>0.87</c:v>
                </c:pt>
                <c:pt idx="247">
                  <c:v>0.95299999999999996</c:v>
                </c:pt>
                <c:pt idx="248">
                  <c:v>1.139</c:v>
                </c:pt>
                <c:pt idx="249">
                  <c:v>1.389</c:v>
                </c:pt>
                <c:pt idx="250">
                  <c:v>1.63</c:v>
                </c:pt>
                <c:pt idx="251">
                  <c:v>1.84</c:v>
                </c:pt>
                <c:pt idx="252">
                  <c:v>1.9510000000000001</c:v>
                </c:pt>
                <c:pt idx="253">
                  <c:v>1.9379999999999999</c:v>
                </c:pt>
                <c:pt idx="254">
                  <c:v>1.8120000000000001</c:v>
                </c:pt>
                <c:pt idx="255">
                  <c:v>1.5980000000000001</c:v>
                </c:pt>
                <c:pt idx="256">
                  <c:v>1.3680000000000001</c:v>
                </c:pt>
                <c:pt idx="257">
                  <c:v>1.19</c:v>
                </c:pt>
                <c:pt idx="258">
                  <c:v>1.0960000000000001</c:v>
                </c:pt>
                <c:pt idx="259">
                  <c:v>1.111</c:v>
                </c:pt>
                <c:pt idx="260">
                  <c:v>1.2370000000000001</c:v>
                </c:pt>
                <c:pt idx="261">
                  <c:v>1.3959999999999999</c:v>
                </c:pt>
                <c:pt idx="262">
                  <c:v>1.5760000000000001</c:v>
                </c:pt>
                <c:pt idx="263">
                  <c:v>1.7250000000000001</c:v>
                </c:pt>
                <c:pt idx="264">
                  <c:v>1.798</c:v>
                </c:pt>
                <c:pt idx="265">
                  <c:v>1.778</c:v>
                </c:pt>
                <c:pt idx="266">
                  <c:v>1.651</c:v>
                </c:pt>
                <c:pt idx="267">
                  <c:v>1.4370000000000001</c:v>
                </c:pt>
                <c:pt idx="268">
                  <c:v>1.198</c:v>
                </c:pt>
                <c:pt idx="269">
                  <c:v>1.012</c:v>
                </c:pt>
                <c:pt idx="270">
                  <c:v>0.92400000000000004</c:v>
                </c:pt>
                <c:pt idx="271">
                  <c:v>0.94899999999999995</c:v>
                </c:pt>
                <c:pt idx="272">
                  <c:v>1.085</c:v>
                </c:pt>
                <c:pt idx="273">
                  <c:v>1.3169999999999999</c:v>
                </c:pt>
                <c:pt idx="274">
                  <c:v>1.556</c:v>
                </c:pt>
                <c:pt idx="275">
                  <c:v>1.7729999999999999</c:v>
                </c:pt>
                <c:pt idx="276">
                  <c:v>1.921</c:v>
                </c:pt>
                <c:pt idx="277">
                  <c:v>1.966</c:v>
                </c:pt>
                <c:pt idx="278">
                  <c:v>1.8939999999999999</c:v>
                </c:pt>
                <c:pt idx="279">
                  <c:v>1.7370000000000001</c:v>
                </c:pt>
                <c:pt idx="280">
                  <c:v>1.5249999999999999</c:v>
                </c:pt>
                <c:pt idx="281">
                  <c:v>1.331</c:v>
                </c:pt>
                <c:pt idx="282">
                  <c:v>1.2010000000000001</c:v>
                </c:pt>
                <c:pt idx="283">
                  <c:v>1.1479999999999999</c:v>
                </c:pt>
                <c:pt idx="284">
                  <c:v>1.194</c:v>
                </c:pt>
                <c:pt idx="285">
                  <c:v>1.3160000000000001</c:v>
                </c:pt>
                <c:pt idx="286">
                  <c:v>1.4350000000000001</c:v>
                </c:pt>
                <c:pt idx="287">
                  <c:v>1.548</c:v>
                </c:pt>
                <c:pt idx="288">
                  <c:v>1.631</c:v>
                </c:pt>
                <c:pt idx="289">
                  <c:v>1.6439999999999999</c:v>
                </c:pt>
                <c:pt idx="290">
                  <c:v>1.5680000000000001</c:v>
                </c:pt>
                <c:pt idx="291">
                  <c:v>1.4239999999999999</c:v>
                </c:pt>
                <c:pt idx="292">
                  <c:v>1.242</c:v>
                </c:pt>
                <c:pt idx="293">
                  <c:v>1.0840000000000001</c:v>
                </c:pt>
                <c:pt idx="294">
                  <c:v>0.99099999999999999</c:v>
                </c:pt>
                <c:pt idx="295">
                  <c:v>0.996</c:v>
                </c:pt>
                <c:pt idx="296">
                  <c:v>1.089</c:v>
                </c:pt>
                <c:pt idx="297">
                  <c:v>1.2589999999999999</c:v>
                </c:pt>
                <c:pt idx="298">
                  <c:v>1.4830000000000001</c:v>
                </c:pt>
                <c:pt idx="299">
                  <c:v>1.69</c:v>
                </c:pt>
                <c:pt idx="300">
                  <c:v>1.85</c:v>
                </c:pt>
                <c:pt idx="301">
                  <c:v>1.93</c:v>
                </c:pt>
                <c:pt idx="302">
                  <c:v>1.9259999999999999</c:v>
                </c:pt>
                <c:pt idx="303">
                  <c:v>1.8520000000000001</c:v>
                </c:pt>
                <c:pt idx="304">
                  <c:v>1.716</c:v>
                </c:pt>
                <c:pt idx="305">
                  <c:v>1.5489999999999999</c:v>
                </c:pt>
                <c:pt idx="306">
                  <c:v>1.4139999999999999</c:v>
                </c:pt>
                <c:pt idx="307">
                  <c:v>1.3169999999999999</c:v>
                </c:pt>
                <c:pt idx="308">
                  <c:v>1.266</c:v>
                </c:pt>
                <c:pt idx="309">
                  <c:v>1.2849999999999999</c:v>
                </c:pt>
                <c:pt idx="310">
                  <c:v>1.365</c:v>
                </c:pt>
                <c:pt idx="311">
                  <c:v>1.429</c:v>
                </c:pt>
                <c:pt idx="312">
                  <c:v>1.466</c:v>
                </c:pt>
                <c:pt idx="313">
                  <c:v>1.4690000000000001</c:v>
                </c:pt>
                <c:pt idx="314">
                  <c:v>1.4419999999999999</c:v>
                </c:pt>
                <c:pt idx="315">
                  <c:v>1.3680000000000001</c:v>
                </c:pt>
                <c:pt idx="316">
                  <c:v>1.252</c:v>
                </c:pt>
                <c:pt idx="317">
                  <c:v>1.145</c:v>
                </c:pt>
                <c:pt idx="318">
                  <c:v>1.0649999999999999</c:v>
                </c:pt>
                <c:pt idx="319">
                  <c:v>1.032</c:v>
                </c:pt>
                <c:pt idx="320">
                  <c:v>1.079</c:v>
                </c:pt>
                <c:pt idx="321">
                  <c:v>1.1910000000000001</c:v>
                </c:pt>
                <c:pt idx="322">
                  <c:v>1.3480000000000001</c:v>
                </c:pt>
                <c:pt idx="323">
                  <c:v>1.54</c:v>
                </c:pt>
                <c:pt idx="324">
                  <c:v>1.698</c:v>
                </c:pt>
                <c:pt idx="325">
                  <c:v>1.806</c:v>
                </c:pt>
                <c:pt idx="326">
                  <c:v>1.86</c:v>
                </c:pt>
                <c:pt idx="327">
                  <c:v>1.857</c:v>
                </c:pt>
                <c:pt idx="328">
                  <c:v>1.798</c:v>
                </c:pt>
                <c:pt idx="329">
                  <c:v>1.716</c:v>
                </c:pt>
                <c:pt idx="330">
                  <c:v>1.6240000000000001</c:v>
                </c:pt>
                <c:pt idx="331">
                  <c:v>1.524</c:v>
                </c:pt>
                <c:pt idx="332">
                  <c:v>1.4379999999999999</c:v>
                </c:pt>
                <c:pt idx="333">
                  <c:v>1.379</c:v>
                </c:pt>
                <c:pt idx="334">
                  <c:v>1.3360000000000001</c:v>
                </c:pt>
                <c:pt idx="335">
                  <c:v>1.319</c:v>
                </c:pt>
                <c:pt idx="336">
                  <c:v>1.3120000000000001</c:v>
                </c:pt>
                <c:pt idx="337">
                  <c:v>1.3109999999999999</c:v>
                </c:pt>
                <c:pt idx="338">
                  <c:v>1.288</c:v>
                </c:pt>
                <c:pt idx="339">
                  <c:v>1.2490000000000001</c:v>
                </c:pt>
                <c:pt idx="340">
                  <c:v>1.212</c:v>
                </c:pt>
                <c:pt idx="341">
                  <c:v>1.163</c:v>
                </c:pt>
                <c:pt idx="342">
                  <c:v>1.1299999999999999</c:v>
                </c:pt>
                <c:pt idx="343">
                  <c:v>1.119</c:v>
                </c:pt>
                <c:pt idx="344">
                  <c:v>1.131</c:v>
                </c:pt>
                <c:pt idx="345">
                  <c:v>1.19</c:v>
                </c:pt>
                <c:pt idx="346">
                  <c:v>1.2869999999999999</c:v>
                </c:pt>
                <c:pt idx="347">
                  <c:v>1.421</c:v>
                </c:pt>
                <c:pt idx="348">
                  <c:v>1.55</c:v>
                </c:pt>
                <c:pt idx="349">
                  <c:v>1.6619999999999999</c:v>
                </c:pt>
                <c:pt idx="350">
                  <c:v>1.754</c:v>
                </c:pt>
                <c:pt idx="351">
                  <c:v>1.8240000000000001</c:v>
                </c:pt>
                <c:pt idx="352">
                  <c:v>1.869</c:v>
                </c:pt>
                <c:pt idx="353">
                  <c:v>1.865</c:v>
                </c:pt>
                <c:pt idx="354">
                  <c:v>1.8149999999999999</c:v>
                </c:pt>
                <c:pt idx="355">
                  <c:v>1.7549999999999999</c:v>
                </c:pt>
                <c:pt idx="356">
                  <c:v>1.6619999999999999</c:v>
                </c:pt>
                <c:pt idx="357">
                  <c:v>1.552</c:v>
                </c:pt>
                <c:pt idx="358">
                  <c:v>1.4370000000000001</c:v>
                </c:pt>
                <c:pt idx="359">
                  <c:v>1.327</c:v>
                </c:pt>
                <c:pt idx="360">
                  <c:v>1.2290000000000001</c:v>
                </c:pt>
                <c:pt idx="361">
                  <c:v>1.161</c:v>
                </c:pt>
                <c:pt idx="362">
                  <c:v>1.129</c:v>
                </c:pt>
                <c:pt idx="363">
                  <c:v>1.121</c:v>
                </c:pt>
                <c:pt idx="364">
                  <c:v>1.1359999999999999</c:v>
                </c:pt>
                <c:pt idx="365">
                  <c:v>1.157</c:v>
                </c:pt>
                <c:pt idx="366">
                  <c:v>1.171</c:v>
                </c:pt>
                <c:pt idx="367">
                  <c:v>1.1910000000000001</c:v>
                </c:pt>
                <c:pt idx="368">
                  <c:v>1.2130000000000001</c:v>
                </c:pt>
                <c:pt idx="369">
                  <c:v>1.2330000000000001</c:v>
                </c:pt>
                <c:pt idx="370">
                  <c:v>1.258</c:v>
                </c:pt>
                <c:pt idx="371">
                  <c:v>1.3140000000000001</c:v>
                </c:pt>
                <c:pt idx="372">
                  <c:v>1.4059999999999999</c:v>
                </c:pt>
                <c:pt idx="373">
                  <c:v>1.4870000000000001</c:v>
                </c:pt>
                <c:pt idx="374">
                  <c:v>1.5740000000000001</c:v>
                </c:pt>
                <c:pt idx="375">
                  <c:v>1.6850000000000001</c:v>
                </c:pt>
                <c:pt idx="376">
                  <c:v>1.8</c:v>
                </c:pt>
                <c:pt idx="377">
                  <c:v>1.903</c:v>
                </c:pt>
                <c:pt idx="378">
                  <c:v>1.9670000000000001</c:v>
                </c:pt>
                <c:pt idx="379">
                  <c:v>1.9610000000000001</c:v>
                </c:pt>
                <c:pt idx="380">
                  <c:v>1.8959999999999999</c:v>
                </c:pt>
                <c:pt idx="381">
                  <c:v>1.7789999999999999</c:v>
                </c:pt>
                <c:pt idx="382">
                  <c:v>1.605</c:v>
                </c:pt>
                <c:pt idx="383">
                  <c:v>1.411</c:v>
                </c:pt>
                <c:pt idx="384">
                  <c:v>1.234</c:v>
                </c:pt>
                <c:pt idx="385">
                  <c:v>1.0900000000000001</c:v>
                </c:pt>
                <c:pt idx="386">
                  <c:v>0.998</c:v>
                </c:pt>
                <c:pt idx="387">
                  <c:v>0.97</c:v>
                </c:pt>
                <c:pt idx="388">
                  <c:v>1.0169999999999999</c:v>
                </c:pt>
                <c:pt idx="389">
                  <c:v>1.107</c:v>
                </c:pt>
                <c:pt idx="390">
                  <c:v>1.2010000000000001</c:v>
                </c:pt>
                <c:pt idx="391">
                  <c:v>1.28</c:v>
                </c:pt>
                <c:pt idx="392">
                  <c:v>1.327</c:v>
                </c:pt>
                <c:pt idx="393">
                  <c:v>1.3340000000000001</c:v>
                </c:pt>
                <c:pt idx="394">
                  <c:v>1.304</c:v>
                </c:pt>
                <c:pt idx="395">
                  <c:v>1.2629999999999999</c:v>
                </c:pt>
                <c:pt idx="396">
                  <c:v>1.252</c:v>
                </c:pt>
                <c:pt idx="397">
                  <c:v>1.3</c:v>
                </c:pt>
                <c:pt idx="398">
                  <c:v>1.36</c:v>
                </c:pt>
                <c:pt idx="399">
                  <c:v>1.4650000000000001</c:v>
                </c:pt>
                <c:pt idx="400">
                  <c:v>1.617</c:v>
                </c:pt>
                <c:pt idx="401">
                  <c:v>1.8009999999999999</c:v>
                </c:pt>
                <c:pt idx="402">
                  <c:v>1.9770000000000001</c:v>
                </c:pt>
                <c:pt idx="403">
                  <c:v>2.0870000000000002</c:v>
                </c:pt>
                <c:pt idx="404">
                  <c:v>2.1040000000000001</c:v>
                </c:pt>
                <c:pt idx="405">
                  <c:v>2.0219999999999998</c:v>
                </c:pt>
                <c:pt idx="406">
                  <c:v>1.85</c:v>
                </c:pt>
                <c:pt idx="407">
                  <c:v>1.6180000000000001</c:v>
                </c:pt>
                <c:pt idx="408">
                  <c:v>1.3580000000000001</c:v>
                </c:pt>
                <c:pt idx="409">
                  <c:v>1.115</c:v>
                </c:pt>
                <c:pt idx="410">
                  <c:v>0.93899999999999995</c:v>
                </c:pt>
                <c:pt idx="411">
                  <c:v>0.85</c:v>
                </c:pt>
                <c:pt idx="412">
                  <c:v>0.874</c:v>
                </c:pt>
                <c:pt idx="413">
                  <c:v>1.0009999999999999</c:v>
                </c:pt>
                <c:pt idx="414">
                  <c:v>1.1779999999999999</c:v>
                </c:pt>
                <c:pt idx="415">
                  <c:v>1.3420000000000001</c:v>
                </c:pt>
                <c:pt idx="416">
                  <c:v>1.4570000000000001</c:v>
                </c:pt>
                <c:pt idx="417">
                  <c:v>1.498</c:v>
                </c:pt>
                <c:pt idx="418">
                  <c:v>1.4470000000000001</c:v>
                </c:pt>
                <c:pt idx="419">
                  <c:v>1.3440000000000001</c:v>
                </c:pt>
                <c:pt idx="420">
                  <c:v>1.232</c:v>
                </c:pt>
                <c:pt idx="421">
                  <c:v>1.1599999999999999</c:v>
                </c:pt>
                <c:pt idx="422">
                  <c:v>1.175</c:v>
                </c:pt>
                <c:pt idx="423">
                  <c:v>1.2509999999999999</c:v>
                </c:pt>
                <c:pt idx="424">
                  <c:v>1.395</c:v>
                </c:pt>
                <c:pt idx="425">
                  <c:v>1.601</c:v>
                </c:pt>
                <c:pt idx="426">
                  <c:v>1.8560000000000001</c:v>
                </c:pt>
                <c:pt idx="427">
                  <c:v>2.0880000000000001</c:v>
                </c:pt>
                <c:pt idx="428">
                  <c:v>2.2189999999999999</c:v>
                </c:pt>
                <c:pt idx="429">
                  <c:v>2.2229999999999999</c:v>
                </c:pt>
                <c:pt idx="430">
                  <c:v>2.089</c:v>
                </c:pt>
                <c:pt idx="431">
                  <c:v>1.843</c:v>
                </c:pt>
                <c:pt idx="432">
                  <c:v>1.5389999999999999</c:v>
                </c:pt>
                <c:pt idx="433">
                  <c:v>1.2250000000000001</c:v>
                </c:pt>
                <c:pt idx="434">
                  <c:v>0.96399999999999997</c:v>
                </c:pt>
                <c:pt idx="435">
                  <c:v>0.80800000000000005</c:v>
                </c:pt>
                <c:pt idx="436">
                  <c:v>0.77600000000000002</c:v>
                </c:pt>
                <c:pt idx="437">
                  <c:v>0.86499999999999999</c:v>
                </c:pt>
                <c:pt idx="438">
                  <c:v>1.0629999999999999</c:v>
                </c:pt>
                <c:pt idx="439">
                  <c:v>1.3169999999999999</c:v>
                </c:pt>
                <c:pt idx="440">
                  <c:v>1.5249999999999999</c:v>
                </c:pt>
                <c:pt idx="441">
                  <c:v>1.629</c:v>
                </c:pt>
                <c:pt idx="442">
                  <c:v>1.6240000000000001</c:v>
                </c:pt>
                <c:pt idx="443">
                  <c:v>1.5029999999999999</c:v>
                </c:pt>
                <c:pt idx="444">
                  <c:v>1.321</c:v>
                </c:pt>
                <c:pt idx="445">
                  <c:v>1.145</c:v>
                </c:pt>
                <c:pt idx="446">
                  <c:v>1.036</c:v>
                </c:pt>
                <c:pt idx="447">
                  <c:v>1.0640000000000001</c:v>
                </c:pt>
                <c:pt idx="448">
                  <c:v>1.1879999999999999</c:v>
                </c:pt>
                <c:pt idx="449">
                  <c:v>1.385</c:v>
                </c:pt>
                <c:pt idx="450">
                  <c:v>1.66</c:v>
                </c:pt>
                <c:pt idx="451">
                  <c:v>1.958</c:v>
                </c:pt>
                <c:pt idx="452">
                  <c:v>2.2040000000000002</c:v>
                </c:pt>
                <c:pt idx="453">
                  <c:v>2.3279999999999998</c:v>
                </c:pt>
                <c:pt idx="454">
                  <c:v>2.2810000000000001</c:v>
                </c:pt>
                <c:pt idx="455">
                  <c:v>2.0649999999999999</c:v>
                </c:pt>
                <c:pt idx="456">
                  <c:v>1.7410000000000001</c:v>
                </c:pt>
                <c:pt idx="457">
                  <c:v>1.3859999999999999</c:v>
                </c:pt>
                <c:pt idx="458">
                  <c:v>1.0680000000000001</c:v>
                </c:pt>
                <c:pt idx="459">
                  <c:v>0.84799999999999998</c:v>
                </c:pt>
                <c:pt idx="460">
                  <c:v>0.75</c:v>
                </c:pt>
                <c:pt idx="461">
                  <c:v>0.79700000000000004</c:v>
                </c:pt>
                <c:pt idx="462">
                  <c:v>0.97299999999999998</c:v>
                </c:pt>
                <c:pt idx="463">
                  <c:v>1.248</c:v>
                </c:pt>
                <c:pt idx="464">
                  <c:v>1.5449999999999999</c:v>
                </c:pt>
                <c:pt idx="465">
                  <c:v>1.7490000000000001</c:v>
                </c:pt>
                <c:pt idx="466">
                  <c:v>1.8109999999999999</c:v>
                </c:pt>
                <c:pt idx="467">
                  <c:v>1.7130000000000001</c:v>
                </c:pt>
                <c:pt idx="468">
                  <c:v>1.4990000000000001</c:v>
                </c:pt>
                <c:pt idx="469">
                  <c:v>1.2470000000000001</c:v>
                </c:pt>
                <c:pt idx="470">
                  <c:v>1.0389999999999999</c:v>
                </c:pt>
                <c:pt idx="471">
                  <c:v>0.93200000000000005</c:v>
                </c:pt>
                <c:pt idx="472">
                  <c:v>0.98199999999999998</c:v>
                </c:pt>
                <c:pt idx="473">
                  <c:v>1.153</c:v>
                </c:pt>
                <c:pt idx="474">
                  <c:v>1.4019999999999999</c:v>
                </c:pt>
                <c:pt idx="475">
                  <c:v>1.7250000000000001</c:v>
                </c:pt>
                <c:pt idx="476">
                  <c:v>2.04</c:v>
                </c:pt>
                <c:pt idx="477">
                  <c:v>2.2709999999999999</c:v>
                </c:pt>
                <c:pt idx="478">
                  <c:v>2.3519999999999999</c:v>
                </c:pt>
                <c:pt idx="479">
                  <c:v>2.2240000000000002</c:v>
                </c:pt>
                <c:pt idx="480">
                  <c:v>1.9370000000000001</c:v>
                </c:pt>
                <c:pt idx="481">
                  <c:v>1.5669999999999999</c:v>
                </c:pt>
                <c:pt idx="482">
                  <c:v>1.1950000000000001</c:v>
                </c:pt>
                <c:pt idx="483">
                  <c:v>0.92400000000000004</c:v>
                </c:pt>
                <c:pt idx="484">
                  <c:v>0.78100000000000003</c:v>
                </c:pt>
                <c:pt idx="485">
                  <c:v>0.77500000000000002</c:v>
                </c:pt>
                <c:pt idx="486">
                  <c:v>0.92500000000000004</c:v>
                </c:pt>
                <c:pt idx="487">
                  <c:v>1.1839999999999999</c:v>
                </c:pt>
                <c:pt idx="488">
                  <c:v>1.5069999999999999</c:v>
                </c:pt>
                <c:pt idx="489">
                  <c:v>1.8120000000000001</c:v>
                </c:pt>
                <c:pt idx="490">
                  <c:v>1.9690000000000001</c:v>
                </c:pt>
                <c:pt idx="491">
                  <c:v>1.9490000000000001</c:v>
                </c:pt>
                <c:pt idx="492">
                  <c:v>1.7589999999999999</c:v>
                </c:pt>
                <c:pt idx="493">
                  <c:v>1.474</c:v>
                </c:pt>
                <c:pt idx="494">
                  <c:v>1.171</c:v>
                </c:pt>
                <c:pt idx="495">
                  <c:v>0.95399999999999996</c:v>
                </c:pt>
                <c:pt idx="496">
                  <c:v>0.872</c:v>
                </c:pt>
                <c:pt idx="497">
                  <c:v>0.96299999999999997</c:v>
                </c:pt>
                <c:pt idx="498">
                  <c:v>1.196</c:v>
                </c:pt>
                <c:pt idx="499">
                  <c:v>1.5009999999999999</c:v>
                </c:pt>
                <c:pt idx="500">
                  <c:v>1.835</c:v>
                </c:pt>
                <c:pt idx="501">
                  <c:v>2.121</c:v>
                </c:pt>
                <c:pt idx="502">
                  <c:v>2.2829999999999999</c:v>
                </c:pt>
                <c:pt idx="503">
                  <c:v>2.2679999999999998</c:v>
                </c:pt>
                <c:pt idx="504">
                  <c:v>2.0630000000000002</c:v>
                </c:pt>
                <c:pt idx="505">
                  <c:v>1.7330000000000001</c:v>
                </c:pt>
                <c:pt idx="506">
                  <c:v>1.3560000000000001</c:v>
                </c:pt>
                <c:pt idx="507">
                  <c:v>1.02</c:v>
                </c:pt>
                <c:pt idx="508">
                  <c:v>0.82099999999999995</c:v>
                </c:pt>
                <c:pt idx="509">
                  <c:v>0.76900000000000002</c:v>
                </c:pt>
                <c:pt idx="510">
                  <c:v>0.878</c:v>
                </c:pt>
                <c:pt idx="511">
                  <c:v>1.0940000000000001</c:v>
                </c:pt>
                <c:pt idx="512">
                  <c:v>1.421</c:v>
                </c:pt>
                <c:pt idx="513">
                  <c:v>1.77</c:v>
                </c:pt>
                <c:pt idx="514">
                  <c:v>2.0049999999999999</c:v>
                </c:pt>
                <c:pt idx="515">
                  <c:v>2.081</c:v>
                </c:pt>
                <c:pt idx="516">
                  <c:v>1.968</c:v>
                </c:pt>
                <c:pt idx="517">
                  <c:v>1.706</c:v>
                </c:pt>
                <c:pt idx="518">
                  <c:v>1.381</c:v>
                </c:pt>
                <c:pt idx="519">
                  <c:v>1.0900000000000001</c:v>
                </c:pt>
                <c:pt idx="520">
                  <c:v>0.91</c:v>
                </c:pt>
                <c:pt idx="521">
                  <c:v>0.873</c:v>
                </c:pt>
                <c:pt idx="522">
                  <c:v>1.0349999999999999</c:v>
                </c:pt>
                <c:pt idx="523">
                  <c:v>1.2849999999999999</c:v>
                </c:pt>
                <c:pt idx="524">
                  <c:v>1.577</c:v>
                </c:pt>
                <c:pt idx="525">
                  <c:v>1.875</c:v>
                </c:pt>
                <c:pt idx="526">
                  <c:v>2.0979999999999999</c:v>
                </c:pt>
                <c:pt idx="527">
                  <c:v>2.1629999999999998</c:v>
                </c:pt>
                <c:pt idx="528">
                  <c:v>2.0569999999999999</c:v>
                </c:pt>
                <c:pt idx="529">
                  <c:v>1.798</c:v>
                </c:pt>
                <c:pt idx="530">
                  <c:v>1.4470000000000001</c:v>
                </c:pt>
                <c:pt idx="531">
                  <c:v>1.101</c:v>
                </c:pt>
                <c:pt idx="532">
                  <c:v>0.85899999999999999</c:v>
                </c:pt>
                <c:pt idx="533">
                  <c:v>0.76900000000000002</c:v>
                </c:pt>
                <c:pt idx="534">
                  <c:v>0.83299999999999996</c:v>
                </c:pt>
                <c:pt idx="535">
                  <c:v>1.0069999999999999</c:v>
                </c:pt>
                <c:pt idx="536">
                  <c:v>1.292</c:v>
                </c:pt>
                <c:pt idx="537">
                  <c:v>1.645</c:v>
                </c:pt>
                <c:pt idx="538">
                  <c:v>1.9450000000000001</c:v>
                </c:pt>
                <c:pt idx="539">
                  <c:v>2.117</c:v>
                </c:pt>
                <c:pt idx="540">
                  <c:v>2.09</c:v>
                </c:pt>
                <c:pt idx="541">
                  <c:v>1.9119999999999999</c:v>
                </c:pt>
                <c:pt idx="542">
                  <c:v>1.6220000000000001</c:v>
                </c:pt>
                <c:pt idx="543">
                  <c:v>1.302</c:v>
                </c:pt>
                <c:pt idx="544">
                  <c:v>1.046</c:v>
                </c:pt>
                <c:pt idx="545">
                  <c:v>0.91100000000000003</c:v>
                </c:pt>
                <c:pt idx="546">
                  <c:v>0.92500000000000004</c:v>
                </c:pt>
                <c:pt idx="547">
                  <c:v>1.1140000000000001</c:v>
                </c:pt>
                <c:pt idx="548">
                  <c:v>1.3859999999999999</c:v>
                </c:pt>
                <c:pt idx="549">
                  <c:v>1.6579999999999999</c:v>
                </c:pt>
                <c:pt idx="550">
                  <c:v>1.89</c:v>
                </c:pt>
                <c:pt idx="551">
                  <c:v>2.0299999999999998</c:v>
                </c:pt>
                <c:pt idx="552">
                  <c:v>1.9990000000000001</c:v>
                </c:pt>
                <c:pt idx="553">
                  <c:v>1.8069999999999999</c:v>
                </c:pt>
                <c:pt idx="554">
                  <c:v>1.532</c:v>
                </c:pt>
                <c:pt idx="555">
                  <c:v>1.2230000000000001</c:v>
                </c:pt>
                <c:pt idx="556">
                  <c:v>0.96</c:v>
                </c:pt>
                <c:pt idx="557">
                  <c:v>0.83</c:v>
                </c:pt>
                <c:pt idx="558">
                  <c:v>0.85399999999999998</c:v>
                </c:pt>
                <c:pt idx="559">
                  <c:v>0.98599999999999999</c:v>
                </c:pt>
                <c:pt idx="560">
                  <c:v>1.2390000000000001</c:v>
                </c:pt>
                <c:pt idx="561">
                  <c:v>1.577</c:v>
                </c:pt>
                <c:pt idx="562">
                  <c:v>1.881</c:v>
                </c:pt>
                <c:pt idx="563">
                  <c:v>2.0859999999999999</c:v>
                </c:pt>
                <c:pt idx="564">
                  <c:v>2.149</c:v>
                </c:pt>
                <c:pt idx="565">
                  <c:v>2.04</c:v>
                </c:pt>
                <c:pt idx="566">
                  <c:v>1.7989999999999999</c:v>
                </c:pt>
                <c:pt idx="567">
                  <c:v>1.51</c:v>
                </c:pt>
                <c:pt idx="568">
                  <c:v>1.234</c:v>
                </c:pt>
                <c:pt idx="569">
                  <c:v>1.0389999999999999</c:v>
                </c:pt>
                <c:pt idx="570">
                  <c:v>0.97599999999999998</c:v>
                </c:pt>
                <c:pt idx="571">
                  <c:v>1.046</c:v>
                </c:pt>
                <c:pt idx="572">
                  <c:v>1.2150000000000001</c:v>
                </c:pt>
                <c:pt idx="573">
                  <c:v>1.4470000000000001</c:v>
                </c:pt>
                <c:pt idx="574">
                  <c:v>1.6579999999999999</c:v>
                </c:pt>
                <c:pt idx="575">
                  <c:v>1.81</c:v>
                </c:pt>
                <c:pt idx="576">
                  <c:v>1.837</c:v>
                </c:pt>
                <c:pt idx="577">
                  <c:v>1.7290000000000001</c:v>
                </c:pt>
                <c:pt idx="578">
                  <c:v>1.5089999999999999</c:v>
                </c:pt>
                <c:pt idx="579">
                  <c:v>1.2430000000000001</c:v>
                </c:pt>
                <c:pt idx="580">
                  <c:v>1.026</c:v>
                </c:pt>
                <c:pt idx="581">
                  <c:v>0.88100000000000001</c:v>
                </c:pt>
                <c:pt idx="582">
                  <c:v>0.85199999999999998</c:v>
                </c:pt>
                <c:pt idx="583">
                  <c:v>0.96299999999999997</c:v>
                </c:pt>
                <c:pt idx="584">
                  <c:v>1.171</c:v>
                </c:pt>
                <c:pt idx="585">
                  <c:v>1.462</c:v>
                </c:pt>
                <c:pt idx="586">
                  <c:v>1.752</c:v>
                </c:pt>
                <c:pt idx="587">
                  <c:v>1.9870000000000001</c:v>
                </c:pt>
                <c:pt idx="588">
                  <c:v>2.1179999999999999</c:v>
                </c:pt>
                <c:pt idx="589">
                  <c:v>2.0950000000000002</c:v>
                </c:pt>
                <c:pt idx="590">
                  <c:v>1.925</c:v>
                </c:pt>
                <c:pt idx="591">
                  <c:v>1.6910000000000001</c:v>
                </c:pt>
                <c:pt idx="592">
                  <c:v>1.452</c:v>
                </c:pt>
                <c:pt idx="593">
                  <c:v>1.2430000000000001</c:v>
                </c:pt>
                <c:pt idx="594">
                  <c:v>1.1220000000000001</c:v>
                </c:pt>
                <c:pt idx="595">
                  <c:v>1.121</c:v>
                </c:pt>
                <c:pt idx="596">
                  <c:v>1.202</c:v>
                </c:pt>
                <c:pt idx="597">
                  <c:v>1.337</c:v>
                </c:pt>
                <c:pt idx="598">
                  <c:v>1.5149999999999999</c:v>
                </c:pt>
                <c:pt idx="599">
                  <c:v>1.6679999999999999</c:v>
                </c:pt>
                <c:pt idx="600">
                  <c:v>1.734</c:v>
                </c:pt>
                <c:pt idx="601">
                  <c:v>1.6839999999999999</c:v>
                </c:pt>
                <c:pt idx="602">
                  <c:v>1.532</c:v>
                </c:pt>
                <c:pt idx="603">
                  <c:v>1.319</c:v>
                </c:pt>
                <c:pt idx="604">
                  <c:v>1.119</c:v>
                </c:pt>
                <c:pt idx="605">
                  <c:v>0.99299999999999999</c:v>
                </c:pt>
                <c:pt idx="606">
                  <c:v>0.95099999999999996</c:v>
                </c:pt>
                <c:pt idx="607">
                  <c:v>0.999</c:v>
                </c:pt>
                <c:pt idx="608">
                  <c:v>1.1459999999999999</c:v>
                </c:pt>
                <c:pt idx="609">
                  <c:v>1.3819999999999999</c:v>
                </c:pt>
                <c:pt idx="610">
                  <c:v>1.6339999999999999</c:v>
                </c:pt>
                <c:pt idx="611">
                  <c:v>1.8460000000000001</c:v>
                </c:pt>
                <c:pt idx="612">
                  <c:v>2.0059999999999998</c:v>
                </c:pt>
                <c:pt idx="613">
                  <c:v>2.04</c:v>
                </c:pt>
                <c:pt idx="614">
                  <c:v>1.9550000000000001</c:v>
                </c:pt>
                <c:pt idx="615">
                  <c:v>1.79</c:v>
                </c:pt>
                <c:pt idx="616">
                  <c:v>1.581</c:v>
                </c:pt>
                <c:pt idx="617">
                  <c:v>1.393</c:v>
                </c:pt>
                <c:pt idx="618">
                  <c:v>1.26</c:v>
                </c:pt>
                <c:pt idx="619">
                  <c:v>1.2090000000000001</c:v>
                </c:pt>
                <c:pt idx="620">
                  <c:v>1.224</c:v>
                </c:pt>
                <c:pt idx="621">
                  <c:v>1.2749999999999999</c:v>
                </c:pt>
                <c:pt idx="622">
                  <c:v>1.37</c:v>
                </c:pt>
                <c:pt idx="623">
                  <c:v>1.476</c:v>
                </c:pt>
                <c:pt idx="624">
                  <c:v>1.5580000000000001</c:v>
                </c:pt>
                <c:pt idx="625">
                  <c:v>1.5449999999999999</c:v>
                </c:pt>
                <c:pt idx="626">
                  <c:v>1.4590000000000001</c:v>
                </c:pt>
                <c:pt idx="627">
                  <c:v>1.3149999999999999</c:v>
                </c:pt>
                <c:pt idx="628">
                  <c:v>1.1619999999999999</c:v>
                </c:pt>
                <c:pt idx="629">
                  <c:v>1.0489999999999999</c:v>
                </c:pt>
                <c:pt idx="630">
                  <c:v>1.008</c:v>
                </c:pt>
                <c:pt idx="631">
                  <c:v>1.0329999999999999</c:v>
                </c:pt>
                <c:pt idx="632">
                  <c:v>1.1220000000000001</c:v>
                </c:pt>
                <c:pt idx="633">
                  <c:v>1.278</c:v>
                </c:pt>
                <c:pt idx="634">
                  <c:v>1.502</c:v>
                </c:pt>
                <c:pt idx="635">
                  <c:v>1.7130000000000001</c:v>
                </c:pt>
                <c:pt idx="636">
                  <c:v>1.8540000000000001</c:v>
                </c:pt>
                <c:pt idx="637">
                  <c:v>1.9279999999999999</c:v>
                </c:pt>
                <c:pt idx="638">
                  <c:v>1.92</c:v>
                </c:pt>
                <c:pt idx="639">
                  <c:v>1.833</c:v>
                </c:pt>
                <c:pt idx="640">
                  <c:v>1.696</c:v>
                </c:pt>
                <c:pt idx="641">
                  <c:v>1.5580000000000001</c:v>
                </c:pt>
                <c:pt idx="642">
                  <c:v>1.454</c:v>
                </c:pt>
                <c:pt idx="643">
                  <c:v>1.3879999999999999</c:v>
                </c:pt>
                <c:pt idx="644">
                  <c:v>1.355</c:v>
                </c:pt>
                <c:pt idx="645">
                  <c:v>1.3480000000000001</c:v>
                </c:pt>
                <c:pt idx="646">
                  <c:v>1.355</c:v>
                </c:pt>
                <c:pt idx="647">
                  <c:v>1.3819999999999999</c:v>
                </c:pt>
                <c:pt idx="648">
                  <c:v>1.415</c:v>
                </c:pt>
                <c:pt idx="649">
                  <c:v>1.41</c:v>
                </c:pt>
                <c:pt idx="650">
                  <c:v>1.3560000000000001</c:v>
                </c:pt>
                <c:pt idx="651">
                  <c:v>1.266</c:v>
                </c:pt>
                <c:pt idx="652">
                  <c:v>1.177</c:v>
                </c:pt>
                <c:pt idx="653">
                  <c:v>1.111</c:v>
                </c:pt>
                <c:pt idx="654">
                  <c:v>1.089</c:v>
                </c:pt>
                <c:pt idx="655">
                  <c:v>1.121</c:v>
                </c:pt>
                <c:pt idx="656">
                  <c:v>1.179</c:v>
                </c:pt>
                <c:pt idx="657">
                  <c:v>1.2749999999999999</c:v>
                </c:pt>
                <c:pt idx="658">
                  <c:v>1.417</c:v>
                </c:pt>
                <c:pt idx="659">
                  <c:v>1.6020000000000001</c:v>
                </c:pt>
                <c:pt idx="660">
                  <c:v>1.724</c:v>
                </c:pt>
                <c:pt idx="661">
                  <c:v>1.794</c:v>
                </c:pt>
                <c:pt idx="662">
                  <c:v>1.8380000000000001</c:v>
                </c:pt>
                <c:pt idx="663">
                  <c:v>1.8169999999999999</c:v>
                </c:pt>
                <c:pt idx="664">
                  <c:v>1.7509999999999999</c:v>
                </c:pt>
                <c:pt idx="665">
                  <c:v>1.6859999999999999</c:v>
                </c:pt>
                <c:pt idx="666">
                  <c:v>1.617</c:v>
                </c:pt>
                <c:pt idx="667">
                  <c:v>1.5529999999999999</c:v>
                </c:pt>
                <c:pt idx="668">
                  <c:v>1.502</c:v>
                </c:pt>
                <c:pt idx="669">
                  <c:v>1.456</c:v>
                </c:pt>
                <c:pt idx="670">
                  <c:v>1.4</c:v>
                </c:pt>
                <c:pt idx="671">
                  <c:v>1.3560000000000001</c:v>
                </c:pt>
                <c:pt idx="672">
                  <c:v>1.323</c:v>
                </c:pt>
                <c:pt idx="673">
                  <c:v>1.286</c:v>
                </c:pt>
                <c:pt idx="674">
                  <c:v>1.2529999999999999</c:v>
                </c:pt>
                <c:pt idx="675">
                  <c:v>1.2110000000000001</c:v>
                </c:pt>
                <c:pt idx="676">
                  <c:v>1.1679999999999999</c:v>
                </c:pt>
                <c:pt idx="677">
                  <c:v>1.1599999999999999</c:v>
                </c:pt>
                <c:pt idx="678">
                  <c:v>1.1599999999999999</c:v>
                </c:pt>
                <c:pt idx="679">
                  <c:v>1.1879999999999999</c:v>
                </c:pt>
                <c:pt idx="680">
                  <c:v>1.244</c:v>
                </c:pt>
                <c:pt idx="681">
                  <c:v>1.3049999999999999</c:v>
                </c:pt>
                <c:pt idx="682">
                  <c:v>1.371</c:v>
                </c:pt>
                <c:pt idx="683">
                  <c:v>1.462</c:v>
                </c:pt>
                <c:pt idx="684">
                  <c:v>1.5820000000000001</c:v>
                </c:pt>
                <c:pt idx="685">
                  <c:v>1.655</c:v>
                </c:pt>
                <c:pt idx="686">
                  <c:v>1.702</c:v>
                </c:pt>
                <c:pt idx="687">
                  <c:v>1.74</c:v>
                </c:pt>
                <c:pt idx="688">
                  <c:v>1.7529999999999999</c:v>
                </c:pt>
                <c:pt idx="689">
                  <c:v>1.7529999999999999</c:v>
                </c:pt>
                <c:pt idx="690">
                  <c:v>1.756</c:v>
                </c:pt>
                <c:pt idx="691">
                  <c:v>1.7390000000000001</c:v>
                </c:pt>
                <c:pt idx="692">
                  <c:v>1.6839999999999999</c:v>
                </c:pt>
                <c:pt idx="693">
                  <c:v>1.601</c:v>
                </c:pt>
                <c:pt idx="694">
                  <c:v>1.504</c:v>
                </c:pt>
                <c:pt idx="695">
                  <c:v>1.3859999999999999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C-4BB6-B7F2-3658D975E810}"/>
            </c:ext>
          </c:extLst>
        </c:ser>
        <c:ser>
          <c:idx val="1"/>
          <c:order val="1"/>
          <c:tx>
            <c:strRef>
              <c:f>'Raw Data Pasut'!$D$1</c:f>
              <c:strCache>
                <c:ptCount val="1"/>
                <c:pt idx="0">
                  <c:v>ELEVASI FILTER</c:v>
                </c:pt>
              </c:strCache>
            </c:strRef>
          </c:tx>
          <c:marker>
            <c:symbol val="none"/>
          </c:marker>
          <c:cat>
            <c:numRef>
              <c:f>'Raw Data Pasut'!$B$2:$B$697</c:f>
              <c:numCache>
                <c:formatCode>[$-F400]h:mm:ss\ AM/PM</c:formatCode>
                <c:ptCount val="696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</c:numCache>
            </c:numRef>
          </c:cat>
          <c:val>
            <c:numRef>
              <c:f>'Raw Data Pasut'!$D$2:$D$697</c:f>
              <c:numCache>
                <c:formatCode>0.000</c:formatCode>
                <c:ptCount val="696"/>
                <c:pt idx="0">
                  <c:v>1.288103475</c:v>
                </c:pt>
                <c:pt idx="1">
                  <c:v>1.207834933</c:v>
                </c:pt>
                <c:pt idx="2">
                  <c:v>1.1487715169999999</c:v>
                </c:pt>
                <c:pt idx="3">
                  <c:v>1.123025817</c:v>
                </c:pt>
                <c:pt idx="4">
                  <c:v>1.130473812</c:v>
                </c:pt>
                <c:pt idx="5">
                  <c:v>1.1624808600000001</c:v>
                </c:pt>
                <c:pt idx="6">
                  <c:v>1.2078354090000001</c:v>
                </c:pt>
                <c:pt idx="7">
                  <c:v>1.2563801830000001</c:v>
                </c:pt>
                <c:pt idx="8">
                  <c:v>1.2998703840000001</c:v>
                </c:pt>
                <c:pt idx="9">
                  <c:v>1.3325119940000001</c:v>
                </c:pt>
                <c:pt idx="10">
                  <c:v>1.352765746</c:v>
                </c:pt>
                <c:pt idx="11">
                  <c:v>1.365349693</c:v>
                </c:pt>
                <c:pt idx="12">
                  <c:v>1.3811560759999999</c:v>
                </c:pt>
                <c:pt idx="13">
                  <c:v>1.413832837</c:v>
                </c:pt>
                <c:pt idx="14">
                  <c:v>1.4738495469999999</c:v>
                </c:pt>
                <c:pt idx="15">
                  <c:v>1.5626824420000001</c:v>
                </c:pt>
                <c:pt idx="16">
                  <c:v>1.670256932</c:v>
                </c:pt>
                <c:pt idx="17">
                  <c:v>1.777192638</c:v>
                </c:pt>
                <c:pt idx="18">
                  <c:v>1.8605387419999999</c:v>
                </c:pt>
                <c:pt idx="19">
                  <c:v>1.900018038</c:v>
                </c:pt>
                <c:pt idx="20">
                  <c:v>1.882620084</c:v>
                </c:pt>
                <c:pt idx="21">
                  <c:v>1.805222788</c:v>
                </c:pt>
                <c:pt idx="22">
                  <c:v>1.6756674979999999</c:v>
                </c:pt>
                <c:pt idx="23">
                  <c:v>1.512188812</c:v>
                </c:pt>
                <c:pt idx="24">
                  <c:v>1.340646783</c:v>
                </c:pt>
                <c:pt idx="25">
                  <c:v>1.189493989</c:v>
                </c:pt>
                <c:pt idx="26">
                  <c:v>1.0834640090000001</c:v>
                </c:pt>
                <c:pt idx="27">
                  <c:v>1.037737895</c:v>
                </c:pt>
                <c:pt idx="28">
                  <c:v>1.0543780169999999</c:v>
                </c:pt>
                <c:pt idx="29">
                  <c:v>1.1221576069999999</c:v>
                </c:pt>
                <c:pt idx="30">
                  <c:v>1.219794858</c:v>
                </c:pt>
                <c:pt idx="31">
                  <c:v>1.321473248</c:v>
                </c:pt>
                <c:pt idx="32">
                  <c:v>1.403049931</c:v>
                </c:pt>
                <c:pt idx="33">
                  <c:v>1.447705762</c:v>
                </c:pt>
                <c:pt idx="34">
                  <c:v>1.4502427879999999</c:v>
                </c:pt>
                <c:pt idx="35">
                  <c:v>1.41908736</c:v>
                </c:pt>
                <c:pt idx="36">
                  <c:v>1.37480604</c:v>
                </c:pt>
                <c:pt idx="37">
                  <c:v>1.344640576</c:v>
                </c:pt>
                <c:pt idx="38">
                  <c:v>1.354193413</c:v>
                </c:pt>
                <c:pt idx="39">
                  <c:v>1.418783527</c:v>
                </c:pt>
                <c:pt idx="40">
                  <c:v>1.5372814029999999</c:v>
                </c:pt>
                <c:pt idx="41">
                  <c:v>1.6905273169999999</c:v>
                </c:pt>
                <c:pt idx="42">
                  <c:v>1.845191297</c:v>
                </c:pt>
                <c:pt idx="43">
                  <c:v>1.9623824270000001</c:v>
                </c:pt>
                <c:pt idx="44">
                  <c:v>2.008651951</c:v>
                </c:pt>
                <c:pt idx="45">
                  <c:v>1.9658471259999999</c:v>
                </c:pt>
                <c:pt idx="46">
                  <c:v>1.83642595</c:v>
                </c:pt>
                <c:pt idx="47">
                  <c:v>1.6426004700000001</c:v>
                </c:pt>
                <c:pt idx="48">
                  <c:v>1.420151097</c:v>
                </c:pt>
                <c:pt idx="49">
                  <c:v>1.2095552460000001</c:v>
                </c:pt>
                <c:pt idx="50">
                  <c:v>1.047326567</c:v>
                </c:pt>
                <c:pt idx="51">
                  <c:v>0.95928515199999997</c:v>
                </c:pt>
                <c:pt idx="52">
                  <c:v>0.95599208499999999</c:v>
                </c:pt>
                <c:pt idx="53">
                  <c:v>1.030203864</c:v>
                </c:pt>
                <c:pt idx="54">
                  <c:v>1.1571953420000001</c:v>
                </c:pt>
                <c:pt idx="55">
                  <c:v>1.29963669</c:v>
                </c:pt>
                <c:pt idx="56">
                  <c:v>1.417554285</c:v>
                </c:pt>
                <c:pt idx="57">
                  <c:v>1.4808043390000001</c:v>
                </c:pt>
                <c:pt idx="58">
                  <c:v>1.478834875</c:v>
                </c:pt>
                <c:pt idx="59">
                  <c:v>1.423078209</c:v>
                </c:pt>
                <c:pt idx="60">
                  <c:v>1.341396392</c:v>
                </c:pt>
                <c:pt idx="61">
                  <c:v>1.268440582</c:v>
                </c:pt>
                <c:pt idx="62">
                  <c:v>1.236676549</c:v>
                </c:pt>
                <c:pt idx="63">
                  <c:v>1.2697938010000001</c:v>
                </c:pt>
                <c:pt idx="64">
                  <c:v>1.3771676369999999</c:v>
                </c:pt>
                <c:pt idx="65">
                  <c:v>1.548704721</c:v>
                </c:pt>
                <c:pt idx="66">
                  <c:v>1.752755045</c:v>
                </c:pt>
                <c:pt idx="67">
                  <c:v>1.9412219209999999</c:v>
                </c:pt>
                <c:pt idx="68">
                  <c:v>2.0628153949999999</c:v>
                </c:pt>
                <c:pt idx="69">
                  <c:v>2.079859458</c:v>
                </c:pt>
                <c:pt idx="70">
                  <c:v>1.981043238</c:v>
                </c:pt>
                <c:pt idx="71">
                  <c:v>1.7845623420000001</c:v>
                </c:pt>
                <c:pt idx="72">
                  <c:v>1.5313954789999999</c:v>
                </c:pt>
                <c:pt idx="73">
                  <c:v>1.272990348</c:v>
                </c:pt>
                <c:pt idx="74">
                  <c:v>1.05872323</c:v>
                </c:pt>
                <c:pt idx="75">
                  <c:v>0.92638830000000005</c:v>
                </c:pt>
                <c:pt idx="76">
                  <c:v>0.89603562299999995</c:v>
                </c:pt>
                <c:pt idx="77">
                  <c:v>0.966265924</c:v>
                </c:pt>
                <c:pt idx="78">
                  <c:v>1.113278371</c:v>
                </c:pt>
                <c:pt idx="79">
                  <c:v>1.294667902</c:v>
                </c:pt>
                <c:pt idx="80">
                  <c:v>1.459548158</c:v>
                </c:pt>
                <c:pt idx="81">
                  <c:v>1.5634034349999999</c:v>
                </c:pt>
                <c:pt idx="82">
                  <c:v>1.582348224</c:v>
                </c:pt>
                <c:pt idx="83">
                  <c:v>1.5204307109999999</c:v>
                </c:pt>
                <c:pt idx="84">
                  <c:v>1.406747368</c:v>
                </c:pt>
                <c:pt idx="85">
                  <c:v>1.2845647280000001</c:v>
                </c:pt>
                <c:pt idx="86">
                  <c:v>1.198266678</c:v>
                </c:pt>
                <c:pt idx="87">
                  <c:v>1.1830105040000001</c:v>
                </c:pt>
                <c:pt idx="88">
                  <c:v>1.2579658339999999</c:v>
                </c:pt>
                <c:pt idx="89">
                  <c:v>1.421392743</c:v>
                </c:pt>
                <c:pt idx="90">
                  <c:v>1.647325723</c:v>
                </c:pt>
                <c:pt idx="91">
                  <c:v>1.887095902</c:v>
                </c:pt>
                <c:pt idx="92">
                  <c:v>2.0794504219999999</c:v>
                </c:pt>
                <c:pt idx="93">
                  <c:v>2.1685076900000002</c:v>
                </c:pt>
                <c:pt idx="94">
                  <c:v>2.1226909329999999</c:v>
                </c:pt>
                <c:pt idx="95">
                  <c:v>1.9458341610000001</c:v>
                </c:pt>
                <c:pt idx="96">
                  <c:v>1.6757937940000001</c:v>
                </c:pt>
                <c:pt idx="97">
                  <c:v>1.372419869</c:v>
                </c:pt>
                <c:pt idx="98">
                  <c:v>1.1006692929999999</c:v>
                </c:pt>
                <c:pt idx="99">
                  <c:v>0.91462763899999999</c:v>
                </c:pt>
                <c:pt idx="100">
                  <c:v>0.84619389499999997</c:v>
                </c:pt>
                <c:pt idx="101">
                  <c:v>0.89994468000000005</c:v>
                </c:pt>
                <c:pt idx="102">
                  <c:v>1.053753376</c:v>
                </c:pt>
                <c:pt idx="103">
                  <c:v>1.263807262</c:v>
                </c:pt>
                <c:pt idx="104">
                  <c:v>1.4734058839999999</c:v>
                </c:pt>
                <c:pt idx="105">
                  <c:v>1.625944643</c:v>
                </c:pt>
                <c:pt idx="106">
                  <c:v>1.6810194089999999</c:v>
                </c:pt>
                <c:pt idx="107">
                  <c:v>1.62854184</c:v>
                </c:pt>
                <c:pt idx="108">
                  <c:v>1.493406378</c:v>
                </c:pt>
                <c:pt idx="109">
                  <c:v>1.3267725029999999</c:v>
                </c:pt>
                <c:pt idx="110">
                  <c:v>1.1878089919999999</c:v>
                </c:pt>
                <c:pt idx="111">
                  <c:v>1.1251336190000001</c:v>
                </c:pt>
                <c:pt idx="112">
                  <c:v>1.165432255</c:v>
                </c:pt>
                <c:pt idx="113">
                  <c:v>1.31016317</c:v>
                </c:pt>
                <c:pt idx="114">
                  <c:v>1.5365959389999999</c:v>
                </c:pt>
                <c:pt idx="115">
                  <c:v>1.8005769540000001</c:v>
                </c:pt>
                <c:pt idx="116">
                  <c:v>2.0425299780000001</c:v>
                </c:pt>
                <c:pt idx="117">
                  <c:v>2.1995249170000002</c:v>
                </c:pt>
                <c:pt idx="118">
                  <c:v>2.2227096909999999</c:v>
                </c:pt>
                <c:pt idx="119">
                  <c:v>2.0943651320000001</c:v>
                </c:pt>
                <c:pt idx="120">
                  <c:v>1.8368769030000001</c:v>
                </c:pt>
                <c:pt idx="121">
                  <c:v>1.508540744</c:v>
                </c:pt>
                <c:pt idx="122">
                  <c:v>1.186686288</c:v>
                </c:pt>
                <c:pt idx="123">
                  <c:v>0.94431852999999999</c:v>
                </c:pt>
                <c:pt idx="124">
                  <c:v>0.82950295799999996</c:v>
                </c:pt>
                <c:pt idx="125">
                  <c:v>0.85502171299999996</c:v>
                </c:pt>
                <c:pt idx="126">
                  <c:v>0.99998057399999996</c:v>
                </c:pt>
                <c:pt idx="127">
                  <c:v>1.2191197650000001</c:v>
                </c:pt>
                <c:pt idx="128">
                  <c:v>1.4541962989999999</c:v>
                </c:pt>
                <c:pt idx="129">
                  <c:v>1.645251086</c:v>
                </c:pt>
                <c:pt idx="130">
                  <c:v>1.743019616</c:v>
                </c:pt>
                <c:pt idx="131">
                  <c:v>1.722575647</c:v>
                </c:pt>
                <c:pt idx="132">
                  <c:v>1.5936026679999999</c:v>
                </c:pt>
                <c:pt idx="133">
                  <c:v>1.400265887</c:v>
                </c:pt>
                <c:pt idx="134">
                  <c:v>1.2076577340000001</c:v>
                </c:pt>
                <c:pt idx="135">
                  <c:v>1.079941236</c:v>
                </c:pt>
                <c:pt idx="136">
                  <c:v>1.0606116759999999</c:v>
                </c:pt>
                <c:pt idx="137">
                  <c:v>1.1627932439999999</c:v>
                </c:pt>
                <c:pt idx="138">
                  <c:v>1.369721009</c:v>
                </c:pt>
                <c:pt idx="139">
                  <c:v>1.6402514720000001</c:v>
                </c:pt>
                <c:pt idx="140">
                  <c:v>1.915827572</c:v>
                </c:pt>
                <c:pt idx="141">
                  <c:v>2.1301217559999999</c:v>
                </c:pt>
                <c:pt idx="142">
                  <c:v>2.2237787949999999</c:v>
                </c:pt>
                <c:pt idx="143">
                  <c:v>2.1624706869999999</c:v>
                </c:pt>
                <c:pt idx="144">
                  <c:v>1.951287284</c:v>
                </c:pt>
                <c:pt idx="145">
                  <c:v>1.6374463850000001</c:v>
                </c:pt>
                <c:pt idx="146">
                  <c:v>1.2977444339999999</c:v>
                </c:pt>
                <c:pt idx="147">
                  <c:v>1.0146099500000001</c:v>
                </c:pt>
                <c:pt idx="148">
                  <c:v>0.85071858600000005</c:v>
                </c:pt>
                <c:pt idx="149">
                  <c:v>0.83282040999999996</c:v>
                </c:pt>
                <c:pt idx="150">
                  <c:v>0.94973391200000001</c:v>
                </c:pt>
                <c:pt idx="151">
                  <c:v>1.1612693270000001</c:v>
                </c:pt>
                <c:pt idx="152">
                  <c:v>1.4105951489999999</c:v>
                </c:pt>
                <c:pt idx="153">
                  <c:v>1.63532078</c:v>
                </c:pt>
                <c:pt idx="154">
                  <c:v>1.7783592109999999</c:v>
                </c:pt>
                <c:pt idx="155">
                  <c:v>1.801267639</c:v>
                </c:pt>
                <c:pt idx="156">
                  <c:v>1.697981169</c:v>
                </c:pt>
                <c:pt idx="157">
                  <c:v>1.501218663</c:v>
                </c:pt>
                <c:pt idx="158">
                  <c:v>1.274578864</c:v>
                </c:pt>
                <c:pt idx="159">
                  <c:v>1.0913666950000001</c:v>
                </c:pt>
                <c:pt idx="160">
                  <c:v>1.009982017</c:v>
                </c:pt>
                <c:pt idx="161">
                  <c:v>1.057580985</c:v>
                </c:pt>
                <c:pt idx="162">
                  <c:v>1.22705731</c:v>
                </c:pt>
                <c:pt idx="163">
                  <c:v>1.483349445</c:v>
                </c:pt>
                <c:pt idx="164">
                  <c:v>1.7719122629999999</c:v>
                </c:pt>
                <c:pt idx="165">
                  <c:v>2.026858909</c:v>
                </c:pt>
                <c:pt idx="166">
                  <c:v>2.1821820179999998</c:v>
                </c:pt>
                <c:pt idx="167">
                  <c:v>2.1888460369999998</c:v>
                </c:pt>
                <c:pt idx="168">
                  <c:v>2.0334740650000001</c:v>
                </c:pt>
                <c:pt idx="169">
                  <c:v>1.7484794480000001</c:v>
                </c:pt>
                <c:pt idx="170">
                  <c:v>1.405413518</c:v>
                </c:pt>
                <c:pt idx="171">
                  <c:v>1.0922184100000001</c:v>
                </c:pt>
                <c:pt idx="172">
                  <c:v>0.88440080799999998</c:v>
                </c:pt>
                <c:pt idx="173">
                  <c:v>0.82325116499999995</c:v>
                </c:pt>
                <c:pt idx="174">
                  <c:v>0.90910826300000003</c:v>
                </c:pt>
                <c:pt idx="175">
                  <c:v>1.1083032740000001</c:v>
                </c:pt>
                <c:pt idx="176">
                  <c:v>1.3660316560000001</c:v>
                </c:pt>
                <c:pt idx="177">
                  <c:v>1.6184965</c:v>
                </c:pt>
                <c:pt idx="178">
                  <c:v>1.8037118169999999</c:v>
                </c:pt>
                <c:pt idx="179">
                  <c:v>1.8740585830000001</c:v>
                </c:pt>
                <c:pt idx="180">
                  <c:v>1.810620025</c:v>
                </c:pt>
                <c:pt idx="181">
                  <c:v>1.6330109129999999</c:v>
                </c:pt>
                <c:pt idx="182">
                  <c:v>1.3966575969999999</c:v>
                </c:pt>
                <c:pt idx="183">
                  <c:v>1.1755805340000001</c:v>
                </c:pt>
                <c:pt idx="184">
                  <c:v>1.03779073</c:v>
                </c:pt>
                <c:pt idx="185">
                  <c:v>1.024686081</c:v>
                </c:pt>
                <c:pt idx="186">
                  <c:v>1.1422511369999999</c:v>
                </c:pt>
                <c:pt idx="187">
                  <c:v>1.36402852</c:v>
                </c:pt>
                <c:pt idx="188">
                  <c:v>1.6402282459999999</c:v>
                </c:pt>
                <c:pt idx="189">
                  <c:v>1.907884007</c:v>
                </c:pt>
                <c:pt idx="190">
                  <c:v>2.1016400279999998</c:v>
                </c:pt>
                <c:pt idx="191">
                  <c:v>2.1674720870000002</c:v>
                </c:pt>
                <c:pt idx="192">
                  <c:v>2.0787472619999998</c:v>
                </c:pt>
                <c:pt idx="193">
                  <c:v>1.848536695</c:v>
                </c:pt>
                <c:pt idx="194">
                  <c:v>1.530307946</c:v>
                </c:pt>
                <c:pt idx="195">
                  <c:v>1.203748708</c:v>
                </c:pt>
                <c:pt idx="196">
                  <c:v>0.95034414</c:v>
                </c:pt>
                <c:pt idx="197">
                  <c:v>0.82882428399999997</c:v>
                </c:pt>
                <c:pt idx="198">
                  <c:v>0.86015250700000001</c:v>
                </c:pt>
                <c:pt idx="199">
                  <c:v>1.02603081</c:v>
                </c:pt>
                <c:pt idx="200">
                  <c:v>1.278143273</c:v>
                </c:pt>
                <c:pt idx="201">
                  <c:v>1.552081211</c:v>
                </c:pt>
                <c:pt idx="202">
                  <c:v>1.781414547</c:v>
                </c:pt>
                <c:pt idx="203">
                  <c:v>1.910855886</c:v>
                </c:pt>
                <c:pt idx="204">
                  <c:v>1.908757716</c:v>
                </c:pt>
                <c:pt idx="205">
                  <c:v>1.7769971680000001</c:v>
                </c:pt>
                <c:pt idx="206">
                  <c:v>1.553542392</c:v>
                </c:pt>
                <c:pt idx="207">
                  <c:v>1.3036932649999999</c:v>
                </c:pt>
                <c:pt idx="208">
                  <c:v>1.1009635760000001</c:v>
                </c:pt>
                <c:pt idx="209">
                  <c:v>1.0044322560000001</c:v>
                </c:pt>
                <c:pt idx="210">
                  <c:v>1.0416528869999999</c:v>
                </c:pt>
                <c:pt idx="211">
                  <c:v>1.2030709289999999</c:v>
                </c:pt>
                <c:pt idx="212">
                  <c:v>1.447638191</c:v>
                </c:pt>
                <c:pt idx="213">
                  <c:v>1.7146793629999999</c:v>
                </c:pt>
                <c:pt idx="214">
                  <c:v>1.937307246</c:v>
                </c:pt>
                <c:pt idx="215">
                  <c:v>2.056154856</c:v>
                </c:pt>
                <c:pt idx="216">
                  <c:v>2.0338421389999999</c:v>
                </c:pt>
                <c:pt idx="217">
                  <c:v>1.8678655909999999</c:v>
                </c:pt>
                <c:pt idx="218">
                  <c:v>1.5957656259999999</c:v>
                </c:pt>
                <c:pt idx="219">
                  <c:v>1.2869415319999999</c:v>
                </c:pt>
                <c:pt idx="220">
                  <c:v>1.021748471</c:v>
                </c:pt>
                <c:pt idx="221">
                  <c:v>0.86614371499999998</c:v>
                </c:pt>
                <c:pt idx="222">
                  <c:v>0.85302135999999995</c:v>
                </c:pt>
                <c:pt idx="223">
                  <c:v>0.97704483399999997</c:v>
                </c:pt>
                <c:pt idx="224">
                  <c:v>1.201642082</c:v>
                </c:pt>
                <c:pt idx="225">
                  <c:v>1.4713146610000001</c:v>
                </c:pt>
                <c:pt idx="226">
                  <c:v>1.7234291450000001</c:v>
                </c:pt>
                <c:pt idx="227">
                  <c:v>1.8988946149999999</c:v>
                </c:pt>
                <c:pt idx="228">
                  <c:v>1.954266941</c:v>
                </c:pt>
                <c:pt idx="229">
                  <c:v>1.8750822190000001</c:v>
                </c:pt>
                <c:pt idx="230">
                  <c:v>1.6845568420000001</c:v>
                </c:pt>
                <c:pt idx="231">
                  <c:v>1.4399895920000001</c:v>
                </c:pt>
                <c:pt idx="232">
                  <c:v>1.214789991</c:v>
                </c:pt>
                <c:pt idx="233">
                  <c:v>1.0732924269999999</c:v>
                </c:pt>
                <c:pt idx="234">
                  <c:v>1.0505865249999999</c:v>
                </c:pt>
                <c:pt idx="235">
                  <c:v>1.145982651</c:v>
                </c:pt>
                <c:pt idx="236">
                  <c:v>1.3295251830000001</c:v>
                </c:pt>
                <c:pt idx="237">
                  <c:v>1.5539807640000001</c:v>
                </c:pt>
                <c:pt idx="238">
                  <c:v>1.7652783590000001</c:v>
                </c:pt>
                <c:pt idx="239">
                  <c:v>1.910491084</c:v>
                </c:pt>
                <c:pt idx="240">
                  <c:v>1.947074755</c:v>
                </c:pt>
                <c:pt idx="241">
                  <c:v>1.855241871</c:v>
                </c:pt>
                <c:pt idx="242">
                  <c:v>1.649088243</c:v>
                </c:pt>
                <c:pt idx="243">
                  <c:v>1.378207596</c:v>
                </c:pt>
                <c:pt idx="244">
                  <c:v>1.1148277369999999</c:v>
                </c:pt>
                <c:pt idx="245">
                  <c:v>0.93019407399999998</c:v>
                </c:pt>
                <c:pt idx="246">
                  <c:v>0.87114901700000003</c:v>
                </c:pt>
                <c:pt idx="247">
                  <c:v>0.94768614600000001</c:v>
                </c:pt>
                <c:pt idx="248">
                  <c:v>1.134951257</c:v>
                </c:pt>
                <c:pt idx="249">
                  <c:v>1.3848616920000001</c:v>
                </c:pt>
                <c:pt idx="250">
                  <c:v>1.6396231539999999</c:v>
                </c:pt>
                <c:pt idx="251">
                  <c:v>1.8429158590000001</c:v>
                </c:pt>
                <c:pt idx="252">
                  <c:v>1.9495509440000001</c:v>
                </c:pt>
                <c:pt idx="253">
                  <c:v>1.9354442359999999</c:v>
                </c:pt>
                <c:pt idx="254">
                  <c:v>1.8061753899999999</c:v>
                </c:pt>
                <c:pt idx="255">
                  <c:v>1.5987748420000001</c:v>
                </c:pt>
                <c:pt idx="256">
                  <c:v>1.3724993459999999</c:v>
                </c:pt>
                <c:pt idx="257">
                  <c:v>1.1902781469999999</c:v>
                </c:pt>
                <c:pt idx="258">
                  <c:v>1.09857289</c:v>
                </c:pt>
                <c:pt idx="259">
                  <c:v>1.114613122</c:v>
                </c:pt>
                <c:pt idx="260">
                  <c:v>1.2253478360000001</c:v>
                </c:pt>
                <c:pt idx="261">
                  <c:v>1.3956290629999999</c:v>
                </c:pt>
                <c:pt idx="262">
                  <c:v>1.5793343179999999</c:v>
                </c:pt>
                <c:pt idx="263">
                  <c:v>1.7288167270000001</c:v>
                </c:pt>
                <c:pt idx="264">
                  <c:v>1.8027351469999999</c:v>
                </c:pt>
                <c:pt idx="265">
                  <c:v>1.774724685</c:v>
                </c:pt>
                <c:pt idx="266">
                  <c:v>1.642831857</c:v>
                </c:pt>
                <c:pt idx="267">
                  <c:v>1.435003279</c:v>
                </c:pt>
                <c:pt idx="268">
                  <c:v>1.20474766</c:v>
                </c:pt>
                <c:pt idx="269">
                  <c:v>1.0157696110000001</c:v>
                </c:pt>
                <c:pt idx="270">
                  <c:v>0.92138367200000004</c:v>
                </c:pt>
                <c:pt idx="271">
                  <c:v>0.94793054300000001</c:v>
                </c:pt>
                <c:pt idx="272">
                  <c:v>1.0887147800000001</c:v>
                </c:pt>
                <c:pt idx="273">
                  <c:v>1.308894005</c:v>
                </c:pt>
                <c:pt idx="274">
                  <c:v>1.5569694709999999</c:v>
                </c:pt>
                <c:pt idx="275">
                  <c:v>1.777682387</c:v>
                </c:pt>
                <c:pt idx="276">
                  <c:v>1.9234244</c:v>
                </c:pt>
                <c:pt idx="277">
                  <c:v>1.9637589369999999</c:v>
                </c:pt>
                <c:pt idx="278">
                  <c:v>1.8927990910000001</c:v>
                </c:pt>
                <c:pt idx="279">
                  <c:v>1.732301662</c:v>
                </c:pt>
                <c:pt idx="280">
                  <c:v>1.5273221020000001</c:v>
                </c:pt>
                <c:pt idx="281">
                  <c:v>1.3335242</c:v>
                </c:pt>
                <c:pt idx="282">
                  <c:v>1.1998674629999999</c:v>
                </c:pt>
                <c:pt idx="283">
                  <c:v>1.1538240870000001</c:v>
                </c:pt>
                <c:pt idx="284">
                  <c:v>1.1954242129999999</c:v>
                </c:pt>
                <c:pt idx="285">
                  <c:v>1.3014508929999999</c:v>
                </c:pt>
                <c:pt idx="286">
                  <c:v>1.435569243</c:v>
                </c:pt>
                <c:pt idx="287">
                  <c:v>1.558411099</c:v>
                </c:pt>
                <c:pt idx="288">
                  <c:v>1.634781754</c:v>
                </c:pt>
                <c:pt idx="289">
                  <c:v>1.639476546</c:v>
                </c:pt>
                <c:pt idx="290">
                  <c:v>1.5637445089999999</c:v>
                </c:pt>
                <c:pt idx="291">
                  <c:v>1.4208157050000001</c:v>
                </c:pt>
                <c:pt idx="292">
                  <c:v>1.2458518329999999</c:v>
                </c:pt>
                <c:pt idx="293">
                  <c:v>1.087346876</c:v>
                </c:pt>
                <c:pt idx="294">
                  <c:v>0.99223277600000004</c:v>
                </c:pt>
                <c:pt idx="295">
                  <c:v>0.99097150000000001</c:v>
                </c:pt>
                <c:pt idx="296">
                  <c:v>1.0886581950000001</c:v>
                </c:pt>
                <c:pt idx="297">
                  <c:v>1.2647018350000001</c:v>
                </c:pt>
                <c:pt idx="298">
                  <c:v>1.4799993680000001</c:v>
                </c:pt>
                <c:pt idx="299">
                  <c:v>1.6883776989999999</c:v>
                </c:pt>
                <c:pt idx="300">
                  <c:v>1.848404449</c:v>
                </c:pt>
                <c:pt idx="301">
                  <c:v>1.932225933</c:v>
                </c:pt>
                <c:pt idx="302">
                  <c:v>1.9298130769999999</c:v>
                </c:pt>
                <c:pt idx="303">
                  <c:v>1.8490302430000001</c:v>
                </c:pt>
                <c:pt idx="304">
                  <c:v>1.712854595</c:v>
                </c:pt>
                <c:pt idx="305">
                  <c:v>1.5544972050000001</c:v>
                </c:pt>
                <c:pt idx="306">
                  <c:v>1.410375089</c:v>
                </c:pt>
                <c:pt idx="307">
                  <c:v>1.311270825</c:v>
                </c:pt>
                <c:pt idx="308">
                  <c:v>1.273654434</c:v>
                </c:pt>
                <c:pt idx="309">
                  <c:v>1.2946796089999999</c:v>
                </c:pt>
                <c:pt idx="310">
                  <c:v>1.3539189389999999</c:v>
                </c:pt>
                <c:pt idx="311">
                  <c:v>1.4216596889999999</c:v>
                </c:pt>
                <c:pt idx="312">
                  <c:v>1.469550377</c:v>
                </c:pt>
                <c:pt idx="313">
                  <c:v>1.4783599089999999</c:v>
                </c:pt>
                <c:pt idx="314">
                  <c:v>1.4407880660000001</c:v>
                </c:pt>
                <c:pt idx="315">
                  <c:v>1.361179715</c:v>
                </c:pt>
                <c:pt idx="316">
                  <c:v>1.254599869</c:v>
                </c:pt>
                <c:pt idx="317">
                  <c:v>1.145308309</c:v>
                </c:pt>
                <c:pt idx="318">
                  <c:v>1.0628285289999999</c:v>
                </c:pt>
                <c:pt idx="319">
                  <c:v>1.0347147249999999</c:v>
                </c:pt>
                <c:pt idx="320">
                  <c:v>1.0776974450000001</c:v>
                </c:pt>
                <c:pt idx="321">
                  <c:v>1.1908287580000001</c:v>
                </c:pt>
                <c:pt idx="322">
                  <c:v>1.3541662569999999</c:v>
                </c:pt>
                <c:pt idx="323">
                  <c:v>1.5343577079999999</c:v>
                </c:pt>
                <c:pt idx="324">
                  <c:v>1.6951892470000001</c:v>
                </c:pt>
                <c:pt idx="325">
                  <c:v>1.808545764</c:v>
                </c:pt>
                <c:pt idx="326">
                  <c:v>1.861092298</c:v>
                </c:pt>
                <c:pt idx="327">
                  <c:v>1.8545804400000001</c:v>
                </c:pt>
                <c:pt idx="328">
                  <c:v>1.8012123950000001</c:v>
                </c:pt>
                <c:pt idx="329">
                  <c:v>1.7175676879999999</c:v>
                </c:pt>
                <c:pt idx="330">
                  <c:v>1.6201602719999999</c:v>
                </c:pt>
                <c:pt idx="331">
                  <c:v>1.5235258140000001</c:v>
                </c:pt>
                <c:pt idx="332">
                  <c:v>1.4396311799999999</c:v>
                </c:pt>
                <c:pt idx="333">
                  <c:v>1.3768923040000001</c:v>
                </c:pt>
                <c:pt idx="334">
                  <c:v>1.338357792</c:v>
                </c:pt>
                <c:pt idx="335">
                  <c:v>1.320338265</c:v>
                </c:pt>
                <c:pt idx="336">
                  <c:v>1.313265404</c:v>
                </c:pt>
                <c:pt idx="337">
                  <c:v>1.305267113</c:v>
                </c:pt>
                <c:pt idx="338">
                  <c:v>1.2868950910000001</c:v>
                </c:pt>
                <c:pt idx="339">
                  <c:v>1.2545250939999999</c:v>
                </c:pt>
                <c:pt idx="340">
                  <c:v>1.2111013159999999</c:v>
                </c:pt>
                <c:pt idx="341">
                  <c:v>1.1649165560000001</c:v>
                </c:pt>
                <c:pt idx="342">
                  <c:v>1.127852361</c:v>
                </c:pt>
                <c:pt idx="343">
                  <c:v>1.1133832530000001</c:v>
                </c:pt>
                <c:pt idx="344">
                  <c:v>1.133470677</c:v>
                </c:pt>
                <c:pt idx="345">
                  <c:v>1.1942029190000001</c:v>
                </c:pt>
                <c:pt idx="346">
                  <c:v>1.2922034120000001</c:v>
                </c:pt>
                <c:pt idx="347">
                  <c:v>1.414703319</c:v>
                </c:pt>
                <c:pt idx="348">
                  <c:v>1.543967801</c:v>
                </c:pt>
                <c:pt idx="349">
                  <c:v>1.6632596019999999</c:v>
                </c:pt>
                <c:pt idx="350">
                  <c:v>1.7604648519999999</c:v>
                </c:pt>
                <c:pt idx="351">
                  <c:v>1.828117784</c:v>
                </c:pt>
                <c:pt idx="352">
                  <c:v>1.861849584</c:v>
                </c:pt>
                <c:pt idx="353">
                  <c:v>1.859708704</c:v>
                </c:pt>
                <c:pt idx="354">
                  <c:v>1.822595907</c:v>
                </c:pt>
                <c:pt idx="355">
                  <c:v>1.75446444</c:v>
                </c:pt>
                <c:pt idx="356">
                  <c:v>1.661669402</c:v>
                </c:pt>
                <c:pt idx="357">
                  <c:v>1.552272214</c:v>
                </c:pt>
                <c:pt idx="358">
                  <c:v>1.4360531190000001</c:v>
                </c:pt>
                <c:pt idx="359">
                  <c:v>1.3246397459999999</c:v>
                </c:pt>
                <c:pt idx="360">
                  <c:v>1.2303726559999999</c:v>
                </c:pt>
                <c:pt idx="361">
                  <c:v>1.163384698</c:v>
                </c:pt>
                <c:pt idx="362">
                  <c:v>1.12812618</c:v>
                </c:pt>
                <c:pt idx="363">
                  <c:v>1.1215503339999999</c:v>
                </c:pt>
                <c:pt idx="364">
                  <c:v>1.134417625</c:v>
                </c:pt>
                <c:pt idx="365">
                  <c:v>1.1552933489999999</c:v>
                </c:pt>
                <c:pt idx="366">
                  <c:v>1.175299646</c:v>
                </c:pt>
                <c:pt idx="367">
                  <c:v>1.1914552389999999</c:v>
                </c:pt>
                <c:pt idx="368">
                  <c:v>1.207221114</c:v>
                </c:pt>
                <c:pt idx="369">
                  <c:v>1.2300421180000001</c:v>
                </c:pt>
                <c:pt idx="370">
                  <c:v>1.267095681</c:v>
                </c:pt>
                <c:pt idx="371">
                  <c:v>1.321806123</c:v>
                </c:pt>
                <c:pt idx="372">
                  <c:v>1.3935269669999999</c:v>
                </c:pt>
                <c:pt idx="373">
                  <c:v>1.480118611</c:v>
                </c:pt>
                <c:pt idx="374">
                  <c:v>1.5799844240000001</c:v>
                </c:pt>
                <c:pt idx="375">
                  <c:v>1.6903319290000001</c:v>
                </c:pt>
                <c:pt idx="376">
                  <c:v>1.8026196999999999</c:v>
                </c:pt>
                <c:pt idx="377">
                  <c:v>1.8999447700000001</c:v>
                </c:pt>
                <c:pt idx="378">
                  <c:v>1.9601342289999999</c:v>
                </c:pt>
                <c:pt idx="379">
                  <c:v>1.9634989350000001</c:v>
                </c:pt>
                <c:pt idx="380">
                  <c:v>1.900544005</c:v>
                </c:pt>
                <c:pt idx="381">
                  <c:v>1.7755390740000001</c:v>
                </c:pt>
                <c:pt idx="382">
                  <c:v>1.6052340709999999</c:v>
                </c:pt>
                <c:pt idx="383">
                  <c:v>1.4146896609999999</c:v>
                </c:pt>
                <c:pt idx="384">
                  <c:v>1.2324607000000001</c:v>
                </c:pt>
                <c:pt idx="385">
                  <c:v>1.085999465</c:v>
                </c:pt>
                <c:pt idx="386">
                  <c:v>0.99688867800000003</c:v>
                </c:pt>
                <c:pt idx="387">
                  <c:v>0.97570113599999997</c:v>
                </c:pt>
                <c:pt idx="388">
                  <c:v>1.0178752470000001</c:v>
                </c:pt>
                <c:pt idx="389">
                  <c:v>1.1033288590000001</c:v>
                </c:pt>
                <c:pt idx="390">
                  <c:v>1.2017391159999999</c:v>
                </c:pt>
                <c:pt idx="391">
                  <c:v>1.2825226510000001</c:v>
                </c:pt>
                <c:pt idx="392">
                  <c:v>1.325580489</c:v>
                </c:pt>
                <c:pt idx="393">
                  <c:v>1.327898499</c:v>
                </c:pt>
                <c:pt idx="394">
                  <c:v>1.302870805</c:v>
                </c:pt>
                <c:pt idx="395">
                  <c:v>1.273104252</c:v>
                </c:pt>
                <c:pt idx="396">
                  <c:v>1.2613060060000001</c:v>
                </c:pt>
                <c:pt idx="397">
                  <c:v>1.284465942</c:v>
                </c:pt>
                <c:pt idx="398">
                  <c:v>1.3526694480000001</c:v>
                </c:pt>
                <c:pt idx="399">
                  <c:v>1.4690178389999999</c:v>
                </c:pt>
                <c:pt idx="400">
                  <c:v>1.6268459639999999</c:v>
                </c:pt>
                <c:pt idx="401">
                  <c:v>1.805479863</c:v>
                </c:pt>
                <c:pt idx="402">
                  <c:v>1.970257202</c:v>
                </c:pt>
                <c:pt idx="403">
                  <c:v>2.080668728</c:v>
                </c:pt>
                <c:pt idx="404">
                  <c:v>2.1037760140000001</c:v>
                </c:pt>
                <c:pt idx="405">
                  <c:v>2.0255046060000002</c:v>
                </c:pt>
                <c:pt idx="406">
                  <c:v>1.8543494140000001</c:v>
                </c:pt>
                <c:pt idx="407">
                  <c:v>1.617825791</c:v>
                </c:pt>
                <c:pt idx="408">
                  <c:v>1.3557591419999999</c:v>
                </c:pt>
                <c:pt idx="409">
                  <c:v>1.113491813</c:v>
                </c:pt>
                <c:pt idx="410">
                  <c:v>0.93476720599999996</c:v>
                </c:pt>
                <c:pt idx="411">
                  <c:v>0.85272510000000001</c:v>
                </c:pt>
                <c:pt idx="412">
                  <c:v>0.87975882000000005</c:v>
                </c:pt>
                <c:pt idx="413">
                  <c:v>1.0005774759999999</c:v>
                </c:pt>
                <c:pt idx="414">
                  <c:v>1.173766673</c:v>
                </c:pt>
                <c:pt idx="415">
                  <c:v>1.3437640639999999</c:v>
                </c:pt>
                <c:pt idx="416">
                  <c:v>1.459548165</c:v>
                </c:pt>
                <c:pt idx="417">
                  <c:v>1.4922971110000001</c:v>
                </c:pt>
                <c:pt idx="418">
                  <c:v>1.4442762060000001</c:v>
                </c:pt>
                <c:pt idx="419">
                  <c:v>1.3452922279999999</c:v>
                </c:pt>
                <c:pt idx="420">
                  <c:v>1.2392965279999999</c:v>
                </c:pt>
                <c:pt idx="421">
                  <c:v>1.1686762959999999</c:v>
                </c:pt>
                <c:pt idx="422">
                  <c:v>1.1637718029999999</c:v>
                </c:pt>
                <c:pt idx="423">
                  <c:v>1.2396708400000001</c:v>
                </c:pt>
                <c:pt idx="424">
                  <c:v>1.3961063819999999</c:v>
                </c:pt>
                <c:pt idx="425">
                  <c:v>1.615675199</c:v>
                </c:pt>
                <c:pt idx="426">
                  <c:v>1.8613494500000001</c:v>
                </c:pt>
                <c:pt idx="427">
                  <c:v>2.0795899260000001</c:v>
                </c:pt>
                <c:pt idx="428">
                  <c:v>2.213338738</c:v>
                </c:pt>
                <c:pt idx="429">
                  <c:v>2.2210203979999998</c:v>
                </c:pt>
                <c:pt idx="430">
                  <c:v>2.0916524519999999</c:v>
                </c:pt>
                <c:pt idx="431">
                  <c:v>1.8482122430000001</c:v>
                </c:pt>
                <c:pt idx="432">
                  <c:v>1.539202416</c:v>
                </c:pt>
                <c:pt idx="433">
                  <c:v>1.2246951960000001</c:v>
                </c:pt>
                <c:pt idx="434">
                  <c:v>0.96340347100000001</c:v>
                </c:pt>
                <c:pt idx="435">
                  <c:v>0.80299552500000004</c:v>
                </c:pt>
                <c:pt idx="436">
                  <c:v>0.77197877000000004</c:v>
                </c:pt>
                <c:pt idx="437">
                  <c:v>0.871793755</c:v>
                </c:pt>
                <c:pt idx="438">
                  <c:v>1.0716860880000001</c:v>
                </c:pt>
                <c:pt idx="439">
                  <c:v>1.312029307</c:v>
                </c:pt>
                <c:pt idx="440">
                  <c:v>1.519725282</c:v>
                </c:pt>
                <c:pt idx="441">
                  <c:v>1.6323308679999999</c:v>
                </c:pt>
                <c:pt idx="442">
                  <c:v>1.620826042</c:v>
                </c:pt>
                <c:pt idx="443">
                  <c:v>1.4999634079999999</c:v>
                </c:pt>
                <c:pt idx="444">
                  <c:v>1.321049406</c:v>
                </c:pt>
                <c:pt idx="445">
                  <c:v>1.151175608</c:v>
                </c:pt>
                <c:pt idx="446">
                  <c:v>1.0497343320000001</c:v>
                </c:pt>
                <c:pt idx="447">
                  <c:v>1.053027392</c:v>
                </c:pt>
                <c:pt idx="448">
                  <c:v>1.1706300999999999</c:v>
                </c:pt>
                <c:pt idx="449">
                  <c:v>1.3885307819999999</c:v>
                </c:pt>
                <c:pt idx="450">
                  <c:v>1.6718319690000001</c:v>
                </c:pt>
                <c:pt idx="451">
                  <c:v>1.9660117610000001</c:v>
                </c:pt>
                <c:pt idx="452">
                  <c:v>2.2030631660000002</c:v>
                </c:pt>
                <c:pt idx="453">
                  <c:v>2.3179732739999999</c:v>
                </c:pt>
                <c:pt idx="454">
                  <c:v>2.2715594179999998</c:v>
                </c:pt>
                <c:pt idx="455">
                  <c:v>2.0671730319999999</c:v>
                </c:pt>
                <c:pt idx="456">
                  <c:v>1.750498543</c:v>
                </c:pt>
                <c:pt idx="457">
                  <c:v>1.392797515</c:v>
                </c:pt>
                <c:pt idx="458">
                  <c:v>1.0684462889999999</c:v>
                </c:pt>
                <c:pt idx="459">
                  <c:v>0.83836161399999998</c:v>
                </c:pt>
                <c:pt idx="460">
                  <c:v>0.74247223600000001</c:v>
                </c:pt>
                <c:pt idx="461">
                  <c:v>0.79597479900000001</c:v>
                </c:pt>
                <c:pt idx="462">
                  <c:v>0.98411150999999997</c:v>
                </c:pt>
                <c:pt idx="463">
                  <c:v>1.2578864789999999</c:v>
                </c:pt>
                <c:pt idx="464">
                  <c:v>1.539484345</c:v>
                </c:pt>
                <c:pt idx="465">
                  <c:v>1.743092308</c:v>
                </c:pt>
                <c:pt idx="466">
                  <c:v>1.805626374</c:v>
                </c:pt>
                <c:pt idx="467">
                  <c:v>1.712207155</c:v>
                </c:pt>
                <c:pt idx="468">
                  <c:v>1.501980603</c:v>
                </c:pt>
                <c:pt idx="469">
                  <c:v>1.2510398359999999</c:v>
                </c:pt>
                <c:pt idx="470">
                  <c:v>1.0424462350000001</c:v>
                </c:pt>
                <c:pt idx="471">
                  <c:v>0.93925997000000006</c:v>
                </c:pt>
                <c:pt idx="472">
                  <c:v>0.97158452500000003</c:v>
                </c:pt>
                <c:pt idx="473">
                  <c:v>1.1374233579999999</c:v>
                </c:pt>
                <c:pt idx="474">
                  <c:v>1.4087738299999999</c:v>
                </c:pt>
                <c:pt idx="475">
                  <c:v>1.735556895</c:v>
                </c:pt>
                <c:pt idx="476">
                  <c:v>2.0487317329999999</c:v>
                </c:pt>
                <c:pt idx="477">
                  <c:v>2.2705106439999998</c:v>
                </c:pt>
                <c:pt idx="478">
                  <c:v>2.3358160670000001</c:v>
                </c:pt>
                <c:pt idx="479">
                  <c:v>2.2175833630000001</c:v>
                </c:pt>
                <c:pt idx="480">
                  <c:v>1.940762646</c:v>
                </c:pt>
                <c:pt idx="481">
                  <c:v>1.5747340169999999</c:v>
                </c:pt>
                <c:pt idx="482">
                  <c:v>1.208059266</c:v>
                </c:pt>
                <c:pt idx="483">
                  <c:v>0.92059339200000001</c:v>
                </c:pt>
                <c:pt idx="484">
                  <c:v>0.766457575</c:v>
                </c:pt>
                <c:pt idx="485">
                  <c:v>0.76979048400000005</c:v>
                </c:pt>
                <c:pt idx="486">
                  <c:v>0.92536663200000002</c:v>
                </c:pt>
                <c:pt idx="487">
                  <c:v>1.1973072789999999</c:v>
                </c:pt>
                <c:pt idx="488">
                  <c:v>1.518672773</c:v>
                </c:pt>
                <c:pt idx="489">
                  <c:v>1.80127952</c:v>
                </c:pt>
                <c:pt idx="490">
                  <c:v>1.9603029089999999</c:v>
                </c:pt>
                <c:pt idx="491">
                  <c:v>1.945651952</c:v>
                </c:pt>
                <c:pt idx="492">
                  <c:v>1.763561105</c:v>
                </c:pt>
                <c:pt idx="493">
                  <c:v>1.475563352</c:v>
                </c:pt>
                <c:pt idx="494">
                  <c:v>1.1750777859999999</c:v>
                </c:pt>
                <c:pt idx="495">
                  <c:v>0.95401956600000004</c:v>
                </c:pt>
                <c:pt idx="496">
                  <c:v>0.87503093899999995</c:v>
                </c:pt>
                <c:pt idx="497">
                  <c:v>0.95870622299999997</c:v>
                </c:pt>
                <c:pt idx="498">
                  <c:v>1.185321359</c:v>
                </c:pt>
                <c:pt idx="499">
                  <c:v>1.5041822600000001</c:v>
                </c:pt>
                <c:pt idx="500">
                  <c:v>1.844454485</c:v>
                </c:pt>
                <c:pt idx="501">
                  <c:v>2.1268853970000001</c:v>
                </c:pt>
                <c:pt idx="502">
                  <c:v>2.2795152179999998</c:v>
                </c:pt>
                <c:pt idx="503">
                  <c:v>2.2575072619999998</c:v>
                </c:pt>
                <c:pt idx="504">
                  <c:v>2.0601282909999998</c:v>
                </c:pt>
                <c:pt idx="505">
                  <c:v>1.7345989470000001</c:v>
                </c:pt>
                <c:pt idx="506">
                  <c:v>1.362081125</c:v>
                </c:pt>
                <c:pt idx="507">
                  <c:v>1.031856565</c:v>
                </c:pt>
                <c:pt idx="508">
                  <c:v>0.81653368000000004</c:v>
                </c:pt>
                <c:pt idx="509">
                  <c:v>0.75797439099999997</c:v>
                </c:pt>
                <c:pt idx="510">
                  <c:v>0.86396189499999998</c:v>
                </c:pt>
                <c:pt idx="511">
                  <c:v>1.10912513</c:v>
                </c:pt>
                <c:pt idx="512">
                  <c:v>1.436440809</c:v>
                </c:pt>
                <c:pt idx="513">
                  <c:v>1.763450229</c:v>
                </c:pt>
                <c:pt idx="514">
                  <c:v>1.9998033180000001</c:v>
                </c:pt>
                <c:pt idx="515">
                  <c:v>2.0752827890000001</c:v>
                </c:pt>
                <c:pt idx="516">
                  <c:v>1.966768463</c:v>
                </c:pt>
                <c:pt idx="517">
                  <c:v>1.7093280850000001</c:v>
                </c:pt>
                <c:pt idx="518">
                  <c:v>1.384323553</c:v>
                </c:pt>
                <c:pt idx="519">
                  <c:v>1.090058328</c:v>
                </c:pt>
                <c:pt idx="520">
                  <c:v>0.90902565199999996</c:v>
                </c:pt>
                <c:pt idx="521">
                  <c:v>0.88548806599999996</c:v>
                </c:pt>
                <c:pt idx="522">
                  <c:v>1.0194926879999999</c:v>
                </c:pt>
                <c:pt idx="523">
                  <c:v>1.2741177299999999</c:v>
                </c:pt>
                <c:pt idx="524">
                  <c:v>1.5878954430000001</c:v>
                </c:pt>
                <c:pt idx="525">
                  <c:v>1.8868044470000001</c:v>
                </c:pt>
                <c:pt idx="526">
                  <c:v>2.0965770410000002</c:v>
                </c:pt>
                <c:pt idx="527">
                  <c:v>2.1588016579999998</c:v>
                </c:pt>
                <c:pt idx="528">
                  <c:v>2.0495108040000001</c:v>
                </c:pt>
                <c:pt idx="529">
                  <c:v>1.7915265950000001</c:v>
                </c:pt>
                <c:pt idx="530">
                  <c:v>1.450770157</c:v>
                </c:pt>
                <c:pt idx="531">
                  <c:v>1.115220229</c:v>
                </c:pt>
                <c:pt idx="532">
                  <c:v>0.86662802500000002</c:v>
                </c:pt>
                <c:pt idx="533">
                  <c:v>0.75912607200000004</c:v>
                </c:pt>
                <c:pt idx="534">
                  <c:v>0.81171598899999997</c:v>
                </c:pt>
                <c:pt idx="535">
                  <c:v>1.010479723</c:v>
                </c:pt>
                <c:pt idx="536">
                  <c:v>1.3124754219999999</c:v>
                </c:pt>
                <c:pt idx="537">
                  <c:v>1.649652634</c:v>
                </c:pt>
                <c:pt idx="538">
                  <c:v>1.9388101520000001</c:v>
                </c:pt>
                <c:pt idx="539">
                  <c:v>2.102211633</c:v>
                </c:pt>
                <c:pt idx="540">
                  <c:v>2.0935735750000002</c:v>
                </c:pt>
                <c:pt idx="541">
                  <c:v>1.916412397</c:v>
                </c:pt>
                <c:pt idx="542">
                  <c:v>1.624304559</c:v>
                </c:pt>
                <c:pt idx="543">
                  <c:v>1.302816797</c:v>
                </c:pt>
                <c:pt idx="544">
                  <c:v>1.0418728230000001</c:v>
                </c:pt>
                <c:pt idx="545">
                  <c:v>0.90965311100000001</c:v>
                </c:pt>
                <c:pt idx="546">
                  <c:v>0.93588624399999998</c:v>
                </c:pt>
                <c:pt idx="547">
                  <c:v>1.1074167539999999</c:v>
                </c:pt>
                <c:pt idx="548">
                  <c:v>1.374737541</c:v>
                </c:pt>
                <c:pt idx="549">
                  <c:v>1.665783469</c:v>
                </c:pt>
                <c:pt idx="550">
                  <c:v>1.903205424</c:v>
                </c:pt>
                <c:pt idx="551">
                  <c:v>2.0226361370000001</c:v>
                </c:pt>
                <c:pt idx="552">
                  <c:v>1.989529061</c:v>
                </c:pt>
                <c:pt idx="553">
                  <c:v>1.810097702</c:v>
                </c:pt>
                <c:pt idx="554">
                  <c:v>1.5308809729999999</c:v>
                </c:pt>
                <c:pt idx="555">
                  <c:v>1.2250883319999999</c:v>
                </c:pt>
                <c:pt idx="556">
                  <c:v>0.97071189300000005</c:v>
                </c:pt>
                <c:pt idx="557">
                  <c:v>0.82966832499999998</c:v>
                </c:pt>
                <c:pt idx="558">
                  <c:v>0.83501808600000005</c:v>
                </c:pt>
                <c:pt idx="559">
                  <c:v>0.98691026999999998</c:v>
                </c:pt>
                <c:pt idx="560">
                  <c:v>1.253720202</c:v>
                </c:pt>
                <c:pt idx="561">
                  <c:v>1.5765102179999999</c:v>
                </c:pt>
                <c:pt idx="562">
                  <c:v>1.879020436</c:v>
                </c:pt>
                <c:pt idx="563">
                  <c:v>2.085439118</c:v>
                </c:pt>
                <c:pt idx="564">
                  <c:v>2.1427161020000001</c:v>
                </c:pt>
                <c:pt idx="565">
                  <c:v>2.0384644160000001</c:v>
                </c:pt>
                <c:pt idx="566">
                  <c:v>1.8055350189999999</c:v>
                </c:pt>
                <c:pt idx="567">
                  <c:v>1.5107262859999999</c:v>
                </c:pt>
                <c:pt idx="568">
                  <c:v>1.2330016850000001</c:v>
                </c:pt>
                <c:pt idx="569">
                  <c:v>1.040575958</c:v>
                </c:pt>
                <c:pt idx="570">
                  <c:v>0.97454604499999997</c:v>
                </c:pt>
                <c:pt idx="571">
                  <c:v>1.0418973840000001</c:v>
                </c:pt>
                <c:pt idx="572">
                  <c:v>1.2166406489999999</c:v>
                </c:pt>
                <c:pt idx="573">
                  <c:v>1.4467534710000001</c:v>
                </c:pt>
                <c:pt idx="574">
                  <c:v>1.6658109290000001</c:v>
                </c:pt>
                <c:pt idx="575">
                  <c:v>1.808982181</c:v>
                </c:pt>
                <c:pt idx="576">
                  <c:v>1.83126466</c:v>
                </c:pt>
                <c:pt idx="577">
                  <c:v>1.7223056729999999</c:v>
                </c:pt>
                <c:pt idx="578">
                  <c:v>1.510768914</c:v>
                </c:pt>
                <c:pt idx="579">
                  <c:v>1.2549952660000001</c:v>
                </c:pt>
                <c:pt idx="580">
                  <c:v>1.0239356230000001</c:v>
                </c:pt>
                <c:pt idx="581">
                  <c:v>0.87724243400000002</c:v>
                </c:pt>
                <c:pt idx="582">
                  <c:v>0.85195315699999996</c:v>
                </c:pt>
                <c:pt idx="583">
                  <c:v>0.95735753300000004</c:v>
                </c:pt>
                <c:pt idx="584">
                  <c:v>1.1751385809999999</c:v>
                </c:pt>
                <c:pt idx="585">
                  <c:v>1.462189398</c:v>
                </c:pt>
                <c:pt idx="586">
                  <c:v>1.7568728689999999</c:v>
                </c:pt>
                <c:pt idx="587">
                  <c:v>1.9912813030000001</c:v>
                </c:pt>
                <c:pt idx="588">
                  <c:v>2.109351958</c:v>
                </c:pt>
                <c:pt idx="589">
                  <c:v>2.0851299160000001</c:v>
                </c:pt>
                <c:pt idx="590">
                  <c:v>1.9322037889999999</c:v>
                </c:pt>
                <c:pt idx="591">
                  <c:v>1.6984996590000001</c:v>
                </c:pt>
                <c:pt idx="592">
                  <c:v>1.448764516</c:v>
                </c:pt>
                <c:pt idx="593">
                  <c:v>1.243809127</c:v>
                </c:pt>
                <c:pt idx="594">
                  <c:v>1.125621977</c:v>
                </c:pt>
                <c:pt idx="595">
                  <c:v>1.111618751</c:v>
                </c:pt>
                <c:pt idx="596">
                  <c:v>1.1951392460000001</c:v>
                </c:pt>
                <c:pt idx="597">
                  <c:v>1.3478759309999999</c:v>
                </c:pt>
                <c:pt idx="598">
                  <c:v>1.5235640100000001</c:v>
                </c:pt>
                <c:pt idx="599">
                  <c:v>1.6663485280000001</c:v>
                </c:pt>
                <c:pt idx="600">
                  <c:v>1.7262377099999999</c:v>
                </c:pt>
                <c:pt idx="601">
                  <c:v>1.6775435270000001</c:v>
                </c:pt>
                <c:pt idx="602">
                  <c:v>1.530484403</c:v>
                </c:pt>
                <c:pt idx="603">
                  <c:v>1.3280066749999999</c:v>
                </c:pt>
                <c:pt idx="604">
                  <c:v>1.1290232840000001</c:v>
                </c:pt>
                <c:pt idx="605">
                  <c:v>0.98784636400000003</c:v>
                </c:pt>
                <c:pt idx="606">
                  <c:v>0.94012841999999996</c:v>
                </c:pt>
                <c:pt idx="607">
                  <c:v>0.99856083399999995</c:v>
                </c:pt>
                <c:pt idx="608">
                  <c:v>1.1544010419999999</c:v>
                </c:pt>
                <c:pt idx="609">
                  <c:v>1.379951951</c:v>
                </c:pt>
                <c:pt idx="610">
                  <c:v>1.6314349450000001</c:v>
                </c:pt>
                <c:pt idx="611">
                  <c:v>1.8554050099999999</c:v>
                </c:pt>
                <c:pt idx="612">
                  <c:v>2.000917705</c:v>
                </c:pt>
                <c:pt idx="613">
                  <c:v>2.0350077120000001</c:v>
                </c:pt>
                <c:pt idx="614">
                  <c:v>1.9546924109999999</c:v>
                </c:pt>
                <c:pt idx="615">
                  <c:v>1.7885150110000001</c:v>
                </c:pt>
                <c:pt idx="616">
                  <c:v>1.58565201</c:v>
                </c:pt>
                <c:pt idx="617">
                  <c:v>1.397854522</c:v>
                </c:pt>
                <c:pt idx="618">
                  <c:v>1.2635997080000001</c:v>
                </c:pt>
                <c:pt idx="619">
                  <c:v>1.201311228</c:v>
                </c:pt>
                <c:pt idx="620">
                  <c:v>1.2112457130000001</c:v>
                </c:pt>
                <c:pt idx="621">
                  <c:v>1.279974535</c:v>
                </c:pt>
                <c:pt idx="622">
                  <c:v>1.3825631030000001</c:v>
                </c:pt>
                <c:pt idx="623">
                  <c:v>1.48400884</c:v>
                </c:pt>
                <c:pt idx="624">
                  <c:v>1.545617384</c:v>
                </c:pt>
                <c:pt idx="625">
                  <c:v>1.538213322</c:v>
                </c:pt>
                <c:pt idx="626">
                  <c:v>1.4558490799999999</c:v>
                </c:pt>
                <c:pt idx="627">
                  <c:v>1.3202076760000001</c:v>
                </c:pt>
                <c:pt idx="628">
                  <c:v>1.171766214</c:v>
                </c:pt>
                <c:pt idx="629">
                  <c:v>1.0536099910000001</c:v>
                </c:pt>
                <c:pt idx="630">
                  <c:v>0.99806268200000003</c:v>
                </c:pt>
                <c:pt idx="631">
                  <c:v>1.0215200959999999</c:v>
                </c:pt>
                <c:pt idx="632">
                  <c:v>1.1248734149999999</c:v>
                </c:pt>
                <c:pt idx="633">
                  <c:v>1.2941569959999999</c:v>
                </c:pt>
                <c:pt idx="634">
                  <c:v>1.500367859</c:v>
                </c:pt>
                <c:pt idx="635">
                  <c:v>1.702466563</c:v>
                </c:pt>
                <c:pt idx="636">
                  <c:v>1.856914103</c:v>
                </c:pt>
                <c:pt idx="637">
                  <c:v>1.931495972</c:v>
                </c:pt>
                <c:pt idx="638">
                  <c:v>1.916649206</c:v>
                </c:pt>
                <c:pt idx="639">
                  <c:v>1.828039719</c:v>
                </c:pt>
                <c:pt idx="640">
                  <c:v>1.6988306879999999</c:v>
                </c:pt>
                <c:pt idx="641">
                  <c:v>1.5657105689999999</c:v>
                </c:pt>
                <c:pt idx="642">
                  <c:v>1.4561329510000001</c:v>
                </c:pt>
                <c:pt idx="643">
                  <c:v>1.3830003829999999</c:v>
                </c:pt>
                <c:pt idx="644">
                  <c:v>1.347398517</c:v>
                </c:pt>
                <c:pt idx="645">
                  <c:v>1.3441357060000001</c:v>
                </c:pt>
                <c:pt idx="646">
                  <c:v>1.364140141</c:v>
                </c:pt>
                <c:pt idx="647">
                  <c:v>1.393074412</c:v>
                </c:pt>
                <c:pt idx="648">
                  <c:v>1.411274221</c:v>
                </c:pt>
                <c:pt idx="649">
                  <c:v>1.3997065390000001</c:v>
                </c:pt>
                <c:pt idx="650">
                  <c:v>1.3499807479999999</c:v>
                </c:pt>
                <c:pt idx="651">
                  <c:v>1.270709206</c:v>
                </c:pt>
                <c:pt idx="652">
                  <c:v>1.184378218</c:v>
                </c:pt>
                <c:pt idx="653">
                  <c:v>1.1168597899999999</c:v>
                </c:pt>
                <c:pt idx="654">
                  <c:v>1.0875706359999999</c:v>
                </c:pt>
                <c:pt idx="655">
                  <c:v>1.1061797470000001</c:v>
                </c:pt>
                <c:pt idx="656">
                  <c:v>1.174458107</c:v>
                </c:pt>
                <c:pt idx="657">
                  <c:v>1.287567006</c:v>
                </c:pt>
                <c:pt idx="658">
                  <c:v>1.4322046770000001</c:v>
                </c:pt>
                <c:pt idx="659">
                  <c:v>1.585215206</c:v>
                </c:pt>
                <c:pt idx="660">
                  <c:v>1.7177134409999999</c:v>
                </c:pt>
                <c:pt idx="661">
                  <c:v>1.8047255760000001</c:v>
                </c:pt>
                <c:pt idx="662">
                  <c:v>1.834697281</c:v>
                </c:pt>
                <c:pt idx="663">
                  <c:v>1.8128091120000001</c:v>
                </c:pt>
                <c:pt idx="664">
                  <c:v>1.7564469069999999</c:v>
                </c:pt>
                <c:pt idx="665">
                  <c:v>1.686052377</c:v>
                </c:pt>
                <c:pt idx="666">
                  <c:v>1.616727418</c:v>
                </c:pt>
                <c:pt idx="667">
                  <c:v>1.554767206</c:v>
                </c:pt>
                <c:pt idx="668">
                  <c:v>1.4998022369999999</c:v>
                </c:pt>
                <c:pt idx="669">
                  <c:v>1.4496134899999999</c:v>
                </c:pt>
                <c:pt idx="670">
                  <c:v>1.403425237</c:v>
                </c:pt>
                <c:pt idx="671">
                  <c:v>1.3615843670000001</c:v>
                </c:pt>
                <c:pt idx="672">
                  <c:v>1.323260962</c:v>
                </c:pt>
                <c:pt idx="673">
                  <c:v>1.285698413</c:v>
                </c:pt>
                <c:pt idx="674">
                  <c:v>1.246654449</c:v>
                </c:pt>
                <c:pt idx="675">
                  <c:v>1.2078961100000001</c:v>
                </c:pt>
                <c:pt idx="676">
                  <c:v>1.176010722</c:v>
                </c:pt>
                <c:pt idx="677">
                  <c:v>1.1592509959999999</c:v>
                </c:pt>
                <c:pt idx="678">
                  <c:v>1.163127494</c:v>
                </c:pt>
                <c:pt idx="679">
                  <c:v>1.1886985990000001</c:v>
                </c:pt>
                <c:pt idx="680">
                  <c:v>1.2345495319999999</c:v>
                </c:pt>
                <c:pt idx="681">
                  <c:v>1.2993816920000001</c:v>
                </c:pt>
                <c:pt idx="682">
                  <c:v>1.381488034</c:v>
                </c:pt>
                <c:pt idx="683">
                  <c:v>1.475266926</c:v>
                </c:pt>
                <c:pt idx="684">
                  <c:v>1.5692067240000001</c:v>
                </c:pt>
                <c:pt idx="685">
                  <c:v>1.649212715</c:v>
                </c:pt>
                <c:pt idx="686">
                  <c:v>1.705703057</c:v>
                </c:pt>
                <c:pt idx="687">
                  <c:v>1.7384018750000001</c:v>
                </c:pt>
                <c:pt idx="688">
                  <c:v>1.754256166</c:v>
                </c:pt>
                <c:pt idx="689">
                  <c:v>1.7599612229999999</c:v>
                </c:pt>
                <c:pt idx="690">
                  <c:v>1.7552902889999999</c:v>
                </c:pt>
                <c:pt idx="691">
                  <c:v>1.732647566</c:v>
                </c:pt>
                <c:pt idx="692">
                  <c:v>1.6830308220000001</c:v>
                </c:pt>
                <c:pt idx="693">
                  <c:v>1.603567127</c:v>
                </c:pt>
                <c:pt idx="694">
                  <c:v>1.501046653</c:v>
                </c:pt>
                <c:pt idx="695">
                  <c:v>1.3895579899999999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C-4BB6-B7F2-3658D975E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29568"/>
        <c:axId val="107231488"/>
      </c:lineChart>
      <c:catAx>
        <c:axId val="1072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JAM</a:t>
                </a:r>
              </a:p>
            </c:rich>
          </c:tx>
          <c:overlay val="0"/>
        </c:title>
        <c:numFmt formatCode="[$-F400]h:mm:ss\ AM/PM" sourceLinked="1"/>
        <c:majorTickMark val="out"/>
        <c:minorTickMark val="none"/>
        <c:tickLblPos val="nextTo"/>
        <c:crossAx val="107231488"/>
        <c:crosses val="autoZero"/>
        <c:auto val="1"/>
        <c:lblAlgn val="ctr"/>
        <c:lblOffset val="100"/>
        <c:noMultiLvlLbl val="0"/>
      </c:catAx>
      <c:valAx>
        <c:axId val="10723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TINGGI AIR (m)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72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Grafik Elevasi Muka Air Laut di Bitung</a:t>
            </a:r>
            <a:r>
              <a:rPr lang="en-US" sz="3200" baseline="0"/>
              <a:t> pada Agustus</a:t>
            </a:r>
            <a:r>
              <a:rPr lang="en-US" sz="3200"/>
              <a:t> 2009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'Langkah Perhitungan'!$B$12</c:f>
              <c:strCache>
                <c:ptCount val="1"/>
                <c:pt idx="0">
                  <c:v>1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Perhitungan'!$C$12:$Z$12</c:f>
              <c:numCache>
                <c:formatCode>0.000</c:formatCode>
                <c:ptCount val="24"/>
                <c:pt idx="0">
                  <c:v>0.69099123769411097</c:v>
                </c:pt>
                <c:pt idx="1">
                  <c:v>0.85215165906692003</c:v>
                </c:pt>
                <c:pt idx="2">
                  <c:v>1.0471007651065101</c:v>
                </c:pt>
                <c:pt idx="3">
                  <c:v>1.2786308708553</c:v>
                </c:pt>
                <c:pt idx="4">
                  <c:v>1.5105609216209499</c:v>
                </c:pt>
                <c:pt idx="5">
                  <c:v>1.6870749372206999</c:v>
                </c:pt>
                <c:pt idx="6">
                  <c:v>1.7633207112965701</c:v>
                </c:pt>
                <c:pt idx="7">
                  <c:v>1.7262409585362699</c:v>
                </c:pt>
                <c:pt idx="8">
                  <c:v>1.5958475370393399</c:v>
                </c:pt>
                <c:pt idx="9">
                  <c:v>1.41205921788081</c:v>
                </c:pt>
                <c:pt idx="10">
                  <c:v>1.2186527661383799</c:v>
                </c:pt>
                <c:pt idx="11">
                  <c:v>1.0520396355972499</c:v>
                </c:pt>
                <c:pt idx="12">
                  <c:v>0.93555508392060904</c:v>
                </c:pt>
                <c:pt idx="13">
                  <c:v>0.87691114066674802</c:v>
                </c:pt>
                <c:pt idx="14">
                  <c:v>0.86817543343337999</c:v>
                </c:pt>
                <c:pt idx="15">
                  <c:v>0.88963797637111197</c:v>
                </c:pt>
                <c:pt idx="16">
                  <c:v>0.917665754011881</c:v>
                </c:pt>
                <c:pt idx="17">
                  <c:v>0.93340044062279703</c:v>
                </c:pt>
                <c:pt idx="18">
                  <c:v>0.92795695111573495</c:v>
                </c:pt>
                <c:pt idx="19">
                  <c:v>0.902359533419269</c:v>
                </c:pt>
                <c:pt idx="20">
                  <c:v>0.86428837498205402</c:v>
                </c:pt>
                <c:pt idx="21">
                  <c:v>0.82507668496461795</c:v>
                </c:pt>
                <c:pt idx="22">
                  <c:v>0.79839915569883102</c:v>
                </c:pt>
                <c:pt idx="23">
                  <c:v>0.79923911497547795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1-4A18-919F-DFEA3439C72D}"/>
            </c:ext>
          </c:extLst>
        </c:ser>
        <c:ser>
          <c:idx val="1"/>
          <c:order val="1"/>
          <c:tx>
            <c:strRef>
              <c:f>'Langkah Perhitungan'!$B$13</c:f>
              <c:strCache>
                <c:ptCount val="1"/>
                <c:pt idx="0">
                  <c:v>2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Perhitungan'!$C$13:$Z$13</c:f>
              <c:numCache>
                <c:formatCode>0.000</c:formatCode>
                <c:ptCount val="24"/>
                <c:pt idx="0">
                  <c:v>0.84098569024398495</c:v>
                </c:pt>
                <c:pt idx="1">
                  <c:v>0.93038910493879301</c:v>
                </c:pt>
                <c:pt idx="2">
                  <c:v>1.0626294842648001</c:v>
                </c:pt>
                <c:pt idx="3">
                  <c:v>1.21976151426026</c:v>
                </c:pt>
                <c:pt idx="4">
                  <c:v>1.3745307691732001</c:v>
                </c:pt>
                <c:pt idx="5">
                  <c:v>1.49871189630795</c:v>
                </c:pt>
                <c:pt idx="6">
                  <c:v>1.5723430151461599</c:v>
                </c:pt>
                <c:pt idx="7">
                  <c:v>1.5893885071782501</c:v>
                </c:pt>
                <c:pt idx="8">
                  <c:v>1.55724969544542</c:v>
                </c:pt>
                <c:pt idx="9">
                  <c:v>1.49105071033653</c:v>
                </c:pt>
                <c:pt idx="10">
                  <c:v>1.40643113215537</c:v>
                </c:pt>
                <c:pt idx="11">
                  <c:v>1.3147992933161099</c:v>
                </c:pt>
                <c:pt idx="12">
                  <c:v>1.2225827664817199</c:v>
                </c:pt>
                <c:pt idx="13">
                  <c:v>1.1329428015574701</c:v>
                </c:pt>
                <c:pt idx="14">
                  <c:v>1.04732013098779</c:v>
                </c:pt>
                <c:pt idx="15">
                  <c:v>0.96588264089872</c:v>
                </c:pt>
                <c:pt idx="16">
                  <c:v>0.88830507737647502</c:v>
                </c:pt>
                <c:pt idx="17">
                  <c:v>0.816236780085</c:v>
                </c:pt>
                <c:pt idx="18">
                  <c:v>0.75606402935867301</c:v>
                </c:pt>
                <c:pt idx="19">
                  <c:v>0.71863379990070597</c:v>
                </c:pt>
                <c:pt idx="20">
                  <c:v>0.71456484200760595</c:v>
                </c:pt>
                <c:pt idx="21">
                  <c:v>0.74804290962114806</c:v>
                </c:pt>
                <c:pt idx="22">
                  <c:v>0.81388539694573003</c:v>
                </c:pt>
                <c:pt idx="23">
                  <c:v>0.90001027652023802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C1-4A18-919F-DFEA3439C72D}"/>
            </c:ext>
          </c:extLst>
        </c:ser>
        <c:ser>
          <c:idx val="2"/>
          <c:order val="2"/>
          <c:tx>
            <c:strRef>
              <c:f>'Langkah Perhitungan'!$B$14</c:f>
              <c:strCache>
                <c:ptCount val="1"/>
                <c:pt idx="0">
                  <c:v>3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Perhitungan'!$C$14:$Z$14</c:f>
              <c:numCache>
                <c:formatCode>0.000</c:formatCode>
                <c:ptCount val="24"/>
                <c:pt idx="0">
                  <c:v>0.99302537806095503</c:v>
                </c:pt>
                <c:pt idx="1">
                  <c:v>1.0827194024576099</c:v>
                </c:pt>
                <c:pt idx="2">
                  <c:v>1.1630721101694299</c:v>
                </c:pt>
                <c:pt idx="3">
                  <c:v>1.23075007143462</c:v>
                </c:pt>
                <c:pt idx="4">
                  <c:v>1.28384932333957</c:v>
                </c:pt>
                <c:pt idx="5">
                  <c:v>1.3226016077007701</c:v>
                </c:pt>
                <c:pt idx="6">
                  <c:v>1.3510457899009001</c:v>
                </c:pt>
                <c:pt idx="7">
                  <c:v>1.3768834566666399</c:v>
                </c:pt>
                <c:pt idx="8">
                  <c:v>1.40777579624747</c:v>
                </c:pt>
                <c:pt idx="9">
                  <c:v>1.4454884976622799</c:v>
                </c:pt>
                <c:pt idx="10">
                  <c:v>1.4817195708697399</c:v>
                </c:pt>
                <c:pt idx="11">
                  <c:v>1.49893243247664</c:v>
                </c:pt>
                <c:pt idx="12">
                  <c:v>1.47651182409465</c:v>
                </c:pt>
                <c:pt idx="13">
                  <c:v>1.3994429295611599</c:v>
                </c:pt>
                <c:pt idx="14">
                  <c:v>1.26550057742176</c:v>
                </c:pt>
                <c:pt idx="15">
                  <c:v>1.0879463999127601</c:v>
                </c:pt>
                <c:pt idx="16">
                  <c:v>0.89297175527153005</c:v>
                </c:pt>
                <c:pt idx="17">
                  <c:v>0.71326974275374599</c:v>
                </c:pt>
                <c:pt idx="18">
                  <c:v>0.580209266113897</c:v>
                </c:pt>
                <c:pt idx="19">
                  <c:v>0.51689025633363195</c:v>
                </c:pt>
                <c:pt idx="20">
                  <c:v>0.53340449553362501</c:v>
                </c:pt>
                <c:pt idx="21">
                  <c:v>0.62471865036014596</c:v>
                </c:pt>
                <c:pt idx="22">
                  <c:v>0.77124330422450804</c:v>
                </c:pt>
                <c:pt idx="23">
                  <c:v>0.94227813866457599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C1-4A18-919F-DFEA3439C72D}"/>
            </c:ext>
          </c:extLst>
        </c:ser>
        <c:ser>
          <c:idx val="3"/>
          <c:order val="3"/>
          <c:tx>
            <c:strRef>
              <c:f>'Langkah Perhitungan'!$B$15</c:f>
              <c:strCache>
                <c:ptCount val="1"/>
                <c:pt idx="0">
                  <c:v>4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Perhitungan'!$C$15:$Z$15</c:f>
              <c:numCache>
                <c:formatCode>0.000</c:formatCode>
                <c:ptCount val="24"/>
                <c:pt idx="0">
                  <c:v>1.1024983527719201</c:v>
                </c:pt>
                <c:pt idx="1">
                  <c:v>1.22074730952018</c:v>
                </c:pt>
                <c:pt idx="2">
                  <c:v>1.27876143921444</c:v>
                </c:pt>
                <c:pt idx="3">
                  <c:v>1.27647529509696</c:v>
                </c:pt>
                <c:pt idx="4">
                  <c:v>1.23158991995553</c:v>
                </c:pt>
                <c:pt idx="5">
                  <c:v>1.1736495541994101</c:v>
                </c:pt>
                <c:pt idx="6">
                  <c:v>1.1349884274914901</c:v>
                </c:pt>
                <c:pt idx="7">
                  <c:v>1.1413891320066201</c:v>
                </c:pt>
                <c:pt idx="8">
                  <c:v>1.2047035758685301</c:v>
                </c:pt>
                <c:pt idx="9">
                  <c:v>1.3189619926981899</c:v>
                </c:pt>
                <c:pt idx="10">
                  <c:v>1.4607548708135201</c:v>
                </c:pt>
                <c:pt idx="11">
                  <c:v>1.5938092471496199</c:v>
                </c:pt>
                <c:pt idx="12">
                  <c:v>1.67698212621886</c:v>
                </c:pt>
                <c:pt idx="13">
                  <c:v>1.67446493569453</c:v>
                </c:pt>
                <c:pt idx="14">
                  <c:v>1.5664072444002901</c:v>
                </c:pt>
                <c:pt idx="15">
                  <c:v>1.35725163086607</c:v>
                </c:pt>
                <c:pt idx="16">
                  <c:v>1.0784987277584901</c:v>
                </c:pt>
                <c:pt idx="17">
                  <c:v>0.78342077915674702</c:v>
                </c:pt>
                <c:pt idx="18">
                  <c:v>0.53389945841175701</c:v>
                </c:pt>
                <c:pt idx="19">
                  <c:v>0.383268223690518</c:v>
                </c:pt>
                <c:pt idx="20">
                  <c:v>0.36150577650461502</c:v>
                </c:pt>
                <c:pt idx="21">
                  <c:v>0.46809790299051302</c:v>
                </c:pt>
                <c:pt idx="22">
                  <c:v>0.67377786457310895</c:v>
                </c:pt>
                <c:pt idx="23">
                  <c:v>0.928609035978886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C1-4A18-919F-DFEA3439C72D}"/>
            </c:ext>
          </c:extLst>
        </c:ser>
        <c:ser>
          <c:idx val="4"/>
          <c:order val="4"/>
          <c:tx>
            <c:strRef>
              <c:f>'Langkah Perhitungan'!$B$16</c:f>
              <c:strCache>
                <c:ptCount val="1"/>
                <c:pt idx="0">
                  <c:v>5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Perhitungan'!$C$16:$Z$16</c:f>
              <c:numCache>
                <c:formatCode>0.000</c:formatCode>
                <c:ptCount val="24"/>
                <c:pt idx="0">
                  <c:v>1.1733466800410799</c:v>
                </c:pt>
                <c:pt idx="1">
                  <c:v>1.35259445585532</c:v>
                </c:pt>
                <c:pt idx="2">
                  <c:v>1.42853890988156</c:v>
                </c:pt>
                <c:pt idx="3">
                  <c:v>1.3920365121078699</c:v>
                </c:pt>
                <c:pt idx="4">
                  <c:v>1.2663783704523901</c:v>
                </c:pt>
                <c:pt idx="5">
                  <c:v>1.1009875677891501</c:v>
                </c:pt>
                <c:pt idx="6">
                  <c:v>0.95670917811654799</c:v>
                </c:pt>
                <c:pt idx="7">
                  <c:v>0.88778865273490504</c:v>
                </c:pt>
                <c:pt idx="8">
                  <c:v>0.92616671126421701</c:v>
                </c:pt>
                <c:pt idx="9">
                  <c:v>1.0723089013435301</c:v>
                </c:pt>
                <c:pt idx="10">
                  <c:v>1.29485643495836</c:v>
                </c:pt>
                <c:pt idx="11">
                  <c:v>1.5389571911851201</c:v>
                </c:pt>
                <c:pt idx="12">
                  <c:v>1.7402842403254299</c:v>
                </c:pt>
                <c:pt idx="13">
                  <c:v>1.8401764624766399</c:v>
                </c:pt>
                <c:pt idx="14">
                  <c:v>1.79859126497467</c:v>
                </c:pt>
                <c:pt idx="15">
                  <c:v>1.60415495058825</c:v>
                </c:pt>
                <c:pt idx="16">
                  <c:v>1.2809690747354201</c:v>
                </c:pt>
                <c:pt idx="17">
                  <c:v>0.88909033230772905</c:v>
                </c:pt>
                <c:pt idx="18">
                  <c:v>0.51387868576404205</c:v>
                </c:pt>
                <c:pt idx="19">
                  <c:v>0.24339984870621301</c:v>
                </c:pt>
                <c:pt idx="20">
                  <c:v>0.14127084276940699</c:v>
                </c:pt>
                <c:pt idx="21">
                  <c:v>0.22710777640921001</c:v>
                </c:pt>
                <c:pt idx="22">
                  <c:v>0.472669797877247</c:v>
                </c:pt>
                <c:pt idx="23">
                  <c:v>0.81250251284859998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C1-4A18-919F-DFEA3439C72D}"/>
            </c:ext>
          </c:extLst>
        </c:ser>
        <c:ser>
          <c:idx val="5"/>
          <c:order val="5"/>
          <c:tx>
            <c:strRef>
              <c:f>'Langkah Perhitungan'!$B$17</c:f>
              <c:strCache>
                <c:ptCount val="1"/>
                <c:pt idx="0">
                  <c:v>6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Perhitungan'!$C$17:$Z$17</c:f>
              <c:numCache>
                <c:formatCode>0.000</c:formatCode>
                <c:ptCount val="24"/>
                <c:pt idx="0">
                  <c:v>1.16203422446185</c:v>
                </c:pt>
                <c:pt idx="1">
                  <c:v>1.4373105004256901</c:v>
                </c:pt>
                <c:pt idx="2">
                  <c:v>1.57417631378116</c:v>
                </c:pt>
                <c:pt idx="3">
                  <c:v>1.5448910609544899</c:v>
                </c:pt>
                <c:pt idx="4">
                  <c:v>1.36740447631802</c:v>
                </c:pt>
                <c:pt idx="5">
                  <c:v>1.1020243172112201</c:v>
                </c:pt>
                <c:pt idx="6">
                  <c:v>0.83454651287689396</c:v>
                </c:pt>
                <c:pt idx="7">
                  <c:v>0.65112614986769102</c:v>
                </c:pt>
                <c:pt idx="8">
                  <c:v>0.61361933826531001</c:v>
                </c:pt>
                <c:pt idx="9">
                  <c:v>0.74307127792999195</c:v>
                </c:pt>
                <c:pt idx="10">
                  <c:v>1.01505985435307</c:v>
                </c:pt>
                <c:pt idx="11">
                  <c:v>1.3664494897377499</c:v>
                </c:pt>
                <c:pt idx="12">
                  <c:v>1.71059458057165</c:v>
                </c:pt>
                <c:pt idx="13">
                  <c:v>1.95730300602532</c:v>
                </c:pt>
                <c:pt idx="14">
                  <c:v>2.0339511318754502</c:v>
                </c:pt>
                <c:pt idx="15">
                  <c:v>1.9041955202032701</c:v>
                </c:pt>
                <c:pt idx="16">
                  <c:v>1.58053750147011</c:v>
                </c:pt>
                <c:pt idx="17">
                  <c:v>1.1266245508136199</c:v>
                </c:pt>
                <c:pt idx="18">
                  <c:v>0.64549072874414903</c:v>
                </c:pt>
                <c:pt idx="19">
                  <c:v>0.25323689213643003</c:v>
                </c:pt>
                <c:pt idx="20">
                  <c:v>4.49046795548299E-2</c:v>
                </c:pt>
                <c:pt idx="21">
                  <c:v>6.6030939950414702E-2</c:v>
                </c:pt>
                <c:pt idx="22">
                  <c:v>0.302090526663226</c:v>
                </c:pt>
                <c:pt idx="23">
                  <c:v>0.68764308682424402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C1-4A18-919F-DFEA3439C72D}"/>
            </c:ext>
          </c:extLst>
        </c:ser>
        <c:ser>
          <c:idx val="6"/>
          <c:order val="6"/>
          <c:tx>
            <c:strRef>
              <c:f>'Langkah Perhitungan'!$B$18</c:f>
              <c:strCache>
                <c:ptCount val="1"/>
                <c:pt idx="0">
                  <c:v>7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Perhitungan'!$C$18:$Z$18</c:f>
              <c:numCache>
                <c:formatCode>0.000</c:formatCode>
                <c:ptCount val="24"/>
                <c:pt idx="0">
                  <c:v>1.12655348910302</c:v>
                </c:pt>
                <c:pt idx="1">
                  <c:v>1.51370659245771</c:v>
                </c:pt>
                <c:pt idx="2">
                  <c:v>1.7555918244157001</c:v>
                </c:pt>
                <c:pt idx="3">
                  <c:v>1.79153381101317</c:v>
                </c:pt>
                <c:pt idx="4">
                  <c:v>1.6132893446615599</c:v>
                </c:pt>
                <c:pt idx="5">
                  <c:v>1.27384475060427</c:v>
                </c:pt>
                <c:pt idx="6">
                  <c:v>0.87619275401656105</c:v>
                </c:pt>
                <c:pt idx="7">
                  <c:v>0.54213279216266697</c:v>
                </c:pt>
                <c:pt idx="8">
                  <c:v>0.37298319681753</c:v>
                </c:pt>
                <c:pt idx="9">
                  <c:v>0.41927342052380201</c:v>
                </c:pt>
                <c:pt idx="10">
                  <c:v>0.67078602233081697</c:v>
                </c:pt>
                <c:pt idx="11">
                  <c:v>1.06601053434432</c:v>
                </c:pt>
                <c:pt idx="12">
                  <c:v>1.5111098692406899</c:v>
                </c:pt>
                <c:pt idx="13">
                  <c:v>1.8996466744101701</c:v>
                </c:pt>
                <c:pt idx="14">
                  <c:v>2.1318737707805999</c:v>
                </c:pt>
                <c:pt idx="15">
                  <c:v>2.13630507745654</c:v>
                </c:pt>
                <c:pt idx="16">
                  <c:v>1.89199704141173</c:v>
                </c:pt>
                <c:pt idx="17">
                  <c:v>1.4429579993414701</c:v>
                </c:pt>
                <c:pt idx="18">
                  <c:v>0.89431574572313099</c:v>
                </c:pt>
                <c:pt idx="19">
                  <c:v>0.38590308363878201</c:v>
                </c:pt>
                <c:pt idx="20">
                  <c:v>4.9945611572390997E-2</c:v>
                </c:pt>
                <c:pt idx="21">
                  <c:v>-3.04069363715836E-2</c:v>
                </c:pt>
                <c:pt idx="22">
                  <c:v>0.156449904213876</c:v>
                </c:pt>
                <c:pt idx="23">
                  <c:v>0.55444103597707795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C1-4A18-919F-DFEA3439C72D}"/>
            </c:ext>
          </c:extLst>
        </c:ser>
        <c:ser>
          <c:idx val="7"/>
          <c:order val="7"/>
          <c:tx>
            <c:strRef>
              <c:f>'Langkah Perhitungan'!$B$19</c:f>
              <c:strCache>
                <c:ptCount val="1"/>
                <c:pt idx="0">
                  <c:v>8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Perhitungan'!$C$19:$Z$19</c:f>
              <c:numCache>
                <c:formatCode>0.000</c:formatCode>
                <c:ptCount val="24"/>
                <c:pt idx="0">
                  <c:v>1.06184950069277</c:v>
                </c:pt>
                <c:pt idx="1">
                  <c:v>1.5571323544264</c:v>
                </c:pt>
                <c:pt idx="2">
                  <c:v>1.9217093065336801</c:v>
                </c:pt>
                <c:pt idx="3">
                  <c:v>2.06298358104014</c:v>
                </c:pt>
                <c:pt idx="4">
                  <c:v>1.93991279596753</c:v>
                </c:pt>
                <c:pt idx="5">
                  <c:v>1.5827743665176299</c:v>
                </c:pt>
                <c:pt idx="6">
                  <c:v>1.09237726680311</c:v>
                </c:pt>
                <c:pt idx="7">
                  <c:v>0.61148383745204204</c:v>
                </c:pt>
                <c:pt idx="8">
                  <c:v>0.27774085720062902</c:v>
                </c:pt>
                <c:pt idx="9">
                  <c:v>0.179617288696171</c:v>
                </c:pt>
                <c:pt idx="10">
                  <c:v>0.33485346639477298</c:v>
                </c:pt>
                <c:pt idx="11">
                  <c:v>0.69598382215227705</c:v>
                </c:pt>
                <c:pt idx="12">
                  <c:v>1.17169014266014</c:v>
                </c:pt>
                <c:pt idx="13">
                  <c:v>1.6492807180117399</c:v>
                </c:pt>
                <c:pt idx="14">
                  <c:v>2.0134083306564499</c:v>
                </c:pt>
                <c:pt idx="15">
                  <c:v>2.16625461318446</c:v>
                </c:pt>
                <c:pt idx="16">
                  <c:v>2.0528369667732198</c:v>
                </c:pt>
                <c:pt idx="17">
                  <c:v>1.6844825155534899</c:v>
                </c:pt>
                <c:pt idx="18">
                  <c:v>1.1463974361309299</c:v>
                </c:pt>
                <c:pt idx="19">
                  <c:v>0.57932259877699199</c:v>
                </c:pt>
                <c:pt idx="20">
                  <c:v>0.13778724820368701</c:v>
                </c:pt>
                <c:pt idx="21">
                  <c:v>-5.9375987845301799E-2</c:v>
                </c:pt>
                <c:pt idx="22">
                  <c:v>3.5119835911233299E-2</c:v>
                </c:pt>
                <c:pt idx="23">
                  <c:v>0.38914966855632299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C1-4A18-919F-DFEA3439C72D}"/>
            </c:ext>
          </c:extLst>
        </c:ser>
        <c:ser>
          <c:idx val="8"/>
          <c:order val="8"/>
          <c:tx>
            <c:strRef>
              <c:f>'Langkah Perhitungan'!$B$20</c:f>
              <c:strCache>
                <c:ptCount val="1"/>
                <c:pt idx="0">
                  <c:v>9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Perhitungan'!$C$20:$Z$20</c:f>
              <c:numCache>
                <c:formatCode>0.000</c:formatCode>
                <c:ptCount val="24"/>
                <c:pt idx="0">
                  <c:v>0.90915486448282101</c:v>
                </c:pt>
                <c:pt idx="1">
                  <c:v>1.46904645583787</c:v>
                </c:pt>
                <c:pt idx="2">
                  <c:v>1.93699926743512</c:v>
                </c:pt>
                <c:pt idx="3">
                  <c:v>2.1988771050334299</c:v>
                </c:pt>
                <c:pt idx="4">
                  <c:v>2.1831065761777699</c:v>
                </c:pt>
                <c:pt idx="5">
                  <c:v>1.88497234709021</c:v>
                </c:pt>
                <c:pt idx="6">
                  <c:v>1.37788594231587</c:v>
                </c:pt>
                <c:pt idx="7">
                  <c:v>0.79877649857447097</c:v>
                </c:pt>
                <c:pt idx="8">
                  <c:v>0.30719203757741798</c:v>
                </c:pt>
                <c:pt idx="9">
                  <c:v>3.3856149959106699E-2</c:v>
                </c:pt>
                <c:pt idx="10">
                  <c:v>4.1908971193396601E-2</c:v>
                </c:pt>
                <c:pt idx="11">
                  <c:v>0.31631243083878102</c:v>
                </c:pt>
                <c:pt idx="12">
                  <c:v>0.77914931285600697</c:v>
                </c:pt>
                <c:pt idx="13">
                  <c:v>1.3155237760857199</c:v>
                </c:pt>
                <c:pt idx="14">
                  <c:v>1.7972080845675</c:v>
                </c:pt>
                <c:pt idx="15">
                  <c:v>2.10369178442809</c:v>
                </c:pt>
                <c:pt idx="16">
                  <c:v>2.14709036753993</c:v>
                </c:pt>
                <c:pt idx="17">
                  <c:v>1.9005680000849501</c:v>
                </c:pt>
                <c:pt idx="18">
                  <c:v>1.4178185294136401</c:v>
                </c:pt>
                <c:pt idx="19">
                  <c:v>0.82761066528624505</c:v>
                </c:pt>
                <c:pt idx="20">
                  <c:v>0.29759872847877</c:v>
                </c:pt>
                <c:pt idx="21">
                  <c:v>-2.0855067093885599E-2</c:v>
                </c:pt>
                <c:pt idx="22">
                  <c:v>-4.2197951098863297E-2</c:v>
                </c:pt>
                <c:pt idx="23">
                  <c:v>0.23204055343087601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C1-4A18-919F-DFEA3439C72D}"/>
            </c:ext>
          </c:extLst>
        </c:ser>
        <c:ser>
          <c:idx val="9"/>
          <c:order val="9"/>
          <c:tx>
            <c:strRef>
              <c:f>'Langkah Perhitungan'!$B$21</c:f>
              <c:strCache>
                <c:ptCount val="1"/>
                <c:pt idx="0">
                  <c:v>10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Perhitungan'!$C$21:$Z$21</c:f>
              <c:numCache>
                <c:formatCode>0.000</c:formatCode>
                <c:ptCount val="24"/>
                <c:pt idx="0">
                  <c:v>0.72524112344705405</c:v>
                </c:pt>
                <c:pt idx="1">
                  <c:v>1.3163220165819001</c:v>
                </c:pt>
                <c:pt idx="2">
                  <c:v>1.8696899346740901</c:v>
                </c:pt>
                <c:pt idx="3">
                  <c:v>2.25756248919294</c:v>
                </c:pt>
                <c:pt idx="4">
                  <c:v>2.3809862921832701</c:v>
                </c:pt>
                <c:pt idx="5">
                  <c:v>2.1949236045576099</c:v>
                </c:pt>
                <c:pt idx="6">
                  <c:v>1.73053791160106</c:v>
                </c:pt>
                <c:pt idx="7">
                  <c:v>1.0992008214300799</c:v>
                </c:pt>
                <c:pt idx="8">
                  <c:v>0.46719603604259302</c:v>
                </c:pt>
                <c:pt idx="9">
                  <c:v>5.0220560831932201E-3</c:v>
                </c:pt>
                <c:pt idx="10">
                  <c:v>-0.16892867733522199</c:v>
                </c:pt>
                <c:pt idx="11">
                  <c:v>-2.4598379663209501E-2</c:v>
                </c:pt>
                <c:pt idx="12">
                  <c:v>0.37896227178319097</c:v>
                </c:pt>
                <c:pt idx="13">
                  <c:v>0.922744970492968</c:v>
                </c:pt>
                <c:pt idx="14">
                  <c:v>1.46642212078319</c:v>
                </c:pt>
                <c:pt idx="15">
                  <c:v>1.87913966181731</c:v>
                </c:pt>
                <c:pt idx="16">
                  <c:v>2.0604461828768001</c:v>
                </c:pt>
                <c:pt idx="17">
                  <c:v>1.9592386489003699</c:v>
                </c:pt>
                <c:pt idx="18">
                  <c:v>1.5929698388834499</c:v>
                </c:pt>
                <c:pt idx="19">
                  <c:v>1.05601845357904</c:v>
                </c:pt>
                <c:pt idx="20">
                  <c:v>0.50171382135854703</c:v>
                </c:pt>
                <c:pt idx="21">
                  <c:v>9.5287223536340296E-2</c:v>
                </c:pt>
                <c:pt idx="22">
                  <c:v>-4.3612767473019398E-2</c:v>
                </c:pt>
                <c:pt idx="23">
                  <c:v>0.12077763218656699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C1-4A18-919F-DFEA3439C72D}"/>
            </c:ext>
          </c:extLst>
        </c:ser>
        <c:ser>
          <c:idx val="10"/>
          <c:order val="10"/>
          <c:tx>
            <c:strRef>
              <c:f>'Langkah Perhitungan'!$B$22</c:f>
              <c:strCache>
                <c:ptCount val="1"/>
                <c:pt idx="0">
                  <c:v>11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Perhitungan'!$C$22:$Z$22</c:f>
              <c:numCache>
                <c:formatCode>0.000</c:formatCode>
                <c:ptCount val="24"/>
                <c:pt idx="0">
                  <c:v>0.53917254342779297</c:v>
                </c:pt>
                <c:pt idx="1">
                  <c:v>1.1054900023744001</c:v>
                </c:pt>
                <c:pt idx="2">
                  <c:v>1.6908306737269101</c:v>
                </c:pt>
                <c:pt idx="3">
                  <c:v>2.1671089220130901</c:v>
                </c:pt>
                <c:pt idx="4">
                  <c:v>2.4235824482938</c:v>
                </c:pt>
                <c:pt idx="5">
                  <c:v>2.3874622486185202</c:v>
                </c:pt>
                <c:pt idx="6">
                  <c:v>2.0493232244307</c:v>
                </c:pt>
                <c:pt idx="7">
                  <c:v>1.4794834349977299</c:v>
                </c:pt>
                <c:pt idx="8">
                  <c:v>0.81899101818422304</c:v>
                </c:pt>
                <c:pt idx="9">
                  <c:v>0.240590899202067</c:v>
                </c:pt>
                <c:pt idx="10">
                  <c:v>-0.10755335579141299</c:v>
                </c:pt>
                <c:pt idx="11">
                  <c:v>-0.150417755999285</c:v>
                </c:pt>
                <c:pt idx="12">
                  <c:v>9.5873612883808204E-2</c:v>
                </c:pt>
                <c:pt idx="13">
                  <c:v>0.54153603867222599</c:v>
                </c:pt>
                <c:pt idx="14">
                  <c:v>1.05987850642972</c:v>
                </c:pt>
                <c:pt idx="15">
                  <c:v>1.52103227302507</c:v>
                </c:pt>
                <c:pt idx="16">
                  <c:v>1.81373668949282</c:v>
                </c:pt>
                <c:pt idx="17">
                  <c:v>1.8624969593366001</c:v>
                </c:pt>
                <c:pt idx="18">
                  <c:v>1.647840269854</c:v>
                </c:pt>
                <c:pt idx="19">
                  <c:v>1.2231082844802501</c:v>
                </c:pt>
                <c:pt idx="20">
                  <c:v>0.71068160025142102</c:v>
                </c:pt>
                <c:pt idx="21">
                  <c:v>0.26778463790464702</c:v>
                </c:pt>
                <c:pt idx="22">
                  <c:v>3.2446116576695397E-2</c:v>
                </c:pt>
                <c:pt idx="23">
                  <c:v>7.6106382123654698E-2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C1-4A18-919F-DFEA3439C72D}"/>
            </c:ext>
          </c:extLst>
        </c:ser>
        <c:ser>
          <c:idx val="11"/>
          <c:order val="11"/>
          <c:tx>
            <c:strRef>
              <c:f>'Langkah Perhitungan'!$B$23</c:f>
              <c:strCache>
                <c:ptCount val="1"/>
                <c:pt idx="0">
                  <c:v>12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Perhitungan'!$C$23:$Z$23</c:f>
              <c:numCache>
                <c:formatCode>0.000</c:formatCode>
                <c:ptCount val="24"/>
                <c:pt idx="0">
                  <c:v>0.386350770652441</c:v>
                </c:pt>
                <c:pt idx="1">
                  <c:v>0.88301454351133102</c:v>
                </c:pt>
                <c:pt idx="2">
                  <c:v>1.45062413807857</c:v>
                </c:pt>
                <c:pt idx="3">
                  <c:v>1.9668855068690201</c:v>
                </c:pt>
                <c:pt idx="4">
                  <c:v>2.3206506697037201</c:v>
                </c:pt>
                <c:pt idx="5">
                  <c:v>2.4268655317137999</c:v>
                </c:pt>
                <c:pt idx="6">
                  <c:v>2.2459932373323399</c:v>
                </c:pt>
                <c:pt idx="7">
                  <c:v>1.8037917973126001</c:v>
                </c:pt>
                <c:pt idx="8">
                  <c:v>1.19766226494412</c:v>
                </c:pt>
                <c:pt idx="9">
                  <c:v>0.57743537522412003</c:v>
                </c:pt>
                <c:pt idx="10">
                  <c:v>0.10090872389495401</c:v>
                </c:pt>
                <c:pt idx="11">
                  <c:v>-0.1193483464881</c:v>
                </c:pt>
                <c:pt idx="12">
                  <c:v>-5.2335552751929901E-2</c:v>
                </c:pt>
                <c:pt idx="13">
                  <c:v>0.249728549156469</c:v>
                </c:pt>
                <c:pt idx="14">
                  <c:v>0.68053243510078798</c:v>
                </c:pt>
                <c:pt idx="15">
                  <c:v>1.1180436218590599</c:v>
                </c:pt>
                <c:pt idx="16">
                  <c:v>1.4530363445046299</c:v>
                </c:pt>
                <c:pt idx="17">
                  <c:v>1.6056631489572999</c:v>
                </c:pt>
                <c:pt idx="18">
                  <c:v>1.5388118530597299</c:v>
                </c:pt>
                <c:pt idx="19">
                  <c:v>1.2710680539775301</c:v>
                </c:pt>
                <c:pt idx="20">
                  <c:v>0.87999184642051098</c:v>
                </c:pt>
                <c:pt idx="21">
                  <c:v>0.48478951911093499</c:v>
                </c:pt>
                <c:pt idx="22">
                  <c:v>0.20960758650116801</c:v>
                </c:pt>
                <c:pt idx="23">
                  <c:v>0.14298907737882999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C1-4A18-919F-DFEA3439C72D}"/>
            </c:ext>
          </c:extLst>
        </c:ser>
        <c:ser>
          <c:idx val="12"/>
          <c:order val="12"/>
          <c:tx>
            <c:strRef>
              <c:f>'Langkah Perhitungan'!$B$24</c:f>
              <c:strCache>
                <c:ptCount val="1"/>
                <c:pt idx="0">
                  <c:v>13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Perhitungan'!$C$24:$Z$24</c:f>
              <c:numCache>
                <c:formatCode>0.000</c:formatCode>
                <c:ptCount val="24"/>
                <c:pt idx="0">
                  <c:v>0.31233944056169499</c:v>
                </c:pt>
                <c:pt idx="1">
                  <c:v>0.68204790480507604</c:v>
                </c:pt>
                <c:pt idx="2">
                  <c:v>1.16974448099406</c:v>
                </c:pt>
                <c:pt idx="3">
                  <c:v>1.6690300409666801</c:v>
                </c:pt>
                <c:pt idx="4">
                  <c:v>2.0714153903897001</c:v>
                </c:pt>
                <c:pt idx="5">
                  <c:v>2.2868132332265798</c:v>
                </c:pt>
                <c:pt idx="6">
                  <c:v>2.2626732763464701</c:v>
                </c:pt>
                <c:pt idx="7">
                  <c:v>1.9981321187157299</c:v>
                </c:pt>
                <c:pt idx="8">
                  <c:v>1.54785872814646</c:v>
                </c:pt>
                <c:pt idx="9">
                  <c:v>1.0124834028557499</c:v>
                </c:pt>
                <c:pt idx="10">
                  <c:v>0.51568336835413098</c:v>
                </c:pt>
                <c:pt idx="11">
                  <c:v>0.17151560843892</c:v>
                </c:pt>
                <c:pt idx="12">
                  <c:v>5.1035079264125198E-2</c:v>
                </c:pt>
                <c:pt idx="13">
                  <c:v>0.16146701299343599</c:v>
                </c:pt>
                <c:pt idx="14">
                  <c:v>0.44744572489963402</c:v>
                </c:pt>
                <c:pt idx="15">
                  <c:v>0.81234668029924595</c:v>
                </c:pt>
                <c:pt idx="16">
                  <c:v>1.14837703655151</c:v>
                </c:pt>
                <c:pt idx="17">
                  <c:v>1.36442425886915</c:v>
                </c:pt>
                <c:pt idx="18">
                  <c:v>1.4068310519279299</c:v>
                </c:pt>
                <c:pt idx="19">
                  <c:v>1.27164726276299</c:v>
                </c:pt>
                <c:pt idx="20">
                  <c:v>1.00577786503669</c:v>
                </c:pt>
                <c:pt idx="21">
                  <c:v>0.69431596825118702</c:v>
                </c:pt>
                <c:pt idx="22">
                  <c:v>0.43588643112269099</c:v>
                </c:pt>
                <c:pt idx="23">
                  <c:v>0.31396987990810499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C1-4A18-919F-DFEA3439C72D}"/>
            </c:ext>
          </c:extLst>
        </c:ser>
        <c:ser>
          <c:idx val="13"/>
          <c:order val="13"/>
          <c:tx>
            <c:strRef>
              <c:f>'Langkah Perhitungan'!$B$25</c:f>
              <c:strCache>
                <c:ptCount val="1"/>
                <c:pt idx="0">
                  <c:v>14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Perhitungan'!$C$25:$Z$25</c:f>
              <c:numCache>
                <c:formatCode>0.000</c:formatCode>
                <c:ptCount val="24"/>
                <c:pt idx="0">
                  <c:v>0.37435107942199702</c:v>
                </c:pt>
                <c:pt idx="1">
                  <c:v>0.61517109097759004</c:v>
                </c:pt>
                <c:pt idx="2">
                  <c:v>0.989899433052148</c:v>
                </c:pt>
                <c:pt idx="3">
                  <c:v>1.41977441172468</c:v>
                </c:pt>
                <c:pt idx="4">
                  <c:v>1.81222222778105</c:v>
                </c:pt>
                <c:pt idx="5">
                  <c:v>2.0822540705677701</c:v>
                </c:pt>
                <c:pt idx="6">
                  <c:v>2.1722570785939999</c:v>
                </c:pt>
                <c:pt idx="7">
                  <c:v>2.0643314289080399</c:v>
                </c:pt>
                <c:pt idx="8">
                  <c:v>1.7820776488343999</c:v>
                </c:pt>
                <c:pt idx="9">
                  <c:v>1.38384494690557</c:v>
                </c:pt>
                <c:pt idx="10">
                  <c:v>0.95125084416401495</c:v>
                </c:pt>
                <c:pt idx="11">
                  <c:v>0.57393392328317505</c:v>
                </c:pt>
                <c:pt idx="12">
                  <c:v>0.32962894853348801</c:v>
                </c:pt>
                <c:pt idx="13">
                  <c:v>0.26243487838509899</c:v>
                </c:pt>
                <c:pt idx="14">
                  <c:v>0.36795873641874599</c:v>
                </c:pt>
                <c:pt idx="15">
                  <c:v>0.59411120259341599</c:v>
                </c:pt>
                <c:pt idx="16">
                  <c:v>0.85889614420196503</c:v>
                </c:pt>
                <c:pt idx="17">
                  <c:v>1.07777350114704</c:v>
                </c:pt>
                <c:pt idx="18">
                  <c:v>1.1895721382726401</c:v>
                </c:pt>
                <c:pt idx="19">
                  <c:v>1.1722124497147699</c:v>
                </c:pt>
                <c:pt idx="20">
                  <c:v>1.04462626086433</c:v>
                </c:pt>
                <c:pt idx="21">
                  <c:v>0.85658173575450303</c:v>
                </c:pt>
                <c:pt idx="22">
                  <c:v>0.67188915411759997</c:v>
                </c:pt>
                <c:pt idx="23">
                  <c:v>0.55117830323430494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C1-4A18-919F-DFEA3439C72D}"/>
            </c:ext>
          </c:extLst>
        </c:ser>
        <c:ser>
          <c:idx val="14"/>
          <c:order val="14"/>
          <c:tx>
            <c:strRef>
              <c:f>'Langkah Perhitungan'!$B$26</c:f>
              <c:strCache>
                <c:ptCount val="1"/>
                <c:pt idx="0">
                  <c:v>15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Perhitungan'!$C$26:$Z$26</c:f>
              <c:numCache>
                <c:formatCode>0.000</c:formatCode>
                <c:ptCount val="24"/>
                <c:pt idx="0">
                  <c:v>0.53815405662863103</c:v>
                </c:pt>
                <c:pt idx="1">
                  <c:v>0.65038881384413905</c:v>
                </c:pt>
                <c:pt idx="2">
                  <c:v>0.87487828201054596</c:v>
                </c:pt>
                <c:pt idx="3">
                  <c:v>1.16968554224257</c:v>
                </c:pt>
                <c:pt idx="4">
                  <c:v>1.4733983570340301</c:v>
                </c:pt>
                <c:pt idx="5">
                  <c:v>1.72153417908955</c:v>
                </c:pt>
                <c:pt idx="6">
                  <c:v>1.8644240174281399</c:v>
                </c:pt>
                <c:pt idx="7">
                  <c:v>1.8787691156715001</c:v>
                </c:pt>
                <c:pt idx="8">
                  <c:v>1.76849321743874</c:v>
                </c:pt>
                <c:pt idx="9">
                  <c:v>1.5577050152504199</c:v>
                </c:pt>
                <c:pt idx="10">
                  <c:v>1.28288822189777</c:v>
                </c:pt>
                <c:pt idx="11">
                  <c:v>0.98856962774525003</c:v>
                </c:pt>
                <c:pt idx="12">
                  <c:v>0.72402621779169096</c:v>
                </c:pt>
                <c:pt idx="13">
                  <c:v>0.53566773886261698</c:v>
                </c:pt>
                <c:pt idx="14">
                  <c:v>0.454011792297216</c:v>
                </c:pt>
                <c:pt idx="15">
                  <c:v>0.48132005401233802</c:v>
                </c:pt>
                <c:pt idx="16">
                  <c:v>0.58866153717954095</c:v>
                </c:pt>
                <c:pt idx="17">
                  <c:v>0.72639254213912297</c:v>
                </c:pt>
                <c:pt idx="18">
                  <c:v>0.84352455118552705</c:v>
                </c:pt>
                <c:pt idx="19">
                  <c:v>0.90596462403078004</c:v>
                </c:pt>
                <c:pt idx="20">
                  <c:v>0.90516386489757905</c:v>
                </c:pt>
                <c:pt idx="21">
                  <c:v>0.855483961947897</c:v>
                </c:pt>
                <c:pt idx="22">
                  <c:v>0.78494170190470203</c:v>
                </c:pt>
                <c:pt idx="23">
                  <c:v>0.72549748181907403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C1-4A18-919F-DFEA3439C72D}"/>
            </c:ext>
          </c:extLst>
        </c:ser>
        <c:ser>
          <c:idx val="15"/>
          <c:order val="15"/>
          <c:tx>
            <c:strRef>
              <c:f>'Langkah Perhitungan'!$B$27</c:f>
              <c:strCache>
                <c:ptCount val="1"/>
                <c:pt idx="0">
                  <c:v>16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Perhitungan'!$C$27:$Z$27</c:f>
              <c:numCache>
                <c:formatCode>0.000</c:formatCode>
                <c:ptCount val="24"/>
                <c:pt idx="0">
                  <c:v>0.70595122642326702</c:v>
                </c:pt>
                <c:pt idx="1">
                  <c:v>0.74668101273957399</c:v>
                </c:pt>
                <c:pt idx="2">
                  <c:v>0.85460979500370404</c:v>
                </c:pt>
                <c:pt idx="3">
                  <c:v>1.01927724557074</c:v>
                </c:pt>
                <c:pt idx="4">
                  <c:v>1.2135209397886499</c:v>
                </c:pt>
                <c:pt idx="5">
                  <c:v>1.40125074736522</c:v>
                </c:pt>
                <c:pt idx="6">
                  <c:v>1.54983837919183</c:v>
                </c:pt>
                <c:pt idx="7">
                  <c:v>1.6400598256582399</c:v>
                </c:pt>
                <c:pt idx="8">
                  <c:v>1.6674148868202601</c:v>
                </c:pt>
                <c:pt idx="9">
                  <c:v>1.6353209947329601</c:v>
                </c:pt>
                <c:pt idx="10">
                  <c:v>1.5474203527495001</c:v>
                </c:pt>
                <c:pt idx="11">
                  <c:v>1.4065324807068</c:v>
                </c:pt>
                <c:pt idx="12">
                  <c:v>1.22101932214951</c:v>
                </c:pt>
                <c:pt idx="13">
                  <c:v>1.0117178998435099</c:v>
                </c:pt>
                <c:pt idx="14">
                  <c:v>0.81122001539999899</c:v>
                </c:pt>
                <c:pt idx="15">
                  <c:v>0.65350842097063999</c:v>
                </c:pt>
                <c:pt idx="16">
                  <c:v>0.56036065025968895</c:v>
                </c:pt>
                <c:pt idx="17">
                  <c:v>0.534075272036582</c:v>
                </c:pt>
                <c:pt idx="18">
                  <c:v>0.56103742960576397</c:v>
                </c:pt>
                <c:pt idx="19">
                  <c:v>0.62194279391391905</c:v>
                </c:pt>
                <c:pt idx="20">
                  <c:v>0.7002328535572</c:v>
                </c:pt>
                <c:pt idx="21">
                  <c:v>0.784057304480828</c:v>
                </c:pt>
                <c:pt idx="22">
                  <c:v>0.86414280863721205</c:v>
                </c:pt>
                <c:pt idx="23">
                  <c:v>0.93271884494004598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C1-4A18-919F-DFEA3439C72D}"/>
            </c:ext>
          </c:extLst>
        </c:ser>
        <c:ser>
          <c:idx val="16"/>
          <c:order val="16"/>
          <c:tx>
            <c:strRef>
              <c:f>'Langkah Perhitungan'!$B$28</c:f>
              <c:strCache>
                <c:ptCount val="1"/>
                <c:pt idx="0">
                  <c:v>17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Perhitungan'!$C$28:$Z$28</c:f>
              <c:numCache>
                <c:formatCode>0.000</c:formatCode>
                <c:ptCount val="24"/>
                <c:pt idx="0">
                  <c:v>0.98526520650809601</c:v>
                </c:pt>
                <c:pt idx="1">
                  <c:v>1.02246361000605</c:v>
                </c:pt>
                <c:pt idx="2">
                  <c:v>1.0495498280267299</c:v>
                </c:pt>
                <c:pt idx="3">
                  <c:v>1.07356304433826</c:v>
                </c:pt>
                <c:pt idx="4">
                  <c:v>1.10119491358124</c:v>
                </c:pt>
                <c:pt idx="5">
                  <c:v>1.13866552057815</c:v>
                </c:pt>
                <c:pt idx="6">
                  <c:v>1.19224240779116</c:v>
                </c:pt>
                <c:pt idx="7">
                  <c:v>1.26684251261472</c:v>
                </c:pt>
                <c:pt idx="8">
                  <c:v>1.3617019763811</c:v>
                </c:pt>
                <c:pt idx="9">
                  <c:v>1.46512038187111</c:v>
                </c:pt>
                <c:pt idx="10">
                  <c:v>1.5525585741791199</c:v>
                </c:pt>
                <c:pt idx="11">
                  <c:v>1.5917961067739701</c:v>
                </c:pt>
                <c:pt idx="12">
                  <c:v>1.55480092708649</c:v>
                </c:pt>
                <c:pt idx="13">
                  <c:v>1.4307646722146301</c:v>
                </c:pt>
                <c:pt idx="14">
                  <c:v>1.2328686827740001</c:v>
                </c:pt>
                <c:pt idx="15">
                  <c:v>0.99510095835226597</c:v>
                </c:pt>
                <c:pt idx="16">
                  <c:v>0.76179120208721995</c:v>
                </c:pt>
                <c:pt idx="17">
                  <c:v>0.57582137379341003</c:v>
                </c:pt>
                <c:pt idx="18">
                  <c:v>0.46968016907502003</c:v>
                </c:pt>
                <c:pt idx="19">
                  <c:v>0.45997025187092999</c:v>
                </c:pt>
                <c:pt idx="20">
                  <c:v>0.54457606849465201</c:v>
                </c:pt>
                <c:pt idx="21">
                  <c:v>0.70263134099987601</c:v>
                </c:pt>
                <c:pt idx="22">
                  <c:v>0.89823426137278795</c:v>
                </c:pt>
                <c:pt idx="23">
                  <c:v>1.0881400642876899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C1-4A18-919F-DFEA3439C72D}"/>
            </c:ext>
          </c:extLst>
        </c:ser>
        <c:ser>
          <c:idx val="17"/>
          <c:order val="17"/>
          <c:tx>
            <c:strRef>
              <c:f>'Langkah Perhitungan'!$B$29</c:f>
              <c:strCache>
                <c:ptCount val="1"/>
                <c:pt idx="0">
                  <c:v>18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Perhitungan'!$C$29:$Z$29</c:f>
              <c:numCache>
                <c:formatCode>0.000</c:formatCode>
                <c:ptCount val="24"/>
                <c:pt idx="0">
                  <c:v>1.23210710672396</c:v>
                </c:pt>
                <c:pt idx="1">
                  <c:v>1.3032820425262199</c:v>
                </c:pt>
                <c:pt idx="2">
                  <c:v>1.29542322365956</c:v>
                </c:pt>
                <c:pt idx="3">
                  <c:v>1.2242431272969501</c:v>
                </c:pt>
                <c:pt idx="4">
                  <c:v>1.12213458092312</c:v>
                </c:pt>
                <c:pt idx="5">
                  <c:v>1.0284078329788</c:v>
                </c:pt>
                <c:pt idx="6">
                  <c:v>0.97893046979387099</c:v>
                </c:pt>
                <c:pt idx="7">
                  <c:v>0.99826123373715503</c:v>
                </c:pt>
                <c:pt idx="8">
                  <c:v>1.0948743999150701</c:v>
                </c:pt>
                <c:pt idx="9">
                  <c:v>1.25837668197137</c:v>
                </c:pt>
                <c:pt idx="10">
                  <c:v>1.45835080603569</c:v>
                </c:pt>
                <c:pt idx="11">
                  <c:v>1.6467453320507299</c:v>
                </c:pt>
                <c:pt idx="12">
                  <c:v>1.76675791679179</c:v>
                </c:pt>
                <c:pt idx="13">
                  <c:v>1.76868129094034</c:v>
                </c:pt>
                <c:pt idx="14">
                  <c:v>1.62820687920802</c:v>
                </c:pt>
                <c:pt idx="15">
                  <c:v>1.35922803447205</c:v>
                </c:pt>
                <c:pt idx="16">
                  <c:v>1.01437868176635</c:v>
                </c:pt>
                <c:pt idx="17">
                  <c:v>0.671639545011535</c:v>
                </c:pt>
                <c:pt idx="18">
                  <c:v>0.41132778227536498</c:v>
                </c:pt>
                <c:pt idx="19">
                  <c:v>0.29210563760997899</c:v>
                </c:pt>
                <c:pt idx="20">
                  <c:v>0.33526636215155697</c:v>
                </c:pt>
                <c:pt idx="21">
                  <c:v>0.52224835404867398</c:v>
                </c:pt>
                <c:pt idx="22">
                  <c:v>0.80330611212731096</c:v>
                </c:pt>
                <c:pt idx="23">
                  <c:v>1.11106337644052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C1-4A18-919F-DFEA3439C72D}"/>
            </c:ext>
          </c:extLst>
        </c:ser>
        <c:ser>
          <c:idx val="18"/>
          <c:order val="18"/>
          <c:tx>
            <c:strRef>
              <c:f>'Langkah Perhitungan'!$B$30</c:f>
              <c:strCache>
                <c:ptCount val="1"/>
                <c:pt idx="0">
                  <c:v>19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Perhitungan'!$C$30:$Z$30</c:f>
              <c:numCache>
                <c:formatCode>0.000</c:formatCode>
                <c:ptCount val="24"/>
                <c:pt idx="0">
                  <c:v>1.37442265465082</c:v>
                </c:pt>
                <c:pt idx="1">
                  <c:v>1.53255334667483</c:v>
                </c:pt>
                <c:pt idx="2">
                  <c:v>1.54946751608477</c:v>
                </c:pt>
                <c:pt idx="3">
                  <c:v>1.4260120257906299</c:v>
                </c:pt>
                <c:pt idx="4">
                  <c:v>1.2029281053193699</c:v>
                </c:pt>
                <c:pt idx="5">
                  <c:v>0.95063452221081202</c:v>
                </c:pt>
                <c:pt idx="6">
                  <c:v>0.747857898037667</c:v>
                </c:pt>
                <c:pt idx="7">
                  <c:v>0.65739512009478995</c:v>
                </c:pt>
                <c:pt idx="8">
                  <c:v>0.70876114322641204</c:v>
                </c:pt>
                <c:pt idx="9">
                  <c:v>0.89317447334790701</c:v>
                </c:pt>
                <c:pt idx="10">
                  <c:v>1.16931215351134</c:v>
                </c:pt>
                <c:pt idx="11">
                  <c:v>1.4740071003745401</c:v>
                </c:pt>
                <c:pt idx="12">
                  <c:v>1.73372713880637</c:v>
                </c:pt>
                <c:pt idx="13">
                  <c:v>1.8773932263383299</c:v>
                </c:pt>
                <c:pt idx="14">
                  <c:v>1.8527113474641399</c:v>
                </c:pt>
                <c:pt idx="15">
                  <c:v>1.64421210100569</c:v>
                </c:pt>
                <c:pt idx="16">
                  <c:v>1.2855189404811</c:v>
                </c:pt>
                <c:pt idx="17">
                  <c:v>0.85698680335938404</c:v>
                </c:pt>
                <c:pt idx="18">
                  <c:v>0.46521797588525099</c:v>
                </c:pt>
                <c:pt idx="19">
                  <c:v>0.21040281117498899</c:v>
                </c:pt>
                <c:pt idx="20">
                  <c:v>0.15496300350762099</c:v>
                </c:pt>
                <c:pt idx="21">
                  <c:v>0.30675314287134697</c:v>
                </c:pt>
                <c:pt idx="22">
                  <c:v>0.62136609533785203</c:v>
                </c:pt>
                <c:pt idx="23">
                  <c:v>1.0177987786259901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C1-4A18-919F-DFEA3439C72D}"/>
            </c:ext>
          </c:extLst>
        </c:ser>
        <c:ser>
          <c:idx val="19"/>
          <c:order val="19"/>
          <c:tx>
            <c:strRef>
              <c:f>'Langkah Perhitungan'!$B$31</c:f>
              <c:strCache>
                <c:ptCount val="1"/>
                <c:pt idx="0">
                  <c:v>20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Perhitungan'!$C$31:$Z$31</c:f>
              <c:numCache>
                <c:formatCode>0.000</c:formatCode>
                <c:ptCount val="24"/>
                <c:pt idx="0">
                  <c:v>1.3986391180342701</c:v>
                </c:pt>
                <c:pt idx="1">
                  <c:v>1.6707129213538101</c:v>
                </c:pt>
                <c:pt idx="2">
                  <c:v>1.7664296976837599</c:v>
                </c:pt>
                <c:pt idx="3">
                  <c:v>1.6634054886042</c:v>
                </c:pt>
                <c:pt idx="4">
                  <c:v>1.3942219108243401</c:v>
                </c:pt>
                <c:pt idx="5">
                  <c:v>1.0384278111038201</c:v>
                </c:pt>
                <c:pt idx="6">
                  <c:v>0.69764434569132305</c:v>
                </c:pt>
                <c:pt idx="7">
                  <c:v>0.46471998128752201</c:v>
                </c:pt>
                <c:pt idx="8">
                  <c:v>0.40021010090275499</c:v>
                </c:pt>
                <c:pt idx="9">
                  <c:v>0.52233484149785703</c:v>
                </c:pt>
                <c:pt idx="10">
                  <c:v>0.80732363488451098</c:v>
                </c:pt>
                <c:pt idx="11">
                  <c:v>1.1944356677557</c:v>
                </c:pt>
                <c:pt idx="12">
                  <c:v>1.59467001480405</c:v>
                </c:pt>
                <c:pt idx="13">
                  <c:v>1.90658655837546</c:v>
                </c:pt>
                <c:pt idx="14">
                  <c:v>2.0404448702989999</c:v>
                </c:pt>
                <c:pt idx="15">
                  <c:v>1.9452525173867199</c:v>
                </c:pt>
                <c:pt idx="16">
                  <c:v>1.6289379289310699</c:v>
                </c:pt>
                <c:pt idx="17">
                  <c:v>1.16277185590496</c:v>
                </c:pt>
                <c:pt idx="18">
                  <c:v>0.66570648229785601</c:v>
                </c:pt>
                <c:pt idx="19">
                  <c:v>0.27080359046717101</c:v>
                </c:pt>
                <c:pt idx="20">
                  <c:v>8.3899666592470806E-2</c:v>
                </c:pt>
                <c:pt idx="21">
                  <c:v>0.15070329578713701</c:v>
                </c:pt>
                <c:pt idx="22">
                  <c:v>0.44615218602676199</c:v>
                </c:pt>
                <c:pt idx="23">
                  <c:v>0.887850663936121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C1-4A18-919F-DFEA3439C72D}"/>
            </c:ext>
          </c:extLst>
        </c:ser>
        <c:ser>
          <c:idx val="20"/>
          <c:order val="20"/>
          <c:tx>
            <c:strRef>
              <c:f>'Langkah Perhitungan'!$B$32</c:f>
              <c:strCache>
                <c:ptCount val="1"/>
                <c:pt idx="0">
                  <c:v>21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Perhitungan'!$C$32:$Z$32</c:f>
              <c:numCache>
                <c:formatCode>0.000</c:formatCode>
                <c:ptCount val="24"/>
                <c:pt idx="0">
                  <c:v>1.3630036260676901</c:v>
                </c:pt>
                <c:pt idx="1">
                  <c:v>1.75616773743243</c:v>
                </c:pt>
                <c:pt idx="2">
                  <c:v>1.97254222735381</c:v>
                </c:pt>
                <c:pt idx="3">
                  <c:v>1.95761195025387</c:v>
                </c:pt>
                <c:pt idx="4">
                  <c:v>1.7121728582703799</c:v>
                </c:pt>
                <c:pt idx="5">
                  <c:v>1.29686648045089</c:v>
                </c:pt>
                <c:pt idx="6">
                  <c:v>0.82024675271571001</c:v>
                </c:pt>
                <c:pt idx="7">
                  <c:v>0.41050710458100398</c:v>
                </c:pt>
                <c:pt idx="8">
                  <c:v>0.17884027530636001</c:v>
                </c:pt>
                <c:pt idx="9">
                  <c:v>0.187179448359165</c:v>
                </c:pt>
                <c:pt idx="10">
                  <c:v>0.43192664078473803</c:v>
                </c:pt>
                <c:pt idx="11">
                  <c:v>0.84813390782363796</c:v>
                </c:pt>
                <c:pt idx="12">
                  <c:v>1.32958680963955</c:v>
                </c:pt>
                <c:pt idx="13">
                  <c:v>1.75561759810081</c:v>
                </c:pt>
                <c:pt idx="14">
                  <c:v>2.0176029507543398</c:v>
                </c:pt>
                <c:pt idx="15">
                  <c:v>2.0427031015336201</c:v>
                </c:pt>
                <c:pt idx="16">
                  <c:v>1.8135047562267601</c:v>
                </c:pt>
                <c:pt idx="17">
                  <c:v>1.37886714710895</c:v>
                </c:pt>
                <c:pt idx="18">
                  <c:v>0.84824097375382101</c:v>
                </c:pt>
                <c:pt idx="19">
                  <c:v>0.36470823918138701</c:v>
                </c:pt>
                <c:pt idx="20">
                  <c:v>6.2066150951218403E-2</c:v>
                </c:pt>
                <c:pt idx="21">
                  <c:v>2.24131181796032E-2</c:v>
                </c:pt>
                <c:pt idx="22">
                  <c:v>0.252952984195779</c:v>
                </c:pt>
                <c:pt idx="23">
                  <c:v>0.68989014434750495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6C1-4A18-919F-DFEA3439C72D}"/>
            </c:ext>
          </c:extLst>
        </c:ser>
        <c:ser>
          <c:idx val="21"/>
          <c:order val="21"/>
          <c:tx>
            <c:strRef>
              <c:f>'Langkah Perhitungan'!$B$33</c:f>
              <c:strCache>
                <c:ptCount val="1"/>
                <c:pt idx="0">
                  <c:v>22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Perhitungan'!$C$33:$Z$33</c:f>
              <c:numCache>
                <c:formatCode>0.000</c:formatCode>
                <c:ptCount val="24"/>
                <c:pt idx="0">
                  <c:v>1.22180212227194</c:v>
                </c:pt>
                <c:pt idx="1">
                  <c:v>1.71861126600074</c:v>
                </c:pt>
                <c:pt idx="2">
                  <c:v>2.0586524522446998</c:v>
                </c:pt>
                <c:pt idx="3">
                  <c:v>2.1544422685089</c:v>
                </c:pt>
                <c:pt idx="4">
                  <c:v>1.97669416554847</c:v>
                </c:pt>
                <c:pt idx="5">
                  <c:v>1.5684504821318599</c:v>
                </c:pt>
                <c:pt idx="6">
                  <c:v>1.03834219367105</c:v>
                </c:pt>
                <c:pt idx="7">
                  <c:v>0.52989877793010498</c:v>
                </c:pt>
                <c:pt idx="8">
                  <c:v>0.177280259139353</c:v>
                </c:pt>
                <c:pt idx="9">
                  <c:v>6.6263278506369996E-2</c:v>
                </c:pt>
                <c:pt idx="10">
                  <c:v>0.21567296511254</c:v>
                </c:pt>
                <c:pt idx="11">
                  <c:v>0.58114152040881695</c:v>
                </c:pt>
                <c:pt idx="12">
                  <c:v>1.07158436217651</c:v>
                </c:pt>
                <c:pt idx="13">
                  <c:v>1.5689272150587501</c:v>
                </c:pt>
                <c:pt idx="14">
                  <c:v>1.9499625933239999</c:v>
                </c:pt>
                <c:pt idx="15">
                  <c:v>2.1132235952157599</c:v>
                </c:pt>
                <c:pt idx="16">
                  <c:v>2.0079843055192201</c:v>
                </c:pt>
                <c:pt idx="17">
                  <c:v>1.65459196175116</c:v>
                </c:pt>
                <c:pt idx="18">
                  <c:v>1.14488509429936</c:v>
                </c:pt>
                <c:pt idx="19">
                  <c:v>0.61899455012836602</c:v>
                </c:pt>
                <c:pt idx="20">
                  <c:v>0.22456319809774999</c:v>
                </c:pt>
                <c:pt idx="21">
                  <c:v>7.1964638683181495E-2</c:v>
                </c:pt>
                <c:pt idx="22">
                  <c:v>0.201974297322181</c:v>
                </c:pt>
                <c:pt idx="23">
                  <c:v>0.57761491917115704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6C1-4A18-919F-DFEA3439C72D}"/>
            </c:ext>
          </c:extLst>
        </c:ser>
        <c:ser>
          <c:idx val="22"/>
          <c:order val="22"/>
          <c:tx>
            <c:strRef>
              <c:f>'Langkah Perhitungan'!$B$34</c:f>
              <c:strCache>
                <c:ptCount val="1"/>
                <c:pt idx="0">
                  <c:v>23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Perhitungan'!$C$34:$Z$34</c:f>
              <c:numCache>
                <c:formatCode>0.000</c:formatCode>
                <c:ptCount val="24"/>
                <c:pt idx="0">
                  <c:v>1.1001106692811999</c:v>
                </c:pt>
                <c:pt idx="1">
                  <c:v>1.6381307071787601</c:v>
                </c:pt>
                <c:pt idx="2">
                  <c:v>2.0585400498408699</c:v>
                </c:pt>
                <c:pt idx="3">
                  <c:v>2.2540923360680698</c:v>
                </c:pt>
                <c:pt idx="4">
                  <c:v>2.1683731962678401</c:v>
                </c:pt>
                <c:pt idx="5">
                  <c:v>1.8147845151823401</c:v>
                </c:pt>
                <c:pt idx="6">
                  <c:v>1.28012911952466</c:v>
                </c:pt>
                <c:pt idx="7">
                  <c:v>0.70428580381461203</c:v>
                </c:pt>
                <c:pt idx="8">
                  <c:v>0.23838755239359799</c:v>
                </c:pt>
                <c:pt idx="9">
                  <c:v>-2.3395193266904498E-3</c:v>
                </c:pt>
                <c:pt idx="10">
                  <c:v>3.0002664387353401E-2</c:v>
                </c:pt>
                <c:pt idx="11">
                  <c:v>0.31142077677617702</c:v>
                </c:pt>
                <c:pt idx="12">
                  <c:v>0.76225577464436001</c:v>
                </c:pt>
                <c:pt idx="13">
                  <c:v>1.26977269055444</c:v>
                </c:pt>
                <c:pt idx="14">
                  <c:v>1.7095630972358999</c:v>
                </c:pt>
                <c:pt idx="15">
                  <c:v>1.9688309606641501</c:v>
                </c:pt>
                <c:pt idx="16">
                  <c:v>1.97458342276233</c:v>
                </c:pt>
                <c:pt idx="17">
                  <c:v>1.7196933083121599</c:v>
                </c:pt>
                <c:pt idx="18">
                  <c:v>1.27268995245797</c:v>
                </c:pt>
                <c:pt idx="19">
                  <c:v>0.76160177746902502</c:v>
                </c:pt>
                <c:pt idx="20">
                  <c:v>0.334908385346874</c:v>
                </c:pt>
                <c:pt idx="21">
                  <c:v>0.114662025178426</c:v>
                </c:pt>
                <c:pt idx="22">
                  <c:v>0.16094689644746399</c:v>
                </c:pt>
                <c:pt idx="23">
                  <c:v>0.46034072901036199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6C1-4A18-919F-DFEA3439C72D}"/>
            </c:ext>
          </c:extLst>
        </c:ser>
        <c:ser>
          <c:idx val="23"/>
          <c:order val="23"/>
          <c:tx>
            <c:strRef>
              <c:f>'Langkah Perhitungan'!$B$35</c:f>
              <c:strCache>
                <c:ptCount val="1"/>
                <c:pt idx="0">
                  <c:v>24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Perhitungan'!$C$35:$Z$35</c:f>
              <c:numCache>
                <c:formatCode>0.000</c:formatCode>
                <c:ptCount val="24"/>
                <c:pt idx="0">
                  <c:v>0.93757110519765996</c:v>
                </c:pt>
                <c:pt idx="1">
                  <c:v>1.47903955750243</c:v>
                </c:pt>
                <c:pt idx="2">
                  <c:v>1.95745396491138</c:v>
                </c:pt>
                <c:pt idx="3">
                  <c:v>2.2552914213302802</c:v>
                </c:pt>
                <c:pt idx="4">
                  <c:v>2.2898292766219899</c:v>
                </c:pt>
                <c:pt idx="5">
                  <c:v>2.0380802023855802</c:v>
                </c:pt>
                <c:pt idx="6">
                  <c:v>1.5519805455278399</c:v>
                </c:pt>
                <c:pt idx="7">
                  <c:v>0.95219022849999202</c:v>
                </c:pt>
                <c:pt idx="8">
                  <c:v>0.39623991956745203</c:v>
                </c:pt>
                <c:pt idx="9">
                  <c:v>2.9632990881921902E-2</c:v>
                </c:pt>
                <c:pt idx="10">
                  <c:v>-6.0605626917130902E-2</c:v>
                </c:pt>
                <c:pt idx="11">
                  <c:v>0.13040939271633101</c:v>
                </c:pt>
                <c:pt idx="12">
                  <c:v>0.53268848849808204</c:v>
                </c:pt>
                <c:pt idx="13">
                  <c:v>1.0304046056504299</c:v>
                </c:pt>
                <c:pt idx="14">
                  <c:v>1.49535936444345</c:v>
                </c:pt>
                <c:pt idx="15">
                  <c:v>1.81396402177487</c:v>
                </c:pt>
                <c:pt idx="16">
                  <c:v>1.9081711406591</c:v>
                </c:pt>
                <c:pt idx="17">
                  <c:v>1.75376571225185</c:v>
                </c:pt>
                <c:pt idx="18">
                  <c:v>1.39238186987018</c:v>
                </c:pt>
                <c:pt idx="19">
                  <c:v>0.92699525940473404</c:v>
                </c:pt>
                <c:pt idx="20">
                  <c:v>0.49441785131863802</c:v>
                </c:pt>
                <c:pt idx="21">
                  <c:v>0.22183148750821</c:v>
                </c:pt>
                <c:pt idx="22">
                  <c:v>0.18676217447759</c:v>
                </c:pt>
                <c:pt idx="23">
                  <c:v>0.39900853060223401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6C1-4A18-919F-DFEA3439C72D}"/>
            </c:ext>
          </c:extLst>
        </c:ser>
        <c:ser>
          <c:idx val="24"/>
          <c:order val="24"/>
          <c:tx>
            <c:strRef>
              <c:f>'Langkah Perhitungan'!$B$36</c:f>
              <c:strCache>
                <c:ptCount val="1"/>
                <c:pt idx="0">
                  <c:v>25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Perhitungan'!$C$36:$Z$36</c:f>
              <c:numCache>
                <c:formatCode>0.000</c:formatCode>
                <c:ptCount val="24"/>
                <c:pt idx="0">
                  <c:v>0.80766507521947295</c:v>
                </c:pt>
                <c:pt idx="1">
                  <c:v>1.3205237647135599</c:v>
                </c:pt>
                <c:pt idx="2">
                  <c:v>1.82265388460438</c:v>
                </c:pt>
                <c:pt idx="3">
                  <c:v>2.1940442927516899</c:v>
                </c:pt>
                <c:pt idx="4">
                  <c:v>2.3344271721915599</c:v>
                </c:pt>
                <c:pt idx="5">
                  <c:v>2.19524737448309</c:v>
                </c:pt>
                <c:pt idx="6">
                  <c:v>1.8040276540279601</c:v>
                </c:pt>
                <c:pt idx="7">
                  <c:v>1.2630517998449899</c:v>
                </c:pt>
                <c:pt idx="8">
                  <c:v>0.717463060278271</c:v>
                </c:pt>
                <c:pt idx="9">
                  <c:v>0.30651476927294302</c:v>
                </c:pt>
                <c:pt idx="10">
                  <c:v>0.12112161125234799</c:v>
                </c:pt>
                <c:pt idx="11">
                  <c:v>0.18489103973629301</c:v>
                </c:pt>
                <c:pt idx="12">
                  <c:v>0.46009610121950101</c:v>
                </c:pt>
                <c:pt idx="13">
                  <c:v>0.86688360600107195</c:v>
                </c:pt>
                <c:pt idx="14">
                  <c:v>1.30292144989628</c:v>
                </c:pt>
                <c:pt idx="15">
                  <c:v>1.66038449081118</c:v>
                </c:pt>
                <c:pt idx="16">
                  <c:v>1.84596311005952</c:v>
                </c:pt>
                <c:pt idx="17">
                  <c:v>1.80677596524521</c:v>
                </c:pt>
                <c:pt idx="18">
                  <c:v>1.5532994589690501</c:v>
                </c:pt>
                <c:pt idx="19">
                  <c:v>1.1634929355420101</c:v>
                </c:pt>
                <c:pt idx="20">
                  <c:v>0.75967892329799702</c:v>
                </c:pt>
                <c:pt idx="21">
                  <c:v>0.46633651625116501</c:v>
                </c:pt>
                <c:pt idx="22">
                  <c:v>0.369085183067074</c:v>
                </c:pt>
                <c:pt idx="23">
                  <c:v>0.49335089528617798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6C1-4A18-919F-DFEA3439C72D}"/>
            </c:ext>
          </c:extLst>
        </c:ser>
        <c:ser>
          <c:idx val="25"/>
          <c:order val="25"/>
          <c:tx>
            <c:strRef>
              <c:f>'Langkah Perhitungan'!$B$37</c:f>
              <c:strCache>
                <c:ptCount val="1"/>
                <c:pt idx="0">
                  <c:v>26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Perhitungan'!$C$37:$Z$37</c:f>
              <c:numCache>
                <c:formatCode>0.000</c:formatCode>
                <c:ptCount val="24"/>
                <c:pt idx="0">
                  <c:v>0.80734764902593703</c:v>
                </c:pt>
                <c:pt idx="1">
                  <c:v>1.23939631669741</c:v>
                </c:pt>
                <c:pt idx="2">
                  <c:v>1.69612595730784</c:v>
                </c:pt>
                <c:pt idx="3">
                  <c:v>2.0769206404301199</c:v>
                </c:pt>
                <c:pt idx="4">
                  <c:v>2.2896205687109101</c:v>
                </c:pt>
                <c:pt idx="5">
                  <c:v>2.2717692327257701</c:v>
                </c:pt>
                <c:pt idx="6">
                  <c:v>2.0126144801002899</c:v>
                </c:pt>
                <c:pt idx="7">
                  <c:v>1.56466142233101</c:v>
                </c:pt>
                <c:pt idx="8">
                  <c:v>1.0358348268745601</c:v>
                </c:pt>
                <c:pt idx="9">
                  <c:v>0.56118483034335898</c:v>
                </c:pt>
                <c:pt idx="10">
                  <c:v>0.26190548293955901</c:v>
                </c:pt>
                <c:pt idx="11">
                  <c:v>0.20652261984961001</c:v>
                </c:pt>
                <c:pt idx="12">
                  <c:v>0.390434270377989</c:v>
                </c:pt>
                <c:pt idx="13">
                  <c:v>0.74196499837037899</c:v>
                </c:pt>
                <c:pt idx="14">
                  <c:v>1.1496839338232501</c:v>
                </c:pt>
                <c:pt idx="15">
                  <c:v>1.4971699915349701</c:v>
                </c:pt>
                <c:pt idx="16">
                  <c:v>1.6929595541434099</c:v>
                </c:pt>
                <c:pt idx="17">
                  <c:v>1.69022312852025</c:v>
                </c:pt>
                <c:pt idx="18">
                  <c:v>1.4954730633108</c:v>
                </c:pt>
                <c:pt idx="19">
                  <c:v>1.16639025653276</c:v>
                </c:pt>
                <c:pt idx="20">
                  <c:v>0.79818249597013802</c:v>
                </c:pt>
                <c:pt idx="21">
                  <c:v>0.49888962826217298</c:v>
                </c:pt>
                <c:pt idx="22">
                  <c:v>0.35849151221136499</c:v>
                </c:pt>
                <c:pt idx="23">
                  <c:v>0.42232650790578802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6C1-4A18-919F-DFEA3439C72D}"/>
            </c:ext>
          </c:extLst>
        </c:ser>
        <c:ser>
          <c:idx val="26"/>
          <c:order val="26"/>
          <c:tx>
            <c:strRef>
              <c:f>'Langkah Perhitungan'!$B$38</c:f>
              <c:strCache>
                <c:ptCount val="1"/>
                <c:pt idx="0">
                  <c:v>27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Perhitungan'!$C$38:$Z$38</c:f>
              <c:numCache>
                <c:formatCode>0.000</c:formatCode>
                <c:ptCount val="24"/>
                <c:pt idx="0">
                  <c:v>0.67986332093069801</c:v>
                </c:pt>
                <c:pt idx="1">
                  <c:v>1.07201022633048</c:v>
                </c:pt>
                <c:pt idx="2">
                  <c:v>1.51000487150623</c:v>
                </c:pt>
                <c:pt idx="3">
                  <c:v>1.8960887897686001</c:v>
                </c:pt>
                <c:pt idx="4">
                  <c:v>2.14172892620185</c:v>
                </c:pt>
                <c:pt idx="5">
                  <c:v>2.1846843570839298</c:v>
                </c:pt>
                <c:pt idx="6">
                  <c:v>2.0051361932640099</c:v>
                </c:pt>
                <c:pt idx="7">
                  <c:v>1.63605590348416</c:v>
                </c:pt>
                <c:pt idx="8">
                  <c:v>1.1606848611445799</c:v>
                </c:pt>
                <c:pt idx="9">
                  <c:v>0.69327960080749795</c:v>
                </c:pt>
                <c:pt idx="10">
                  <c:v>0.34649198986259799</c:v>
                </c:pt>
                <c:pt idx="11">
                  <c:v>0.196516514233849</c:v>
                </c:pt>
                <c:pt idx="12">
                  <c:v>0.26069868748109298</c:v>
                </c:pt>
                <c:pt idx="13">
                  <c:v>0.49727279964670601</c:v>
                </c:pt>
                <c:pt idx="14">
                  <c:v>0.82492201660244802</c:v>
                </c:pt>
                <c:pt idx="15">
                  <c:v>1.1500084735312699</c:v>
                </c:pt>
                <c:pt idx="16">
                  <c:v>1.3895773239101299</c:v>
                </c:pt>
                <c:pt idx="17">
                  <c:v>1.486451020931</c:v>
                </c:pt>
                <c:pt idx="18">
                  <c:v>1.4192955312967199</c:v>
                </c:pt>
                <c:pt idx="19">
                  <c:v>1.2093871808658601</c:v>
                </c:pt>
                <c:pt idx="20">
                  <c:v>0.92019799241000999</c:v>
                </c:pt>
                <c:pt idx="21">
                  <c:v>0.64376240168819499</c:v>
                </c:pt>
                <c:pt idx="22">
                  <c:v>0.47331630116845502</c:v>
                </c:pt>
                <c:pt idx="23">
                  <c:v>0.47146744469464302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6C1-4A18-919F-DFEA3439C72D}"/>
            </c:ext>
          </c:extLst>
        </c:ser>
        <c:ser>
          <c:idx val="27"/>
          <c:order val="27"/>
          <c:tx>
            <c:strRef>
              <c:f>'Langkah Perhitungan'!$B$39</c:f>
              <c:strCache>
                <c:ptCount val="1"/>
                <c:pt idx="0">
                  <c:v>28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Perhitungan'!$C$39:$Z$39</c:f>
              <c:numCache>
                <c:formatCode>0.000</c:formatCode>
                <c:ptCount val="24"/>
                <c:pt idx="0">
                  <c:v>0.64878781794172402</c:v>
                </c:pt>
                <c:pt idx="1">
                  <c:v>0.96317616260558403</c:v>
                </c:pt>
                <c:pt idx="2">
                  <c:v>1.33811377683495</c:v>
                </c:pt>
                <c:pt idx="3">
                  <c:v>1.6877612171109999</c:v>
                </c:pt>
                <c:pt idx="4">
                  <c:v>1.93680361214373</c:v>
                </c:pt>
                <c:pt idx="5">
                  <c:v>2.0315781783534002</c:v>
                </c:pt>
                <c:pt idx="6">
                  <c:v>1.94698885363157</c:v>
                </c:pt>
                <c:pt idx="7">
                  <c:v>1.69352308778424</c:v>
                </c:pt>
                <c:pt idx="8">
                  <c:v>1.32179551254314</c:v>
                </c:pt>
                <c:pt idx="9">
                  <c:v>0.91663559535126204</c:v>
                </c:pt>
                <c:pt idx="10">
                  <c:v>0.57566629492066801</c:v>
                </c:pt>
                <c:pt idx="11">
                  <c:v>0.37781038774306402</c:v>
                </c:pt>
                <c:pt idx="12">
                  <c:v>0.35665421764391497</c:v>
                </c:pt>
                <c:pt idx="13">
                  <c:v>0.49272873250507199</c:v>
                </c:pt>
                <c:pt idx="14">
                  <c:v>0.72692536054995205</c:v>
                </c:pt>
                <c:pt idx="15">
                  <c:v>0.98451992395094501</c:v>
                </c:pt>
                <c:pt idx="16">
                  <c:v>1.1964608707358999</c:v>
                </c:pt>
                <c:pt idx="17">
                  <c:v>1.3121301587380001</c:v>
                </c:pt>
                <c:pt idx="18">
                  <c:v>1.306358507448</c:v>
                </c:pt>
                <c:pt idx="19">
                  <c:v>1.18471400284085</c:v>
                </c:pt>
                <c:pt idx="20">
                  <c:v>0.98578859069726998</c:v>
                </c:pt>
                <c:pt idx="21">
                  <c:v>0.77500588073778898</c:v>
                </c:pt>
                <c:pt idx="22">
                  <c:v>0.62705778595290496</c:v>
                </c:pt>
                <c:pt idx="23">
                  <c:v>0.60161717532643699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56C1-4A18-919F-DFEA3439C72D}"/>
            </c:ext>
          </c:extLst>
        </c:ser>
        <c:ser>
          <c:idx val="28"/>
          <c:order val="28"/>
          <c:tx>
            <c:strRef>
              <c:f>'Langkah Perhitungan'!$B$40</c:f>
              <c:strCache>
                <c:ptCount val="1"/>
                <c:pt idx="0">
                  <c:v>29 AGUSTUS 2009</c:v>
                </c:pt>
              </c:strCache>
            </c:strRef>
          </c:tx>
          <c:marker>
            <c:symbol val="none"/>
          </c:marker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Perhitungan'!$C$40:$Z$40</c:f>
              <c:numCache>
                <c:formatCode>0.000</c:formatCode>
                <c:ptCount val="24"/>
                <c:pt idx="0">
                  <c:v>0.72263524144419999</c:v>
                </c:pt>
                <c:pt idx="1">
                  <c:v>0.97046147217865397</c:v>
                </c:pt>
                <c:pt idx="2">
                  <c:v>1.28937914654548</c:v>
                </c:pt>
                <c:pt idx="3">
                  <c:v>1.6059532766842799</c:v>
                </c:pt>
                <c:pt idx="4">
                  <c:v>1.8499630669828599</c:v>
                </c:pt>
                <c:pt idx="5">
                  <c:v>1.9706127065730701</c:v>
                </c:pt>
                <c:pt idx="6">
                  <c:v>1.9448391081762</c:v>
                </c:pt>
                <c:pt idx="7">
                  <c:v>1.7791507478067199</c:v>
                </c:pt>
                <c:pt idx="8">
                  <c:v>1.5080984296756501</c:v>
                </c:pt>
                <c:pt idx="9">
                  <c:v>1.18971907940926</c:v>
                </c:pt>
                <c:pt idx="10">
                  <c:v>0.89469177551593604</c:v>
                </c:pt>
                <c:pt idx="11">
                  <c:v>0.687575908356993</c:v>
                </c:pt>
                <c:pt idx="12">
                  <c:v>0.605927373124584</c:v>
                </c:pt>
                <c:pt idx="13">
                  <c:v>0.64851596529756805</c:v>
                </c:pt>
                <c:pt idx="14">
                  <c:v>0.77977659149911205</c:v>
                </c:pt>
                <c:pt idx="15">
                  <c:v>0.94673821134333003</c:v>
                </c:pt>
                <c:pt idx="16">
                  <c:v>1.0974853046024999</c:v>
                </c:pt>
                <c:pt idx="17">
                  <c:v>1.1929133063388999</c:v>
                </c:pt>
                <c:pt idx="18">
                  <c:v>1.2116546100011101</c:v>
                </c:pt>
                <c:pt idx="19">
                  <c:v>1.15250669612543</c:v>
                </c:pt>
                <c:pt idx="20">
                  <c:v>1.0359876104705801</c:v>
                </c:pt>
                <c:pt idx="21">
                  <c:v>0.90176970234501097</c:v>
                </c:pt>
                <c:pt idx="22">
                  <c:v>0.79866634709918505</c:v>
                </c:pt>
                <c:pt idx="23">
                  <c:v>0.76924716678689498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56C1-4A18-919F-DFEA3439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2432"/>
        <c:axId val="105695872"/>
        <c:extLst>
          <c:ext xmlns:c15="http://schemas.microsoft.com/office/drawing/2012/chart" uri="{02D57815-91ED-43cb-92C2-25804820EDAC}">
            <c15:filteredScatterSeries>
              <c15:ser>
                <c:idx val="29"/>
                <c:order val="29"/>
                <c:tx>
                  <c:strRef>
                    <c:extLst>
                      <c:ext uri="{02D57815-91ED-43cb-92C2-25804820EDAC}">
                        <c15:formulaRef>
                          <c15:sqref>'Langkah Perhitungan'!$B$41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'Langkah Perhitungan'!$C$11:$Z$11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'Langkah Perhitungan'!$C$41:$Z$41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D-56C1-4A18-919F-DFEA3439C72D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'Langkah Perhitungan'!$B$42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'Langkah Perhitungan'!$C$11:$Z$11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'Langkah Perhitungan'!$C$42:$Z$42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6C1-4A18-919F-DFEA3439C72D}"/>
                  </c:ext>
                </c:extLst>
              </c15:ser>
            </c15:filteredScatterSeries>
          </c:ext>
        </c:extLst>
      </c:scatterChart>
      <c:valAx>
        <c:axId val="105682432"/>
        <c:scaling>
          <c:orientation val="minMax"/>
          <c:max val="2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Jam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5695872"/>
        <c:crosses val="autoZero"/>
        <c:crossBetween val="midCat"/>
        <c:majorUnit val="1"/>
        <c:minorUnit val="1"/>
      </c:valAx>
      <c:valAx>
        <c:axId val="10569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Tinggi Elevasi Muka Air Laut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6824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Grafik Elevasi Muka Air Laut di Bitung pada Tanggal 15 Agustus 2009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hari ke 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'Langkah Perhitungan'!$C$26:$Z$26</c:f>
              <c:numCache>
                <c:formatCode>0.000</c:formatCode>
                <c:ptCount val="24"/>
                <c:pt idx="0">
                  <c:v>0.53815405662863103</c:v>
                </c:pt>
                <c:pt idx="1">
                  <c:v>0.65038881384413905</c:v>
                </c:pt>
                <c:pt idx="2">
                  <c:v>0.87487828201054596</c:v>
                </c:pt>
                <c:pt idx="3">
                  <c:v>1.16968554224257</c:v>
                </c:pt>
                <c:pt idx="4">
                  <c:v>1.4733983570340301</c:v>
                </c:pt>
                <c:pt idx="5">
                  <c:v>1.72153417908955</c:v>
                </c:pt>
                <c:pt idx="6">
                  <c:v>1.8644240174281399</c:v>
                </c:pt>
                <c:pt idx="7">
                  <c:v>1.8787691156715001</c:v>
                </c:pt>
                <c:pt idx="8">
                  <c:v>1.76849321743874</c:v>
                </c:pt>
                <c:pt idx="9">
                  <c:v>1.5577050152504199</c:v>
                </c:pt>
                <c:pt idx="10">
                  <c:v>1.28288822189777</c:v>
                </c:pt>
                <c:pt idx="11">
                  <c:v>0.98856962774525003</c:v>
                </c:pt>
                <c:pt idx="12">
                  <c:v>0.72402621779169096</c:v>
                </c:pt>
                <c:pt idx="13">
                  <c:v>0.53566773886261698</c:v>
                </c:pt>
                <c:pt idx="14">
                  <c:v>0.454011792297216</c:v>
                </c:pt>
                <c:pt idx="15">
                  <c:v>0.48132005401233802</c:v>
                </c:pt>
                <c:pt idx="16">
                  <c:v>0.58866153717954095</c:v>
                </c:pt>
                <c:pt idx="17">
                  <c:v>0.72639254213912297</c:v>
                </c:pt>
                <c:pt idx="18">
                  <c:v>0.84352455118552705</c:v>
                </c:pt>
                <c:pt idx="19">
                  <c:v>0.90596462403078004</c:v>
                </c:pt>
                <c:pt idx="20">
                  <c:v>0.90516386489757905</c:v>
                </c:pt>
                <c:pt idx="21">
                  <c:v>0.855483961947897</c:v>
                </c:pt>
                <c:pt idx="22">
                  <c:v>0.78494170190470203</c:v>
                </c:pt>
                <c:pt idx="23">
                  <c:v>0.72549748181907403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9-46A6-9E2F-B2E4A38F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58528"/>
        <c:axId val="107161472"/>
      </c:lineChart>
      <c:catAx>
        <c:axId val="1071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JAM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472"/>
        <c:crosses val="autoZero"/>
        <c:auto val="1"/>
        <c:lblAlgn val="ctr"/>
        <c:lblOffset val="100"/>
        <c:noMultiLvlLbl val="0"/>
      </c:catAx>
      <c:valAx>
        <c:axId val="107161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>
                <a:effectLst/>
              </a:rPr>
              <a:t>GRAFIK ELEVASI MUKA AIR DI BITUNG PADA TANGGAL 15 AGUSTUS 2009</a:t>
            </a:r>
          </a:p>
          <a:p>
            <a:pPr>
              <a:defRPr/>
            </a:pPr>
            <a:r>
              <a:rPr lang="en-US" sz="1800">
                <a:effectLst/>
              </a:rPr>
              <a:t>DENGAN TIPE PASUT CAMPURAN CONDONG HARIAN GANDA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hari ke 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'Langkah Perhitungan'!$C$26:$Z$26</c:f>
              <c:numCache>
                <c:formatCode>0.000</c:formatCode>
                <c:ptCount val="24"/>
                <c:pt idx="0">
                  <c:v>0.53815405662863103</c:v>
                </c:pt>
                <c:pt idx="1">
                  <c:v>0.65038881384413905</c:v>
                </c:pt>
                <c:pt idx="2">
                  <c:v>0.87487828201054596</c:v>
                </c:pt>
                <c:pt idx="3">
                  <c:v>1.16968554224257</c:v>
                </c:pt>
                <c:pt idx="4">
                  <c:v>1.4733983570340301</c:v>
                </c:pt>
                <c:pt idx="5">
                  <c:v>1.72153417908955</c:v>
                </c:pt>
                <c:pt idx="6">
                  <c:v>1.8644240174281399</c:v>
                </c:pt>
                <c:pt idx="7">
                  <c:v>1.8787691156715001</c:v>
                </c:pt>
                <c:pt idx="8">
                  <c:v>1.76849321743874</c:v>
                </c:pt>
                <c:pt idx="9">
                  <c:v>1.5577050152504199</c:v>
                </c:pt>
                <c:pt idx="10">
                  <c:v>1.28288822189777</c:v>
                </c:pt>
                <c:pt idx="11">
                  <c:v>0.98856962774525003</c:v>
                </c:pt>
                <c:pt idx="12">
                  <c:v>0.72402621779169096</c:v>
                </c:pt>
                <c:pt idx="13">
                  <c:v>0.53566773886261698</c:v>
                </c:pt>
                <c:pt idx="14">
                  <c:v>0.454011792297216</c:v>
                </c:pt>
                <c:pt idx="15">
                  <c:v>0.48132005401233802</c:v>
                </c:pt>
                <c:pt idx="16">
                  <c:v>0.58866153717954095</c:v>
                </c:pt>
                <c:pt idx="17">
                  <c:v>0.72639254213912297</c:v>
                </c:pt>
                <c:pt idx="18">
                  <c:v>0.84352455118552705</c:v>
                </c:pt>
                <c:pt idx="19">
                  <c:v>0.90596462403078004</c:v>
                </c:pt>
                <c:pt idx="20">
                  <c:v>0.90516386489757905</c:v>
                </c:pt>
                <c:pt idx="21">
                  <c:v>0.855483961947897</c:v>
                </c:pt>
                <c:pt idx="22">
                  <c:v>0.78494170190470203</c:v>
                </c:pt>
                <c:pt idx="23">
                  <c:v>0.72549748181907403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9-46A6-9E2F-B2E4A38F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07187200"/>
        <c:axId val="107198720"/>
      </c:lineChart>
      <c:catAx>
        <c:axId val="1071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JAM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720"/>
        <c:crosses val="autoZero"/>
        <c:auto val="1"/>
        <c:lblAlgn val="ctr"/>
        <c:lblOffset val="100"/>
        <c:noMultiLvlLbl val="0"/>
      </c:catAx>
      <c:valAx>
        <c:axId val="1071987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28</xdr:col>
      <xdr:colOff>600074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40</xdr:row>
      <xdr:rowOff>190499</xdr:rowOff>
    </xdr:from>
    <xdr:to>
      <xdr:col>29</xdr:col>
      <xdr:colOff>9524</xdr:colOff>
      <xdr:row>79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29</xdr:col>
      <xdr:colOff>0</xdr:colOff>
      <xdr:row>118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65</xdr:col>
      <xdr:colOff>276225</xdr:colOff>
      <xdr:row>55</xdr:row>
      <xdr:rowOff>171450</xdr:rowOff>
    </xdr:from>
    <xdr:to>
      <xdr:col>69</xdr:col>
      <xdr:colOff>66675</xdr:colOff>
      <xdr:row>62</xdr:row>
      <xdr:rowOff>19050</xdr:rowOff>
    </xdr:to>
    <xdr:pic>
      <xdr:nvPicPr>
        <xdr:cNvPr id="5" name="Picture 4" descr="https://encrypted-tbn0.gstatic.com/images?q=tbn:ANd9GcQhL5MVsi4FCTh2pyPLXF9wJ8mtibwIsxeYrkhUdS877w&amp;s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3850" y="11401425"/>
          <a:ext cx="29241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1142999</xdr:colOff>
      <xdr:row>40</xdr:row>
      <xdr:rowOff>200023</xdr:rowOff>
    </xdr:from>
    <xdr:to>
      <xdr:col>21</xdr:col>
      <xdr:colOff>600074</xdr:colOff>
      <xdr:row>94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609599</xdr:colOff>
      <xdr:row>45</xdr:row>
      <xdr:rowOff>0</xdr:rowOff>
    </xdr:from>
    <xdr:to>
      <xdr:col>40</xdr:col>
      <xdr:colOff>19049</xdr:colOff>
      <xdr:row>67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590549</xdr:colOff>
      <xdr:row>70</xdr:row>
      <xdr:rowOff>9525</xdr:rowOff>
    </xdr:from>
    <xdr:to>
      <xdr:col>39</xdr:col>
      <xdr:colOff>609599</xdr:colOff>
      <xdr:row>94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6"/>
  <sheetViews>
    <sheetView tabSelected="1" zoomScale="30" zoomScaleNormal="30" workbookViewId="0">
      <selection activeCell="E32" sqref="E32"/>
    </sheetView>
  </sheetViews>
  <sheetFormatPr defaultRowHeight="14.25" x14ac:dyDescent="0.45"/>
  <cols>
    <col min="1" max="1" width="15.19921875" style="139" bestFit="1" customWidth="1"/>
    <col min="2" max="2" width="13.9296875" style="135" customWidth="1"/>
    <col min="3" max="3" width="8" style="135" bestFit="1" customWidth="1"/>
    <col min="4" max="4" width="14.19921875" style="134" bestFit="1" customWidth="1"/>
  </cols>
  <sheetData>
    <row r="1" spans="1:4" x14ac:dyDescent="0.45">
      <c r="A1" s="138" t="s">
        <v>218</v>
      </c>
      <c r="B1" s="137" t="s">
        <v>31</v>
      </c>
      <c r="C1" s="136" t="s">
        <v>219</v>
      </c>
      <c r="D1" s="136" t="s">
        <v>220</v>
      </c>
    </row>
    <row r="2" spans="1:4" x14ac:dyDescent="0.45">
      <c r="A2" s="139">
        <v>40026</v>
      </c>
      <c r="B2" s="135">
        <v>0</v>
      </c>
      <c r="C2" s="134">
        <v>1.288</v>
      </c>
      <c r="D2" s="134">
        <v>1.288103475</v>
      </c>
    </row>
    <row r="3" spans="1:4" x14ac:dyDescent="0.45">
      <c r="B3" s="135">
        <v>4.1666666666666664E-2</v>
      </c>
      <c r="C3" s="134">
        <v>1.1990000000000001</v>
      </c>
      <c r="D3" s="134">
        <v>1.207834933</v>
      </c>
    </row>
    <row r="4" spans="1:4" x14ac:dyDescent="0.45">
      <c r="B4" s="135">
        <v>8.3333333333333301E-2</v>
      </c>
      <c r="C4" s="134">
        <v>1.143</v>
      </c>
      <c r="D4" s="134">
        <v>1.1487715169999999</v>
      </c>
    </row>
    <row r="5" spans="1:4" x14ac:dyDescent="0.45">
      <c r="B5" s="135">
        <v>0.125</v>
      </c>
      <c r="C5" s="134">
        <v>1.1259999999999999</v>
      </c>
      <c r="D5" s="134">
        <v>1.123025817</v>
      </c>
    </row>
    <row r="6" spans="1:4" x14ac:dyDescent="0.45">
      <c r="B6" s="135">
        <v>0.16666666666666699</v>
      </c>
      <c r="C6" s="134">
        <v>1.139</v>
      </c>
      <c r="D6" s="134">
        <v>1.130473812</v>
      </c>
    </row>
    <row r="7" spans="1:4" x14ac:dyDescent="0.45">
      <c r="B7" s="135">
        <v>0.20833333333333301</v>
      </c>
      <c r="C7" s="134">
        <v>1.165</v>
      </c>
      <c r="D7" s="134">
        <v>1.1624808600000001</v>
      </c>
    </row>
    <row r="8" spans="1:4" x14ac:dyDescent="0.45">
      <c r="B8" s="135">
        <v>0.25</v>
      </c>
      <c r="C8" s="134">
        <v>1.2010000000000001</v>
      </c>
      <c r="D8" s="134">
        <v>1.2078354090000001</v>
      </c>
    </row>
    <row r="9" spans="1:4" x14ac:dyDescent="0.45">
      <c r="B9" s="135">
        <v>0.29166666666666702</v>
      </c>
      <c r="C9" s="134">
        <v>1.252</v>
      </c>
      <c r="D9" s="134">
        <v>1.2563801830000001</v>
      </c>
    </row>
    <row r="10" spans="1:4" x14ac:dyDescent="0.45">
      <c r="B10" s="135">
        <v>0.33333333333333298</v>
      </c>
      <c r="C10" s="134">
        <v>1.3029999999999999</v>
      </c>
      <c r="D10" s="134">
        <v>1.2998703840000001</v>
      </c>
    </row>
    <row r="11" spans="1:4" x14ac:dyDescent="0.45">
      <c r="B11" s="135">
        <v>0.375</v>
      </c>
      <c r="C11" s="134">
        <v>1.3360000000000001</v>
      </c>
      <c r="D11" s="134">
        <v>1.3325119940000001</v>
      </c>
    </row>
    <row r="12" spans="1:4" x14ac:dyDescent="0.45">
      <c r="B12" s="135">
        <v>0.41666666666666702</v>
      </c>
      <c r="C12" s="134">
        <v>1.3540000000000001</v>
      </c>
      <c r="D12" s="134">
        <v>1.352765746</v>
      </c>
    </row>
    <row r="13" spans="1:4" x14ac:dyDescent="0.45">
      <c r="B13" s="135">
        <v>0.45833333333333298</v>
      </c>
      <c r="C13" s="134">
        <v>1.3560000000000001</v>
      </c>
      <c r="D13" s="134">
        <v>1.365349693</v>
      </c>
    </row>
    <row r="14" spans="1:4" x14ac:dyDescent="0.45">
      <c r="B14" s="135">
        <v>0.5</v>
      </c>
      <c r="C14" s="134">
        <v>1.39</v>
      </c>
      <c r="D14" s="134">
        <v>1.3811560759999999</v>
      </c>
    </row>
    <row r="15" spans="1:4" x14ac:dyDescent="0.45">
      <c r="B15" s="135">
        <v>0.54166666666666696</v>
      </c>
      <c r="C15" s="134">
        <v>1.417</v>
      </c>
      <c r="D15" s="134">
        <v>1.413832837</v>
      </c>
    </row>
    <row r="16" spans="1:4" x14ac:dyDescent="0.45">
      <c r="B16" s="135">
        <v>0.58333333333333304</v>
      </c>
      <c r="C16" s="134">
        <v>1.466</v>
      </c>
      <c r="D16" s="134">
        <v>1.4738495469999999</v>
      </c>
    </row>
    <row r="17" spans="1:4" x14ac:dyDescent="0.45">
      <c r="B17" s="135">
        <v>0.625</v>
      </c>
      <c r="C17" s="134">
        <v>1.5580000000000001</v>
      </c>
      <c r="D17" s="134">
        <v>1.5626824420000001</v>
      </c>
    </row>
    <row r="18" spans="1:4" x14ac:dyDescent="0.45">
      <c r="B18" s="135">
        <v>0.66666666666666696</v>
      </c>
      <c r="C18" s="134">
        <v>1.6779999999999999</v>
      </c>
      <c r="D18" s="134">
        <v>1.670256932</v>
      </c>
    </row>
    <row r="19" spans="1:4" x14ac:dyDescent="0.45">
      <c r="B19" s="135">
        <v>0.70833333333333304</v>
      </c>
      <c r="C19" s="134">
        <v>1.7809999999999999</v>
      </c>
      <c r="D19" s="134">
        <v>1.777192638</v>
      </c>
    </row>
    <row r="20" spans="1:4" x14ac:dyDescent="0.45">
      <c r="B20" s="135">
        <v>0.75</v>
      </c>
      <c r="C20" s="134">
        <v>1.855</v>
      </c>
      <c r="D20" s="134">
        <v>1.8605387419999999</v>
      </c>
    </row>
    <row r="21" spans="1:4" x14ac:dyDescent="0.45">
      <c r="B21" s="135">
        <v>0.79166666666666696</v>
      </c>
      <c r="C21" s="134">
        <v>1.899</v>
      </c>
      <c r="D21" s="134">
        <v>1.900018038</v>
      </c>
    </row>
    <row r="22" spans="1:4" x14ac:dyDescent="0.45">
      <c r="B22" s="135">
        <v>0.83333333333333304</v>
      </c>
      <c r="C22" s="134">
        <v>1.885</v>
      </c>
      <c r="D22" s="134">
        <v>1.882620084</v>
      </c>
    </row>
    <row r="23" spans="1:4" x14ac:dyDescent="0.45">
      <c r="B23" s="135">
        <v>0.875</v>
      </c>
      <c r="C23" s="134">
        <v>1.8029999999999999</v>
      </c>
      <c r="D23" s="134">
        <v>1.805222788</v>
      </c>
    </row>
    <row r="24" spans="1:4" x14ac:dyDescent="0.45">
      <c r="B24" s="135">
        <v>0.91666666666666696</v>
      </c>
      <c r="C24" s="134">
        <v>1.6779999999999999</v>
      </c>
      <c r="D24" s="134">
        <v>1.6756674979999999</v>
      </c>
    </row>
    <row r="25" spans="1:4" x14ac:dyDescent="0.45">
      <c r="B25" s="135">
        <v>0.95833333333333304</v>
      </c>
      <c r="C25" s="134">
        <v>1.5129999999999999</v>
      </c>
      <c r="D25" s="134">
        <v>1.512188812</v>
      </c>
    </row>
    <row r="26" spans="1:4" x14ac:dyDescent="0.45">
      <c r="A26" s="139">
        <f>A2+1</f>
        <v>40027</v>
      </c>
      <c r="B26" s="135">
        <v>1</v>
      </c>
      <c r="C26" s="134">
        <v>1.3380000000000001</v>
      </c>
      <c r="D26" s="134">
        <v>1.340646783</v>
      </c>
    </row>
    <row r="27" spans="1:4" x14ac:dyDescent="0.45">
      <c r="B27" s="135">
        <v>1.0416666666666701</v>
      </c>
      <c r="C27" s="134">
        <v>1.19</v>
      </c>
      <c r="D27" s="134">
        <v>1.189493989</v>
      </c>
    </row>
    <row r="28" spans="1:4" x14ac:dyDescent="0.45">
      <c r="B28" s="135">
        <v>1.0833333333333299</v>
      </c>
      <c r="C28" s="134">
        <v>1.0860000000000001</v>
      </c>
      <c r="D28" s="134">
        <v>1.0834640090000001</v>
      </c>
    </row>
    <row r="29" spans="1:4" x14ac:dyDescent="0.45">
      <c r="B29" s="135">
        <v>1.125</v>
      </c>
      <c r="C29" s="134">
        <v>1.0349999999999999</v>
      </c>
      <c r="D29" s="134">
        <v>1.037737895</v>
      </c>
    </row>
    <row r="30" spans="1:4" x14ac:dyDescent="0.45">
      <c r="B30" s="135">
        <v>1.1666666666666701</v>
      </c>
      <c r="C30" s="134">
        <v>1.054</v>
      </c>
      <c r="D30" s="134">
        <v>1.0543780169999999</v>
      </c>
    </row>
    <row r="31" spans="1:4" x14ac:dyDescent="0.45">
      <c r="B31" s="135">
        <v>1.2083333333333299</v>
      </c>
      <c r="C31" s="134">
        <v>1.1220000000000001</v>
      </c>
      <c r="D31" s="134">
        <v>1.1221576069999999</v>
      </c>
    </row>
    <row r="32" spans="1:4" x14ac:dyDescent="0.45">
      <c r="B32" s="135">
        <v>1.25</v>
      </c>
      <c r="C32" s="134">
        <v>1.2230000000000001</v>
      </c>
      <c r="D32" s="134">
        <v>1.219794858</v>
      </c>
    </row>
    <row r="33" spans="2:4" x14ac:dyDescent="0.45">
      <c r="B33" s="135">
        <v>1.2916666666666701</v>
      </c>
      <c r="C33" s="134">
        <v>1.3220000000000001</v>
      </c>
      <c r="D33" s="134">
        <v>1.321473248</v>
      </c>
    </row>
    <row r="34" spans="2:4" x14ac:dyDescent="0.45">
      <c r="B34" s="135">
        <v>1.3333333333333299</v>
      </c>
      <c r="C34" s="134">
        <v>1.3979999999999999</v>
      </c>
      <c r="D34" s="134">
        <v>1.403049931</v>
      </c>
    </row>
    <row r="35" spans="2:4" x14ac:dyDescent="0.45">
      <c r="B35" s="135">
        <v>1.375</v>
      </c>
      <c r="C35" s="134">
        <v>1.4470000000000001</v>
      </c>
      <c r="D35" s="134">
        <v>1.447705762</v>
      </c>
    </row>
    <row r="36" spans="2:4" x14ac:dyDescent="0.45">
      <c r="B36" s="135">
        <v>1.4166666666666701</v>
      </c>
      <c r="C36" s="134">
        <v>1.4570000000000001</v>
      </c>
      <c r="D36" s="134">
        <v>1.4502427879999999</v>
      </c>
    </row>
    <row r="37" spans="2:4" x14ac:dyDescent="0.45">
      <c r="B37" s="135">
        <v>1.4583333333333299</v>
      </c>
      <c r="C37" s="134">
        <v>1.417</v>
      </c>
      <c r="D37" s="134">
        <v>1.41908736</v>
      </c>
    </row>
    <row r="38" spans="2:4" x14ac:dyDescent="0.45">
      <c r="B38" s="135">
        <v>1.5</v>
      </c>
      <c r="C38" s="134">
        <v>1.371</v>
      </c>
      <c r="D38" s="134">
        <v>1.37480604</v>
      </c>
    </row>
    <row r="39" spans="2:4" x14ac:dyDescent="0.45">
      <c r="B39" s="135">
        <v>1.5416666666666701</v>
      </c>
      <c r="C39" s="134">
        <v>1.349</v>
      </c>
      <c r="D39" s="134">
        <v>1.344640576</v>
      </c>
    </row>
    <row r="40" spans="2:4" x14ac:dyDescent="0.45">
      <c r="B40" s="135">
        <v>1.5833333333333299</v>
      </c>
      <c r="C40" s="134">
        <v>1.3520000000000001</v>
      </c>
      <c r="D40" s="134">
        <v>1.354193413</v>
      </c>
    </row>
    <row r="41" spans="2:4" x14ac:dyDescent="0.45">
      <c r="B41" s="135">
        <v>1.625</v>
      </c>
      <c r="C41" s="134">
        <v>1.4179999999999999</v>
      </c>
      <c r="D41" s="134">
        <v>1.418783527</v>
      </c>
    </row>
    <row r="42" spans="2:4" x14ac:dyDescent="0.45">
      <c r="B42" s="135">
        <v>1.6666666666666701</v>
      </c>
      <c r="C42" s="134">
        <v>1.54</v>
      </c>
      <c r="D42" s="134">
        <v>1.5372814029999999</v>
      </c>
    </row>
    <row r="43" spans="2:4" x14ac:dyDescent="0.45">
      <c r="B43" s="135">
        <v>1.7083333333333299</v>
      </c>
      <c r="C43" s="134">
        <v>1.6890000000000001</v>
      </c>
      <c r="D43" s="134">
        <v>1.6905273169999999</v>
      </c>
    </row>
    <row r="44" spans="2:4" x14ac:dyDescent="0.45">
      <c r="B44" s="135">
        <v>1.75</v>
      </c>
      <c r="C44" s="134">
        <v>1.8420000000000001</v>
      </c>
      <c r="D44" s="134">
        <v>1.845191297</v>
      </c>
    </row>
    <row r="45" spans="2:4" x14ac:dyDescent="0.45">
      <c r="B45" s="135">
        <v>1.7916666666666701</v>
      </c>
      <c r="C45" s="134">
        <v>1.9650000000000001</v>
      </c>
      <c r="D45" s="134">
        <v>1.9623824270000001</v>
      </c>
    </row>
    <row r="46" spans="2:4" x14ac:dyDescent="0.45">
      <c r="B46" s="135">
        <v>1.8333333333333299</v>
      </c>
      <c r="C46" s="134">
        <v>2.012</v>
      </c>
      <c r="D46" s="134">
        <v>2.008651951</v>
      </c>
    </row>
    <row r="47" spans="2:4" x14ac:dyDescent="0.45">
      <c r="B47" s="135">
        <v>1.875</v>
      </c>
      <c r="C47" s="134">
        <v>1.962</v>
      </c>
      <c r="D47" s="134">
        <v>1.9658471259999999</v>
      </c>
    </row>
    <row r="48" spans="2:4" x14ac:dyDescent="0.45">
      <c r="B48" s="135">
        <v>1.9166666666666701</v>
      </c>
      <c r="C48" s="134">
        <v>1.837</v>
      </c>
      <c r="D48" s="134">
        <v>1.83642595</v>
      </c>
    </row>
    <row r="49" spans="1:4" x14ac:dyDescent="0.45">
      <c r="B49" s="135">
        <v>1.9583333333333299</v>
      </c>
      <c r="C49" s="134">
        <v>1.6459999999999999</v>
      </c>
      <c r="D49" s="134">
        <v>1.6426004700000001</v>
      </c>
    </row>
    <row r="50" spans="1:4" x14ac:dyDescent="0.45">
      <c r="A50" s="139">
        <f>A26+1</f>
        <v>40028</v>
      </c>
      <c r="B50" s="135">
        <v>2</v>
      </c>
      <c r="C50" s="134">
        <v>1.4159999999999999</v>
      </c>
      <c r="D50" s="134">
        <v>1.420151097</v>
      </c>
    </row>
    <row r="51" spans="1:4" x14ac:dyDescent="0.45">
      <c r="B51" s="135">
        <v>2.0416666666666701</v>
      </c>
      <c r="C51" s="134">
        <v>1.2070000000000001</v>
      </c>
      <c r="D51" s="134">
        <v>1.2095552460000001</v>
      </c>
    </row>
    <row r="52" spans="1:4" x14ac:dyDescent="0.45">
      <c r="B52" s="135">
        <v>2.0833333333333299</v>
      </c>
      <c r="C52" s="134">
        <v>1.052</v>
      </c>
      <c r="D52" s="134">
        <v>1.047326567</v>
      </c>
    </row>
    <row r="53" spans="1:4" x14ac:dyDescent="0.45">
      <c r="B53" s="135">
        <v>2.125</v>
      </c>
      <c r="C53" s="134">
        <v>0.96</v>
      </c>
      <c r="D53" s="134">
        <v>0.95928515199999997</v>
      </c>
    </row>
    <row r="54" spans="1:4" x14ac:dyDescent="0.45">
      <c r="B54" s="135">
        <v>2.1666666666666701</v>
      </c>
      <c r="C54" s="134">
        <v>0.95599999999999996</v>
      </c>
      <c r="D54" s="134">
        <v>0.95599208499999999</v>
      </c>
    </row>
    <row r="55" spans="1:4" x14ac:dyDescent="0.45">
      <c r="B55" s="135">
        <v>2.2083333333333299</v>
      </c>
      <c r="C55" s="134">
        <v>1.0289999999999999</v>
      </c>
      <c r="D55" s="134">
        <v>1.030203864</v>
      </c>
    </row>
    <row r="56" spans="1:4" x14ac:dyDescent="0.45">
      <c r="B56" s="135">
        <v>2.25</v>
      </c>
      <c r="C56" s="134">
        <v>1.155</v>
      </c>
      <c r="D56" s="134">
        <v>1.1571953420000001</v>
      </c>
    </row>
    <row r="57" spans="1:4" x14ac:dyDescent="0.45">
      <c r="B57" s="135">
        <v>2.2916666666666701</v>
      </c>
      <c r="C57" s="134">
        <v>1.298</v>
      </c>
      <c r="D57" s="134">
        <v>1.29963669</v>
      </c>
    </row>
    <row r="58" spans="1:4" x14ac:dyDescent="0.45">
      <c r="B58" s="135">
        <v>2.3333333333333299</v>
      </c>
      <c r="C58" s="134">
        <v>1.419</v>
      </c>
      <c r="D58" s="134">
        <v>1.417554285</v>
      </c>
    </row>
    <row r="59" spans="1:4" x14ac:dyDescent="0.45">
      <c r="B59" s="135">
        <v>2.375</v>
      </c>
      <c r="C59" s="134">
        <v>1.4850000000000001</v>
      </c>
      <c r="D59" s="134">
        <v>1.4808043390000001</v>
      </c>
    </row>
    <row r="60" spans="1:4" x14ac:dyDescent="0.45">
      <c r="B60" s="135">
        <v>2.4166666666666701</v>
      </c>
      <c r="C60" s="134">
        <v>1.4830000000000001</v>
      </c>
      <c r="D60" s="134">
        <v>1.478834875</v>
      </c>
    </row>
    <row r="61" spans="1:4" x14ac:dyDescent="0.45">
      <c r="B61" s="135">
        <v>2.4583333333333299</v>
      </c>
      <c r="C61" s="134">
        <v>1.4179999999999999</v>
      </c>
      <c r="D61" s="134">
        <v>1.423078209</v>
      </c>
    </row>
    <row r="62" spans="1:4" x14ac:dyDescent="0.45">
      <c r="B62" s="135">
        <v>2.5</v>
      </c>
      <c r="C62" s="134">
        <v>1.3320000000000001</v>
      </c>
      <c r="D62" s="134">
        <v>1.341396392</v>
      </c>
    </row>
    <row r="63" spans="1:4" x14ac:dyDescent="0.45">
      <c r="B63" s="135">
        <v>2.5416666666666701</v>
      </c>
      <c r="C63" s="134">
        <v>1.2729999999999999</v>
      </c>
      <c r="D63" s="134">
        <v>1.268440582</v>
      </c>
    </row>
    <row r="64" spans="1:4" x14ac:dyDescent="0.45">
      <c r="B64" s="135">
        <v>2.5833333333333299</v>
      </c>
      <c r="C64" s="134">
        <v>1.244</v>
      </c>
      <c r="D64" s="134">
        <v>1.236676549</v>
      </c>
    </row>
    <row r="65" spans="1:4" x14ac:dyDescent="0.45">
      <c r="B65" s="135">
        <v>2.625</v>
      </c>
      <c r="C65" s="134">
        <v>1.27</v>
      </c>
      <c r="D65" s="134">
        <v>1.2697938010000001</v>
      </c>
    </row>
    <row r="66" spans="1:4" x14ac:dyDescent="0.45">
      <c r="B66" s="135">
        <v>2.6666666666666701</v>
      </c>
      <c r="C66" s="134">
        <v>1.3759999999999999</v>
      </c>
      <c r="D66" s="134">
        <v>1.3771676369999999</v>
      </c>
    </row>
    <row r="67" spans="1:4" x14ac:dyDescent="0.45">
      <c r="B67" s="135">
        <v>2.7083333333333299</v>
      </c>
      <c r="C67" s="134">
        <v>1.5429999999999999</v>
      </c>
      <c r="D67" s="134">
        <v>1.548704721</v>
      </c>
    </row>
    <row r="68" spans="1:4" x14ac:dyDescent="0.45">
      <c r="B68" s="135">
        <v>2.75</v>
      </c>
      <c r="C68" s="134">
        <v>1.75</v>
      </c>
      <c r="D68" s="134">
        <v>1.752755045</v>
      </c>
    </row>
    <row r="69" spans="1:4" x14ac:dyDescent="0.45">
      <c r="B69" s="135">
        <v>2.7916666666666701</v>
      </c>
      <c r="C69" s="134">
        <v>1.946</v>
      </c>
      <c r="D69" s="134">
        <v>1.9412219209999999</v>
      </c>
    </row>
    <row r="70" spans="1:4" x14ac:dyDescent="0.45">
      <c r="B70" s="135">
        <v>2.8333333333333299</v>
      </c>
      <c r="C70" s="134">
        <v>2.0649999999999999</v>
      </c>
      <c r="D70" s="134">
        <v>2.0628153949999999</v>
      </c>
    </row>
    <row r="71" spans="1:4" x14ac:dyDescent="0.45">
      <c r="B71" s="135">
        <v>2.875</v>
      </c>
      <c r="C71" s="134">
        <v>2.0819999999999999</v>
      </c>
      <c r="D71" s="134">
        <v>2.079859458</v>
      </c>
    </row>
    <row r="72" spans="1:4" x14ac:dyDescent="0.45">
      <c r="B72" s="135">
        <v>2.9166666666666701</v>
      </c>
      <c r="C72" s="134">
        <v>1.9770000000000001</v>
      </c>
      <c r="D72" s="134">
        <v>1.981043238</v>
      </c>
    </row>
    <row r="73" spans="1:4" x14ac:dyDescent="0.45">
      <c r="B73" s="135">
        <v>2.9583333333333299</v>
      </c>
      <c r="C73" s="134">
        <v>1.786</v>
      </c>
      <c r="D73" s="134">
        <v>1.7845623420000001</v>
      </c>
    </row>
    <row r="74" spans="1:4" x14ac:dyDescent="0.45">
      <c r="A74" s="139">
        <f>A50+1</f>
        <v>40029</v>
      </c>
      <c r="B74" s="135">
        <v>3</v>
      </c>
      <c r="C74" s="134">
        <v>1.5309999999999999</v>
      </c>
      <c r="D74" s="134">
        <v>1.5313954789999999</v>
      </c>
    </row>
    <row r="75" spans="1:4" x14ac:dyDescent="0.45">
      <c r="B75" s="135">
        <v>3.0416666666666701</v>
      </c>
      <c r="C75" s="134">
        <v>1.268</v>
      </c>
      <c r="D75" s="134">
        <v>1.272990348</v>
      </c>
    </row>
    <row r="76" spans="1:4" x14ac:dyDescent="0.45">
      <c r="B76" s="135">
        <v>3.0833333333333299</v>
      </c>
      <c r="C76" s="134">
        <v>1.0620000000000001</v>
      </c>
      <c r="D76" s="134">
        <v>1.05872323</v>
      </c>
    </row>
    <row r="77" spans="1:4" x14ac:dyDescent="0.45">
      <c r="B77" s="135">
        <v>3.125</v>
      </c>
      <c r="C77" s="134">
        <v>0.93100000000000005</v>
      </c>
      <c r="D77" s="134">
        <v>0.92638830000000005</v>
      </c>
    </row>
    <row r="78" spans="1:4" x14ac:dyDescent="0.45">
      <c r="B78" s="135">
        <v>3.1666666666666701</v>
      </c>
      <c r="C78" s="134">
        <v>0.89500000000000002</v>
      </c>
      <c r="D78" s="134">
        <v>0.89603562299999995</v>
      </c>
    </row>
    <row r="79" spans="1:4" x14ac:dyDescent="0.45">
      <c r="B79" s="135">
        <v>3.2083333333333299</v>
      </c>
      <c r="C79" s="134">
        <v>0.96299999999999997</v>
      </c>
      <c r="D79" s="134">
        <v>0.966265924</v>
      </c>
    </row>
    <row r="80" spans="1:4" x14ac:dyDescent="0.45">
      <c r="B80" s="135">
        <v>3.25</v>
      </c>
      <c r="C80" s="134">
        <v>1.1140000000000001</v>
      </c>
      <c r="D80" s="134">
        <v>1.113278371</v>
      </c>
    </row>
    <row r="81" spans="2:4" x14ac:dyDescent="0.45">
      <c r="B81" s="135">
        <v>3.2916666666666701</v>
      </c>
      <c r="C81" s="134">
        <v>1.292</v>
      </c>
      <c r="D81" s="134">
        <v>1.294667902</v>
      </c>
    </row>
    <row r="82" spans="2:4" x14ac:dyDescent="0.45">
      <c r="B82" s="135">
        <v>3.3333333333333299</v>
      </c>
      <c r="C82" s="134">
        <v>1.4590000000000001</v>
      </c>
      <c r="D82" s="134">
        <v>1.459548158</v>
      </c>
    </row>
    <row r="83" spans="2:4" x14ac:dyDescent="0.45">
      <c r="B83" s="135">
        <v>3.375</v>
      </c>
      <c r="C83" s="134">
        <v>1.5680000000000001</v>
      </c>
      <c r="D83" s="134">
        <v>1.5634034349999999</v>
      </c>
    </row>
    <row r="84" spans="2:4" x14ac:dyDescent="0.45">
      <c r="B84" s="135">
        <v>3.4166666666666701</v>
      </c>
      <c r="C84" s="134">
        <v>1.585</v>
      </c>
      <c r="D84" s="134">
        <v>1.582348224</v>
      </c>
    </row>
    <row r="85" spans="2:4" x14ac:dyDescent="0.45">
      <c r="B85" s="135">
        <v>3.4583333333333299</v>
      </c>
      <c r="C85" s="134">
        <v>1.52</v>
      </c>
      <c r="D85" s="134">
        <v>1.5204307109999999</v>
      </c>
    </row>
    <row r="86" spans="2:4" x14ac:dyDescent="0.45">
      <c r="B86" s="135">
        <v>3.5</v>
      </c>
      <c r="C86" s="134">
        <v>1.403</v>
      </c>
      <c r="D86" s="134">
        <v>1.406747368</v>
      </c>
    </row>
    <row r="87" spans="2:4" x14ac:dyDescent="0.45">
      <c r="B87" s="135">
        <v>3.5416666666666701</v>
      </c>
      <c r="C87" s="134">
        <v>1.278</v>
      </c>
      <c r="D87" s="134">
        <v>1.2845647280000001</v>
      </c>
    </row>
    <row r="88" spans="2:4" x14ac:dyDescent="0.45">
      <c r="B88" s="135">
        <v>3.5833333333333299</v>
      </c>
      <c r="C88" s="134">
        <v>1.2030000000000001</v>
      </c>
      <c r="D88" s="134">
        <v>1.198266678</v>
      </c>
    </row>
    <row r="89" spans="2:4" x14ac:dyDescent="0.45">
      <c r="B89" s="135">
        <v>3.625</v>
      </c>
      <c r="C89" s="134">
        <v>1.1879999999999999</v>
      </c>
      <c r="D89" s="134">
        <v>1.1830105040000001</v>
      </c>
    </row>
    <row r="90" spans="2:4" x14ac:dyDescent="0.45">
      <c r="B90" s="135">
        <v>3.6666666666666701</v>
      </c>
      <c r="C90" s="134">
        <v>1.26</v>
      </c>
      <c r="D90" s="134">
        <v>1.2579658339999999</v>
      </c>
    </row>
    <row r="91" spans="2:4" x14ac:dyDescent="0.45">
      <c r="B91" s="135">
        <v>3.7083333333333299</v>
      </c>
      <c r="C91" s="134">
        <v>1.42</v>
      </c>
      <c r="D91" s="134">
        <v>1.421392743</v>
      </c>
    </row>
    <row r="92" spans="2:4" x14ac:dyDescent="0.45">
      <c r="B92" s="135">
        <v>3.75</v>
      </c>
      <c r="C92" s="134">
        <v>1.64</v>
      </c>
      <c r="D92" s="134">
        <v>1.647325723</v>
      </c>
    </row>
    <row r="93" spans="2:4" x14ac:dyDescent="0.45">
      <c r="B93" s="135">
        <v>3.7916666666666701</v>
      </c>
      <c r="C93" s="134">
        <v>1.883</v>
      </c>
      <c r="D93" s="134">
        <v>1.887095902</v>
      </c>
    </row>
    <row r="94" spans="2:4" x14ac:dyDescent="0.45">
      <c r="B94" s="135">
        <v>3.8333333333333299</v>
      </c>
      <c r="C94" s="134">
        <v>2.0859999999999999</v>
      </c>
      <c r="D94" s="134">
        <v>2.0794504219999999</v>
      </c>
    </row>
    <row r="95" spans="2:4" x14ac:dyDescent="0.45">
      <c r="B95" s="135">
        <v>3.875</v>
      </c>
      <c r="C95" s="134">
        <v>2.1760000000000002</v>
      </c>
      <c r="D95" s="134">
        <v>2.1685076900000002</v>
      </c>
    </row>
    <row r="96" spans="2:4" x14ac:dyDescent="0.45">
      <c r="B96" s="135">
        <v>3.9166666666666701</v>
      </c>
      <c r="C96" s="134">
        <v>2.121</v>
      </c>
      <c r="D96" s="134">
        <v>2.1226909329999999</v>
      </c>
    </row>
    <row r="97" spans="1:4" x14ac:dyDescent="0.45">
      <c r="B97" s="135">
        <v>3.9583333333333299</v>
      </c>
      <c r="C97" s="134">
        <v>1.9379999999999999</v>
      </c>
      <c r="D97" s="134">
        <v>1.9458341610000001</v>
      </c>
    </row>
    <row r="98" spans="1:4" x14ac:dyDescent="0.45">
      <c r="A98" s="139">
        <f>A74+1</f>
        <v>40030</v>
      </c>
      <c r="B98" s="135">
        <v>4</v>
      </c>
      <c r="C98" s="134">
        <v>1.6759999999999999</v>
      </c>
      <c r="D98" s="134">
        <v>1.6757937940000001</v>
      </c>
    </row>
    <row r="99" spans="1:4" x14ac:dyDescent="0.45">
      <c r="B99" s="135">
        <v>4.0416666666666696</v>
      </c>
      <c r="C99" s="134">
        <v>1.379</v>
      </c>
      <c r="D99" s="134">
        <v>1.372419869</v>
      </c>
    </row>
    <row r="100" spans="1:4" x14ac:dyDescent="0.45">
      <c r="B100" s="135">
        <v>4.0833333333333304</v>
      </c>
      <c r="C100" s="134">
        <v>1.099</v>
      </c>
      <c r="D100" s="134">
        <v>1.1006692929999999</v>
      </c>
    </row>
    <row r="101" spans="1:4" x14ac:dyDescent="0.45">
      <c r="B101" s="135">
        <v>4.125</v>
      </c>
      <c r="C101" s="134">
        <v>0.91</v>
      </c>
      <c r="D101" s="134">
        <v>0.91462763899999999</v>
      </c>
    </row>
    <row r="102" spans="1:4" x14ac:dyDescent="0.45">
      <c r="B102" s="135">
        <v>4.1666666666666696</v>
      </c>
      <c r="C102" s="134">
        <v>0.84499999999999997</v>
      </c>
      <c r="D102" s="134">
        <v>0.84619389499999997</v>
      </c>
    </row>
    <row r="103" spans="1:4" x14ac:dyDescent="0.45">
      <c r="B103" s="135">
        <v>4.2083333333333304</v>
      </c>
      <c r="C103" s="134">
        <v>0.90600000000000003</v>
      </c>
      <c r="D103" s="134">
        <v>0.89994468000000005</v>
      </c>
    </row>
    <row r="104" spans="1:4" x14ac:dyDescent="0.45">
      <c r="B104" s="135">
        <v>4.25</v>
      </c>
      <c r="C104" s="134">
        <v>1.0589999999999999</v>
      </c>
      <c r="D104" s="134">
        <v>1.053753376</v>
      </c>
    </row>
    <row r="105" spans="1:4" x14ac:dyDescent="0.45">
      <c r="B105" s="135">
        <v>4.2916666666666696</v>
      </c>
      <c r="C105" s="134">
        <v>1.2569999999999999</v>
      </c>
      <c r="D105" s="134">
        <v>1.263807262</v>
      </c>
    </row>
    <row r="106" spans="1:4" x14ac:dyDescent="0.45">
      <c r="B106" s="135">
        <v>4.3333333333333304</v>
      </c>
      <c r="C106" s="134">
        <v>1.466</v>
      </c>
      <c r="D106" s="134">
        <v>1.4734058839999999</v>
      </c>
    </row>
    <row r="107" spans="1:4" x14ac:dyDescent="0.45">
      <c r="B107" s="135">
        <v>4.375</v>
      </c>
      <c r="C107" s="134">
        <v>1.6259999999999999</v>
      </c>
      <c r="D107" s="134">
        <v>1.625944643</v>
      </c>
    </row>
    <row r="108" spans="1:4" x14ac:dyDescent="0.45">
      <c r="B108" s="135">
        <v>4.4166666666666696</v>
      </c>
      <c r="C108" s="134">
        <v>1.6910000000000001</v>
      </c>
      <c r="D108" s="134">
        <v>1.6810194089999999</v>
      </c>
    </row>
    <row r="109" spans="1:4" x14ac:dyDescent="0.45">
      <c r="B109" s="135">
        <v>4.4583333333333304</v>
      </c>
      <c r="C109" s="134">
        <v>1.6339999999999999</v>
      </c>
      <c r="D109" s="134">
        <v>1.62854184</v>
      </c>
    </row>
    <row r="110" spans="1:4" x14ac:dyDescent="0.45">
      <c r="B110" s="135">
        <v>4.5</v>
      </c>
      <c r="C110" s="134">
        <v>1.488</v>
      </c>
      <c r="D110" s="134">
        <v>1.493406378</v>
      </c>
    </row>
    <row r="111" spans="1:4" x14ac:dyDescent="0.45">
      <c r="B111" s="135">
        <v>4.5416666666666696</v>
      </c>
      <c r="C111" s="134">
        <v>1.3220000000000001</v>
      </c>
      <c r="D111" s="134">
        <v>1.3267725029999999</v>
      </c>
    </row>
    <row r="112" spans="1:4" x14ac:dyDescent="0.45">
      <c r="B112" s="135">
        <v>4.5833333333333304</v>
      </c>
      <c r="C112" s="134">
        <v>1.1819999999999999</v>
      </c>
      <c r="D112" s="134">
        <v>1.1878089919999999</v>
      </c>
    </row>
    <row r="113" spans="1:4" x14ac:dyDescent="0.45">
      <c r="B113" s="135">
        <v>4.625</v>
      </c>
      <c r="C113" s="134">
        <v>1.1279999999999999</v>
      </c>
      <c r="D113" s="134">
        <v>1.1251336190000001</v>
      </c>
    </row>
    <row r="114" spans="1:4" x14ac:dyDescent="0.45">
      <c r="B114" s="135">
        <v>4.6666666666666696</v>
      </c>
      <c r="C114" s="134">
        <v>1.1759999999999999</v>
      </c>
      <c r="D114" s="134">
        <v>1.165432255</v>
      </c>
    </row>
    <row r="115" spans="1:4" x14ac:dyDescent="0.45">
      <c r="B115" s="135">
        <v>4.7083333333333304</v>
      </c>
      <c r="C115" s="134">
        <v>1.3109999999999999</v>
      </c>
      <c r="D115" s="134">
        <v>1.31016317</v>
      </c>
    </row>
    <row r="116" spans="1:4" x14ac:dyDescent="0.45">
      <c r="B116" s="135">
        <v>4.75</v>
      </c>
      <c r="C116" s="134">
        <v>1.5289999999999999</v>
      </c>
      <c r="D116" s="134">
        <v>1.5365959389999999</v>
      </c>
    </row>
    <row r="117" spans="1:4" x14ac:dyDescent="0.45">
      <c r="B117" s="135">
        <v>4.7916666666666696</v>
      </c>
      <c r="C117" s="134">
        <v>1.796</v>
      </c>
      <c r="D117" s="134">
        <v>1.8005769540000001</v>
      </c>
    </row>
    <row r="118" spans="1:4" x14ac:dyDescent="0.45">
      <c r="B118" s="135">
        <v>4.8333333333333304</v>
      </c>
      <c r="C118" s="134">
        <v>2.0459999999999998</v>
      </c>
      <c r="D118" s="134">
        <v>2.0425299780000001</v>
      </c>
    </row>
    <row r="119" spans="1:4" x14ac:dyDescent="0.45">
      <c r="B119" s="135">
        <v>4.875</v>
      </c>
      <c r="C119" s="134">
        <v>2.2029999999999998</v>
      </c>
      <c r="D119" s="134">
        <v>2.1995249170000002</v>
      </c>
    </row>
    <row r="120" spans="1:4" x14ac:dyDescent="0.45">
      <c r="B120" s="135">
        <v>4.9166666666666696</v>
      </c>
      <c r="C120" s="134">
        <v>2.2200000000000002</v>
      </c>
      <c r="D120" s="134">
        <v>2.2227096909999999</v>
      </c>
    </row>
    <row r="121" spans="1:4" x14ac:dyDescent="0.45">
      <c r="B121" s="135">
        <v>4.9583333333333304</v>
      </c>
      <c r="C121" s="134">
        <v>2.0960000000000001</v>
      </c>
      <c r="D121" s="134">
        <v>2.0943651320000001</v>
      </c>
    </row>
    <row r="122" spans="1:4" x14ac:dyDescent="0.45">
      <c r="A122" s="139">
        <f>A98+1</f>
        <v>40031</v>
      </c>
      <c r="B122" s="135">
        <v>5</v>
      </c>
      <c r="C122" s="134">
        <v>1.837</v>
      </c>
      <c r="D122" s="134">
        <v>1.8368769030000001</v>
      </c>
    </row>
    <row r="123" spans="1:4" x14ac:dyDescent="0.45">
      <c r="B123" s="135">
        <v>5.0416666666666696</v>
      </c>
      <c r="C123" s="134">
        <v>1.512</v>
      </c>
      <c r="D123" s="134">
        <v>1.508540744</v>
      </c>
    </row>
    <row r="124" spans="1:4" x14ac:dyDescent="0.45">
      <c r="B124" s="135">
        <v>5.0833333333333304</v>
      </c>
      <c r="C124" s="134">
        <v>1.1859999999999999</v>
      </c>
      <c r="D124" s="134">
        <v>1.186686288</v>
      </c>
    </row>
    <row r="125" spans="1:4" x14ac:dyDescent="0.45">
      <c r="B125" s="135">
        <v>5.125</v>
      </c>
      <c r="C125" s="134">
        <v>0.93600000000000005</v>
      </c>
      <c r="D125" s="134">
        <v>0.94431852999999999</v>
      </c>
    </row>
    <row r="126" spans="1:4" x14ac:dyDescent="0.45">
      <c r="B126" s="135">
        <v>5.1666666666666696</v>
      </c>
      <c r="C126" s="134">
        <v>0.82799999999999996</v>
      </c>
      <c r="D126" s="134">
        <v>0.82950295799999996</v>
      </c>
    </row>
    <row r="127" spans="1:4" x14ac:dyDescent="0.45">
      <c r="B127" s="135">
        <v>5.2083333333333304</v>
      </c>
      <c r="C127" s="134">
        <v>0.86</v>
      </c>
      <c r="D127" s="134">
        <v>0.85502171299999996</v>
      </c>
    </row>
    <row r="128" spans="1:4" x14ac:dyDescent="0.45">
      <c r="B128" s="135">
        <v>5.25</v>
      </c>
      <c r="C128" s="134">
        <v>1.01</v>
      </c>
      <c r="D128" s="134">
        <v>0.99998057399999996</v>
      </c>
    </row>
    <row r="129" spans="2:4" x14ac:dyDescent="0.45">
      <c r="B129" s="135">
        <v>5.2916666666666696</v>
      </c>
      <c r="C129" s="134">
        <v>1.2150000000000001</v>
      </c>
      <c r="D129" s="134">
        <v>1.2191197650000001</v>
      </c>
    </row>
    <row r="130" spans="2:4" x14ac:dyDescent="0.45">
      <c r="B130" s="135">
        <v>5.3333333333333304</v>
      </c>
      <c r="C130" s="134">
        <v>1.446</v>
      </c>
      <c r="D130" s="134">
        <v>1.4541962989999999</v>
      </c>
    </row>
    <row r="131" spans="2:4" x14ac:dyDescent="0.45">
      <c r="B131" s="135">
        <v>5.375</v>
      </c>
      <c r="C131" s="134">
        <v>1.6439999999999999</v>
      </c>
      <c r="D131" s="134">
        <v>1.645251086</v>
      </c>
    </row>
    <row r="132" spans="2:4" x14ac:dyDescent="0.45">
      <c r="B132" s="135">
        <v>5.4166666666666696</v>
      </c>
      <c r="C132" s="134">
        <v>1.744</v>
      </c>
      <c r="D132" s="134">
        <v>1.743019616</v>
      </c>
    </row>
    <row r="133" spans="2:4" x14ac:dyDescent="0.45">
      <c r="B133" s="135">
        <v>5.4583333333333304</v>
      </c>
      <c r="C133" s="134">
        <v>1.7270000000000001</v>
      </c>
      <c r="D133" s="134">
        <v>1.722575647</v>
      </c>
    </row>
    <row r="134" spans="2:4" x14ac:dyDescent="0.45">
      <c r="B134" s="135">
        <v>5.5</v>
      </c>
      <c r="C134" s="134">
        <v>1.6</v>
      </c>
      <c r="D134" s="134">
        <v>1.5936026679999999</v>
      </c>
    </row>
    <row r="135" spans="2:4" x14ac:dyDescent="0.45">
      <c r="B135" s="135">
        <v>5.5416666666666696</v>
      </c>
      <c r="C135" s="134">
        <v>1.401</v>
      </c>
      <c r="D135" s="134">
        <v>1.400265887</v>
      </c>
    </row>
    <row r="136" spans="2:4" x14ac:dyDescent="0.45">
      <c r="B136" s="135">
        <v>5.5833333333333304</v>
      </c>
      <c r="C136" s="134">
        <v>1.1990000000000001</v>
      </c>
      <c r="D136" s="134">
        <v>1.2076577340000001</v>
      </c>
    </row>
    <row r="137" spans="2:4" x14ac:dyDescent="0.45">
      <c r="B137" s="135">
        <v>5.625</v>
      </c>
      <c r="C137" s="134">
        <v>1.0680000000000001</v>
      </c>
      <c r="D137" s="134">
        <v>1.079941236</v>
      </c>
    </row>
    <row r="138" spans="2:4" x14ac:dyDescent="0.45">
      <c r="B138" s="135">
        <v>5.6666666666666696</v>
      </c>
      <c r="C138" s="134">
        <v>1.07</v>
      </c>
      <c r="D138" s="134">
        <v>1.0606116759999999</v>
      </c>
    </row>
    <row r="139" spans="2:4" x14ac:dyDescent="0.45">
      <c r="B139" s="135">
        <v>5.7083333333333304</v>
      </c>
      <c r="C139" s="134">
        <v>1.1759999999999999</v>
      </c>
      <c r="D139" s="134">
        <v>1.1627932439999999</v>
      </c>
    </row>
    <row r="140" spans="2:4" x14ac:dyDescent="0.45">
      <c r="B140" s="135">
        <v>5.75</v>
      </c>
      <c r="C140" s="134">
        <v>1.367</v>
      </c>
      <c r="D140" s="134">
        <v>1.369721009</v>
      </c>
    </row>
    <row r="141" spans="2:4" x14ac:dyDescent="0.45">
      <c r="B141" s="135">
        <v>5.7916666666666696</v>
      </c>
      <c r="C141" s="134">
        <v>1.63</v>
      </c>
      <c r="D141" s="134">
        <v>1.6402514720000001</v>
      </c>
    </row>
    <row r="142" spans="2:4" x14ac:dyDescent="0.45">
      <c r="B142" s="135">
        <v>5.8333333333333304</v>
      </c>
      <c r="C142" s="134">
        <v>1.9139999999999999</v>
      </c>
      <c r="D142" s="134">
        <v>1.915827572</v>
      </c>
    </row>
    <row r="143" spans="2:4" x14ac:dyDescent="0.45">
      <c r="B143" s="135">
        <v>5.875</v>
      </c>
      <c r="C143" s="134">
        <v>2.1349999999999998</v>
      </c>
      <c r="D143" s="134">
        <v>2.1301217559999999</v>
      </c>
    </row>
    <row r="144" spans="2:4" x14ac:dyDescent="0.45">
      <c r="B144" s="135">
        <v>5.9166666666666696</v>
      </c>
      <c r="C144" s="134">
        <v>2.2240000000000002</v>
      </c>
      <c r="D144" s="134">
        <v>2.2237787949999999</v>
      </c>
    </row>
    <row r="145" spans="1:4" x14ac:dyDescent="0.45">
      <c r="B145" s="135">
        <v>5.9583333333333304</v>
      </c>
      <c r="C145" s="134">
        <v>2.161</v>
      </c>
      <c r="D145" s="134">
        <v>2.1624706869999999</v>
      </c>
    </row>
    <row r="146" spans="1:4" x14ac:dyDescent="0.45">
      <c r="A146" s="139">
        <f>A122+1</f>
        <v>40032</v>
      </c>
      <c r="B146" s="135">
        <v>6</v>
      </c>
      <c r="C146" s="134">
        <v>1.954</v>
      </c>
      <c r="D146" s="134">
        <v>1.951287284</v>
      </c>
    </row>
    <row r="147" spans="1:4" x14ac:dyDescent="0.45">
      <c r="B147" s="135">
        <v>6.0416666666666696</v>
      </c>
      <c r="C147" s="134">
        <v>1.643</v>
      </c>
      <c r="D147" s="134">
        <v>1.6374463850000001</v>
      </c>
    </row>
    <row r="148" spans="1:4" x14ac:dyDescent="0.45">
      <c r="B148" s="135">
        <v>6.0833333333333304</v>
      </c>
      <c r="C148" s="134">
        <v>1.2929999999999999</v>
      </c>
      <c r="D148" s="134">
        <v>1.2977444339999999</v>
      </c>
    </row>
    <row r="149" spans="1:4" x14ac:dyDescent="0.45">
      <c r="B149" s="135">
        <v>6.125</v>
      </c>
      <c r="C149" s="134">
        <v>1.0109999999999999</v>
      </c>
      <c r="D149" s="134">
        <v>1.0146099500000001</v>
      </c>
    </row>
    <row r="150" spans="1:4" x14ac:dyDescent="0.45">
      <c r="B150" s="135">
        <v>6.1666666666666696</v>
      </c>
      <c r="C150" s="134">
        <v>0.84699999999999998</v>
      </c>
      <c r="D150" s="134">
        <v>0.85071858600000005</v>
      </c>
    </row>
    <row r="151" spans="1:4" x14ac:dyDescent="0.45">
      <c r="B151" s="135">
        <v>6.2083333333333304</v>
      </c>
      <c r="C151" s="134">
        <v>0.83</v>
      </c>
      <c r="D151" s="134">
        <v>0.83282040999999996</v>
      </c>
    </row>
    <row r="152" spans="1:4" x14ac:dyDescent="0.45">
      <c r="B152" s="135">
        <v>6.25</v>
      </c>
      <c r="C152" s="134">
        <v>0.96399999999999997</v>
      </c>
      <c r="D152" s="134">
        <v>0.94973391200000001</v>
      </c>
    </row>
    <row r="153" spans="1:4" x14ac:dyDescent="0.45">
      <c r="B153" s="135">
        <v>6.2916666666666696</v>
      </c>
      <c r="C153" s="134">
        <v>1.167</v>
      </c>
      <c r="D153" s="134">
        <v>1.1612693270000001</v>
      </c>
    </row>
    <row r="154" spans="1:4" x14ac:dyDescent="0.45">
      <c r="B154" s="135">
        <v>6.3333333333333304</v>
      </c>
      <c r="C154" s="134">
        <v>1.3979999999999999</v>
      </c>
      <c r="D154" s="134">
        <v>1.4105951489999999</v>
      </c>
    </row>
    <row r="155" spans="1:4" x14ac:dyDescent="0.45">
      <c r="B155" s="135">
        <v>6.375</v>
      </c>
      <c r="C155" s="134">
        <v>1.6279999999999999</v>
      </c>
      <c r="D155" s="134">
        <v>1.63532078</v>
      </c>
    </row>
    <row r="156" spans="1:4" x14ac:dyDescent="0.45">
      <c r="B156" s="135">
        <v>6.4166666666666696</v>
      </c>
      <c r="C156" s="134">
        <v>1.7809999999999999</v>
      </c>
      <c r="D156" s="134">
        <v>1.7783592109999999</v>
      </c>
    </row>
    <row r="157" spans="1:4" x14ac:dyDescent="0.45">
      <c r="B157" s="135">
        <v>6.4583333333333304</v>
      </c>
      <c r="C157" s="134">
        <v>1.8069999999999999</v>
      </c>
      <c r="D157" s="134">
        <v>1.801267639</v>
      </c>
    </row>
    <row r="158" spans="1:4" x14ac:dyDescent="0.45">
      <c r="B158" s="135">
        <v>6.5</v>
      </c>
      <c r="C158" s="134">
        <v>1.7010000000000001</v>
      </c>
      <c r="D158" s="134">
        <v>1.697981169</v>
      </c>
    </row>
    <row r="159" spans="1:4" x14ac:dyDescent="0.45">
      <c r="B159" s="135">
        <v>6.5416666666666696</v>
      </c>
      <c r="C159" s="134">
        <v>1.508</v>
      </c>
      <c r="D159" s="134">
        <v>1.501218663</v>
      </c>
    </row>
    <row r="160" spans="1:4" x14ac:dyDescent="0.45">
      <c r="B160" s="135">
        <v>6.5833333333333304</v>
      </c>
      <c r="C160" s="134">
        <v>1.264</v>
      </c>
      <c r="D160" s="134">
        <v>1.274578864</v>
      </c>
    </row>
    <row r="161" spans="1:4" x14ac:dyDescent="0.45">
      <c r="B161" s="135">
        <v>6.625</v>
      </c>
      <c r="C161" s="134">
        <v>1.091</v>
      </c>
      <c r="D161" s="134">
        <v>1.0913666950000001</v>
      </c>
    </row>
    <row r="162" spans="1:4" x14ac:dyDescent="0.45">
      <c r="B162" s="135">
        <v>6.6666666666666696</v>
      </c>
      <c r="C162" s="134">
        <v>0.999</v>
      </c>
      <c r="D162" s="134">
        <v>1.009982017</v>
      </c>
    </row>
    <row r="163" spans="1:4" x14ac:dyDescent="0.45">
      <c r="B163" s="135">
        <v>6.7083333333333304</v>
      </c>
      <c r="C163" s="134">
        <v>1.0649999999999999</v>
      </c>
      <c r="D163" s="134">
        <v>1.057580985</v>
      </c>
    </row>
    <row r="164" spans="1:4" x14ac:dyDescent="0.45">
      <c r="B164" s="135">
        <v>6.75</v>
      </c>
      <c r="C164" s="134">
        <v>1.244</v>
      </c>
      <c r="D164" s="134">
        <v>1.22705731</v>
      </c>
    </row>
    <row r="165" spans="1:4" x14ac:dyDescent="0.45">
      <c r="B165" s="135">
        <v>6.7916666666666696</v>
      </c>
      <c r="C165" s="134">
        <v>1.48</v>
      </c>
      <c r="D165" s="134">
        <v>1.483349445</v>
      </c>
    </row>
    <row r="166" spans="1:4" x14ac:dyDescent="0.45">
      <c r="B166" s="135">
        <v>6.8333333333333304</v>
      </c>
      <c r="C166" s="134">
        <v>1.758</v>
      </c>
      <c r="D166" s="134">
        <v>1.7719122629999999</v>
      </c>
    </row>
    <row r="167" spans="1:4" x14ac:dyDescent="0.45">
      <c r="B167" s="135">
        <v>6.875</v>
      </c>
      <c r="C167" s="134">
        <v>2.0219999999999998</v>
      </c>
      <c r="D167" s="134">
        <v>2.026858909</v>
      </c>
    </row>
    <row r="168" spans="1:4" x14ac:dyDescent="0.45">
      <c r="B168" s="135">
        <v>6.9166666666666696</v>
      </c>
      <c r="C168" s="134">
        <v>2.19</v>
      </c>
      <c r="D168" s="134">
        <v>2.1821820179999998</v>
      </c>
    </row>
    <row r="169" spans="1:4" x14ac:dyDescent="0.45">
      <c r="B169" s="135">
        <v>6.9583333333333304</v>
      </c>
      <c r="C169" s="134">
        <v>2.1930000000000001</v>
      </c>
      <c r="D169" s="134">
        <v>2.1888460369999998</v>
      </c>
    </row>
    <row r="170" spans="1:4" x14ac:dyDescent="0.45">
      <c r="A170" s="139">
        <f>A146+1</f>
        <v>40033</v>
      </c>
      <c r="B170" s="135">
        <v>7</v>
      </c>
      <c r="C170" s="134">
        <v>2.032</v>
      </c>
      <c r="D170" s="134">
        <v>2.0334740650000001</v>
      </c>
    </row>
    <row r="171" spans="1:4" x14ac:dyDescent="0.45">
      <c r="B171" s="135">
        <v>7.0416666666666696</v>
      </c>
      <c r="C171" s="134">
        <v>1.7529999999999999</v>
      </c>
      <c r="D171" s="134">
        <v>1.7484794480000001</v>
      </c>
    </row>
    <row r="172" spans="1:4" x14ac:dyDescent="0.45">
      <c r="B172" s="135">
        <v>7.0833333333333304</v>
      </c>
      <c r="C172" s="134">
        <v>1.405</v>
      </c>
      <c r="D172" s="134">
        <v>1.405413518</v>
      </c>
    </row>
    <row r="173" spans="1:4" x14ac:dyDescent="0.45">
      <c r="B173" s="135">
        <v>7.125</v>
      </c>
      <c r="C173" s="134">
        <v>1.085</v>
      </c>
      <c r="D173" s="134">
        <v>1.0922184100000001</v>
      </c>
    </row>
    <row r="174" spans="1:4" x14ac:dyDescent="0.45">
      <c r="B174" s="135">
        <v>7.1666666666666696</v>
      </c>
      <c r="C174" s="134">
        <v>0.88</v>
      </c>
      <c r="D174" s="134">
        <v>0.88440080799999998</v>
      </c>
    </row>
    <row r="175" spans="1:4" x14ac:dyDescent="0.45">
      <c r="B175" s="135">
        <v>7.2083333333333304</v>
      </c>
      <c r="C175" s="134">
        <v>0.82499999999999996</v>
      </c>
      <c r="D175" s="134">
        <v>0.82325116499999995</v>
      </c>
    </row>
    <row r="176" spans="1:4" x14ac:dyDescent="0.45">
      <c r="B176" s="135">
        <v>7.25</v>
      </c>
      <c r="C176" s="134">
        <v>0.91500000000000004</v>
      </c>
      <c r="D176" s="134">
        <v>0.90910826300000003</v>
      </c>
    </row>
    <row r="177" spans="2:4" x14ac:dyDescent="0.45">
      <c r="B177" s="135">
        <v>7.2916666666666696</v>
      </c>
      <c r="C177" s="134">
        <v>1.1160000000000001</v>
      </c>
      <c r="D177" s="134">
        <v>1.1083032740000001</v>
      </c>
    </row>
    <row r="178" spans="2:4" x14ac:dyDescent="0.45">
      <c r="B178" s="135">
        <v>7.3333333333333304</v>
      </c>
      <c r="C178" s="134">
        <v>1.3640000000000001</v>
      </c>
      <c r="D178" s="134">
        <v>1.3660316560000001</v>
      </c>
    </row>
    <row r="179" spans="2:4" x14ac:dyDescent="0.45">
      <c r="B179" s="135">
        <v>7.375</v>
      </c>
      <c r="C179" s="134">
        <v>1.6060000000000001</v>
      </c>
      <c r="D179" s="134">
        <v>1.6184965</v>
      </c>
    </row>
    <row r="180" spans="2:4" x14ac:dyDescent="0.45">
      <c r="B180" s="135">
        <v>7.4166666666666696</v>
      </c>
      <c r="C180" s="134">
        <v>1.7989999999999999</v>
      </c>
      <c r="D180" s="134">
        <v>1.8037118169999999</v>
      </c>
    </row>
    <row r="181" spans="2:4" x14ac:dyDescent="0.45">
      <c r="B181" s="135">
        <v>7.4583333333333304</v>
      </c>
      <c r="C181" s="134">
        <v>1.883</v>
      </c>
      <c r="D181" s="134">
        <v>1.8740585830000001</v>
      </c>
    </row>
    <row r="182" spans="2:4" x14ac:dyDescent="0.45">
      <c r="B182" s="135">
        <v>7.5</v>
      </c>
      <c r="C182" s="134">
        <v>1.82</v>
      </c>
      <c r="D182" s="134">
        <v>1.810620025</v>
      </c>
    </row>
    <row r="183" spans="2:4" x14ac:dyDescent="0.45">
      <c r="B183" s="135">
        <v>7.5416666666666696</v>
      </c>
      <c r="C183" s="134">
        <v>1.631</v>
      </c>
      <c r="D183" s="134">
        <v>1.6330109129999999</v>
      </c>
    </row>
    <row r="184" spans="2:4" x14ac:dyDescent="0.45">
      <c r="B184" s="135">
        <v>7.5833333333333304</v>
      </c>
      <c r="C184" s="134">
        <v>1.39</v>
      </c>
      <c r="D184" s="134">
        <v>1.3966575969999999</v>
      </c>
    </row>
    <row r="185" spans="2:4" x14ac:dyDescent="0.45">
      <c r="B185" s="135">
        <v>7.625</v>
      </c>
      <c r="C185" s="134">
        <v>1.1759999999999999</v>
      </c>
      <c r="D185" s="134">
        <v>1.1755805340000001</v>
      </c>
    </row>
    <row r="186" spans="2:4" x14ac:dyDescent="0.45">
      <c r="B186" s="135">
        <v>7.6666666666666696</v>
      </c>
      <c r="C186" s="134">
        <v>1.0369999999999999</v>
      </c>
      <c r="D186" s="134">
        <v>1.03779073</v>
      </c>
    </row>
    <row r="187" spans="2:4" x14ac:dyDescent="0.45">
      <c r="B187" s="135">
        <v>7.7083333333333304</v>
      </c>
      <c r="C187" s="134">
        <v>1.0169999999999999</v>
      </c>
      <c r="D187" s="134">
        <v>1.024686081</v>
      </c>
    </row>
    <row r="188" spans="2:4" x14ac:dyDescent="0.45">
      <c r="B188" s="135">
        <v>7.75</v>
      </c>
      <c r="C188" s="134">
        <v>1.1519999999999999</v>
      </c>
      <c r="D188" s="134">
        <v>1.1422511369999999</v>
      </c>
    </row>
    <row r="189" spans="2:4" x14ac:dyDescent="0.45">
      <c r="B189" s="135">
        <v>7.7916666666666696</v>
      </c>
      <c r="C189" s="134">
        <v>1.375</v>
      </c>
      <c r="D189" s="134">
        <v>1.36402852</v>
      </c>
    </row>
    <row r="190" spans="2:4" x14ac:dyDescent="0.45">
      <c r="B190" s="135">
        <v>7.8333333333333304</v>
      </c>
      <c r="C190" s="134">
        <v>1.631</v>
      </c>
      <c r="D190" s="134">
        <v>1.6402282459999999</v>
      </c>
    </row>
    <row r="191" spans="2:4" x14ac:dyDescent="0.45">
      <c r="B191" s="135">
        <v>7.875</v>
      </c>
      <c r="C191" s="134">
        <v>1.8979999999999999</v>
      </c>
      <c r="D191" s="134">
        <v>1.907884007</v>
      </c>
    </row>
    <row r="192" spans="2:4" x14ac:dyDescent="0.45">
      <c r="B192" s="135">
        <v>7.9166666666666696</v>
      </c>
      <c r="C192" s="134">
        <v>2.1040000000000001</v>
      </c>
      <c r="D192" s="134">
        <v>2.1016400279999998</v>
      </c>
    </row>
    <row r="193" spans="1:4" x14ac:dyDescent="0.45">
      <c r="B193" s="135">
        <v>7.9583333333333304</v>
      </c>
      <c r="C193" s="134">
        <v>2.173</v>
      </c>
      <c r="D193" s="134">
        <v>2.1674720870000002</v>
      </c>
    </row>
    <row r="194" spans="1:4" x14ac:dyDescent="0.45">
      <c r="A194" s="139">
        <f>A170+1</f>
        <v>40034</v>
      </c>
      <c r="B194" s="135">
        <v>8</v>
      </c>
      <c r="C194" s="134">
        <v>2.08</v>
      </c>
      <c r="D194" s="134">
        <v>2.0787472619999998</v>
      </c>
    </row>
    <row r="195" spans="1:4" x14ac:dyDescent="0.45">
      <c r="B195" s="135">
        <v>8.0416666666666696</v>
      </c>
      <c r="C195" s="134">
        <v>1.849</v>
      </c>
      <c r="D195" s="134">
        <v>1.848536695</v>
      </c>
    </row>
    <row r="196" spans="1:4" x14ac:dyDescent="0.45">
      <c r="B196" s="135">
        <v>8.0833333333333304</v>
      </c>
      <c r="C196" s="134">
        <v>1.532</v>
      </c>
      <c r="D196" s="134">
        <v>1.530307946</v>
      </c>
    </row>
    <row r="197" spans="1:4" x14ac:dyDescent="0.45">
      <c r="B197" s="135">
        <v>8.125</v>
      </c>
      <c r="C197" s="134">
        <v>1.2010000000000001</v>
      </c>
      <c r="D197" s="134">
        <v>1.203748708</v>
      </c>
    </row>
    <row r="198" spans="1:4" x14ac:dyDescent="0.45">
      <c r="B198" s="135">
        <v>8.1666666666666696</v>
      </c>
      <c r="C198" s="134">
        <v>0.94599999999999995</v>
      </c>
      <c r="D198" s="134">
        <v>0.95034414</v>
      </c>
    </row>
    <row r="199" spans="1:4" x14ac:dyDescent="0.45">
      <c r="B199" s="135">
        <v>8.2083333333333304</v>
      </c>
      <c r="C199" s="134">
        <v>0.82799999999999996</v>
      </c>
      <c r="D199" s="134">
        <v>0.82882428399999997</v>
      </c>
    </row>
    <row r="200" spans="1:4" x14ac:dyDescent="0.45">
      <c r="B200" s="135">
        <v>8.25</v>
      </c>
      <c r="C200" s="134">
        <v>0.86299999999999999</v>
      </c>
      <c r="D200" s="134">
        <v>0.86015250700000001</v>
      </c>
    </row>
    <row r="201" spans="1:4" x14ac:dyDescent="0.45">
      <c r="B201" s="135">
        <v>8.2916666666666696</v>
      </c>
      <c r="C201" s="134">
        <v>1.0289999999999999</v>
      </c>
      <c r="D201" s="134">
        <v>1.02603081</v>
      </c>
    </row>
    <row r="202" spans="1:4" x14ac:dyDescent="0.45">
      <c r="B202" s="135">
        <v>8.3333333333333304</v>
      </c>
      <c r="C202" s="134">
        <v>1.2809999999999999</v>
      </c>
      <c r="D202" s="134">
        <v>1.278143273</v>
      </c>
    </row>
    <row r="203" spans="1:4" x14ac:dyDescent="0.45">
      <c r="B203" s="135">
        <v>8.375</v>
      </c>
      <c r="C203" s="134">
        <v>1.5489999999999999</v>
      </c>
      <c r="D203" s="134">
        <v>1.552081211</v>
      </c>
    </row>
    <row r="204" spans="1:4" x14ac:dyDescent="0.45">
      <c r="B204" s="135">
        <v>8.4166666666666696</v>
      </c>
      <c r="C204" s="134">
        <v>1.776</v>
      </c>
      <c r="D204" s="134">
        <v>1.781414547</v>
      </c>
    </row>
    <row r="205" spans="1:4" x14ac:dyDescent="0.45">
      <c r="B205" s="135">
        <v>8.4583333333333304</v>
      </c>
      <c r="C205" s="134">
        <v>1.91</v>
      </c>
      <c r="D205" s="134">
        <v>1.910855886</v>
      </c>
    </row>
    <row r="206" spans="1:4" x14ac:dyDescent="0.45">
      <c r="B206" s="135">
        <v>8.5</v>
      </c>
      <c r="C206" s="134">
        <v>1.913</v>
      </c>
      <c r="D206" s="134">
        <v>1.908757716</v>
      </c>
    </row>
    <row r="207" spans="1:4" x14ac:dyDescent="0.45">
      <c r="B207" s="135">
        <v>8.5416666666666696</v>
      </c>
      <c r="C207" s="134">
        <v>1.782</v>
      </c>
      <c r="D207" s="134">
        <v>1.7769971680000001</v>
      </c>
    </row>
    <row r="208" spans="1:4" x14ac:dyDescent="0.45">
      <c r="B208" s="135">
        <v>8.5833333333333304</v>
      </c>
      <c r="C208" s="134">
        <v>1.5509999999999999</v>
      </c>
      <c r="D208" s="134">
        <v>1.553542392</v>
      </c>
    </row>
    <row r="209" spans="1:4" x14ac:dyDescent="0.45">
      <c r="B209" s="135">
        <v>8.625</v>
      </c>
      <c r="C209" s="134">
        <v>1.302</v>
      </c>
      <c r="D209" s="134">
        <v>1.3036932649999999</v>
      </c>
    </row>
    <row r="210" spans="1:4" x14ac:dyDescent="0.45">
      <c r="B210" s="135">
        <v>8.6666666666666696</v>
      </c>
      <c r="C210" s="134">
        <v>1.1040000000000001</v>
      </c>
      <c r="D210" s="134">
        <v>1.1009635760000001</v>
      </c>
    </row>
    <row r="211" spans="1:4" x14ac:dyDescent="0.45">
      <c r="B211" s="135">
        <v>8.7083333333333304</v>
      </c>
      <c r="C211" s="134">
        <v>0.996</v>
      </c>
      <c r="D211" s="134">
        <v>1.0044322560000001</v>
      </c>
    </row>
    <row r="212" spans="1:4" x14ac:dyDescent="0.45">
      <c r="B212" s="135">
        <v>8.75</v>
      </c>
      <c r="C212" s="134">
        <v>1.0389999999999999</v>
      </c>
      <c r="D212" s="134">
        <v>1.0416528869999999</v>
      </c>
    </row>
    <row r="213" spans="1:4" x14ac:dyDescent="0.45">
      <c r="B213" s="135">
        <v>8.7916666666666696</v>
      </c>
      <c r="C213" s="134">
        <v>1.2150000000000001</v>
      </c>
      <c r="D213" s="134">
        <v>1.2030709289999999</v>
      </c>
    </row>
    <row r="214" spans="1:4" x14ac:dyDescent="0.45">
      <c r="B214" s="135">
        <v>8.8333333333333304</v>
      </c>
      <c r="C214" s="134">
        <v>1.4510000000000001</v>
      </c>
      <c r="D214" s="134">
        <v>1.447638191</v>
      </c>
    </row>
    <row r="215" spans="1:4" x14ac:dyDescent="0.45">
      <c r="B215" s="135">
        <v>8.875</v>
      </c>
      <c r="C215" s="134">
        <v>1.7090000000000001</v>
      </c>
      <c r="D215" s="134">
        <v>1.7146793629999999</v>
      </c>
    </row>
    <row r="216" spans="1:4" x14ac:dyDescent="0.45">
      <c r="B216" s="135">
        <v>8.9166666666666696</v>
      </c>
      <c r="C216" s="134">
        <v>1.929</v>
      </c>
      <c r="D216" s="134">
        <v>1.937307246</v>
      </c>
    </row>
    <row r="217" spans="1:4" x14ac:dyDescent="0.45">
      <c r="B217" s="135">
        <v>8.9583333333333304</v>
      </c>
      <c r="C217" s="134">
        <v>2.0579999999999998</v>
      </c>
      <c r="D217" s="134">
        <v>2.056154856</v>
      </c>
    </row>
    <row r="218" spans="1:4" x14ac:dyDescent="0.45">
      <c r="A218" s="139">
        <f>A194+1</f>
        <v>40035</v>
      </c>
      <c r="B218" s="135">
        <v>9</v>
      </c>
      <c r="C218" s="134">
        <v>2.0379999999999998</v>
      </c>
      <c r="D218" s="134">
        <v>2.0338421389999999</v>
      </c>
    </row>
    <row r="219" spans="1:4" x14ac:dyDescent="0.45">
      <c r="B219" s="135">
        <v>9.0416666666666696</v>
      </c>
      <c r="C219" s="134">
        <v>1.871</v>
      </c>
      <c r="D219" s="134">
        <v>1.8678655909999999</v>
      </c>
    </row>
    <row r="220" spans="1:4" x14ac:dyDescent="0.45">
      <c r="B220" s="135">
        <v>9.0833333333333304</v>
      </c>
      <c r="C220" s="134">
        <v>1.599</v>
      </c>
      <c r="D220" s="134">
        <v>1.5957656259999999</v>
      </c>
    </row>
    <row r="221" spans="1:4" x14ac:dyDescent="0.45">
      <c r="B221" s="135">
        <v>9.125</v>
      </c>
      <c r="C221" s="134">
        <v>1.2829999999999999</v>
      </c>
      <c r="D221" s="134">
        <v>1.2869415319999999</v>
      </c>
    </row>
    <row r="222" spans="1:4" x14ac:dyDescent="0.45">
      <c r="B222" s="135">
        <v>9.1666666666666696</v>
      </c>
      <c r="C222" s="134">
        <v>1.0189999999999999</v>
      </c>
      <c r="D222" s="134">
        <v>1.021748471</v>
      </c>
    </row>
    <row r="223" spans="1:4" x14ac:dyDescent="0.45">
      <c r="B223" s="135">
        <v>9.2083333333333304</v>
      </c>
      <c r="C223" s="134">
        <v>0.86099999999999999</v>
      </c>
      <c r="D223" s="134">
        <v>0.86614371499999998</v>
      </c>
    </row>
    <row r="224" spans="1:4" x14ac:dyDescent="0.45">
      <c r="B224" s="135">
        <v>9.25</v>
      </c>
      <c r="C224" s="134">
        <v>0.85399999999999998</v>
      </c>
      <c r="D224" s="134">
        <v>0.85302135999999995</v>
      </c>
    </row>
    <row r="225" spans="2:4" x14ac:dyDescent="0.45">
      <c r="B225" s="135">
        <v>9.2916666666666696</v>
      </c>
      <c r="C225" s="134">
        <v>0.98299999999999998</v>
      </c>
      <c r="D225" s="134">
        <v>0.97704483399999997</v>
      </c>
    </row>
    <row r="226" spans="2:4" x14ac:dyDescent="0.45">
      <c r="B226" s="135">
        <v>9.3333333333333304</v>
      </c>
      <c r="C226" s="134">
        <v>1.21</v>
      </c>
      <c r="D226" s="134">
        <v>1.201642082</v>
      </c>
    </row>
    <row r="227" spans="2:4" x14ac:dyDescent="0.45">
      <c r="B227" s="135">
        <v>9.375</v>
      </c>
      <c r="C227" s="134">
        <v>1.464</v>
      </c>
      <c r="D227" s="134">
        <v>1.4713146610000001</v>
      </c>
    </row>
    <row r="228" spans="2:4" x14ac:dyDescent="0.45">
      <c r="B228" s="135">
        <v>9.4166666666666696</v>
      </c>
      <c r="C228" s="134">
        <v>1.718</v>
      </c>
      <c r="D228" s="134">
        <v>1.7234291450000001</v>
      </c>
    </row>
    <row r="229" spans="2:4" x14ac:dyDescent="0.45">
      <c r="B229" s="135">
        <v>9.4583333333333304</v>
      </c>
      <c r="C229" s="134">
        <v>1.8959999999999999</v>
      </c>
      <c r="D229" s="134">
        <v>1.8988946149999999</v>
      </c>
    </row>
    <row r="230" spans="2:4" x14ac:dyDescent="0.45">
      <c r="B230" s="135">
        <v>9.5</v>
      </c>
      <c r="C230" s="134">
        <v>1.956</v>
      </c>
      <c r="D230" s="134">
        <v>1.954266941</v>
      </c>
    </row>
    <row r="231" spans="2:4" x14ac:dyDescent="0.45">
      <c r="B231" s="135">
        <v>9.5416666666666696</v>
      </c>
      <c r="C231" s="134">
        <v>1.8819999999999999</v>
      </c>
      <c r="D231" s="134">
        <v>1.8750822190000001</v>
      </c>
    </row>
    <row r="232" spans="2:4" x14ac:dyDescent="0.45">
      <c r="B232" s="135">
        <v>9.5833333333333304</v>
      </c>
      <c r="C232" s="134">
        <v>1.6919999999999999</v>
      </c>
      <c r="D232" s="134">
        <v>1.6845568420000001</v>
      </c>
    </row>
    <row r="233" spans="2:4" x14ac:dyDescent="0.45">
      <c r="B233" s="135">
        <v>9.625</v>
      </c>
      <c r="C233" s="134">
        <v>1.4330000000000001</v>
      </c>
      <c r="D233" s="134">
        <v>1.4399895920000001</v>
      </c>
    </row>
    <row r="234" spans="2:4" x14ac:dyDescent="0.45">
      <c r="B234" s="135">
        <v>9.6666666666666696</v>
      </c>
      <c r="C234" s="134">
        <v>1.2090000000000001</v>
      </c>
      <c r="D234" s="134">
        <v>1.214789991</v>
      </c>
    </row>
    <row r="235" spans="2:4" x14ac:dyDescent="0.45">
      <c r="B235" s="135">
        <v>9.7083333333333304</v>
      </c>
      <c r="C235" s="134">
        <v>1.0720000000000001</v>
      </c>
      <c r="D235" s="134">
        <v>1.0732924269999999</v>
      </c>
    </row>
    <row r="236" spans="2:4" x14ac:dyDescent="0.45">
      <c r="B236" s="135">
        <v>9.75</v>
      </c>
      <c r="C236" s="134">
        <v>1.0469999999999999</v>
      </c>
      <c r="D236" s="134">
        <v>1.0505865249999999</v>
      </c>
    </row>
    <row r="237" spans="2:4" x14ac:dyDescent="0.45">
      <c r="B237" s="135">
        <v>9.7916666666666696</v>
      </c>
      <c r="C237" s="134">
        <v>1.1559999999999999</v>
      </c>
      <c r="D237" s="134">
        <v>1.145982651</v>
      </c>
    </row>
    <row r="238" spans="2:4" x14ac:dyDescent="0.45">
      <c r="B238" s="135">
        <v>9.8333333333333304</v>
      </c>
      <c r="C238" s="134">
        <v>1.3360000000000001</v>
      </c>
      <c r="D238" s="134">
        <v>1.3295251830000001</v>
      </c>
    </row>
    <row r="239" spans="2:4" x14ac:dyDescent="0.45">
      <c r="B239" s="135">
        <v>9.875</v>
      </c>
      <c r="C239" s="134">
        <v>1.5489999999999999</v>
      </c>
      <c r="D239" s="134">
        <v>1.5539807640000001</v>
      </c>
    </row>
    <row r="240" spans="2:4" x14ac:dyDescent="0.45">
      <c r="B240" s="135">
        <v>9.9166666666666696</v>
      </c>
      <c r="C240" s="134">
        <v>1.758</v>
      </c>
      <c r="D240" s="134">
        <v>1.7652783590000001</v>
      </c>
    </row>
    <row r="241" spans="1:4" x14ac:dyDescent="0.45">
      <c r="B241" s="135">
        <v>9.9583333333333304</v>
      </c>
      <c r="C241" s="134">
        <v>1.909</v>
      </c>
      <c r="D241" s="134">
        <v>1.910491084</v>
      </c>
    </row>
    <row r="242" spans="1:4" x14ac:dyDescent="0.45">
      <c r="A242" s="139">
        <f>A218+1</f>
        <v>40036</v>
      </c>
      <c r="B242" s="135">
        <v>10</v>
      </c>
      <c r="C242" s="134">
        <v>1.948</v>
      </c>
      <c r="D242" s="134">
        <v>1.947074755</v>
      </c>
    </row>
    <row r="243" spans="1:4" x14ac:dyDescent="0.45">
      <c r="B243" s="135">
        <v>10.0416666666667</v>
      </c>
      <c r="C243" s="134">
        <v>1.859</v>
      </c>
      <c r="D243" s="134">
        <v>1.855241871</v>
      </c>
    </row>
    <row r="244" spans="1:4" x14ac:dyDescent="0.45">
      <c r="B244" s="135">
        <v>10.0833333333333</v>
      </c>
      <c r="C244" s="134">
        <v>1.6559999999999999</v>
      </c>
      <c r="D244" s="134">
        <v>1.649088243</v>
      </c>
    </row>
    <row r="245" spans="1:4" x14ac:dyDescent="0.45">
      <c r="B245" s="135">
        <v>10.125</v>
      </c>
      <c r="C245" s="134">
        <v>1.3779999999999999</v>
      </c>
      <c r="D245" s="134">
        <v>1.378207596</v>
      </c>
    </row>
    <row r="246" spans="1:4" x14ac:dyDescent="0.45">
      <c r="B246" s="135">
        <v>10.1666666666667</v>
      </c>
      <c r="C246" s="134">
        <v>1.1080000000000001</v>
      </c>
      <c r="D246" s="134">
        <v>1.1148277369999999</v>
      </c>
    </row>
    <row r="247" spans="1:4" x14ac:dyDescent="0.45">
      <c r="B247" s="135">
        <v>10.2083333333333</v>
      </c>
      <c r="C247" s="134">
        <v>0.92600000000000005</v>
      </c>
      <c r="D247" s="134">
        <v>0.93019407399999998</v>
      </c>
    </row>
    <row r="248" spans="1:4" x14ac:dyDescent="0.45">
      <c r="B248" s="135">
        <v>10.25</v>
      </c>
      <c r="C248" s="134">
        <v>0.87</v>
      </c>
      <c r="D248" s="134">
        <v>0.87114901700000003</v>
      </c>
    </row>
    <row r="249" spans="1:4" x14ac:dyDescent="0.45">
      <c r="B249" s="135">
        <v>10.2916666666667</v>
      </c>
      <c r="C249" s="134">
        <v>0.95299999999999996</v>
      </c>
      <c r="D249" s="134">
        <v>0.94768614600000001</v>
      </c>
    </row>
    <row r="250" spans="1:4" x14ac:dyDescent="0.45">
      <c r="B250" s="135">
        <v>10.3333333333333</v>
      </c>
      <c r="C250" s="134">
        <v>1.139</v>
      </c>
      <c r="D250" s="134">
        <v>1.134951257</v>
      </c>
    </row>
    <row r="251" spans="1:4" x14ac:dyDescent="0.45">
      <c r="B251" s="135">
        <v>10.375</v>
      </c>
      <c r="C251" s="134">
        <v>1.389</v>
      </c>
      <c r="D251" s="134">
        <v>1.3848616920000001</v>
      </c>
    </row>
    <row r="252" spans="1:4" x14ac:dyDescent="0.45">
      <c r="B252" s="135">
        <v>10.4166666666667</v>
      </c>
      <c r="C252" s="134">
        <v>1.63</v>
      </c>
      <c r="D252" s="134">
        <v>1.6396231539999999</v>
      </c>
    </row>
    <row r="253" spans="1:4" x14ac:dyDescent="0.45">
      <c r="B253" s="135">
        <v>10.4583333333333</v>
      </c>
      <c r="C253" s="134">
        <v>1.84</v>
      </c>
      <c r="D253" s="134">
        <v>1.8429158590000001</v>
      </c>
    </row>
    <row r="254" spans="1:4" x14ac:dyDescent="0.45">
      <c r="B254" s="135">
        <v>10.5</v>
      </c>
      <c r="C254" s="134">
        <v>1.9510000000000001</v>
      </c>
      <c r="D254" s="134">
        <v>1.9495509440000001</v>
      </c>
    </row>
    <row r="255" spans="1:4" x14ac:dyDescent="0.45">
      <c r="B255" s="135">
        <v>10.5416666666667</v>
      </c>
      <c r="C255" s="134">
        <v>1.9379999999999999</v>
      </c>
      <c r="D255" s="134">
        <v>1.9354442359999999</v>
      </c>
    </row>
    <row r="256" spans="1:4" x14ac:dyDescent="0.45">
      <c r="B256" s="135">
        <v>10.5833333333333</v>
      </c>
      <c r="C256" s="134">
        <v>1.8120000000000001</v>
      </c>
      <c r="D256" s="134">
        <v>1.8061753899999999</v>
      </c>
    </row>
    <row r="257" spans="1:4" x14ac:dyDescent="0.45">
      <c r="B257" s="135">
        <v>10.625</v>
      </c>
      <c r="C257" s="134">
        <v>1.5980000000000001</v>
      </c>
      <c r="D257" s="134">
        <v>1.5987748420000001</v>
      </c>
    </row>
    <row r="258" spans="1:4" x14ac:dyDescent="0.45">
      <c r="B258" s="135">
        <v>10.6666666666667</v>
      </c>
      <c r="C258" s="134">
        <v>1.3680000000000001</v>
      </c>
      <c r="D258" s="134">
        <v>1.3724993459999999</v>
      </c>
    </row>
    <row r="259" spans="1:4" x14ac:dyDescent="0.45">
      <c r="B259" s="135">
        <v>10.7083333333333</v>
      </c>
      <c r="C259" s="134">
        <v>1.19</v>
      </c>
      <c r="D259" s="134">
        <v>1.1902781469999999</v>
      </c>
    </row>
    <row r="260" spans="1:4" x14ac:dyDescent="0.45">
      <c r="B260" s="135">
        <v>10.75</v>
      </c>
      <c r="C260" s="134">
        <v>1.0960000000000001</v>
      </c>
      <c r="D260" s="134">
        <v>1.09857289</v>
      </c>
    </row>
    <row r="261" spans="1:4" x14ac:dyDescent="0.45">
      <c r="B261" s="135">
        <v>10.7916666666667</v>
      </c>
      <c r="C261" s="134">
        <v>1.111</v>
      </c>
      <c r="D261" s="134">
        <v>1.114613122</v>
      </c>
    </row>
    <row r="262" spans="1:4" x14ac:dyDescent="0.45">
      <c r="B262" s="135">
        <v>10.8333333333333</v>
      </c>
      <c r="C262" s="134">
        <v>1.2370000000000001</v>
      </c>
      <c r="D262" s="134">
        <v>1.2253478360000001</v>
      </c>
    </row>
    <row r="263" spans="1:4" x14ac:dyDescent="0.45">
      <c r="B263" s="135">
        <v>10.875</v>
      </c>
      <c r="C263" s="134">
        <v>1.3959999999999999</v>
      </c>
      <c r="D263" s="134">
        <v>1.3956290629999999</v>
      </c>
    </row>
    <row r="264" spans="1:4" x14ac:dyDescent="0.45">
      <c r="B264" s="135">
        <v>10.9166666666667</v>
      </c>
      <c r="C264" s="134">
        <v>1.5760000000000001</v>
      </c>
      <c r="D264" s="134">
        <v>1.5793343179999999</v>
      </c>
    </row>
    <row r="265" spans="1:4" x14ac:dyDescent="0.45">
      <c r="B265" s="135">
        <v>10.9583333333333</v>
      </c>
      <c r="C265" s="134">
        <v>1.7250000000000001</v>
      </c>
      <c r="D265" s="134">
        <v>1.7288167270000001</v>
      </c>
    </row>
    <row r="266" spans="1:4" x14ac:dyDescent="0.45">
      <c r="A266" s="139">
        <f>A242+1</f>
        <v>40037</v>
      </c>
      <c r="B266" s="135">
        <v>11</v>
      </c>
      <c r="C266" s="134">
        <v>1.798</v>
      </c>
      <c r="D266" s="134">
        <v>1.8027351469999999</v>
      </c>
    </row>
    <row r="267" spans="1:4" x14ac:dyDescent="0.45">
      <c r="B267" s="135">
        <v>11.0416666666667</v>
      </c>
      <c r="C267" s="134">
        <v>1.778</v>
      </c>
      <c r="D267" s="134">
        <v>1.774724685</v>
      </c>
    </row>
    <row r="268" spans="1:4" x14ac:dyDescent="0.45">
      <c r="B268" s="135">
        <v>11.0833333333333</v>
      </c>
      <c r="C268" s="134">
        <v>1.651</v>
      </c>
      <c r="D268" s="134">
        <v>1.642831857</v>
      </c>
    </row>
    <row r="269" spans="1:4" x14ac:dyDescent="0.45">
      <c r="B269" s="135">
        <v>11.125</v>
      </c>
      <c r="C269" s="134">
        <v>1.4370000000000001</v>
      </c>
      <c r="D269" s="134">
        <v>1.435003279</v>
      </c>
    </row>
    <row r="270" spans="1:4" x14ac:dyDescent="0.45">
      <c r="B270" s="135">
        <v>11.1666666666667</v>
      </c>
      <c r="C270" s="134">
        <v>1.198</v>
      </c>
      <c r="D270" s="134">
        <v>1.20474766</v>
      </c>
    </row>
    <row r="271" spans="1:4" x14ac:dyDescent="0.45">
      <c r="B271" s="135">
        <v>11.2083333333333</v>
      </c>
      <c r="C271" s="134">
        <v>1.012</v>
      </c>
      <c r="D271" s="134">
        <v>1.0157696110000001</v>
      </c>
    </row>
    <row r="272" spans="1:4" x14ac:dyDescent="0.45">
      <c r="B272" s="135">
        <v>11.25</v>
      </c>
      <c r="C272" s="134">
        <v>0.92400000000000004</v>
      </c>
      <c r="D272" s="134">
        <v>0.92138367200000004</v>
      </c>
    </row>
    <row r="273" spans="2:4" x14ac:dyDescent="0.45">
      <c r="B273" s="135">
        <v>11.2916666666667</v>
      </c>
      <c r="C273" s="134">
        <v>0.94899999999999995</v>
      </c>
      <c r="D273" s="134">
        <v>0.94793054300000001</v>
      </c>
    </row>
    <row r="274" spans="2:4" x14ac:dyDescent="0.45">
      <c r="B274" s="135">
        <v>11.3333333333333</v>
      </c>
      <c r="C274" s="134">
        <v>1.085</v>
      </c>
      <c r="D274" s="134">
        <v>1.0887147800000001</v>
      </c>
    </row>
    <row r="275" spans="2:4" x14ac:dyDescent="0.45">
      <c r="B275" s="135">
        <v>11.375</v>
      </c>
      <c r="C275" s="134">
        <v>1.3169999999999999</v>
      </c>
      <c r="D275" s="134">
        <v>1.308894005</v>
      </c>
    </row>
    <row r="276" spans="2:4" x14ac:dyDescent="0.45">
      <c r="B276" s="135">
        <v>11.4166666666667</v>
      </c>
      <c r="C276" s="134">
        <v>1.556</v>
      </c>
      <c r="D276" s="134">
        <v>1.5569694709999999</v>
      </c>
    </row>
    <row r="277" spans="2:4" x14ac:dyDescent="0.45">
      <c r="B277" s="135">
        <v>11.4583333333333</v>
      </c>
      <c r="C277" s="134">
        <v>1.7729999999999999</v>
      </c>
      <c r="D277" s="134">
        <v>1.777682387</v>
      </c>
    </row>
    <row r="278" spans="2:4" x14ac:dyDescent="0.45">
      <c r="B278" s="135">
        <v>11.5</v>
      </c>
      <c r="C278" s="134">
        <v>1.921</v>
      </c>
      <c r="D278" s="134">
        <v>1.9234244</v>
      </c>
    </row>
    <row r="279" spans="2:4" x14ac:dyDescent="0.45">
      <c r="B279" s="135">
        <v>11.5416666666667</v>
      </c>
      <c r="C279" s="134">
        <v>1.966</v>
      </c>
      <c r="D279" s="134">
        <v>1.9637589369999999</v>
      </c>
    </row>
    <row r="280" spans="2:4" x14ac:dyDescent="0.45">
      <c r="B280" s="135">
        <v>11.5833333333333</v>
      </c>
      <c r="C280" s="134">
        <v>1.8939999999999999</v>
      </c>
      <c r="D280" s="134">
        <v>1.8927990910000001</v>
      </c>
    </row>
    <row r="281" spans="2:4" x14ac:dyDescent="0.45">
      <c r="B281" s="135">
        <v>11.625</v>
      </c>
      <c r="C281" s="134">
        <v>1.7370000000000001</v>
      </c>
      <c r="D281" s="134">
        <v>1.732301662</v>
      </c>
    </row>
    <row r="282" spans="2:4" x14ac:dyDescent="0.45">
      <c r="B282" s="135">
        <v>11.6666666666667</v>
      </c>
      <c r="C282" s="134">
        <v>1.5249999999999999</v>
      </c>
      <c r="D282" s="134">
        <v>1.5273221020000001</v>
      </c>
    </row>
    <row r="283" spans="2:4" x14ac:dyDescent="0.45">
      <c r="B283" s="135">
        <v>11.7083333333333</v>
      </c>
      <c r="C283" s="134">
        <v>1.331</v>
      </c>
      <c r="D283" s="134">
        <v>1.3335242</v>
      </c>
    </row>
    <row r="284" spans="2:4" x14ac:dyDescent="0.45">
      <c r="B284" s="135">
        <v>11.75</v>
      </c>
      <c r="C284" s="134">
        <v>1.2010000000000001</v>
      </c>
      <c r="D284" s="134">
        <v>1.1998674629999999</v>
      </c>
    </row>
    <row r="285" spans="2:4" x14ac:dyDescent="0.45">
      <c r="B285" s="135">
        <v>11.7916666666667</v>
      </c>
      <c r="C285" s="134">
        <v>1.1479999999999999</v>
      </c>
      <c r="D285" s="134">
        <v>1.1538240870000001</v>
      </c>
    </row>
    <row r="286" spans="2:4" x14ac:dyDescent="0.45">
      <c r="B286" s="135">
        <v>11.8333333333333</v>
      </c>
      <c r="C286" s="134">
        <v>1.194</v>
      </c>
      <c r="D286" s="134">
        <v>1.1954242129999999</v>
      </c>
    </row>
    <row r="287" spans="2:4" x14ac:dyDescent="0.45">
      <c r="B287" s="135">
        <v>11.875</v>
      </c>
      <c r="C287" s="134">
        <v>1.3160000000000001</v>
      </c>
      <c r="D287" s="134">
        <v>1.3014508929999999</v>
      </c>
    </row>
    <row r="288" spans="2:4" x14ac:dyDescent="0.45">
      <c r="B288" s="135">
        <v>11.9166666666667</v>
      </c>
      <c r="C288" s="134">
        <v>1.4350000000000001</v>
      </c>
      <c r="D288" s="134">
        <v>1.435569243</v>
      </c>
    </row>
    <row r="289" spans="1:4" x14ac:dyDescent="0.45">
      <c r="B289" s="135">
        <v>11.9583333333333</v>
      </c>
      <c r="C289" s="134">
        <v>1.548</v>
      </c>
      <c r="D289" s="134">
        <v>1.558411099</v>
      </c>
    </row>
    <row r="290" spans="1:4" x14ac:dyDescent="0.45">
      <c r="A290" s="139">
        <f>A266+1</f>
        <v>40038</v>
      </c>
      <c r="B290" s="135">
        <v>12</v>
      </c>
      <c r="C290" s="134">
        <v>1.631</v>
      </c>
      <c r="D290" s="134">
        <v>1.634781754</v>
      </c>
    </row>
    <row r="291" spans="1:4" x14ac:dyDescent="0.45">
      <c r="B291" s="135">
        <v>12.0416666666667</v>
      </c>
      <c r="C291" s="134">
        <v>1.6439999999999999</v>
      </c>
      <c r="D291" s="134">
        <v>1.639476546</v>
      </c>
    </row>
    <row r="292" spans="1:4" x14ac:dyDescent="0.45">
      <c r="B292" s="135">
        <v>12.0833333333333</v>
      </c>
      <c r="C292" s="134">
        <v>1.5680000000000001</v>
      </c>
      <c r="D292" s="134">
        <v>1.5637445089999999</v>
      </c>
    </row>
    <row r="293" spans="1:4" x14ac:dyDescent="0.45">
      <c r="B293" s="135">
        <v>12.125</v>
      </c>
      <c r="C293" s="134">
        <v>1.4239999999999999</v>
      </c>
      <c r="D293" s="134">
        <v>1.4208157050000001</v>
      </c>
    </row>
    <row r="294" spans="1:4" x14ac:dyDescent="0.45">
      <c r="B294" s="135">
        <v>12.1666666666667</v>
      </c>
      <c r="C294" s="134">
        <v>1.242</v>
      </c>
      <c r="D294" s="134">
        <v>1.2458518329999999</v>
      </c>
    </row>
    <row r="295" spans="1:4" x14ac:dyDescent="0.45">
      <c r="B295" s="135">
        <v>12.2083333333333</v>
      </c>
      <c r="C295" s="134">
        <v>1.0840000000000001</v>
      </c>
      <c r="D295" s="134">
        <v>1.087346876</v>
      </c>
    </row>
    <row r="296" spans="1:4" x14ac:dyDescent="0.45">
      <c r="B296" s="135">
        <v>12.25</v>
      </c>
      <c r="C296" s="134">
        <v>0.99099999999999999</v>
      </c>
      <c r="D296" s="134">
        <v>0.99223277600000004</v>
      </c>
    </row>
    <row r="297" spans="1:4" x14ac:dyDescent="0.45">
      <c r="B297" s="135">
        <v>12.2916666666667</v>
      </c>
      <c r="C297" s="134">
        <v>0.996</v>
      </c>
      <c r="D297" s="134">
        <v>0.99097150000000001</v>
      </c>
    </row>
    <row r="298" spans="1:4" x14ac:dyDescent="0.45">
      <c r="B298" s="135">
        <v>12.3333333333333</v>
      </c>
      <c r="C298" s="134">
        <v>1.089</v>
      </c>
      <c r="D298" s="134">
        <v>1.0886581950000001</v>
      </c>
    </row>
    <row r="299" spans="1:4" x14ac:dyDescent="0.45">
      <c r="B299" s="135">
        <v>12.375</v>
      </c>
      <c r="C299" s="134">
        <v>1.2589999999999999</v>
      </c>
      <c r="D299" s="134">
        <v>1.2647018350000001</v>
      </c>
    </row>
    <row r="300" spans="1:4" x14ac:dyDescent="0.45">
      <c r="B300" s="135">
        <v>12.4166666666667</v>
      </c>
      <c r="C300" s="134">
        <v>1.4830000000000001</v>
      </c>
      <c r="D300" s="134">
        <v>1.4799993680000001</v>
      </c>
    </row>
    <row r="301" spans="1:4" x14ac:dyDescent="0.45">
      <c r="B301" s="135">
        <v>12.4583333333333</v>
      </c>
      <c r="C301" s="134">
        <v>1.69</v>
      </c>
      <c r="D301" s="134">
        <v>1.6883776989999999</v>
      </c>
    </row>
    <row r="302" spans="1:4" x14ac:dyDescent="0.45">
      <c r="B302" s="135">
        <v>12.5</v>
      </c>
      <c r="C302" s="134">
        <v>1.85</v>
      </c>
      <c r="D302" s="134">
        <v>1.848404449</v>
      </c>
    </row>
    <row r="303" spans="1:4" x14ac:dyDescent="0.45">
      <c r="B303" s="135">
        <v>12.5416666666667</v>
      </c>
      <c r="C303" s="134">
        <v>1.93</v>
      </c>
      <c r="D303" s="134">
        <v>1.932225933</v>
      </c>
    </row>
    <row r="304" spans="1:4" x14ac:dyDescent="0.45">
      <c r="B304" s="135">
        <v>12.5833333333333</v>
      </c>
      <c r="C304" s="134">
        <v>1.9259999999999999</v>
      </c>
      <c r="D304" s="134">
        <v>1.9298130769999999</v>
      </c>
    </row>
    <row r="305" spans="1:4" x14ac:dyDescent="0.45">
      <c r="B305" s="135">
        <v>12.625</v>
      </c>
      <c r="C305" s="134">
        <v>1.8520000000000001</v>
      </c>
      <c r="D305" s="134">
        <v>1.8490302430000001</v>
      </c>
    </row>
    <row r="306" spans="1:4" x14ac:dyDescent="0.45">
      <c r="B306" s="135">
        <v>12.6666666666667</v>
      </c>
      <c r="C306" s="134">
        <v>1.716</v>
      </c>
      <c r="D306" s="134">
        <v>1.712854595</v>
      </c>
    </row>
    <row r="307" spans="1:4" x14ac:dyDescent="0.45">
      <c r="B307" s="135">
        <v>12.7083333333333</v>
      </c>
      <c r="C307" s="134">
        <v>1.5489999999999999</v>
      </c>
      <c r="D307" s="134">
        <v>1.5544972050000001</v>
      </c>
    </row>
    <row r="308" spans="1:4" x14ac:dyDescent="0.45">
      <c r="B308" s="135">
        <v>12.75</v>
      </c>
      <c r="C308" s="134">
        <v>1.4139999999999999</v>
      </c>
      <c r="D308" s="134">
        <v>1.410375089</v>
      </c>
    </row>
    <row r="309" spans="1:4" x14ac:dyDescent="0.45">
      <c r="B309" s="135">
        <v>12.7916666666667</v>
      </c>
      <c r="C309" s="134">
        <v>1.3169999999999999</v>
      </c>
      <c r="D309" s="134">
        <v>1.311270825</v>
      </c>
    </row>
    <row r="310" spans="1:4" x14ac:dyDescent="0.45">
      <c r="B310" s="135">
        <v>12.8333333333333</v>
      </c>
      <c r="C310" s="134">
        <v>1.266</v>
      </c>
      <c r="D310" s="134">
        <v>1.273654434</v>
      </c>
    </row>
    <row r="311" spans="1:4" x14ac:dyDescent="0.45">
      <c r="B311" s="135">
        <v>12.875</v>
      </c>
      <c r="C311" s="134">
        <v>1.2849999999999999</v>
      </c>
      <c r="D311" s="134">
        <v>1.2946796089999999</v>
      </c>
    </row>
    <row r="312" spans="1:4" x14ac:dyDescent="0.45">
      <c r="B312" s="135">
        <v>12.9166666666667</v>
      </c>
      <c r="C312" s="134">
        <v>1.365</v>
      </c>
      <c r="D312" s="134">
        <v>1.3539189389999999</v>
      </c>
    </row>
    <row r="313" spans="1:4" x14ac:dyDescent="0.45">
      <c r="B313" s="135">
        <v>12.9583333333333</v>
      </c>
      <c r="C313" s="134">
        <v>1.429</v>
      </c>
      <c r="D313" s="134">
        <v>1.4216596889999999</v>
      </c>
    </row>
    <row r="314" spans="1:4" x14ac:dyDescent="0.45">
      <c r="A314" s="139">
        <f>A290+1</f>
        <v>40039</v>
      </c>
      <c r="B314" s="135">
        <v>13</v>
      </c>
      <c r="C314" s="134">
        <v>1.466</v>
      </c>
      <c r="D314" s="134">
        <v>1.469550377</v>
      </c>
    </row>
    <row r="315" spans="1:4" x14ac:dyDescent="0.45">
      <c r="B315" s="135">
        <v>13.0416666666667</v>
      </c>
      <c r="C315" s="134">
        <v>1.4690000000000001</v>
      </c>
      <c r="D315" s="134">
        <v>1.4783599089999999</v>
      </c>
    </row>
    <row r="316" spans="1:4" x14ac:dyDescent="0.45">
      <c r="B316" s="135">
        <v>13.0833333333333</v>
      </c>
      <c r="C316" s="134">
        <v>1.4419999999999999</v>
      </c>
      <c r="D316" s="134">
        <v>1.4407880660000001</v>
      </c>
    </row>
    <row r="317" spans="1:4" x14ac:dyDescent="0.45">
      <c r="B317" s="135">
        <v>13.125</v>
      </c>
      <c r="C317" s="134">
        <v>1.3680000000000001</v>
      </c>
      <c r="D317" s="134">
        <v>1.361179715</v>
      </c>
    </row>
    <row r="318" spans="1:4" x14ac:dyDescent="0.45">
      <c r="B318" s="135">
        <v>13.1666666666667</v>
      </c>
      <c r="C318" s="134">
        <v>1.252</v>
      </c>
      <c r="D318" s="134">
        <v>1.254599869</v>
      </c>
    </row>
    <row r="319" spans="1:4" x14ac:dyDescent="0.45">
      <c r="B319" s="135">
        <v>13.2083333333333</v>
      </c>
      <c r="C319" s="134">
        <v>1.145</v>
      </c>
      <c r="D319" s="134">
        <v>1.145308309</v>
      </c>
    </row>
    <row r="320" spans="1:4" x14ac:dyDescent="0.45">
      <c r="B320" s="135">
        <v>13.25</v>
      </c>
      <c r="C320" s="134">
        <v>1.0649999999999999</v>
      </c>
      <c r="D320" s="134">
        <v>1.0628285289999999</v>
      </c>
    </row>
    <row r="321" spans="2:4" x14ac:dyDescent="0.45">
      <c r="B321" s="135">
        <v>13.2916666666667</v>
      </c>
      <c r="C321" s="134">
        <v>1.032</v>
      </c>
      <c r="D321" s="134">
        <v>1.0347147249999999</v>
      </c>
    </row>
    <row r="322" spans="2:4" x14ac:dyDescent="0.45">
      <c r="B322" s="135">
        <v>13.3333333333333</v>
      </c>
      <c r="C322" s="134">
        <v>1.079</v>
      </c>
      <c r="D322" s="134">
        <v>1.0776974450000001</v>
      </c>
    </row>
    <row r="323" spans="2:4" x14ac:dyDescent="0.45">
      <c r="B323" s="135">
        <v>13.375</v>
      </c>
      <c r="C323" s="134">
        <v>1.1910000000000001</v>
      </c>
      <c r="D323" s="134">
        <v>1.1908287580000001</v>
      </c>
    </row>
    <row r="324" spans="2:4" x14ac:dyDescent="0.45">
      <c r="B324" s="135">
        <v>13.4166666666667</v>
      </c>
      <c r="C324" s="134">
        <v>1.3480000000000001</v>
      </c>
      <c r="D324" s="134">
        <v>1.3541662569999999</v>
      </c>
    </row>
    <row r="325" spans="2:4" x14ac:dyDescent="0.45">
      <c r="B325" s="135">
        <v>13.4583333333333</v>
      </c>
      <c r="C325" s="134">
        <v>1.54</v>
      </c>
      <c r="D325" s="134">
        <v>1.5343577079999999</v>
      </c>
    </row>
    <row r="326" spans="2:4" x14ac:dyDescent="0.45">
      <c r="B326" s="135">
        <v>13.5</v>
      </c>
      <c r="C326" s="134">
        <v>1.698</v>
      </c>
      <c r="D326" s="134">
        <v>1.6951892470000001</v>
      </c>
    </row>
    <row r="327" spans="2:4" x14ac:dyDescent="0.45">
      <c r="B327" s="135">
        <v>13.5416666666667</v>
      </c>
      <c r="C327" s="134">
        <v>1.806</v>
      </c>
      <c r="D327" s="134">
        <v>1.808545764</v>
      </c>
    </row>
    <row r="328" spans="2:4" x14ac:dyDescent="0.45">
      <c r="B328" s="135">
        <v>13.5833333333333</v>
      </c>
      <c r="C328" s="134">
        <v>1.86</v>
      </c>
      <c r="D328" s="134">
        <v>1.861092298</v>
      </c>
    </row>
    <row r="329" spans="2:4" x14ac:dyDescent="0.45">
      <c r="B329" s="135">
        <v>13.625</v>
      </c>
      <c r="C329" s="134">
        <v>1.857</v>
      </c>
      <c r="D329" s="134">
        <v>1.8545804400000001</v>
      </c>
    </row>
    <row r="330" spans="2:4" x14ac:dyDescent="0.45">
      <c r="B330" s="135">
        <v>13.6666666666667</v>
      </c>
      <c r="C330" s="134">
        <v>1.798</v>
      </c>
      <c r="D330" s="134">
        <v>1.8012123950000001</v>
      </c>
    </row>
    <row r="331" spans="2:4" x14ac:dyDescent="0.45">
      <c r="B331" s="135">
        <v>13.7083333333333</v>
      </c>
      <c r="C331" s="134">
        <v>1.716</v>
      </c>
      <c r="D331" s="134">
        <v>1.7175676879999999</v>
      </c>
    </row>
    <row r="332" spans="2:4" x14ac:dyDescent="0.45">
      <c r="B332" s="135">
        <v>13.75</v>
      </c>
      <c r="C332" s="134">
        <v>1.6240000000000001</v>
      </c>
      <c r="D332" s="134">
        <v>1.6201602719999999</v>
      </c>
    </row>
    <row r="333" spans="2:4" x14ac:dyDescent="0.45">
      <c r="B333" s="135">
        <v>13.7916666666667</v>
      </c>
      <c r="C333" s="134">
        <v>1.524</v>
      </c>
      <c r="D333" s="134">
        <v>1.5235258140000001</v>
      </c>
    </row>
    <row r="334" spans="2:4" x14ac:dyDescent="0.45">
      <c r="B334" s="135">
        <v>13.8333333333333</v>
      </c>
      <c r="C334" s="134">
        <v>1.4379999999999999</v>
      </c>
      <c r="D334" s="134">
        <v>1.4396311799999999</v>
      </c>
    </row>
    <row r="335" spans="2:4" x14ac:dyDescent="0.45">
      <c r="B335" s="135">
        <v>13.875</v>
      </c>
      <c r="C335" s="134">
        <v>1.379</v>
      </c>
      <c r="D335" s="134">
        <v>1.3768923040000001</v>
      </c>
    </row>
    <row r="336" spans="2:4" x14ac:dyDescent="0.45">
      <c r="B336" s="135">
        <v>13.9166666666667</v>
      </c>
      <c r="C336" s="134">
        <v>1.3360000000000001</v>
      </c>
      <c r="D336" s="134">
        <v>1.338357792</v>
      </c>
    </row>
    <row r="337" spans="1:4" x14ac:dyDescent="0.45">
      <c r="B337" s="135">
        <v>13.9583333333333</v>
      </c>
      <c r="C337" s="134">
        <v>1.319</v>
      </c>
      <c r="D337" s="134">
        <v>1.320338265</v>
      </c>
    </row>
    <row r="338" spans="1:4" x14ac:dyDescent="0.45">
      <c r="A338" s="139">
        <f>A314+1</f>
        <v>40040</v>
      </c>
      <c r="B338" s="135">
        <v>14</v>
      </c>
      <c r="C338" s="134">
        <v>1.3120000000000001</v>
      </c>
      <c r="D338" s="134">
        <v>1.313265404</v>
      </c>
    </row>
    <row r="339" spans="1:4" x14ac:dyDescent="0.45">
      <c r="B339" s="135">
        <v>14.0416666666667</v>
      </c>
      <c r="C339" s="134">
        <v>1.3109999999999999</v>
      </c>
      <c r="D339" s="134">
        <v>1.305267113</v>
      </c>
    </row>
    <row r="340" spans="1:4" x14ac:dyDescent="0.45">
      <c r="B340" s="135">
        <v>14.0833333333333</v>
      </c>
      <c r="C340" s="134">
        <v>1.288</v>
      </c>
      <c r="D340" s="134">
        <v>1.2868950910000001</v>
      </c>
    </row>
    <row r="341" spans="1:4" x14ac:dyDescent="0.45">
      <c r="B341" s="135">
        <v>14.125</v>
      </c>
      <c r="C341" s="134">
        <v>1.2490000000000001</v>
      </c>
      <c r="D341" s="134">
        <v>1.2545250939999999</v>
      </c>
    </row>
    <row r="342" spans="1:4" x14ac:dyDescent="0.45">
      <c r="B342" s="135">
        <v>14.1666666666667</v>
      </c>
      <c r="C342" s="134">
        <v>1.212</v>
      </c>
      <c r="D342" s="134">
        <v>1.2111013159999999</v>
      </c>
    </row>
    <row r="343" spans="1:4" x14ac:dyDescent="0.45">
      <c r="B343" s="135">
        <v>14.2083333333333</v>
      </c>
      <c r="C343" s="134">
        <v>1.163</v>
      </c>
      <c r="D343" s="134">
        <v>1.1649165560000001</v>
      </c>
    </row>
    <row r="344" spans="1:4" x14ac:dyDescent="0.45">
      <c r="B344" s="135">
        <v>14.25</v>
      </c>
      <c r="C344" s="134">
        <v>1.1299999999999999</v>
      </c>
      <c r="D344" s="134">
        <v>1.127852361</v>
      </c>
    </row>
    <row r="345" spans="1:4" x14ac:dyDescent="0.45">
      <c r="B345" s="135">
        <v>14.2916666666667</v>
      </c>
      <c r="C345" s="134">
        <v>1.119</v>
      </c>
      <c r="D345" s="134">
        <v>1.1133832530000001</v>
      </c>
    </row>
    <row r="346" spans="1:4" x14ac:dyDescent="0.45">
      <c r="B346" s="135">
        <v>14.3333333333333</v>
      </c>
      <c r="C346" s="134">
        <v>1.131</v>
      </c>
      <c r="D346" s="134">
        <v>1.133470677</v>
      </c>
    </row>
    <row r="347" spans="1:4" x14ac:dyDescent="0.45">
      <c r="B347" s="135">
        <v>14.375</v>
      </c>
      <c r="C347" s="134">
        <v>1.19</v>
      </c>
      <c r="D347" s="134">
        <v>1.1942029190000001</v>
      </c>
    </row>
    <row r="348" spans="1:4" x14ac:dyDescent="0.45">
      <c r="B348" s="135">
        <v>14.4166666666667</v>
      </c>
      <c r="C348" s="134">
        <v>1.2869999999999999</v>
      </c>
      <c r="D348" s="134">
        <v>1.2922034120000001</v>
      </c>
    </row>
    <row r="349" spans="1:4" x14ac:dyDescent="0.45">
      <c r="B349" s="135">
        <v>14.4583333333333</v>
      </c>
      <c r="C349" s="134">
        <v>1.421</v>
      </c>
      <c r="D349" s="134">
        <v>1.414703319</v>
      </c>
    </row>
    <row r="350" spans="1:4" x14ac:dyDescent="0.45">
      <c r="B350" s="135">
        <v>14.5</v>
      </c>
      <c r="C350" s="134">
        <v>1.55</v>
      </c>
      <c r="D350" s="134">
        <v>1.543967801</v>
      </c>
    </row>
    <row r="351" spans="1:4" x14ac:dyDescent="0.45">
      <c r="B351" s="135">
        <v>14.5416666666667</v>
      </c>
      <c r="C351" s="134">
        <v>1.6619999999999999</v>
      </c>
      <c r="D351" s="134">
        <v>1.6632596019999999</v>
      </c>
    </row>
    <row r="352" spans="1:4" x14ac:dyDescent="0.45">
      <c r="B352" s="135">
        <v>14.5833333333333</v>
      </c>
      <c r="C352" s="134">
        <v>1.754</v>
      </c>
      <c r="D352" s="134">
        <v>1.7604648519999999</v>
      </c>
    </row>
    <row r="353" spans="1:4" x14ac:dyDescent="0.45">
      <c r="B353" s="135">
        <v>14.625</v>
      </c>
      <c r="C353" s="134">
        <v>1.8240000000000001</v>
      </c>
      <c r="D353" s="134">
        <v>1.828117784</v>
      </c>
    </row>
    <row r="354" spans="1:4" x14ac:dyDescent="0.45">
      <c r="B354" s="135">
        <v>14.6666666666667</v>
      </c>
      <c r="C354" s="134">
        <v>1.869</v>
      </c>
      <c r="D354" s="134">
        <v>1.861849584</v>
      </c>
    </row>
    <row r="355" spans="1:4" x14ac:dyDescent="0.45">
      <c r="B355" s="135">
        <v>14.7083333333333</v>
      </c>
      <c r="C355" s="134">
        <v>1.865</v>
      </c>
      <c r="D355" s="134">
        <v>1.859708704</v>
      </c>
    </row>
    <row r="356" spans="1:4" x14ac:dyDescent="0.45">
      <c r="B356" s="135">
        <v>14.75</v>
      </c>
      <c r="C356" s="134">
        <v>1.8149999999999999</v>
      </c>
      <c r="D356" s="134">
        <v>1.822595907</v>
      </c>
    </row>
    <row r="357" spans="1:4" x14ac:dyDescent="0.45">
      <c r="B357" s="135">
        <v>14.7916666666667</v>
      </c>
      <c r="C357" s="134">
        <v>1.7549999999999999</v>
      </c>
      <c r="D357" s="134">
        <v>1.75446444</v>
      </c>
    </row>
    <row r="358" spans="1:4" x14ac:dyDescent="0.45">
      <c r="B358" s="135">
        <v>14.8333333333333</v>
      </c>
      <c r="C358" s="134">
        <v>1.6619999999999999</v>
      </c>
      <c r="D358" s="134">
        <v>1.661669402</v>
      </c>
    </row>
    <row r="359" spans="1:4" x14ac:dyDescent="0.45">
      <c r="B359" s="135">
        <v>14.875</v>
      </c>
      <c r="C359" s="134">
        <v>1.552</v>
      </c>
      <c r="D359" s="134">
        <v>1.552272214</v>
      </c>
    </row>
    <row r="360" spans="1:4" x14ac:dyDescent="0.45">
      <c r="B360" s="135">
        <v>14.9166666666667</v>
      </c>
      <c r="C360" s="134">
        <v>1.4370000000000001</v>
      </c>
      <c r="D360" s="134">
        <v>1.4360531190000001</v>
      </c>
    </row>
    <row r="361" spans="1:4" x14ac:dyDescent="0.45">
      <c r="B361" s="135">
        <v>14.9583333333333</v>
      </c>
      <c r="C361" s="134">
        <v>1.327</v>
      </c>
      <c r="D361" s="134">
        <v>1.3246397459999999</v>
      </c>
    </row>
    <row r="362" spans="1:4" x14ac:dyDescent="0.45">
      <c r="A362" s="139">
        <f>A338+1</f>
        <v>40041</v>
      </c>
      <c r="B362" s="135">
        <v>15</v>
      </c>
      <c r="C362" s="134">
        <v>1.2290000000000001</v>
      </c>
      <c r="D362" s="134">
        <v>1.2303726559999999</v>
      </c>
    </row>
    <row r="363" spans="1:4" x14ac:dyDescent="0.45">
      <c r="B363" s="135">
        <v>15.0416666666667</v>
      </c>
      <c r="C363" s="134">
        <v>1.161</v>
      </c>
      <c r="D363" s="134">
        <v>1.163384698</v>
      </c>
    </row>
    <row r="364" spans="1:4" x14ac:dyDescent="0.45">
      <c r="B364" s="135">
        <v>15.0833333333333</v>
      </c>
      <c r="C364" s="134">
        <v>1.129</v>
      </c>
      <c r="D364" s="134">
        <v>1.12812618</v>
      </c>
    </row>
    <row r="365" spans="1:4" x14ac:dyDescent="0.45">
      <c r="B365" s="135">
        <v>15.125</v>
      </c>
      <c r="C365" s="134">
        <v>1.121</v>
      </c>
      <c r="D365" s="134">
        <v>1.1215503339999999</v>
      </c>
    </row>
    <row r="366" spans="1:4" x14ac:dyDescent="0.45">
      <c r="B366" s="135">
        <v>15.1666666666667</v>
      </c>
      <c r="C366" s="134">
        <v>1.1359999999999999</v>
      </c>
      <c r="D366" s="134">
        <v>1.134417625</v>
      </c>
    </row>
    <row r="367" spans="1:4" x14ac:dyDescent="0.45">
      <c r="B367" s="135">
        <v>15.2083333333333</v>
      </c>
      <c r="C367" s="134">
        <v>1.157</v>
      </c>
      <c r="D367" s="134">
        <v>1.1552933489999999</v>
      </c>
    </row>
    <row r="368" spans="1:4" x14ac:dyDescent="0.45">
      <c r="B368" s="135">
        <v>15.25</v>
      </c>
      <c r="C368" s="134">
        <v>1.171</v>
      </c>
      <c r="D368" s="134">
        <v>1.175299646</v>
      </c>
    </row>
    <row r="369" spans="2:4" x14ac:dyDescent="0.45">
      <c r="B369" s="135">
        <v>15.2916666666667</v>
      </c>
      <c r="C369" s="134">
        <v>1.1910000000000001</v>
      </c>
      <c r="D369" s="134">
        <v>1.1914552389999999</v>
      </c>
    </row>
    <row r="370" spans="2:4" x14ac:dyDescent="0.45">
      <c r="B370" s="135">
        <v>15.3333333333333</v>
      </c>
      <c r="C370" s="134">
        <v>1.2130000000000001</v>
      </c>
      <c r="D370" s="134">
        <v>1.207221114</v>
      </c>
    </row>
    <row r="371" spans="2:4" x14ac:dyDescent="0.45">
      <c r="B371" s="135">
        <v>15.375</v>
      </c>
      <c r="C371" s="134">
        <v>1.2330000000000001</v>
      </c>
      <c r="D371" s="134">
        <v>1.2300421180000001</v>
      </c>
    </row>
    <row r="372" spans="2:4" x14ac:dyDescent="0.45">
      <c r="B372" s="135">
        <v>15.4166666666667</v>
      </c>
      <c r="C372" s="134">
        <v>1.258</v>
      </c>
      <c r="D372" s="134">
        <v>1.267095681</v>
      </c>
    </row>
    <row r="373" spans="2:4" x14ac:dyDescent="0.45">
      <c r="B373" s="135">
        <v>15.4583333333333</v>
      </c>
      <c r="C373" s="134">
        <v>1.3140000000000001</v>
      </c>
      <c r="D373" s="134">
        <v>1.321806123</v>
      </c>
    </row>
    <row r="374" spans="2:4" x14ac:dyDescent="0.45">
      <c r="B374" s="135">
        <v>15.5</v>
      </c>
      <c r="C374" s="134">
        <v>1.4059999999999999</v>
      </c>
      <c r="D374" s="134">
        <v>1.3935269669999999</v>
      </c>
    </row>
    <row r="375" spans="2:4" x14ac:dyDescent="0.45">
      <c r="B375" s="135">
        <v>15.5416666666667</v>
      </c>
      <c r="C375" s="134">
        <v>1.4870000000000001</v>
      </c>
      <c r="D375" s="134">
        <v>1.480118611</v>
      </c>
    </row>
    <row r="376" spans="2:4" x14ac:dyDescent="0.45">
      <c r="B376" s="135">
        <v>15.5833333333333</v>
      </c>
      <c r="C376" s="134">
        <v>1.5740000000000001</v>
      </c>
      <c r="D376" s="134">
        <v>1.5799844240000001</v>
      </c>
    </row>
    <row r="377" spans="2:4" x14ac:dyDescent="0.45">
      <c r="B377" s="135">
        <v>15.625</v>
      </c>
      <c r="C377" s="134">
        <v>1.6850000000000001</v>
      </c>
      <c r="D377" s="134">
        <v>1.6903319290000001</v>
      </c>
    </row>
    <row r="378" spans="2:4" x14ac:dyDescent="0.45">
      <c r="B378" s="135">
        <v>15.6666666666667</v>
      </c>
      <c r="C378" s="134">
        <v>1.8</v>
      </c>
      <c r="D378" s="134">
        <v>1.8026196999999999</v>
      </c>
    </row>
    <row r="379" spans="2:4" x14ac:dyDescent="0.45">
      <c r="B379" s="135">
        <v>15.7083333333333</v>
      </c>
      <c r="C379" s="134">
        <v>1.903</v>
      </c>
      <c r="D379" s="134">
        <v>1.8999447700000001</v>
      </c>
    </row>
    <row r="380" spans="2:4" x14ac:dyDescent="0.45">
      <c r="B380" s="135">
        <v>15.75</v>
      </c>
      <c r="C380" s="134">
        <v>1.9670000000000001</v>
      </c>
      <c r="D380" s="134">
        <v>1.9601342289999999</v>
      </c>
    </row>
    <row r="381" spans="2:4" x14ac:dyDescent="0.45">
      <c r="B381" s="135">
        <v>15.7916666666667</v>
      </c>
      <c r="C381" s="134">
        <v>1.9610000000000001</v>
      </c>
      <c r="D381" s="134">
        <v>1.9634989350000001</v>
      </c>
    </row>
    <row r="382" spans="2:4" x14ac:dyDescent="0.45">
      <c r="B382" s="135">
        <v>15.8333333333333</v>
      </c>
      <c r="C382" s="134">
        <v>1.8959999999999999</v>
      </c>
      <c r="D382" s="134">
        <v>1.900544005</v>
      </c>
    </row>
    <row r="383" spans="2:4" x14ac:dyDescent="0.45">
      <c r="B383" s="135">
        <v>15.875</v>
      </c>
      <c r="C383" s="134">
        <v>1.7789999999999999</v>
      </c>
      <c r="D383" s="134">
        <v>1.7755390740000001</v>
      </c>
    </row>
    <row r="384" spans="2:4" x14ac:dyDescent="0.45">
      <c r="B384" s="135">
        <v>15.9166666666667</v>
      </c>
      <c r="C384" s="134">
        <v>1.605</v>
      </c>
      <c r="D384" s="134">
        <v>1.6052340709999999</v>
      </c>
    </row>
    <row r="385" spans="1:4" x14ac:dyDescent="0.45">
      <c r="B385" s="135">
        <v>15.9583333333333</v>
      </c>
      <c r="C385" s="134">
        <v>1.411</v>
      </c>
      <c r="D385" s="134">
        <v>1.4146896609999999</v>
      </c>
    </row>
    <row r="386" spans="1:4" x14ac:dyDescent="0.45">
      <c r="A386" s="139">
        <f>A362+1</f>
        <v>40042</v>
      </c>
      <c r="B386" s="135">
        <v>16</v>
      </c>
      <c r="C386" s="134">
        <v>1.234</v>
      </c>
      <c r="D386" s="134">
        <v>1.2324607000000001</v>
      </c>
    </row>
    <row r="387" spans="1:4" x14ac:dyDescent="0.45">
      <c r="B387" s="135">
        <v>16.0416666666667</v>
      </c>
      <c r="C387" s="134">
        <v>1.0900000000000001</v>
      </c>
      <c r="D387" s="134">
        <v>1.085999465</v>
      </c>
    </row>
    <row r="388" spans="1:4" x14ac:dyDescent="0.45">
      <c r="B388" s="135">
        <v>16.0833333333333</v>
      </c>
      <c r="C388" s="134">
        <v>0.998</v>
      </c>
      <c r="D388" s="134">
        <v>0.99688867800000003</v>
      </c>
    </row>
    <row r="389" spans="1:4" x14ac:dyDescent="0.45">
      <c r="B389" s="135">
        <v>16.125</v>
      </c>
      <c r="C389" s="134">
        <v>0.97</v>
      </c>
      <c r="D389" s="134">
        <v>0.97570113599999997</v>
      </c>
    </row>
    <row r="390" spans="1:4" x14ac:dyDescent="0.45">
      <c r="B390" s="135">
        <v>16.1666666666667</v>
      </c>
      <c r="C390" s="134">
        <v>1.0169999999999999</v>
      </c>
      <c r="D390" s="134">
        <v>1.0178752470000001</v>
      </c>
    </row>
    <row r="391" spans="1:4" x14ac:dyDescent="0.45">
      <c r="B391" s="135">
        <v>16.2083333333333</v>
      </c>
      <c r="C391" s="134">
        <v>1.107</v>
      </c>
      <c r="D391" s="134">
        <v>1.1033288590000001</v>
      </c>
    </row>
    <row r="392" spans="1:4" x14ac:dyDescent="0.45">
      <c r="B392" s="135">
        <v>16.25</v>
      </c>
      <c r="C392" s="134">
        <v>1.2010000000000001</v>
      </c>
      <c r="D392" s="134">
        <v>1.2017391159999999</v>
      </c>
    </row>
    <row r="393" spans="1:4" x14ac:dyDescent="0.45">
      <c r="B393" s="135">
        <v>16.2916666666667</v>
      </c>
      <c r="C393" s="134">
        <v>1.28</v>
      </c>
      <c r="D393" s="134">
        <v>1.2825226510000001</v>
      </c>
    </row>
    <row r="394" spans="1:4" x14ac:dyDescent="0.45">
      <c r="B394" s="135">
        <v>16.3333333333333</v>
      </c>
      <c r="C394" s="134">
        <v>1.327</v>
      </c>
      <c r="D394" s="134">
        <v>1.325580489</v>
      </c>
    </row>
    <row r="395" spans="1:4" x14ac:dyDescent="0.45">
      <c r="B395" s="135">
        <v>16.375</v>
      </c>
      <c r="C395" s="134">
        <v>1.3340000000000001</v>
      </c>
      <c r="D395" s="134">
        <v>1.327898499</v>
      </c>
    </row>
    <row r="396" spans="1:4" x14ac:dyDescent="0.45">
      <c r="B396" s="135">
        <v>16.4166666666667</v>
      </c>
      <c r="C396" s="134">
        <v>1.304</v>
      </c>
      <c r="D396" s="134">
        <v>1.302870805</v>
      </c>
    </row>
    <row r="397" spans="1:4" x14ac:dyDescent="0.45">
      <c r="B397" s="135">
        <v>16.4583333333333</v>
      </c>
      <c r="C397" s="134">
        <v>1.2629999999999999</v>
      </c>
      <c r="D397" s="134">
        <v>1.273104252</v>
      </c>
    </row>
    <row r="398" spans="1:4" x14ac:dyDescent="0.45">
      <c r="B398" s="135">
        <v>16.5</v>
      </c>
      <c r="C398" s="134">
        <v>1.252</v>
      </c>
      <c r="D398" s="134">
        <v>1.2613060060000001</v>
      </c>
    </row>
    <row r="399" spans="1:4" x14ac:dyDescent="0.45">
      <c r="B399" s="135">
        <v>16.5416666666667</v>
      </c>
      <c r="C399" s="134">
        <v>1.3</v>
      </c>
      <c r="D399" s="134">
        <v>1.284465942</v>
      </c>
    </row>
    <row r="400" spans="1:4" x14ac:dyDescent="0.45">
      <c r="B400" s="135">
        <v>16.5833333333333</v>
      </c>
      <c r="C400" s="134">
        <v>1.36</v>
      </c>
      <c r="D400" s="134">
        <v>1.3526694480000001</v>
      </c>
    </row>
    <row r="401" spans="1:4" x14ac:dyDescent="0.45">
      <c r="B401" s="135">
        <v>16.625</v>
      </c>
      <c r="C401" s="134">
        <v>1.4650000000000001</v>
      </c>
      <c r="D401" s="134">
        <v>1.4690178389999999</v>
      </c>
    </row>
    <row r="402" spans="1:4" x14ac:dyDescent="0.45">
      <c r="B402" s="135">
        <v>16.6666666666667</v>
      </c>
      <c r="C402" s="134">
        <v>1.617</v>
      </c>
      <c r="D402" s="134">
        <v>1.6268459639999999</v>
      </c>
    </row>
    <row r="403" spans="1:4" x14ac:dyDescent="0.45">
      <c r="B403" s="135">
        <v>16.7083333333333</v>
      </c>
      <c r="C403" s="134">
        <v>1.8009999999999999</v>
      </c>
      <c r="D403" s="134">
        <v>1.805479863</v>
      </c>
    </row>
    <row r="404" spans="1:4" x14ac:dyDescent="0.45">
      <c r="B404" s="135">
        <v>16.75</v>
      </c>
      <c r="C404" s="134">
        <v>1.9770000000000001</v>
      </c>
      <c r="D404" s="134">
        <v>1.970257202</v>
      </c>
    </row>
    <row r="405" spans="1:4" x14ac:dyDescent="0.45">
      <c r="B405" s="135">
        <v>16.7916666666667</v>
      </c>
      <c r="C405" s="134">
        <v>2.0870000000000002</v>
      </c>
      <c r="D405" s="134">
        <v>2.080668728</v>
      </c>
    </row>
    <row r="406" spans="1:4" x14ac:dyDescent="0.45">
      <c r="B406" s="135">
        <v>16.8333333333333</v>
      </c>
      <c r="C406" s="134">
        <v>2.1040000000000001</v>
      </c>
      <c r="D406" s="134">
        <v>2.1037760140000001</v>
      </c>
    </row>
    <row r="407" spans="1:4" x14ac:dyDescent="0.45">
      <c r="B407" s="135">
        <v>16.875</v>
      </c>
      <c r="C407" s="134">
        <v>2.0219999999999998</v>
      </c>
      <c r="D407" s="134">
        <v>2.0255046060000002</v>
      </c>
    </row>
    <row r="408" spans="1:4" x14ac:dyDescent="0.45">
      <c r="B408" s="135">
        <v>16.9166666666667</v>
      </c>
      <c r="C408" s="134">
        <v>1.85</v>
      </c>
      <c r="D408" s="134">
        <v>1.8543494140000001</v>
      </c>
    </row>
    <row r="409" spans="1:4" x14ac:dyDescent="0.45">
      <c r="B409" s="135">
        <v>16.9583333333333</v>
      </c>
      <c r="C409" s="134">
        <v>1.6180000000000001</v>
      </c>
      <c r="D409" s="134">
        <v>1.617825791</v>
      </c>
    </row>
    <row r="410" spans="1:4" x14ac:dyDescent="0.45">
      <c r="A410" s="139">
        <f>A386+1</f>
        <v>40043</v>
      </c>
      <c r="B410" s="135">
        <v>17</v>
      </c>
      <c r="C410" s="134">
        <v>1.3580000000000001</v>
      </c>
      <c r="D410" s="134">
        <v>1.3557591419999999</v>
      </c>
    </row>
    <row r="411" spans="1:4" x14ac:dyDescent="0.45">
      <c r="B411" s="135">
        <v>17.0416666666667</v>
      </c>
      <c r="C411" s="134">
        <v>1.115</v>
      </c>
      <c r="D411" s="134">
        <v>1.113491813</v>
      </c>
    </row>
    <row r="412" spans="1:4" x14ac:dyDescent="0.45">
      <c r="B412" s="135">
        <v>17.0833333333333</v>
      </c>
      <c r="C412" s="134">
        <v>0.93899999999999995</v>
      </c>
      <c r="D412" s="134">
        <v>0.93476720599999996</v>
      </c>
    </row>
    <row r="413" spans="1:4" x14ac:dyDescent="0.45">
      <c r="B413" s="135">
        <v>17.125</v>
      </c>
      <c r="C413" s="134">
        <v>0.85</v>
      </c>
      <c r="D413" s="134">
        <v>0.85272510000000001</v>
      </c>
    </row>
    <row r="414" spans="1:4" x14ac:dyDescent="0.45">
      <c r="B414" s="135">
        <v>17.1666666666667</v>
      </c>
      <c r="C414" s="134">
        <v>0.874</v>
      </c>
      <c r="D414" s="134">
        <v>0.87975882000000005</v>
      </c>
    </row>
    <row r="415" spans="1:4" x14ac:dyDescent="0.45">
      <c r="B415" s="135">
        <v>17.2083333333333</v>
      </c>
      <c r="C415" s="134">
        <v>1.0009999999999999</v>
      </c>
      <c r="D415" s="134">
        <v>1.0005774759999999</v>
      </c>
    </row>
    <row r="416" spans="1:4" x14ac:dyDescent="0.45">
      <c r="B416" s="135">
        <v>17.25</v>
      </c>
      <c r="C416" s="134">
        <v>1.1779999999999999</v>
      </c>
      <c r="D416" s="134">
        <v>1.173766673</v>
      </c>
    </row>
    <row r="417" spans="2:4" x14ac:dyDescent="0.45">
      <c r="B417" s="135">
        <v>17.2916666666667</v>
      </c>
      <c r="C417" s="134">
        <v>1.3420000000000001</v>
      </c>
      <c r="D417" s="134">
        <v>1.3437640639999999</v>
      </c>
    </row>
    <row r="418" spans="2:4" x14ac:dyDescent="0.45">
      <c r="B418" s="135">
        <v>17.3333333333333</v>
      </c>
      <c r="C418" s="134">
        <v>1.4570000000000001</v>
      </c>
      <c r="D418" s="134">
        <v>1.459548165</v>
      </c>
    </row>
    <row r="419" spans="2:4" x14ac:dyDescent="0.45">
      <c r="B419" s="135">
        <v>17.375</v>
      </c>
      <c r="C419" s="134">
        <v>1.498</v>
      </c>
      <c r="D419" s="134">
        <v>1.4922971110000001</v>
      </c>
    </row>
    <row r="420" spans="2:4" x14ac:dyDescent="0.45">
      <c r="B420" s="135">
        <v>17.4166666666667</v>
      </c>
      <c r="C420" s="134">
        <v>1.4470000000000001</v>
      </c>
      <c r="D420" s="134">
        <v>1.4442762060000001</v>
      </c>
    </row>
    <row r="421" spans="2:4" x14ac:dyDescent="0.45">
      <c r="B421" s="135">
        <v>17.4583333333333</v>
      </c>
      <c r="C421" s="134">
        <v>1.3440000000000001</v>
      </c>
      <c r="D421" s="134">
        <v>1.3452922279999999</v>
      </c>
    </row>
    <row r="422" spans="2:4" x14ac:dyDescent="0.45">
      <c r="B422" s="135">
        <v>17.5</v>
      </c>
      <c r="C422" s="134">
        <v>1.232</v>
      </c>
      <c r="D422" s="134">
        <v>1.2392965279999999</v>
      </c>
    </row>
    <row r="423" spans="2:4" x14ac:dyDescent="0.45">
      <c r="B423" s="135">
        <v>17.5416666666667</v>
      </c>
      <c r="C423" s="134">
        <v>1.1599999999999999</v>
      </c>
      <c r="D423" s="134">
        <v>1.1686762959999999</v>
      </c>
    </row>
    <row r="424" spans="2:4" x14ac:dyDescent="0.45">
      <c r="B424" s="135">
        <v>17.5833333333333</v>
      </c>
      <c r="C424" s="134">
        <v>1.175</v>
      </c>
      <c r="D424" s="134">
        <v>1.1637718029999999</v>
      </c>
    </row>
    <row r="425" spans="2:4" x14ac:dyDescent="0.45">
      <c r="B425" s="135">
        <v>17.625</v>
      </c>
      <c r="C425" s="134">
        <v>1.2509999999999999</v>
      </c>
      <c r="D425" s="134">
        <v>1.2396708400000001</v>
      </c>
    </row>
    <row r="426" spans="2:4" x14ac:dyDescent="0.45">
      <c r="B426" s="135">
        <v>17.6666666666667</v>
      </c>
      <c r="C426" s="134">
        <v>1.395</v>
      </c>
      <c r="D426" s="134">
        <v>1.3961063819999999</v>
      </c>
    </row>
    <row r="427" spans="2:4" x14ac:dyDescent="0.45">
      <c r="B427" s="135">
        <v>17.7083333333333</v>
      </c>
      <c r="C427" s="134">
        <v>1.601</v>
      </c>
      <c r="D427" s="134">
        <v>1.615675199</v>
      </c>
    </row>
    <row r="428" spans="2:4" x14ac:dyDescent="0.45">
      <c r="B428" s="135">
        <v>17.75</v>
      </c>
      <c r="C428" s="134">
        <v>1.8560000000000001</v>
      </c>
      <c r="D428" s="134">
        <v>1.8613494500000001</v>
      </c>
    </row>
    <row r="429" spans="2:4" x14ac:dyDescent="0.45">
      <c r="B429" s="135">
        <v>17.7916666666667</v>
      </c>
      <c r="C429" s="134">
        <v>2.0880000000000001</v>
      </c>
      <c r="D429" s="134">
        <v>2.0795899260000001</v>
      </c>
    </row>
    <row r="430" spans="2:4" x14ac:dyDescent="0.45">
      <c r="B430" s="135">
        <v>17.8333333333333</v>
      </c>
      <c r="C430" s="134">
        <v>2.2189999999999999</v>
      </c>
      <c r="D430" s="134">
        <v>2.213338738</v>
      </c>
    </row>
    <row r="431" spans="2:4" x14ac:dyDescent="0.45">
      <c r="B431" s="135">
        <v>17.875</v>
      </c>
      <c r="C431" s="134">
        <v>2.2229999999999999</v>
      </c>
      <c r="D431" s="134">
        <v>2.2210203979999998</v>
      </c>
    </row>
    <row r="432" spans="2:4" x14ac:dyDescent="0.45">
      <c r="B432" s="135">
        <v>17.9166666666667</v>
      </c>
      <c r="C432" s="134">
        <v>2.089</v>
      </c>
      <c r="D432" s="134">
        <v>2.0916524519999999</v>
      </c>
    </row>
    <row r="433" spans="1:4" x14ac:dyDescent="0.45">
      <c r="B433" s="135">
        <v>17.9583333333333</v>
      </c>
      <c r="C433" s="134">
        <v>1.843</v>
      </c>
      <c r="D433" s="134">
        <v>1.8482122430000001</v>
      </c>
    </row>
    <row r="434" spans="1:4" x14ac:dyDescent="0.45">
      <c r="A434" s="139">
        <f>A410+1</f>
        <v>40044</v>
      </c>
      <c r="B434" s="135">
        <v>18</v>
      </c>
      <c r="C434" s="134">
        <v>1.5389999999999999</v>
      </c>
      <c r="D434" s="134">
        <v>1.539202416</v>
      </c>
    </row>
    <row r="435" spans="1:4" x14ac:dyDescent="0.45">
      <c r="B435" s="135">
        <v>18.0416666666667</v>
      </c>
      <c r="C435" s="134">
        <v>1.2250000000000001</v>
      </c>
      <c r="D435" s="134">
        <v>1.2246951960000001</v>
      </c>
    </row>
    <row r="436" spans="1:4" x14ac:dyDescent="0.45">
      <c r="B436" s="135">
        <v>18.0833333333333</v>
      </c>
      <c r="C436" s="134">
        <v>0.96399999999999997</v>
      </c>
      <c r="D436" s="134">
        <v>0.96340347100000001</v>
      </c>
    </row>
    <row r="437" spans="1:4" x14ac:dyDescent="0.45">
      <c r="B437" s="135">
        <v>18.125</v>
      </c>
      <c r="C437" s="134">
        <v>0.80800000000000005</v>
      </c>
      <c r="D437" s="134">
        <v>0.80299552500000004</v>
      </c>
    </row>
    <row r="438" spans="1:4" x14ac:dyDescent="0.45">
      <c r="B438" s="135">
        <v>18.1666666666667</v>
      </c>
      <c r="C438" s="134">
        <v>0.77600000000000002</v>
      </c>
      <c r="D438" s="134">
        <v>0.77197877000000004</v>
      </c>
    </row>
    <row r="439" spans="1:4" x14ac:dyDescent="0.45">
      <c r="B439" s="135">
        <v>18.2083333333333</v>
      </c>
      <c r="C439" s="134">
        <v>0.86499999999999999</v>
      </c>
      <c r="D439" s="134">
        <v>0.871793755</v>
      </c>
    </row>
    <row r="440" spans="1:4" x14ac:dyDescent="0.45">
      <c r="B440" s="135">
        <v>18.25</v>
      </c>
      <c r="C440" s="134">
        <v>1.0629999999999999</v>
      </c>
      <c r="D440" s="134">
        <v>1.0716860880000001</v>
      </c>
    </row>
    <row r="441" spans="1:4" x14ac:dyDescent="0.45">
      <c r="B441" s="135">
        <v>18.2916666666667</v>
      </c>
      <c r="C441" s="134">
        <v>1.3169999999999999</v>
      </c>
      <c r="D441" s="134">
        <v>1.312029307</v>
      </c>
    </row>
    <row r="442" spans="1:4" x14ac:dyDescent="0.45">
      <c r="B442" s="135">
        <v>18.3333333333333</v>
      </c>
      <c r="C442" s="134">
        <v>1.5249999999999999</v>
      </c>
      <c r="D442" s="134">
        <v>1.519725282</v>
      </c>
    </row>
    <row r="443" spans="1:4" x14ac:dyDescent="0.45">
      <c r="B443" s="135">
        <v>18.375</v>
      </c>
      <c r="C443" s="134">
        <v>1.629</v>
      </c>
      <c r="D443" s="134">
        <v>1.6323308679999999</v>
      </c>
    </row>
    <row r="444" spans="1:4" x14ac:dyDescent="0.45">
      <c r="B444" s="135">
        <v>18.4166666666667</v>
      </c>
      <c r="C444" s="134">
        <v>1.6240000000000001</v>
      </c>
      <c r="D444" s="134">
        <v>1.620826042</v>
      </c>
    </row>
    <row r="445" spans="1:4" x14ac:dyDescent="0.45">
      <c r="B445" s="135">
        <v>18.4583333333333</v>
      </c>
      <c r="C445" s="134">
        <v>1.5029999999999999</v>
      </c>
      <c r="D445" s="134">
        <v>1.4999634079999999</v>
      </c>
    </row>
    <row r="446" spans="1:4" x14ac:dyDescent="0.45">
      <c r="B446" s="135">
        <v>18.5</v>
      </c>
      <c r="C446" s="134">
        <v>1.321</v>
      </c>
      <c r="D446" s="134">
        <v>1.321049406</v>
      </c>
    </row>
    <row r="447" spans="1:4" x14ac:dyDescent="0.45">
      <c r="B447" s="135">
        <v>18.5416666666667</v>
      </c>
      <c r="C447" s="134">
        <v>1.145</v>
      </c>
      <c r="D447" s="134">
        <v>1.151175608</v>
      </c>
    </row>
    <row r="448" spans="1:4" x14ac:dyDescent="0.45">
      <c r="B448" s="135">
        <v>18.5833333333333</v>
      </c>
      <c r="C448" s="134">
        <v>1.036</v>
      </c>
      <c r="D448" s="134">
        <v>1.0497343320000001</v>
      </c>
    </row>
    <row r="449" spans="1:4" x14ac:dyDescent="0.45">
      <c r="B449" s="135">
        <v>18.625</v>
      </c>
      <c r="C449" s="134">
        <v>1.0640000000000001</v>
      </c>
      <c r="D449" s="134">
        <v>1.053027392</v>
      </c>
    </row>
    <row r="450" spans="1:4" x14ac:dyDescent="0.45">
      <c r="B450" s="135">
        <v>18.6666666666667</v>
      </c>
      <c r="C450" s="134">
        <v>1.1879999999999999</v>
      </c>
      <c r="D450" s="134">
        <v>1.1706300999999999</v>
      </c>
    </row>
    <row r="451" spans="1:4" x14ac:dyDescent="0.45">
      <c r="B451" s="135">
        <v>18.7083333333333</v>
      </c>
      <c r="C451" s="134">
        <v>1.385</v>
      </c>
      <c r="D451" s="134">
        <v>1.3885307819999999</v>
      </c>
    </row>
    <row r="452" spans="1:4" x14ac:dyDescent="0.45">
      <c r="B452" s="135">
        <v>18.75</v>
      </c>
      <c r="C452" s="134">
        <v>1.66</v>
      </c>
      <c r="D452" s="134">
        <v>1.6718319690000001</v>
      </c>
    </row>
    <row r="453" spans="1:4" x14ac:dyDescent="0.45">
      <c r="B453" s="135">
        <v>18.7916666666667</v>
      </c>
      <c r="C453" s="134">
        <v>1.958</v>
      </c>
      <c r="D453" s="134">
        <v>1.9660117610000001</v>
      </c>
    </row>
    <row r="454" spans="1:4" x14ac:dyDescent="0.45">
      <c r="B454" s="135">
        <v>18.8333333333333</v>
      </c>
      <c r="C454" s="134">
        <v>2.2040000000000002</v>
      </c>
      <c r="D454" s="134">
        <v>2.2030631660000002</v>
      </c>
    </row>
    <row r="455" spans="1:4" x14ac:dyDescent="0.45">
      <c r="B455" s="135">
        <v>18.875</v>
      </c>
      <c r="C455" s="134">
        <v>2.3279999999999998</v>
      </c>
      <c r="D455" s="134">
        <v>2.3179732739999999</v>
      </c>
    </row>
    <row r="456" spans="1:4" x14ac:dyDescent="0.45">
      <c r="B456" s="135">
        <v>18.9166666666667</v>
      </c>
      <c r="C456" s="134">
        <v>2.2810000000000001</v>
      </c>
      <c r="D456" s="134">
        <v>2.2715594179999998</v>
      </c>
    </row>
    <row r="457" spans="1:4" x14ac:dyDescent="0.45">
      <c r="B457" s="135">
        <v>18.9583333333333</v>
      </c>
      <c r="C457" s="134">
        <v>2.0649999999999999</v>
      </c>
      <c r="D457" s="134">
        <v>2.0671730319999999</v>
      </c>
    </row>
    <row r="458" spans="1:4" x14ac:dyDescent="0.45">
      <c r="A458" s="139">
        <f>A434+1</f>
        <v>40045</v>
      </c>
      <c r="B458" s="135">
        <v>19</v>
      </c>
      <c r="C458" s="134">
        <v>1.7410000000000001</v>
      </c>
      <c r="D458" s="134">
        <v>1.750498543</v>
      </c>
    </row>
    <row r="459" spans="1:4" x14ac:dyDescent="0.45">
      <c r="B459" s="135">
        <v>19.0416666666667</v>
      </c>
      <c r="C459" s="134">
        <v>1.3859999999999999</v>
      </c>
      <c r="D459" s="134">
        <v>1.392797515</v>
      </c>
    </row>
    <row r="460" spans="1:4" x14ac:dyDescent="0.45">
      <c r="B460" s="135">
        <v>19.0833333333333</v>
      </c>
      <c r="C460" s="134">
        <v>1.0680000000000001</v>
      </c>
      <c r="D460" s="134">
        <v>1.0684462889999999</v>
      </c>
    </row>
    <row r="461" spans="1:4" x14ac:dyDescent="0.45">
      <c r="B461" s="135">
        <v>19.125</v>
      </c>
      <c r="C461" s="134">
        <v>0.84799999999999998</v>
      </c>
      <c r="D461" s="134">
        <v>0.83836161399999998</v>
      </c>
    </row>
    <row r="462" spans="1:4" x14ac:dyDescent="0.45">
      <c r="B462" s="135">
        <v>19.1666666666667</v>
      </c>
      <c r="C462" s="134">
        <v>0.75</v>
      </c>
      <c r="D462" s="134">
        <v>0.74247223600000001</v>
      </c>
    </row>
    <row r="463" spans="1:4" x14ac:dyDescent="0.45">
      <c r="B463" s="135">
        <v>19.2083333333333</v>
      </c>
      <c r="C463" s="134">
        <v>0.79700000000000004</v>
      </c>
      <c r="D463" s="134">
        <v>0.79597479900000001</v>
      </c>
    </row>
    <row r="464" spans="1:4" x14ac:dyDescent="0.45">
      <c r="B464" s="135">
        <v>19.25</v>
      </c>
      <c r="C464" s="134">
        <v>0.97299999999999998</v>
      </c>
      <c r="D464" s="134">
        <v>0.98411150999999997</v>
      </c>
    </row>
    <row r="465" spans="2:4" x14ac:dyDescent="0.45">
      <c r="B465" s="135">
        <v>19.2916666666667</v>
      </c>
      <c r="C465" s="134">
        <v>1.248</v>
      </c>
      <c r="D465" s="134">
        <v>1.2578864789999999</v>
      </c>
    </row>
    <row r="466" spans="2:4" x14ac:dyDescent="0.45">
      <c r="B466" s="135">
        <v>19.3333333333333</v>
      </c>
      <c r="C466" s="134">
        <v>1.5449999999999999</v>
      </c>
      <c r="D466" s="134">
        <v>1.539484345</v>
      </c>
    </row>
    <row r="467" spans="2:4" x14ac:dyDescent="0.45">
      <c r="B467" s="135">
        <v>19.375</v>
      </c>
      <c r="C467" s="134">
        <v>1.7490000000000001</v>
      </c>
      <c r="D467" s="134">
        <v>1.743092308</v>
      </c>
    </row>
    <row r="468" spans="2:4" x14ac:dyDescent="0.45">
      <c r="B468" s="135">
        <v>19.4166666666667</v>
      </c>
      <c r="C468" s="134">
        <v>1.8109999999999999</v>
      </c>
      <c r="D468" s="134">
        <v>1.805626374</v>
      </c>
    </row>
    <row r="469" spans="2:4" x14ac:dyDescent="0.45">
      <c r="B469" s="135">
        <v>19.4583333333333</v>
      </c>
      <c r="C469" s="134">
        <v>1.7130000000000001</v>
      </c>
      <c r="D469" s="134">
        <v>1.712207155</v>
      </c>
    </row>
    <row r="470" spans="2:4" x14ac:dyDescent="0.45">
      <c r="B470" s="135">
        <v>19.5</v>
      </c>
      <c r="C470" s="134">
        <v>1.4990000000000001</v>
      </c>
      <c r="D470" s="134">
        <v>1.501980603</v>
      </c>
    </row>
    <row r="471" spans="2:4" x14ac:dyDescent="0.45">
      <c r="B471" s="135">
        <v>19.5416666666667</v>
      </c>
      <c r="C471" s="134">
        <v>1.2470000000000001</v>
      </c>
      <c r="D471" s="134">
        <v>1.2510398359999999</v>
      </c>
    </row>
    <row r="472" spans="2:4" x14ac:dyDescent="0.45">
      <c r="B472" s="135">
        <v>19.5833333333333</v>
      </c>
      <c r="C472" s="134">
        <v>1.0389999999999999</v>
      </c>
      <c r="D472" s="134">
        <v>1.0424462350000001</v>
      </c>
    </row>
    <row r="473" spans="2:4" x14ac:dyDescent="0.45">
      <c r="B473" s="135">
        <v>19.625</v>
      </c>
      <c r="C473" s="134">
        <v>0.93200000000000005</v>
      </c>
      <c r="D473" s="134">
        <v>0.93925997000000006</v>
      </c>
    </row>
    <row r="474" spans="2:4" x14ac:dyDescent="0.45">
      <c r="B474" s="135">
        <v>19.6666666666667</v>
      </c>
      <c r="C474" s="134">
        <v>0.98199999999999998</v>
      </c>
      <c r="D474" s="134">
        <v>0.97158452500000003</v>
      </c>
    </row>
    <row r="475" spans="2:4" x14ac:dyDescent="0.45">
      <c r="B475" s="135">
        <v>19.7083333333333</v>
      </c>
      <c r="C475" s="134">
        <v>1.153</v>
      </c>
      <c r="D475" s="134">
        <v>1.1374233579999999</v>
      </c>
    </row>
    <row r="476" spans="2:4" x14ac:dyDescent="0.45">
      <c r="B476" s="135">
        <v>19.75</v>
      </c>
      <c r="C476" s="134">
        <v>1.4019999999999999</v>
      </c>
      <c r="D476" s="134">
        <v>1.4087738299999999</v>
      </c>
    </row>
    <row r="477" spans="2:4" x14ac:dyDescent="0.45">
      <c r="B477" s="135">
        <v>19.7916666666667</v>
      </c>
      <c r="C477" s="134">
        <v>1.7250000000000001</v>
      </c>
      <c r="D477" s="134">
        <v>1.735556895</v>
      </c>
    </row>
    <row r="478" spans="2:4" x14ac:dyDescent="0.45">
      <c r="B478" s="135">
        <v>19.8333333333333</v>
      </c>
      <c r="C478" s="134">
        <v>2.04</v>
      </c>
      <c r="D478" s="134">
        <v>2.0487317329999999</v>
      </c>
    </row>
    <row r="479" spans="2:4" x14ac:dyDescent="0.45">
      <c r="B479" s="135">
        <v>19.875</v>
      </c>
      <c r="C479" s="134">
        <v>2.2709999999999999</v>
      </c>
      <c r="D479" s="134">
        <v>2.2705106439999998</v>
      </c>
    </row>
    <row r="480" spans="2:4" x14ac:dyDescent="0.45">
      <c r="B480" s="135">
        <v>19.9166666666667</v>
      </c>
      <c r="C480" s="134">
        <v>2.3519999999999999</v>
      </c>
      <c r="D480" s="134">
        <v>2.3358160670000001</v>
      </c>
    </row>
    <row r="481" spans="1:4" x14ac:dyDescent="0.45">
      <c r="B481" s="135">
        <v>19.9583333333333</v>
      </c>
      <c r="C481" s="134">
        <v>2.2240000000000002</v>
      </c>
      <c r="D481" s="134">
        <v>2.2175833630000001</v>
      </c>
    </row>
    <row r="482" spans="1:4" x14ac:dyDescent="0.45">
      <c r="A482" s="139">
        <f>A458+1</f>
        <v>40046</v>
      </c>
      <c r="B482" s="135">
        <v>20</v>
      </c>
      <c r="C482" s="134">
        <v>1.9370000000000001</v>
      </c>
      <c r="D482" s="134">
        <v>1.940762646</v>
      </c>
    </row>
    <row r="483" spans="1:4" x14ac:dyDescent="0.45">
      <c r="B483" s="135">
        <v>20.0416666666667</v>
      </c>
      <c r="C483" s="134">
        <v>1.5669999999999999</v>
      </c>
      <c r="D483" s="134">
        <v>1.5747340169999999</v>
      </c>
    </row>
    <row r="484" spans="1:4" x14ac:dyDescent="0.45">
      <c r="B484" s="135">
        <v>20.0833333333333</v>
      </c>
      <c r="C484" s="134">
        <v>1.1950000000000001</v>
      </c>
      <c r="D484" s="134">
        <v>1.208059266</v>
      </c>
    </row>
    <row r="485" spans="1:4" x14ac:dyDescent="0.45">
      <c r="B485" s="135">
        <v>20.125</v>
      </c>
      <c r="C485" s="134">
        <v>0.92400000000000004</v>
      </c>
      <c r="D485" s="134">
        <v>0.92059339200000001</v>
      </c>
    </row>
    <row r="486" spans="1:4" x14ac:dyDescent="0.45">
      <c r="B486" s="135">
        <v>20.1666666666667</v>
      </c>
      <c r="C486" s="134">
        <v>0.78100000000000003</v>
      </c>
      <c r="D486" s="134">
        <v>0.766457575</v>
      </c>
    </row>
    <row r="487" spans="1:4" x14ac:dyDescent="0.45">
      <c r="B487" s="135">
        <v>20.2083333333333</v>
      </c>
      <c r="C487" s="134">
        <v>0.77500000000000002</v>
      </c>
      <c r="D487" s="134">
        <v>0.76979048400000005</v>
      </c>
    </row>
    <row r="488" spans="1:4" x14ac:dyDescent="0.45">
      <c r="B488" s="135">
        <v>20.25</v>
      </c>
      <c r="C488" s="134">
        <v>0.92500000000000004</v>
      </c>
      <c r="D488" s="134">
        <v>0.92536663200000002</v>
      </c>
    </row>
    <row r="489" spans="1:4" x14ac:dyDescent="0.45">
      <c r="B489" s="135">
        <v>20.2916666666667</v>
      </c>
      <c r="C489" s="134">
        <v>1.1839999999999999</v>
      </c>
      <c r="D489" s="134">
        <v>1.1973072789999999</v>
      </c>
    </row>
    <row r="490" spans="1:4" x14ac:dyDescent="0.45">
      <c r="B490" s="135">
        <v>20.3333333333333</v>
      </c>
      <c r="C490" s="134">
        <v>1.5069999999999999</v>
      </c>
      <c r="D490" s="134">
        <v>1.518672773</v>
      </c>
    </row>
    <row r="491" spans="1:4" x14ac:dyDescent="0.45">
      <c r="B491" s="135">
        <v>20.375</v>
      </c>
      <c r="C491" s="134">
        <v>1.8120000000000001</v>
      </c>
      <c r="D491" s="134">
        <v>1.80127952</v>
      </c>
    </row>
    <row r="492" spans="1:4" x14ac:dyDescent="0.45">
      <c r="B492" s="135">
        <v>20.4166666666667</v>
      </c>
      <c r="C492" s="134">
        <v>1.9690000000000001</v>
      </c>
      <c r="D492" s="134">
        <v>1.9603029089999999</v>
      </c>
    </row>
    <row r="493" spans="1:4" x14ac:dyDescent="0.45">
      <c r="B493" s="135">
        <v>20.4583333333333</v>
      </c>
      <c r="C493" s="134">
        <v>1.9490000000000001</v>
      </c>
      <c r="D493" s="134">
        <v>1.945651952</v>
      </c>
    </row>
    <row r="494" spans="1:4" x14ac:dyDescent="0.45">
      <c r="B494" s="135">
        <v>20.5</v>
      </c>
      <c r="C494" s="134">
        <v>1.7589999999999999</v>
      </c>
      <c r="D494" s="134">
        <v>1.763561105</v>
      </c>
    </row>
    <row r="495" spans="1:4" x14ac:dyDescent="0.45">
      <c r="B495" s="135">
        <v>20.5416666666667</v>
      </c>
      <c r="C495" s="134">
        <v>1.474</v>
      </c>
      <c r="D495" s="134">
        <v>1.475563352</v>
      </c>
    </row>
    <row r="496" spans="1:4" x14ac:dyDescent="0.45">
      <c r="B496" s="135">
        <v>20.5833333333333</v>
      </c>
      <c r="C496" s="134">
        <v>1.171</v>
      </c>
      <c r="D496" s="134">
        <v>1.1750777859999999</v>
      </c>
    </row>
    <row r="497" spans="1:4" x14ac:dyDescent="0.45">
      <c r="B497" s="135">
        <v>20.625</v>
      </c>
      <c r="C497" s="134">
        <v>0.95399999999999996</v>
      </c>
      <c r="D497" s="134">
        <v>0.95401956600000004</v>
      </c>
    </row>
    <row r="498" spans="1:4" x14ac:dyDescent="0.45">
      <c r="B498" s="135">
        <v>20.6666666666667</v>
      </c>
      <c r="C498" s="134">
        <v>0.872</v>
      </c>
      <c r="D498" s="134">
        <v>0.87503093899999995</v>
      </c>
    </row>
    <row r="499" spans="1:4" x14ac:dyDescent="0.45">
      <c r="B499" s="135">
        <v>20.7083333333333</v>
      </c>
      <c r="C499" s="134">
        <v>0.96299999999999997</v>
      </c>
      <c r="D499" s="134">
        <v>0.95870622299999997</v>
      </c>
    </row>
    <row r="500" spans="1:4" x14ac:dyDescent="0.45">
      <c r="B500" s="135">
        <v>20.75</v>
      </c>
      <c r="C500" s="134">
        <v>1.196</v>
      </c>
      <c r="D500" s="134">
        <v>1.185321359</v>
      </c>
    </row>
    <row r="501" spans="1:4" x14ac:dyDescent="0.45">
      <c r="B501" s="135">
        <v>20.7916666666667</v>
      </c>
      <c r="C501" s="134">
        <v>1.5009999999999999</v>
      </c>
      <c r="D501" s="134">
        <v>1.5041822600000001</v>
      </c>
    </row>
    <row r="502" spans="1:4" x14ac:dyDescent="0.45">
      <c r="B502" s="135">
        <v>20.8333333333333</v>
      </c>
      <c r="C502" s="134">
        <v>1.835</v>
      </c>
      <c r="D502" s="134">
        <v>1.844454485</v>
      </c>
    </row>
    <row r="503" spans="1:4" x14ac:dyDescent="0.45">
      <c r="B503" s="135">
        <v>20.875</v>
      </c>
      <c r="C503" s="134">
        <v>2.121</v>
      </c>
      <c r="D503" s="134">
        <v>2.1268853970000001</v>
      </c>
    </row>
    <row r="504" spans="1:4" x14ac:dyDescent="0.45">
      <c r="B504" s="135">
        <v>20.9166666666667</v>
      </c>
      <c r="C504" s="134">
        <v>2.2829999999999999</v>
      </c>
      <c r="D504" s="134">
        <v>2.2795152179999998</v>
      </c>
    </row>
    <row r="505" spans="1:4" x14ac:dyDescent="0.45">
      <c r="B505" s="135">
        <v>20.9583333333333</v>
      </c>
      <c r="C505" s="134">
        <v>2.2679999999999998</v>
      </c>
      <c r="D505" s="134">
        <v>2.2575072619999998</v>
      </c>
    </row>
    <row r="506" spans="1:4" x14ac:dyDescent="0.45">
      <c r="A506" s="139">
        <f>A482+1</f>
        <v>40047</v>
      </c>
      <c r="B506" s="135">
        <v>21</v>
      </c>
      <c r="C506" s="134">
        <v>2.0630000000000002</v>
      </c>
      <c r="D506" s="134">
        <v>2.0601282909999998</v>
      </c>
    </row>
    <row r="507" spans="1:4" x14ac:dyDescent="0.45">
      <c r="B507" s="135">
        <v>21.0416666666667</v>
      </c>
      <c r="C507" s="134">
        <v>1.7330000000000001</v>
      </c>
      <c r="D507" s="134">
        <v>1.7345989470000001</v>
      </c>
    </row>
    <row r="508" spans="1:4" x14ac:dyDescent="0.45">
      <c r="B508" s="135">
        <v>21.0833333333333</v>
      </c>
      <c r="C508" s="134">
        <v>1.3560000000000001</v>
      </c>
      <c r="D508" s="134">
        <v>1.362081125</v>
      </c>
    </row>
    <row r="509" spans="1:4" x14ac:dyDescent="0.45">
      <c r="B509" s="135">
        <v>21.125</v>
      </c>
      <c r="C509" s="134">
        <v>1.02</v>
      </c>
      <c r="D509" s="134">
        <v>1.031856565</v>
      </c>
    </row>
    <row r="510" spans="1:4" x14ac:dyDescent="0.45">
      <c r="B510" s="135">
        <v>21.1666666666667</v>
      </c>
      <c r="C510" s="134">
        <v>0.82099999999999995</v>
      </c>
      <c r="D510" s="134">
        <v>0.81653368000000004</v>
      </c>
    </row>
    <row r="511" spans="1:4" x14ac:dyDescent="0.45">
      <c r="B511" s="135">
        <v>21.2083333333333</v>
      </c>
      <c r="C511" s="134">
        <v>0.76900000000000002</v>
      </c>
      <c r="D511" s="134">
        <v>0.75797439099999997</v>
      </c>
    </row>
    <row r="512" spans="1:4" x14ac:dyDescent="0.45">
      <c r="B512" s="135">
        <v>21.25</v>
      </c>
      <c r="C512" s="134">
        <v>0.878</v>
      </c>
      <c r="D512" s="134">
        <v>0.86396189499999998</v>
      </c>
    </row>
    <row r="513" spans="2:4" x14ac:dyDescent="0.45">
      <c r="B513" s="135">
        <v>21.2916666666667</v>
      </c>
      <c r="C513" s="134">
        <v>1.0940000000000001</v>
      </c>
      <c r="D513" s="134">
        <v>1.10912513</v>
      </c>
    </row>
    <row r="514" spans="2:4" x14ac:dyDescent="0.45">
      <c r="B514" s="135">
        <v>21.3333333333333</v>
      </c>
      <c r="C514" s="134">
        <v>1.421</v>
      </c>
      <c r="D514" s="134">
        <v>1.436440809</v>
      </c>
    </row>
    <row r="515" spans="2:4" x14ac:dyDescent="0.45">
      <c r="B515" s="135">
        <v>21.375</v>
      </c>
      <c r="C515" s="134">
        <v>1.77</v>
      </c>
      <c r="D515" s="134">
        <v>1.763450229</v>
      </c>
    </row>
    <row r="516" spans="2:4" x14ac:dyDescent="0.45">
      <c r="B516" s="135">
        <v>21.4166666666667</v>
      </c>
      <c r="C516" s="134">
        <v>2.0049999999999999</v>
      </c>
      <c r="D516" s="134">
        <v>1.9998033180000001</v>
      </c>
    </row>
    <row r="517" spans="2:4" x14ac:dyDescent="0.45">
      <c r="B517" s="135">
        <v>21.4583333333333</v>
      </c>
      <c r="C517" s="134">
        <v>2.081</v>
      </c>
      <c r="D517" s="134">
        <v>2.0752827890000001</v>
      </c>
    </row>
    <row r="518" spans="2:4" x14ac:dyDescent="0.45">
      <c r="B518" s="135">
        <v>21.5</v>
      </c>
      <c r="C518" s="134">
        <v>1.968</v>
      </c>
      <c r="D518" s="134">
        <v>1.966768463</v>
      </c>
    </row>
    <row r="519" spans="2:4" x14ac:dyDescent="0.45">
      <c r="B519" s="135">
        <v>21.5416666666667</v>
      </c>
      <c r="C519" s="134">
        <v>1.706</v>
      </c>
      <c r="D519" s="134">
        <v>1.7093280850000001</v>
      </c>
    </row>
    <row r="520" spans="2:4" x14ac:dyDescent="0.45">
      <c r="B520" s="135">
        <v>21.5833333333333</v>
      </c>
      <c r="C520" s="134">
        <v>1.381</v>
      </c>
      <c r="D520" s="134">
        <v>1.384323553</v>
      </c>
    </row>
    <row r="521" spans="2:4" x14ac:dyDescent="0.45">
      <c r="B521" s="135">
        <v>21.625</v>
      </c>
      <c r="C521" s="134">
        <v>1.0900000000000001</v>
      </c>
      <c r="D521" s="134">
        <v>1.090058328</v>
      </c>
    </row>
    <row r="522" spans="2:4" x14ac:dyDescent="0.45">
      <c r="B522" s="135">
        <v>21.6666666666667</v>
      </c>
      <c r="C522" s="134">
        <v>0.91</v>
      </c>
      <c r="D522" s="134">
        <v>0.90902565199999996</v>
      </c>
    </row>
    <row r="523" spans="2:4" x14ac:dyDescent="0.45">
      <c r="B523" s="135">
        <v>21.7083333333333</v>
      </c>
      <c r="C523" s="134">
        <v>0.873</v>
      </c>
      <c r="D523" s="134">
        <v>0.88548806599999996</v>
      </c>
    </row>
    <row r="524" spans="2:4" x14ac:dyDescent="0.45">
      <c r="B524" s="135">
        <v>21.75</v>
      </c>
      <c r="C524" s="134">
        <v>1.0349999999999999</v>
      </c>
      <c r="D524" s="134">
        <v>1.0194926879999999</v>
      </c>
    </row>
    <row r="525" spans="2:4" x14ac:dyDescent="0.45">
      <c r="B525" s="135">
        <v>21.7916666666667</v>
      </c>
      <c r="C525" s="134">
        <v>1.2849999999999999</v>
      </c>
      <c r="D525" s="134">
        <v>1.2741177299999999</v>
      </c>
    </row>
    <row r="526" spans="2:4" x14ac:dyDescent="0.45">
      <c r="B526" s="135">
        <v>21.8333333333333</v>
      </c>
      <c r="C526" s="134">
        <v>1.577</v>
      </c>
      <c r="D526" s="134">
        <v>1.5878954430000001</v>
      </c>
    </row>
    <row r="527" spans="2:4" x14ac:dyDescent="0.45">
      <c r="B527" s="135">
        <v>21.875</v>
      </c>
      <c r="C527" s="134">
        <v>1.875</v>
      </c>
      <c r="D527" s="134">
        <v>1.8868044470000001</v>
      </c>
    </row>
    <row r="528" spans="2:4" x14ac:dyDescent="0.45">
      <c r="B528" s="135">
        <v>21.9166666666667</v>
      </c>
      <c r="C528" s="134">
        <v>2.0979999999999999</v>
      </c>
      <c r="D528" s="134">
        <v>2.0965770410000002</v>
      </c>
    </row>
    <row r="529" spans="1:4" x14ac:dyDescent="0.45">
      <c r="B529" s="135">
        <v>21.9583333333333</v>
      </c>
      <c r="C529" s="134">
        <v>2.1629999999999998</v>
      </c>
      <c r="D529" s="134">
        <v>2.1588016579999998</v>
      </c>
    </row>
    <row r="530" spans="1:4" x14ac:dyDescent="0.45">
      <c r="A530" s="139">
        <f>A506+1</f>
        <v>40048</v>
      </c>
      <c r="B530" s="135">
        <v>22</v>
      </c>
      <c r="C530" s="134">
        <v>2.0569999999999999</v>
      </c>
      <c r="D530" s="134">
        <v>2.0495108040000001</v>
      </c>
    </row>
    <row r="531" spans="1:4" x14ac:dyDescent="0.45">
      <c r="B531" s="135">
        <v>22.0416666666667</v>
      </c>
      <c r="C531" s="134">
        <v>1.798</v>
      </c>
      <c r="D531" s="134">
        <v>1.7915265950000001</v>
      </c>
    </row>
    <row r="532" spans="1:4" x14ac:dyDescent="0.45">
      <c r="B532" s="135">
        <v>22.0833333333333</v>
      </c>
      <c r="C532" s="134">
        <v>1.4470000000000001</v>
      </c>
      <c r="D532" s="134">
        <v>1.450770157</v>
      </c>
    </row>
    <row r="533" spans="1:4" x14ac:dyDescent="0.45">
      <c r="B533" s="135">
        <v>22.125</v>
      </c>
      <c r="C533" s="134">
        <v>1.101</v>
      </c>
      <c r="D533" s="134">
        <v>1.115220229</v>
      </c>
    </row>
    <row r="534" spans="1:4" x14ac:dyDescent="0.45">
      <c r="B534" s="135">
        <v>22.1666666666667</v>
      </c>
      <c r="C534" s="134">
        <v>0.85899999999999999</v>
      </c>
      <c r="D534" s="134">
        <v>0.86662802500000002</v>
      </c>
    </row>
    <row r="535" spans="1:4" x14ac:dyDescent="0.45">
      <c r="B535" s="135">
        <v>22.2083333333333</v>
      </c>
      <c r="C535" s="134">
        <v>0.76900000000000002</v>
      </c>
      <c r="D535" s="134">
        <v>0.75912607200000004</v>
      </c>
    </row>
    <row r="536" spans="1:4" x14ac:dyDescent="0.45">
      <c r="B536" s="135">
        <v>22.25</v>
      </c>
      <c r="C536" s="134">
        <v>0.83299999999999996</v>
      </c>
      <c r="D536" s="134">
        <v>0.81171598899999997</v>
      </c>
    </row>
    <row r="537" spans="1:4" x14ac:dyDescent="0.45">
      <c r="B537" s="135">
        <v>22.2916666666667</v>
      </c>
      <c r="C537" s="134">
        <v>1.0069999999999999</v>
      </c>
      <c r="D537" s="134">
        <v>1.010479723</v>
      </c>
    </row>
    <row r="538" spans="1:4" x14ac:dyDescent="0.45">
      <c r="B538" s="135">
        <v>22.3333333333333</v>
      </c>
      <c r="C538" s="134">
        <v>1.292</v>
      </c>
      <c r="D538" s="134">
        <v>1.3124754219999999</v>
      </c>
    </row>
    <row r="539" spans="1:4" x14ac:dyDescent="0.45">
      <c r="B539" s="135">
        <v>22.375</v>
      </c>
      <c r="C539" s="134">
        <v>1.645</v>
      </c>
      <c r="D539" s="134">
        <v>1.649652634</v>
      </c>
    </row>
    <row r="540" spans="1:4" x14ac:dyDescent="0.45">
      <c r="B540" s="135">
        <v>22.4166666666667</v>
      </c>
      <c r="C540" s="134">
        <v>1.9450000000000001</v>
      </c>
      <c r="D540" s="134">
        <v>1.9388101520000001</v>
      </c>
    </row>
    <row r="541" spans="1:4" x14ac:dyDescent="0.45">
      <c r="B541" s="135">
        <v>22.4583333333333</v>
      </c>
      <c r="C541" s="134">
        <v>2.117</v>
      </c>
      <c r="D541" s="134">
        <v>2.102211633</v>
      </c>
    </row>
    <row r="542" spans="1:4" x14ac:dyDescent="0.45">
      <c r="B542" s="135">
        <v>22.5</v>
      </c>
      <c r="C542" s="134">
        <v>2.09</v>
      </c>
      <c r="D542" s="134">
        <v>2.0935735750000002</v>
      </c>
    </row>
    <row r="543" spans="1:4" x14ac:dyDescent="0.45">
      <c r="B543" s="135">
        <v>22.5416666666667</v>
      </c>
      <c r="C543" s="134">
        <v>1.9119999999999999</v>
      </c>
      <c r="D543" s="134">
        <v>1.916412397</v>
      </c>
    </row>
    <row r="544" spans="1:4" x14ac:dyDescent="0.45">
      <c r="B544" s="135">
        <v>22.5833333333333</v>
      </c>
      <c r="C544" s="134">
        <v>1.6220000000000001</v>
      </c>
      <c r="D544" s="134">
        <v>1.624304559</v>
      </c>
    </row>
    <row r="545" spans="1:4" x14ac:dyDescent="0.45">
      <c r="B545" s="135">
        <v>22.625</v>
      </c>
      <c r="C545" s="134">
        <v>1.302</v>
      </c>
      <c r="D545" s="134">
        <v>1.302816797</v>
      </c>
    </row>
    <row r="546" spans="1:4" x14ac:dyDescent="0.45">
      <c r="B546" s="135">
        <v>22.6666666666667</v>
      </c>
      <c r="C546" s="134">
        <v>1.046</v>
      </c>
      <c r="D546" s="134">
        <v>1.0418728230000001</v>
      </c>
    </row>
    <row r="547" spans="1:4" x14ac:dyDescent="0.45">
      <c r="B547" s="135">
        <v>22.7083333333333</v>
      </c>
      <c r="C547" s="134">
        <v>0.91100000000000003</v>
      </c>
      <c r="D547" s="134">
        <v>0.90965311100000001</v>
      </c>
    </row>
    <row r="548" spans="1:4" x14ac:dyDescent="0.45">
      <c r="B548" s="135">
        <v>22.75</v>
      </c>
      <c r="C548" s="134">
        <v>0.92500000000000004</v>
      </c>
      <c r="D548" s="134">
        <v>0.93588624399999998</v>
      </c>
    </row>
    <row r="549" spans="1:4" x14ac:dyDescent="0.45">
      <c r="B549" s="135">
        <v>22.7916666666667</v>
      </c>
      <c r="C549" s="134">
        <v>1.1140000000000001</v>
      </c>
      <c r="D549" s="134">
        <v>1.1074167539999999</v>
      </c>
    </row>
    <row r="550" spans="1:4" x14ac:dyDescent="0.45">
      <c r="B550" s="135">
        <v>22.8333333333333</v>
      </c>
      <c r="C550" s="134">
        <v>1.3859999999999999</v>
      </c>
      <c r="D550" s="134">
        <v>1.374737541</v>
      </c>
    </row>
    <row r="551" spans="1:4" x14ac:dyDescent="0.45">
      <c r="B551" s="135">
        <v>22.875</v>
      </c>
      <c r="C551" s="134">
        <v>1.6579999999999999</v>
      </c>
      <c r="D551" s="134">
        <v>1.665783469</v>
      </c>
    </row>
    <row r="552" spans="1:4" x14ac:dyDescent="0.45">
      <c r="B552" s="135">
        <v>22.9166666666667</v>
      </c>
      <c r="C552" s="134">
        <v>1.89</v>
      </c>
      <c r="D552" s="134">
        <v>1.903205424</v>
      </c>
    </row>
    <row r="553" spans="1:4" x14ac:dyDescent="0.45">
      <c r="B553" s="135">
        <v>22.9583333333333</v>
      </c>
      <c r="C553" s="134">
        <v>2.0299999999999998</v>
      </c>
      <c r="D553" s="134">
        <v>2.0226361370000001</v>
      </c>
    </row>
    <row r="554" spans="1:4" x14ac:dyDescent="0.45">
      <c r="A554" s="139">
        <f>A530+1</f>
        <v>40049</v>
      </c>
      <c r="B554" s="135">
        <v>23</v>
      </c>
      <c r="C554" s="134">
        <v>1.9990000000000001</v>
      </c>
      <c r="D554" s="134">
        <v>1.989529061</v>
      </c>
    </row>
    <row r="555" spans="1:4" x14ac:dyDescent="0.45">
      <c r="B555" s="135">
        <v>23.0416666666667</v>
      </c>
      <c r="C555" s="134">
        <v>1.8069999999999999</v>
      </c>
      <c r="D555" s="134">
        <v>1.810097702</v>
      </c>
    </row>
    <row r="556" spans="1:4" x14ac:dyDescent="0.45">
      <c r="B556" s="135">
        <v>23.0833333333333</v>
      </c>
      <c r="C556" s="134">
        <v>1.532</v>
      </c>
      <c r="D556" s="134">
        <v>1.5308809729999999</v>
      </c>
    </row>
    <row r="557" spans="1:4" x14ac:dyDescent="0.45">
      <c r="B557" s="135">
        <v>23.125</v>
      </c>
      <c r="C557" s="134">
        <v>1.2230000000000001</v>
      </c>
      <c r="D557" s="134">
        <v>1.2250883319999999</v>
      </c>
    </row>
    <row r="558" spans="1:4" x14ac:dyDescent="0.45">
      <c r="B558" s="135">
        <v>23.1666666666667</v>
      </c>
      <c r="C558" s="134">
        <v>0.96</v>
      </c>
      <c r="D558" s="134">
        <v>0.97071189300000005</v>
      </c>
    </row>
    <row r="559" spans="1:4" x14ac:dyDescent="0.45">
      <c r="B559" s="135">
        <v>23.2083333333333</v>
      </c>
      <c r="C559" s="134">
        <v>0.83</v>
      </c>
      <c r="D559" s="134">
        <v>0.82966832499999998</v>
      </c>
    </row>
    <row r="560" spans="1:4" x14ac:dyDescent="0.45">
      <c r="B560" s="135">
        <v>23.25</v>
      </c>
      <c r="C560" s="134">
        <v>0.85399999999999998</v>
      </c>
      <c r="D560" s="134">
        <v>0.83501808600000005</v>
      </c>
    </row>
    <row r="561" spans="2:4" x14ac:dyDescent="0.45">
      <c r="B561" s="135">
        <v>23.2916666666667</v>
      </c>
      <c r="C561" s="134">
        <v>0.98599999999999999</v>
      </c>
      <c r="D561" s="134">
        <v>0.98691026999999998</v>
      </c>
    </row>
    <row r="562" spans="2:4" x14ac:dyDescent="0.45">
      <c r="B562" s="135">
        <v>23.3333333333333</v>
      </c>
      <c r="C562" s="134">
        <v>1.2390000000000001</v>
      </c>
      <c r="D562" s="134">
        <v>1.253720202</v>
      </c>
    </row>
    <row r="563" spans="2:4" x14ac:dyDescent="0.45">
      <c r="B563" s="135">
        <v>23.375</v>
      </c>
      <c r="C563" s="134">
        <v>1.577</v>
      </c>
      <c r="D563" s="134">
        <v>1.5765102179999999</v>
      </c>
    </row>
    <row r="564" spans="2:4" x14ac:dyDescent="0.45">
      <c r="B564" s="135">
        <v>23.4166666666667</v>
      </c>
      <c r="C564" s="134">
        <v>1.881</v>
      </c>
      <c r="D564" s="134">
        <v>1.879020436</v>
      </c>
    </row>
    <row r="565" spans="2:4" x14ac:dyDescent="0.45">
      <c r="B565" s="135">
        <v>23.4583333333333</v>
      </c>
      <c r="C565" s="134">
        <v>2.0859999999999999</v>
      </c>
      <c r="D565" s="134">
        <v>2.085439118</v>
      </c>
    </row>
    <row r="566" spans="2:4" x14ac:dyDescent="0.45">
      <c r="B566" s="135">
        <v>23.5</v>
      </c>
      <c r="C566" s="134">
        <v>2.149</v>
      </c>
      <c r="D566" s="134">
        <v>2.1427161020000001</v>
      </c>
    </row>
    <row r="567" spans="2:4" x14ac:dyDescent="0.45">
      <c r="B567" s="135">
        <v>23.5416666666667</v>
      </c>
      <c r="C567" s="134">
        <v>2.04</v>
      </c>
      <c r="D567" s="134">
        <v>2.0384644160000001</v>
      </c>
    </row>
    <row r="568" spans="2:4" x14ac:dyDescent="0.45">
      <c r="B568" s="135">
        <v>23.5833333333333</v>
      </c>
      <c r="C568" s="134">
        <v>1.7989999999999999</v>
      </c>
      <c r="D568" s="134">
        <v>1.8055350189999999</v>
      </c>
    </row>
    <row r="569" spans="2:4" x14ac:dyDescent="0.45">
      <c r="B569" s="135">
        <v>23.625</v>
      </c>
      <c r="C569" s="134">
        <v>1.51</v>
      </c>
      <c r="D569" s="134">
        <v>1.5107262859999999</v>
      </c>
    </row>
    <row r="570" spans="2:4" x14ac:dyDescent="0.45">
      <c r="B570" s="135">
        <v>23.6666666666667</v>
      </c>
      <c r="C570" s="134">
        <v>1.234</v>
      </c>
      <c r="D570" s="134">
        <v>1.2330016850000001</v>
      </c>
    </row>
    <row r="571" spans="2:4" x14ac:dyDescent="0.45">
      <c r="B571" s="135">
        <v>23.7083333333333</v>
      </c>
      <c r="C571" s="134">
        <v>1.0389999999999999</v>
      </c>
      <c r="D571" s="134">
        <v>1.040575958</v>
      </c>
    </row>
    <row r="572" spans="2:4" x14ac:dyDescent="0.45">
      <c r="B572" s="135">
        <v>23.75</v>
      </c>
      <c r="C572" s="134">
        <v>0.97599999999999998</v>
      </c>
      <c r="D572" s="134">
        <v>0.97454604499999997</v>
      </c>
    </row>
    <row r="573" spans="2:4" x14ac:dyDescent="0.45">
      <c r="B573" s="135">
        <v>23.7916666666667</v>
      </c>
      <c r="C573" s="134">
        <v>1.046</v>
      </c>
      <c r="D573" s="134">
        <v>1.0418973840000001</v>
      </c>
    </row>
    <row r="574" spans="2:4" x14ac:dyDescent="0.45">
      <c r="B574" s="135">
        <v>23.8333333333333</v>
      </c>
      <c r="C574" s="134">
        <v>1.2150000000000001</v>
      </c>
      <c r="D574" s="134">
        <v>1.2166406489999999</v>
      </c>
    </row>
    <row r="575" spans="2:4" x14ac:dyDescent="0.45">
      <c r="B575" s="135">
        <v>23.875</v>
      </c>
      <c r="C575" s="134">
        <v>1.4470000000000001</v>
      </c>
      <c r="D575" s="134">
        <v>1.4467534710000001</v>
      </c>
    </row>
    <row r="576" spans="2:4" x14ac:dyDescent="0.45">
      <c r="B576" s="135">
        <v>23.9166666666667</v>
      </c>
      <c r="C576" s="134">
        <v>1.6579999999999999</v>
      </c>
      <c r="D576" s="134">
        <v>1.6658109290000001</v>
      </c>
    </row>
    <row r="577" spans="1:4" x14ac:dyDescent="0.45">
      <c r="B577" s="135">
        <v>23.9583333333333</v>
      </c>
      <c r="C577" s="134">
        <v>1.81</v>
      </c>
      <c r="D577" s="134">
        <v>1.808982181</v>
      </c>
    </row>
    <row r="578" spans="1:4" x14ac:dyDescent="0.45">
      <c r="A578" s="139">
        <f>A554+1</f>
        <v>40050</v>
      </c>
      <c r="B578" s="135">
        <v>24</v>
      </c>
      <c r="C578" s="134">
        <v>1.837</v>
      </c>
      <c r="D578" s="134">
        <v>1.83126466</v>
      </c>
    </row>
    <row r="579" spans="1:4" x14ac:dyDescent="0.45">
      <c r="B579" s="135">
        <v>24.0416666666667</v>
      </c>
      <c r="C579" s="134">
        <v>1.7290000000000001</v>
      </c>
      <c r="D579" s="134">
        <v>1.7223056729999999</v>
      </c>
    </row>
    <row r="580" spans="1:4" x14ac:dyDescent="0.45">
      <c r="B580" s="135">
        <v>24.0833333333333</v>
      </c>
      <c r="C580" s="134">
        <v>1.5089999999999999</v>
      </c>
      <c r="D580" s="134">
        <v>1.510768914</v>
      </c>
    </row>
    <row r="581" spans="1:4" x14ac:dyDescent="0.45">
      <c r="B581" s="135">
        <v>24.125</v>
      </c>
      <c r="C581" s="134">
        <v>1.2430000000000001</v>
      </c>
      <c r="D581" s="134">
        <v>1.2549952660000001</v>
      </c>
    </row>
    <row r="582" spans="1:4" x14ac:dyDescent="0.45">
      <c r="B582" s="135">
        <v>24.1666666666667</v>
      </c>
      <c r="C582" s="134">
        <v>1.026</v>
      </c>
      <c r="D582" s="134">
        <v>1.0239356230000001</v>
      </c>
    </row>
    <row r="583" spans="1:4" x14ac:dyDescent="0.45">
      <c r="B583" s="135">
        <v>24.2083333333333</v>
      </c>
      <c r="C583" s="134">
        <v>0.88100000000000001</v>
      </c>
      <c r="D583" s="134">
        <v>0.87724243400000002</v>
      </c>
    </row>
    <row r="584" spans="1:4" x14ac:dyDescent="0.45">
      <c r="B584" s="135">
        <v>24.25</v>
      </c>
      <c r="C584" s="134">
        <v>0.85199999999999998</v>
      </c>
      <c r="D584" s="134">
        <v>0.85195315699999996</v>
      </c>
    </row>
    <row r="585" spans="1:4" x14ac:dyDescent="0.45">
      <c r="B585" s="135">
        <v>24.2916666666667</v>
      </c>
      <c r="C585" s="134">
        <v>0.96299999999999997</v>
      </c>
      <c r="D585" s="134">
        <v>0.95735753300000004</v>
      </c>
    </row>
    <row r="586" spans="1:4" x14ac:dyDescent="0.45">
      <c r="B586" s="135">
        <v>24.3333333333333</v>
      </c>
      <c r="C586" s="134">
        <v>1.171</v>
      </c>
      <c r="D586" s="134">
        <v>1.1751385809999999</v>
      </c>
    </row>
    <row r="587" spans="1:4" x14ac:dyDescent="0.45">
      <c r="B587" s="135">
        <v>24.375</v>
      </c>
      <c r="C587" s="134">
        <v>1.462</v>
      </c>
      <c r="D587" s="134">
        <v>1.462189398</v>
      </c>
    </row>
    <row r="588" spans="1:4" x14ac:dyDescent="0.45">
      <c r="B588" s="135">
        <v>24.4166666666667</v>
      </c>
      <c r="C588" s="134">
        <v>1.752</v>
      </c>
      <c r="D588" s="134">
        <v>1.7568728689999999</v>
      </c>
    </row>
    <row r="589" spans="1:4" x14ac:dyDescent="0.45">
      <c r="B589" s="135">
        <v>24.4583333333333</v>
      </c>
      <c r="C589" s="134">
        <v>1.9870000000000001</v>
      </c>
      <c r="D589" s="134">
        <v>1.9912813030000001</v>
      </c>
    </row>
    <row r="590" spans="1:4" x14ac:dyDescent="0.45">
      <c r="B590" s="135">
        <v>24.5</v>
      </c>
      <c r="C590" s="134">
        <v>2.1179999999999999</v>
      </c>
      <c r="D590" s="134">
        <v>2.109351958</v>
      </c>
    </row>
    <row r="591" spans="1:4" x14ac:dyDescent="0.45">
      <c r="B591" s="135">
        <v>24.5416666666667</v>
      </c>
      <c r="C591" s="134">
        <v>2.0950000000000002</v>
      </c>
      <c r="D591" s="134">
        <v>2.0851299160000001</v>
      </c>
    </row>
    <row r="592" spans="1:4" x14ac:dyDescent="0.45">
      <c r="B592" s="135">
        <v>24.5833333333333</v>
      </c>
      <c r="C592" s="134">
        <v>1.925</v>
      </c>
      <c r="D592" s="134">
        <v>1.9322037889999999</v>
      </c>
    </row>
    <row r="593" spans="1:4" x14ac:dyDescent="0.45">
      <c r="B593" s="135">
        <v>24.625</v>
      </c>
      <c r="C593" s="134">
        <v>1.6910000000000001</v>
      </c>
      <c r="D593" s="134">
        <v>1.6984996590000001</v>
      </c>
    </row>
    <row r="594" spans="1:4" x14ac:dyDescent="0.45">
      <c r="B594" s="135">
        <v>24.6666666666667</v>
      </c>
      <c r="C594" s="134">
        <v>1.452</v>
      </c>
      <c r="D594" s="134">
        <v>1.448764516</v>
      </c>
    </row>
    <row r="595" spans="1:4" x14ac:dyDescent="0.45">
      <c r="B595" s="135">
        <v>24.7083333333333</v>
      </c>
      <c r="C595" s="134">
        <v>1.2430000000000001</v>
      </c>
      <c r="D595" s="134">
        <v>1.243809127</v>
      </c>
    </row>
    <row r="596" spans="1:4" x14ac:dyDescent="0.45">
      <c r="B596" s="135">
        <v>24.75</v>
      </c>
      <c r="C596" s="134">
        <v>1.1220000000000001</v>
      </c>
      <c r="D596" s="134">
        <v>1.125621977</v>
      </c>
    </row>
    <row r="597" spans="1:4" x14ac:dyDescent="0.45">
      <c r="B597" s="135">
        <v>24.7916666666667</v>
      </c>
      <c r="C597" s="134">
        <v>1.121</v>
      </c>
      <c r="D597" s="134">
        <v>1.111618751</v>
      </c>
    </row>
    <row r="598" spans="1:4" x14ac:dyDescent="0.45">
      <c r="B598" s="135">
        <v>24.8333333333333</v>
      </c>
      <c r="C598" s="134">
        <v>1.202</v>
      </c>
      <c r="D598" s="134">
        <v>1.1951392460000001</v>
      </c>
    </row>
    <row r="599" spans="1:4" x14ac:dyDescent="0.45">
      <c r="B599" s="135">
        <v>24.875</v>
      </c>
      <c r="C599" s="134">
        <v>1.337</v>
      </c>
      <c r="D599" s="134">
        <v>1.3478759309999999</v>
      </c>
    </row>
    <row r="600" spans="1:4" x14ac:dyDescent="0.45">
      <c r="B600" s="135">
        <v>24.9166666666667</v>
      </c>
      <c r="C600" s="134">
        <v>1.5149999999999999</v>
      </c>
      <c r="D600" s="134">
        <v>1.5235640100000001</v>
      </c>
    </row>
    <row r="601" spans="1:4" x14ac:dyDescent="0.45">
      <c r="B601" s="135">
        <v>24.9583333333333</v>
      </c>
      <c r="C601" s="134">
        <v>1.6679999999999999</v>
      </c>
      <c r="D601" s="134">
        <v>1.6663485280000001</v>
      </c>
    </row>
    <row r="602" spans="1:4" x14ac:dyDescent="0.45">
      <c r="A602" s="139">
        <f>A578+1</f>
        <v>40051</v>
      </c>
      <c r="B602" s="135">
        <v>25</v>
      </c>
      <c r="C602" s="134">
        <v>1.734</v>
      </c>
      <c r="D602" s="134">
        <v>1.7262377099999999</v>
      </c>
    </row>
    <row r="603" spans="1:4" x14ac:dyDescent="0.45">
      <c r="B603" s="135">
        <v>25.0416666666667</v>
      </c>
      <c r="C603" s="134">
        <v>1.6839999999999999</v>
      </c>
      <c r="D603" s="134">
        <v>1.6775435270000001</v>
      </c>
    </row>
    <row r="604" spans="1:4" x14ac:dyDescent="0.45">
      <c r="B604" s="135">
        <v>25.0833333333333</v>
      </c>
      <c r="C604" s="134">
        <v>1.532</v>
      </c>
      <c r="D604" s="134">
        <v>1.530484403</v>
      </c>
    </row>
    <row r="605" spans="1:4" x14ac:dyDescent="0.45">
      <c r="B605" s="135">
        <v>25.125</v>
      </c>
      <c r="C605" s="134">
        <v>1.319</v>
      </c>
      <c r="D605" s="134">
        <v>1.3280066749999999</v>
      </c>
    </row>
    <row r="606" spans="1:4" x14ac:dyDescent="0.45">
      <c r="B606" s="135">
        <v>25.1666666666667</v>
      </c>
      <c r="C606" s="134">
        <v>1.119</v>
      </c>
      <c r="D606" s="134">
        <v>1.1290232840000001</v>
      </c>
    </row>
    <row r="607" spans="1:4" x14ac:dyDescent="0.45">
      <c r="B607" s="135">
        <v>25.2083333333333</v>
      </c>
      <c r="C607" s="134">
        <v>0.99299999999999999</v>
      </c>
      <c r="D607" s="134">
        <v>0.98784636400000003</v>
      </c>
    </row>
    <row r="608" spans="1:4" x14ac:dyDescent="0.45">
      <c r="B608" s="135">
        <v>25.25</v>
      </c>
      <c r="C608" s="134">
        <v>0.95099999999999996</v>
      </c>
      <c r="D608" s="134">
        <v>0.94012841999999996</v>
      </c>
    </row>
    <row r="609" spans="2:4" x14ac:dyDescent="0.45">
      <c r="B609" s="135">
        <v>25.2916666666667</v>
      </c>
      <c r="C609" s="134">
        <v>0.999</v>
      </c>
      <c r="D609" s="134">
        <v>0.99856083399999995</v>
      </c>
    </row>
    <row r="610" spans="2:4" x14ac:dyDescent="0.45">
      <c r="B610" s="135">
        <v>25.3333333333333</v>
      </c>
      <c r="C610" s="134">
        <v>1.1459999999999999</v>
      </c>
      <c r="D610" s="134">
        <v>1.1544010419999999</v>
      </c>
    </row>
    <row r="611" spans="2:4" x14ac:dyDescent="0.45">
      <c r="B611" s="135">
        <v>25.375</v>
      </c>
      <c r="C611" s="134">
        <v>1.3819999999999999</v>
      </c>
      <c r="D611" s="134">
        <v>1.379951951</v>
      </c>
    </row>
    <row r="612" spans="2:4" x14ac:dyDescent="0.45">
      <c r="B612" s="135">
        <v>25.4166666666667</v>
      </c>
      <c r="C612" s="134">
        <v>1.6339999999999999</v>
      </c>
      <c r="D612" s="134">
        <v>1.6314349450000001</v>
      </c>
    </row>
    <row r="613" spans="2:4" x14ac:dyDescent="0.45">
      <c r="B613" s="135">
        <v>25.4583333333333</v>
      </c>
      <c r="C613" s="134">
        <v>1.8460000000000001</v>
      </c>
      <c r="D613" s="134">
        <v>1.8554050099999999</v>
      </c>
    </row>
    <row r="614" spans="2:4" x14ac:dyDescent="0.45">
      <c r="B614" s="135">
        <v>25.5</v>
      </c>
      <c r="C614" s="134">
        <v>2.0059999999999998</v>
      </c>
      <c r="D614" s="134">
        <v>2.000917705</v>
      </c>
    </row>
    <row r="615" spans="2:4" x14ac:dyDescent="0.45">
      <c r="B615" s="135">
        <v>25.5416666666667</v>
      </c>
      <c r="C615" s="134">
        <v>2.04</v>
      </c>
      <c r="D615" s="134">
        <v>2.0350077120000001</v>
      </c>
    </row>
    <row r="616" spans="2:4" x14ac:dyDescent="0.45">
      <c r="B616" s="135">
        <v>25.5833333333333</v>
      </c>
      <c r="C616" s="134">
        <v>1.9550000000000001</v>
      </c>
      <c r="D616" s="134">
        <v>1.9546924109999999</v>
      </c>
    </row>
    <row r="617" spans="2:4" x14ac:dyDescent="0.45">
      <c r="B617" s="135">
        <v>25.625</v>
      </c>
      <c r="C617" s="134">
        <v>1.79</v>
      </c>
      <c r="D617" s="134">
        <v>1.7885150110000001</v>
      </c>
    </row>
    <row r="618" spans="2:4" x14ac:dyDescent="0.45">
      <c r="B618" s="135">
        <v>25.6666666666667</v>
      </c>
      <c r="C618" s="134">
        <v>1.581</v>
      </c>
      <c r="D618" s="134">
        <v>1.58565201</v>
      </c>
    </row>
    <row r="619" spans="2:4" x14ac:dyDescent="0.45">
      <c r="B619" s="135">
        <v>25.7083333333333</v>
      </c>
      <c r="C619" s="134">
        <v>1.393</v>
      </c>
      <c r="D619" s="134">
        <v>1.397854522</v>
      </c>
    </row>
    <row r="620" spans="2:4" x14ac:dyDescent="0.45">
      <c r="B620" s="135">
        <v>25.75</v>
      </c>
      <c r="C620" s="134">
        <v>1.26</v>
      </c>
      <c r="D620" s="134">
        <v>1.2635997080000001</v>
      </c>
    </row>
    <row r="621" spans="2:4" x14ac:dyDescent="0.45">
      <c r="B621" s="135">
        <v>25.7916666666667</v>
      </c>
      <c r="C621" s="134">
        <v>1.2090000000000001</v>
      </c>
      <c r="D621" s="134">
        <v>1.201311228</v>
      </c>
    </row>
    <row r="622" spans="2:4" x14ac:dyDescent="0.45">
      <c r="B622" s="135">
        <v>25.8333333333333</v>
      </c>
      <c r="C622" s="134">
        <v>1.224</v>
      </c>
      <c r="D622" s="134">
        <v>1.2112457130000001</v>
      </c>
    </row>
    <row r="623" spans="2:4" x14ac:dyDescent="0.45">
      <c r="B623" s="135">
        <v>25.875</v>
      </c>
      <c r="C623" s="134">
        <v>1.2749999999999999</v>
      </c>
      <c r="D623" s="134">
        <v>1.279974535</v>
      </c>
    </row>
    <row r="624" spans="2:4" x14ac:dyDescent="0.45">
      <c r="B624" s="135">
        <v>25.9166666666667</v>
      </c>
      <c r="C624" s="134">
        <v>1.37</v>
      </c>
      <c r="D624" s="134">
        <v>1.3825631030000001</v>
      </c>
    </row>
    <row r="625" spans="1:4" x14ac:dyDescent="0.45">
      <c r="B625" s="135">
        <v>25.9583333333333</v>
      </c>
      <c r="C625" s="134">
        <v>1.476</v>
      </c>
      <c r="D625" s="134">
        <v>1.48400884</v>
      </c>
    </row>
    <row r="626" spans="1:4" x14ac:dyDescent="0.45">
      <c r="A626" s="139">
        <f>A602+1</f>
        <v>40052</v>
      </c>
      <c r="B626" s="135">
        <v>26</v>
      </c>
      <c r="C626" s="134">
        <v>1.5580000000000001</v>
      </c>
      <c r="D626" s="134">
        <v>1.545617384</v>
      </c>
    </row>
    <row r="627" spans="1:4" x14ac:dyDescent="0.45">
      <c r="B627" s="135">
        <v>26.0416666666667</v>
      </c>
      <c r="C627" s="134">
        <v>1.5449999999999999</v>
      </c>
      <c r="D627" s="134">
        <v>1.538213322</v>
      </c>
    </row>
    <row r="628" spans="1:4" x14ac:dyDescent="0.45">
      <c r="B628" s="135">
        <v>26.0833333333333</v>
      </c>
      <c r="C628" s="134">
        <v>1.4590000000000001</v>
      </c>
      <c r="D628" s="134">
        <v>1.4558490799999999</v>
      </c>
    </row>
    <row r="629" spans="1:4" x14ac:dyDescent="0.45">
      <c r="B629" s="135">
        <v>26.125</v>
      </c>
      <c r="C629" s="134">
        <v>1.3149999999999999</v>
      </c>
      <c r="D629" s="134">
        <v>1.3202076760000001</v>
      </c>
    </row>
    <row r="630" spans="1:4" x14ac:dyDescent="0.45">
      <c r="B630" s="135">
        <v>26.1666666666667</v>
      </c>
      <c r="C630" s="134">
        <v>1.1619999999999999</v>
      </c>
      <c r="D630" s="134">
        <v>1.171766214</v>
      </c>
    </row>
    <row r="631" spans="1:4" x14ac:dyDescent="0.45">
      <c r="B631" s="135">
        <v>26.2083333333333</v>
      </c>
      <c r="C631" s="134">
        <v>1.0489999999999999</v>
      </c>
      <c r="D631" s="134">
        <v>1.0536099910000001</v>
      </c>
    </row>
    <row r="632" spans="1:4" x14ac:dyDescent="0.45">
      <c r="B632" s="135">
        <v>26.25</v>
      </c>
      <c r="C632" s="134">
        <v>1.008</v>
      </c>
      <c r="D632" s="134">
        <v>0.99806268200000003</v>
      </c>
    </row>
    <row r="633" spans="1:4" x14ac:dyDescent="0.45">
      <c r="B633" s="135">
        <v>26.2916666666667</v>
      </c>
      <c r="C633" s="134">
        <v>1.0329999999999999</v>
      </c>
      <c r="D633" s="134">
        <v>1.0215200959999999</v>
      </c>
    </row>
    <row r="634" spans="1:4" x14ac:dyDescent="0.45">
      <c r="B634" s="135">
        <v>26.3333333333333</v>
      </c>
      <c r="C634" s="134">
        <v>1.1220000000000001</v>
      </c>
      <c r="D634" s="134">
        <v>1.1248734149999999</v>
      </c>
    </row>
    <row r="635" spans="1:4" x14ac:dyDescent="0.45">
      <c r="B635" s="135">
        <v>26.375</v>
      </c>
      <c r="C635" s="134">
        <v>1.278</v>
      </c>
      <c r="D635" s="134">
        <v>1.2941569959999999</v>
      </c>
    </row>
    <row r="636" spans="1:4" x14ac:dyDescent="0.45">
      <c r="B636" s="135">
        <v>26.4166666666667</v>
      </c>
      <c r="C636" s="134">
        <v>1.502</v>
      </c>
      <c r="D636" s="134">
        <v>1.500367859</v>
      </c>
    </row>
    <row r="637" spans="1:4" x14ac:dyDescent="0.45">
      <c r="B637" s="135">
        <v>26.4583333333333</v>
      </c>
      <c r="C637" s="134">
        <v>1.7130000000000001</v>
      </c>
      <c r="D637" s="134">
        <v>1.702466563</v>
      </c>
    </row>
    <row r="638" spans="1:4" x14ac:dyDescent="0.45">
      <c r="B638" s="135">
        <v>26.5</v>
      </c>
      <c r="C638" s="134">
        <v>1.8540000000000001</v>
      </c>
      <c r="D638" s="134">
        <v>1.856914103</v>
      </c>
    </row>
    <row r="639" spans="1:4" x14ac:dyDescent="0.45">
      <c r="B639" s="135">
        <v>26.5416666666667</v>
      </c>
      <c r="C639" s="134">
        <v>1.9279999999999999</v>
      </c>
      <c r="D639" s="134">
        <v>1.931495972</v>
      </c>
    </row>
    <row r="640" spans="1:4" x14ac:dyDescent="0.45">
      <c r="B640" s="135">
        <v>26.5833333333333</v>
      </c>
      <c r="C640" s="134">
        <v>1.92</v>
      </c>
      <c r="D640" s="134">
        <v>1.916649206</v>
      </c>
    </row>
    <row r="641" spans="1:4" x14ac:dyDescent="0.45">
      <c r="B641" s="135">
        <v>26.625</v>
      </c>
      <c r="C641" s="134">
        <v>1.833</v>
      </c>
      <c r="D641" s="134">
        <v>1.828039719</v>
      </c>
    </row>
    <row r="642" spans="1:4" x14ac:dyDescent="0.45">
      <c r="B642" s="135">
        <v>26.6666666666667</v>
      </c>
      <c r="C642" s="134">
        <v>1.696</v>
      </c>
      <c r="D642" s="134">
        <v>1.6988306879999999</v>
      </c>
    </row>
    <row r="643" spans="1:4" x14ac:dyDescent="0.45">
      <c r="B643" s="135">
        <v>26.7083333333333</v>
      </c>
      <c r="C643" s="134">
        <v>1.5580000000000001</v>
      </c>
      <c r="D643" s="134">
        <v>1.5657105689999999</v>
      </c>
    </row>
    <row r="644" spans="1:4" x14ac:dyDescent="0.45">
      <c r="B644" s="135">
        <v>26.75</v>
      </c>
      <c r="C644" s="134">
        <v>1.454</v>
      </c>
      <c r="D644" s="134">
        <v>1.4561329510000001</v>
      </c>
    </row>
    <row r="645" spans="1:4" x14ac:dyDescent="0.45">
      <c r="B645" s="135">
        <v>26.7916666666667</v>
      </c>
      <c r="C645" s="134">
        <v>1.3879999999999999</v>
      </c>
      <c r="D645" s="134">
        <v>1.3830003829999999</v>
      </c>
    </row>
    <row r="646" spans="1:4" x14ac:dyDescent="0.45">
      <c r="B646" s="135">
        <v>26.8333333333333</v>
      </c>
      <c r="C646" s="134">
        <v>1.355</v>
      </c>
      <c r="D646" s="134">
        <v>1.347398517</v>
      </c>
    </row>
    <row r="647" spans="1:4" x14ac:dyDescent="0.45">
      <c r="B647" s="135">
        <v>26.875</v>
      </c>
      <c r="C647" s="134">
        <v>1.3480000000000001</v>
      </c>
      <c r="D647" s="134">
        <v>1.3441357060000001</v>
      </c>
    </row>
    <row r="648" spans="1:4" x14ac:dyDescent="0.45">
      <c r="B648" s="135">
        <v>26.9166666666667</v>
      </c>
      <c r="C648" s="134">
        <v>1.355</v>
      </c>
      <c r="D648" s="134">
        <v>1.364140141</v>
      </c>
    </row>
    <row r="649" spans="1:4" x14ac:dyDescent="0.45">
      <c r="B649" s="135">
        <v>26.9583333333333</v>
      </c>
      <c r="C649" s="134">
        <v>1.3819999999999999</v>
      </c>
      <c r="D649" s="134">
        <v>1.393074412</v>
      </c>
    </row>
    <row r="650" spans="1:4" x14ac:dyDescent="0.45">
      <c r="A650" s="139">
        <f>A626+1</f>
        <v>40053</v>
      </c>
      <c r="B650" s="135">
        <v>27</v>
      </c>
      <c r="C650" s="134">
        <v>1.415</v>
      </c>
      <c r="D650" s="134">
        <v>1.411274221</v>
      </c>
    </row>
    <row r="651" spans="1:4" x14ac:dyDescent="0.45">
      <c r="B651" s="135">
        <v>27.0416666666667</v>
      </c>
      <c r="C651" s="134">
        <v>1.41</v>
      </c>
      <c r="D651" s="134">
        <v>1.3997065390000001</v>
      </c>
    </row>
    <row r="652" spans="1:4" x14ac:dyDescent="0.45">
      <c r="B652" s="135">
        <v>27.0833333333333</v>
      </c>
      <c r="C652" s="134">
        <v>1.3560000000000001</v>
      </c>
      <c r="D652" s="134">
        <v>1.3499807479999999</v>
      </c>
    </row>
    <row r="653" spans="1:4" x14ac:dyDescent="0.45">
      <c r="B653" s="135">
        <v>27.125</v>
      </c>
      <c r="C653" s="134">
        <v>1.266</v>
      </c>
      <c r="D653" s="134">
        <v>1.270709206</v>
      </c>
    </row>
    <row r="654" spans="1:4" x14ac:dyDescent="0.45">
      <c r="B654" s="135">
        <v>27.1666666666667</v>
      </c>
      <c r="C654" s="134">
        <v>1.177</v>
      </c>
      <c r="D654" s="134">
        <v>1.184378218</v>
      </c>
    </row>
    <row r="655" spans="1:4" x14ac:dyDescent="0.45">
      <c r="B655" s="135">
        <v>27.2083333333333</v>
      </c>
      <c r="C655" s="134">
        <v>1.111</v>
      </c>
      <c r="D655" s="134">
        <v>1.1168597899999999</v>
      </c>
    </row>
    <row r="656" spans="1:4" x14ac:dyDescent="0.45">
      <c r="B656" s="135">
        <v>27.25</v>
      </c>
      <c r="C656" s="134">
        <v>1.089</v>
      </c>
      <c r="D656" s="134">
        <v>1.0875706359999999</v>
      </c>
    </row>
    <row r="657" spans="2:4" x14ac:dyDescent="0.45">
      <c r="B657" s="135">
        <v>27.2916666666667</v>
      </c>
      <c r="C657" s="134">
        <v>1.121</v>
      </c>
      <c r="D657" s="134">
        <v>1.1061797470000001</v>
      </c>
    </row>
    <row r="658" spans="2:4" x14ac:dyDescent="0.45">
      <c r="B658" s="135">
        <v>27.3333333333333</v>
      </c>
      <c r="C658" s="134">
        <v>1.179</v>
      </c>
      <c r="D658" s="134">
        <v>1.174458107</v>
      </c>
    </row>
    <row r="659" spans="2:4" x14ac:dyDescent="0.45">
      <c r="B659" s="135">
        <v>27.375</v>
      </c>
      <c r="C659" s="134">
        <v>1.2749999999999999</v>
      </c>
      <c r="D659" s="134">
        <v>1.287567006</v>
      </c>
    </row>
    <row r="660" spans="2:4" x14ac:dyDescent="0.45">
      <c r="B660" s="135">
        <v>27.4166666666667</v>
      </c>
      <c r="C660" s="134">
        <v>1.417</v>
      </c>
      <c r="D660" s="134">
        <v>1.4322046770000001</v>
      </c>
    </row>
    <row r="661" spans="2:4" x14ac:dyDescent="0.45">
      <c r="B661" s="135">
        <v>27.4583333333333</v>
      </c>
      <c r="C661" s="134">
        <v>1.6020000000000001</v>
      </c>
      <c r="D661" s="134">
        <v>1.585215206</v>
      </c>
    </row>
    <row r="662" spans="2:4" x14ac:dyDescent="0.45">
      <c r="B662" s="135">
        <v>27.5</v>
      </c>
      <c r="C662" s="134">
        <v>1.724</v>
      </c>
      <c r="D662" s="134">
        <v>1.7177134409999999</v>
      </c>
    </row>
    <row r="663" spans="2:4" x14ac:dyDescent="0.45">
      <c r="B663" s="135">
        <v>27.5416666666667</v>
      </c>
      <c r="C663" s="134">
        <v>1.794</v>
      </c>
      <c r="D663" s="134">
        <v>1.8047255760000001</v>
      </c>
    </row>
    <row r="664" spans="2:4" x14ac:dyDescent="0.45">
      <c r="B664" s="135">
        <v>27.5833333333333</v>
      </c>
      <c r="C664" s="134">
        <v>1.8380000000000001</v>
      </c>
      <c r="D664" s="134">
        <v>1.834697281</v>
      </c>
    </row>
    <row r="665" spans="2:4" x14ac:dyDescent="0.45">
      <c r="B665" s="135">
        <v>27.625</v>
      </c>
      <c r="C665" s="134">
        <v>1.8169999999999999</v>
      </c>
      <c r="D665" s="134">
        <v>1.8128091120000001</v>
      </c>
    </row>
    <row r="666" spans="2:4" x14ac:dyDescent="0.45">
      <c r="B666" s="135">
        <v>27.6666666666667</v>
      </c>
      <c r="C666" s="134">
        <v>1.7509999999999999</v>
      </c>
      <c r="D666" s="134">
        <v>1.7564469069999999</v>
      </c>
    </row>
    <row r="667" spans="2:4" x14ac:dyDescent="0.45">
      <c r="B667" s="135">
        <v>27.7083333333333</v>
      </c>
      <c r="C667" s="134">
        <v>1.6859999999999999</v>
      </c>
      <c r="D667" s="134">
        <v>1.686052377</v>
      </c>
    </row>
    <row r="668" spans="2:4" x14ac:dyDescent="0.45">
      <c r="B668" s="135">
        <v>27.75</v>
      </c>
      <c r="C668" s="134">
        <v>1.617</v>
      </c>
      <c r="D668" s="134">
        <v>1.616727418</v>
      </c>
    </row>
    <row r="669" spans="2:4" x14ac:dyDescent="0.45">
      <c r="B669" s="135">
        <v>27.7916666666667</v>
      </c>
      <c r="C669" s="134">
        <v>1.5529999999999999</v>
      </c>
      <c r="D669" s="134">
        <v>1.554767206</v>
      </c>
    </row>
    <row r="670" spans="2:4" x14ac:dyDescent="0.45">
      <c r="B670" s="135">
        <v>27.8333333333333</v>
      </c>
      <c r="C670" s="134">
        <v>1.502</v>
      </c>
      <c r="D670" s="134">
        <v>1.4998022369999999</v>
      </c>
    </row>
    <row r="671" spans="2:4" x14ac:dyDescent="0.45">
      <c r="B671" s="135">
        <v>27.875</v>
      </c>
      <c r="C671" s="134">
        <v>1.456</v>
      </c>
      <c r="D671" s="134">
        <v>1.4496134899999999</v>
      </c>
    </row>
    <row r="672" spans="2:4" x14ac:dyDescent="0.45">
      <c r="B672" s="135">
        <v>27.9166666666667</v>
      </c>
      <c r="C672" s="134">
        <v>1.4</v>
      </c>
      <c r="D672" s="134">
        <v>1.403425237</v>
      </c>
    </row>
    <row r="673" spans="1:4" x14ac:dyDescent="0.45">
      <c r="B673" s="135">
        <v>27.9583333333333</v>
      </c>
      <c r="C673" s="134">
        <v>1.3560000000000001</v>
      </c>
      <c r="D673" s="134">
        <v>1.3615843670000001</v>
      </c>
    </row>
    <row r="674" spans="1:4" x14ac:dyDescent="0.45">
      <c r="A674" s="139">
        <f>A650+1</f>
        <v>40054</v>
      </c>
      <c r="B674" s="135">
        <v>28</v>
      </c>
      <c r="C674" s="134">
        <v>1.323</v>
      </c>
      <c r="D674" s="134">
        <v>1.323260962</v>
      </c>
    </row>
    <row r="675" spans="1:4" x14ac:dyDescent="0.45">
      <c r="B675" s="135">
        <v>28.0416666666667</v>
      </c>
      <c r="C675" s="134">
        <v>1.286</v>
      </c>
      <c r="D675" s="134">
        <v>1.285698413</v>
      </c>
    </row>
    <row r="676" spans="1:4" x14ac:dyDescent="0.45">
      <c r="B676" s="135">
        <v>28.0833333333333</v>
      </c>
      <c r="C676" s="134">
        <v>1.2529999999999999</v>
      </c>
      <c r="D676" s="134">
        <v>1.246654449</v>
      </c>
    </row>
    <row r="677" spans="1:4" x14ac:dyDescent="0.45">
      <c r="B677" s="135">
        <v>28.125</v>
      </c>
      <c r="C677" s="134">
        <v>1.2110000000000001</v>
      </c>
      <c r="D677" s="134">
        <v>1.2078961100000001</v>
      </c>
    </row>
    <row r="678" spans="1:4" x14ac:dyDescent="0.45">
      <c r="B678" s="135">
        <v>28.1666666666667</v>
      </c>
      <c r="C678" s="134">
        <v>1.1679999999999999</v>
      </c>
      <c r="D678" s="134">
        <v>1.176010722</v>
      </c>
    </row>
    <row r="679" spans="1:4" x14ac:dyDescent="0.45">
      <c r="B679" s="135">
        <v>28.2083333333333</v>
      </c>
      <c r="C679" s="134">
        <v>1.1599999999999999</v>
      </c>
      <c r="D679" s="134">
        <v>1.1592509959999999</v>
      </c>
    </row>
    <row r="680" spans="1:4" x14ac:dyDescent="0.45">
      <c r="B680" s="135">
        <v>28.25</v>
      </c>
      <c r="C680" s="134">
        <v>1.1599999999999999</v>
      </c>
      <c r="D680" s="134">
        <v>1.163127494</v>
      </c>
    </row>
    <row r="681" spans="1:4" x14ac:dyDescent="0.45">
      <c r="B681" s="135">
        <v>28.2916666666667</v>
      </c>
      <c r="C681" s="134">
        <v>1.1879999999999999</v>
      </c>
      <c r="D681" s="134">
        <v>1.1886985990000001</v>
      </c>
    </row>
    <row r="682" spans="1:4" x14ac:dyDescent="0.45">
      <c r="B682" s="135">
        <v>28.3333333333333</v>
      </c>
      <c r="C682" s="134">
        <v>1.244</v>
      </c>
      <c r="D682" s="134">
        <v>1.2345495319999999</v>
      </c>
    </row>
    <row r="683" spans="1:4" x14ac:dyDescent="0.45">
      <c r="B683" s="135">
        <v>28.375</v>
      </c>
      <c r="C683" s="134">
        <v>1.3049999999999999</v>
      </c>
      <c r="D683" s="134">
        <v>1.2993816920000001</v>
      </c>
    </row>
    <row r="684" spans="1:4" x14ac:dyDescent="0.45">
      <c r="B684" s="135">
        <v>28.4166666666667</v>
      </c>
      <c r="C684" s="134">
        <v>1.371</v>
      </c>
      <c r="D684" s="134">
        <v>1.381488034</v>
      </c>
    </row>
    <row r="685" spans="1:4" x14ac:dyDescent="0.45">
      <c r="B685" s="135">
        <v>28.4583333333333</v>
      </c>
      <c r="C685" s="134">
        <v>1.462</v>
      </c>
      <c r="D685" s="134">
        <v>1.475266926</v>
      </c>
    </row>
    <row r="686" spans="1:4" x14ac:dyDescent="0.45">
      <c r="B686" s="135">
        <v>28.5</v>
      </c>
      <c r="C686" s="134">
        <v>1.5820000000000001</v>
      </c>
      <c r="D686" s="134">
        <v>1.5692067240000001</v>
      </c>
    </row>
    <row r="687" spans="1:4" x14ac:dyDescent="0.45">
      <c r="B687" s="135">
        <v>28.5416666666667</v>
      </c>
      <c r="C687" s="134">
        <v>1.655</v>
      </c>
      <c r="D687" s="134">
        <v>1.649212715</v>
      </c>
    </row>
    <row r="688" spans="1:4" x14ac:dyDescent="0.45">
      <c r="B688" s="135">
        <v>28.5833333333333</v>
      </c>
      <c r="C688" s="134">
        <v>1.702</v>
      </c>
      <c r="D688" s="134">
        <v>1.705703057</v>
      </c>
    </row>
    <row r="689" spans="1:4" x14ac:dyDescent="0.45">
      <c r="B689" s="135">
        <v>28.625</v>
      </c>
      <c r="C689" s="134">
        <v>1.74</v>
      </c>
      <c r="D689" s="134">
        <v>1.7384018750000001</v>
      </c>
    </row>
    <row r="690" spans="1:4" x14ac:dyDescent="0.45">
      <c r="B690" s="135">
        <v>28.6666666666667</v>
      </c>
      <c r="C690" s="134">
        <v>1.7529999999999999</v>
      </c>
      <c r="D690" s="134">
        <v>1.754256166</v>
      </c>
    </row>
    <row r="691" spans="1:4" x14ac:dyDescent="0.45">
      <c r="B691" s="135">
        <v>28.7083333333333</v>
      </c>
      <c r="C691" s="134">
        <v>1.7529999999999999</v>
      </c>
      <c r="D691" s="134">
        <v>1.7599612229999999</v>
      </c>
    </row>
    <row r="692" spans="1:4" x14ac:dyDescent="0.45">
      <c r="B692" s="135">
        <v>28.75</v>
      </c>
      <c r="C692" s="134">
        <v>1.756</v>
      </c>
      <c r="D692" s="134">
        <v>1.7552902889999999</v>
      </c>
    </row>
    <row r="693" spans="1:4" x14ac:dyDescent="0.45">
      <c r="B693" s="135">
        <v>28.7916666666667</v>
      </c>
      <c r="C693" s="134">
        <v>1.7390000000000001</v>
      </c>
      <c r="D693" s="134">
        <v>1.732647566</v>
      </c>
    </row>
    <row r="694" spans="1:4" x14ac:dyDescent="0.45">
      <c r="B694" s="135">
        <v>28.8333333333333</v>
      </c>
      <c r="C694" s="134">
        <v>1.6839999999999999</v>
      </c>
      <c r="D694" s="134">
        <v>1.6830308220000001</v>
      </c>
    </row>
    <row r="695" spans="1:4" x14ac:dyDescent="0.45">
      <c r="B695" s="135">
        <v>28.875</v>
      </c>
      <c r="C695" s="134">
        <v>1.601</v>
      </c>
      <c r="D695" s="134">
        <v>1.603567127</v>
      </c>
    </row>
    <row r="696" spans="1:4" x14ac:dyDescent="0.45">
      <c r="B696" s="135">
        <v>28.9166666666667</v>
      </c>
      <c r="C696" s="134">
        <v>1.504</v>
      </c>
      <c r="D696" s="134">
        <v>1.501046653</v>
      </c>
    </row>
    <row r="697" spans="1:4" x14ac:dyDescent="0.45">
      <c r="B697" s="135">
        <v>28.9583333333333</v>
      </c>
      <c r="C697" s="134">
        <v>1.3859999999999999</v>
      </c>
      <c r="D697" s="134">
        <v>1.3895579899999999</v>
      </c>
    </row>
    <row r="698" spans="1:4" x14ac:dyDescent="0.45">
      <c r="A698" s="139">
        <f>A674+1</f>
        <v>40055</v>
      </c>
      <c r="B698" s="135">
        <v>29</v>
      </c>
      <c r="C698" s="134">
        <v>1.278</v>
      </c>
      <c r="D698" s="134">
        <v>1.28490087</v>
      </c>
    </row>
    <row r="699" spans="1:4" x14ac:dyDescent="0.45">
      <c r="B699" s="135">
        <v>29.0416666666667</v>
      </c>
      <c r="C699" s="134">
        <v>1.206</v>
      </c>
      <c r="D699" s="134">
        <v>1.2000859749999999</v>
      </c>
    </row>
    <row r="700" spans="1:4" x14ac:dyDescent="0.45">
      <c r="B700" s="135">
        <v>29.0833333333333</v>
      </c>
      <c r="C700" s="134">
        <v>1.1519999999999999</v>
      </c>
      <c r="D700" s="134">
        <v>1.143980883</v>
      </c>
    </row>
    <row r="701" spans="1:4" x14ac:dyDescent="0.45">
      <c r="B701" s="135">
        <v>29.125</v>
      </c>
      <c r="C701" s="134">
        <v>1.117</v>
      </c>
      <c r="D701" s="134">
        <v>1.1216028069999999</v>
      </c>
    </row>
    <row r="702" spans="1:4" x14ac:dyDescent="0.45">
      <c r="B702" s="135">
        <v>29.1666666666667</v>
      </c>
      <c r="C702" s="134">
        <v>1.1299999999999999</v>
      </c>
      <c r="D702" s="134">
        <v>1.1334155560000001</v>
      </c>
    </row>
    <row r="703" spans="1:4" x14ac:dyDescent="0.45">
      <c r="B703" s="135">
        <v>29.2083333333333</v>
      </c>
      <c r="C703" s="134">
        <v>1.173</v>
      </c>
      <c r="D703" s="134">
        <v>1.173365921</v>
      </c>
    </row>
    <row r="704" spans="1:4" x14ac:dyDescent="0.45">
      <c r="B704" s="135">
        <v>29.25</v>
      </c>
      <c r="C704" s="134">
        <v>1.228</v>
      </c>
      <c r="D704" s="134">
        <v>1.228428004</v>
      </c>
    </row>
    <row r="705" spans="2:4" x14ac:dyDescent="0.45">
      <c r="B705" s="135">
        <v>29.2916666666667</v>
      </c>
      <c r="C705" s="134">
        <v>1.282</v>
      </c>
      <c r="D705" s="134">
        <v>1.282393017</v>
      </c>
    </row>
    <row r="706" spans="2:4" x14ac:dyDescent="0.45">
      <c r="B706" s="135">
        <v>29.3333333333333</v>
      </c>
      <c r="C706" s="134">
        <v>1.325</v>
      </c>
      <c r="D706" s="134">
        <v>1.323101852</v>
      </c>
    </row>
    <row r="707" spans="2:4" x14ac:dyDescent="0.45">
      <c r="B707" s="135">
        <v>29.375</v>
      </c>
      <c r="C707" s="134">
        <v>1.3560000000000001</v>
      </c>
      <c r="D707" s="134">
        <v>1.348522663</v>
      </c>
    </row>
    <row r="708" spans="2:4" x14ac:dyDescent="0.45">
      <c r="B708" s="135">
        <v>29.4166666666667</v>
      </c>
      <c r="C708" s="134">
        <v>1.3680000000000001</v>
      </c>
      <c r="D708" s="134">
        <v>1.366830217</v>
      </c>
    </row>
    <row r="709" spans="2:4" x14ac:dyDescent="0.45">
      <c r="B709" s="135">
        <v>29.4583333333333</v>
      </c>
      <c r="C709" s="134">
        <v>1.3759999999999999</v>
      </c>
      <c r="D709" s="134">
        <v>1.3899191360000001</v>
      </c>
    </row>
    <row r="710" spans="2:4" x14ac:dyDescent="0.45">
      <c r="B710" s="135">
        <v>29.5</v>
      </c>
      <c r="C710" s="134">
        <v>1.417</v>
      </c>
      <c r="D710" s="134">
        <v>1.4253844369999999</v>
      </c>
    </row>
    <row r="711" spans="2:4" x14ac:dyDescent="0.45">
      <c r="B711" s="135">
        <v>29.5416666666667</v>
      </c>
      <c r="C711" s="134">
        <v>1.49</v>
      </c>
      <c r="D711" s="134">
        <v>1.473555116</v>
      </c>
    </row>
    <row r="712" spans="2:4" x14ac:dyDescent="0.45">
      <c r="B712" s="135">
        <v>29.5833333333333</v>
      </c>
      <c r="C712" s="134">
        <v>1.538</v>
      </c>
      <c r="D712" s="134">
        <v>1.5312887559999999</v>
      </c>
    </row>
    <row r="713" spans="2:4" x14ac:dyDescent="0.45">
      <c r="B713" s="135">
        <v>29.625</v>
      </c>
      <c r="C713" s="134">
        <v>1.593</v>
      </c>
      <c r="D713" s="134">
        <v>1.5972722779999999</v>
      </c>
    </row>
    <row r="714" spans="2:4" x14ac:dyDescent="0.45">
      <c r="B714" s="135">
        <v>29.6666666666667</v>
      </c>
      <c r="C714" s="134">
        <v>1.6679999999999999</v>
      </c>
      <c r="D714" s="134">
        <v>1.6719978579999999</v>
      </c>
    </row>
    <row r="715" spans="2:4" x14ac:dyDescent="0.45">
      <c r="B715" s="135">
        <v>29.7083333333333</v>
      </c>
      <c r="C715" s="134">
        <v>1.746</v>
      </c>
      <c r="D715" s="134">
        <v>1.75153143</v>
      </c>
    </row>
    <row r="716" spans="2:4" x14ac:dyDescent="0.45">
      <c r="B716" s="135">
        <v>29.75</v>
      </c>
      <c r="C716" s="134">
        <v>1.8180000000000001</v>
      </c>
      <c r="D716" s="134">
        <v>1.8214896119999999</v>
      </c>
    </row>
    <row r="717" spans="2:4" x14ac:dyDescent="0.45">
      <c r="B717" s="135">
        <v>29.7916666666667</v>
      </c>
      <c r="C717" s="134">
        <v>1.8680000000000001</v>
      </c>
      <c r="D717" s="134">
        <v>1.8585525460000001</v>
      </c>
    </row>
    <row r="718" spans="2:4" x14ac:dyDescent="0.45">
      <c r="B718" s="135">
        <v>29.8333333333333</v>
      </c>
      <c r="C718" s="134">
        <v>1.847</v>
      </c>
      <c r="D718" s="134">
        <v>1.8404122469999999</v>
      </c>
    </row>
    <row r="719" spans="2:4" x14ac:dyDescent="0.45">
      <c r="B719" s="135">
        <v>29.875</v>
      </c>
      <c r="C719" s="134">
        <v>1.752</v>
      </c>
      <c r="D719" s="134">
        <v>1.7576755900000001</v>
      </c>
    </row>
    <row r="720" spans="2:4" x14ac:dyDescent="0.45">
      <c r="B720" s="135">
        <v>29.9166666666667</v>
      </c>
      <c r="C720" s="134">
        <v>1.6140000000000001</v>
      </c>
      <c r="D720" s="134">
        <v>1.619711535</v>
      </c>
    </row>
    <row r="721" spans="1:4" x14ac:dyDescent="0.45">
      <c r="B721" s="135">
        <v>29.9583333333333</v>
      </c>
      <c r="C721" s="134">
        <v>1.4570000000000001</v>
      </c>
      <c r="D721" s="134">
        <v>1.451419488</v>
      </c>
    </row>
    <row r="722" spans="1:4" x14ac:dyDescent="0.45">
      <c r="A722" s="139">
        <f>A698+1</f>
        <v>40056</v>
      </c>
      <c r="B722" s="135">
        <v>30</v>
      </c>
      <c r="C722" s="134">
        <v>1.28</v>
      </c>
      <c r="D722" s="134">
        <v>1.2841934230000001</v>
      </c>
    </row>
    <row r="723" spans="1:4" x14ac:dyDescent="0.45">
      <c r="B723" s="135">
        <v>30.0416666666667</v>
      </c>
      <c r="C723" s="134">
        <v>1.1459999999999999</v>
      </c>
      <c r="D723" s="134">
        <v>1.1467655510000001</v>
      </c>
    </row>
    <row r="724" spans="1:4" x14ac:dyDescent="0.45">
      <c r="B724" s="135">
        <v>30.0833333333333</v>
      </c>
      <c r="C724" s="134">
        <v>1.0669999999999999</v>
      </c>
      <c r="D724" s="134">
        <v>1.059508822</v>
      </c>
    </row>
    <row r="725" spans="1:4" x14ac:dyDescent="0.45">
      <c r="B725" s="135">
        <v>30.125</v>
      </c>
      <c r="C725" s="134">
        <v>1.0289999999999999</v>
      </c>
      <c r="D725" s="134">
        <v>1.032246019</v>
      </c>
    </row>
    <row r="726" spans="1:4" x14ac:dyDescent="0.45">
      <c r="B726" s="135">
        <v>30.1666666666667</v>
      </c>
      <c r="C726" s="134">
        <v>1.06</v>
      </c>
      <c r="D726" s="134">
        <v>1.063775454</v>
      </c>
    </row>
    <row r="727" spans="1:4" x14ac:dyDescent="0.45">
      <c r="B727" s="135">
        <v>30.2083333333333</v>
      </c>
      <c r="C727" s="134">
        <v>1.1459999999999999</v>
      </c>
      <c r="D727" s="134">
        <v>1.1419691789999999</v>
      </c>
    </row>
    <row r="728" spans="1:4" x14ac:dyDescent="0.45">
      <c r="B728" s="135">
        <v>30.25</v>
      </c>
      <c r="C728" s="134">
        <v>1.246</v>
      </c>
      <c r="D728" s="134">
        <v>1.24501368</v>
      </c>
    </row>
    <row r="729" spans="1:4" x14ac:dyDescent="0.45">
      <c r="B729" s="135">
        <v>30.2916666666667</v>
      </c>
      <c r="C729" s="134">
        <v>1.34</v>
      </c>
      <c r="D729" s="134">
        <v>1.3452380610000001</v>
      </c>
    </row>
    <row r="730" spans="1:4" x14ac:dyDescent="0.45">
      <c r="B730" s="135">
        <v>30.3333333333333</v>
      </c>
      <c r="C730" s="134">
        <v>1.4139999999999999</v>
      </c>
      <c r="D730" s="134">
        <v>1.4161657560000001</v>
      </c>
    </row>
    <row r="731" spans="1:4" x14ac:dyDescent="0.45">
      <c r="B731" s="135">
        <v>30.375</v>
      </c>
      <c r="C731" s="134">
        <v>1.448</v>
      </c>
      <c r="D731" s="134">
        <v>1.441306285</v>
      </c>
    </row>
    <row r="732" spans="1:4" x14ac:dyDescent="0.45">
      <c r="B732" s="135">
        <v>30.4166666666667</v>
      </c>
      <c r="C732" s="134">
        <v>1.4239999999999999</v>
      </c>
      <c r="D732" s="134">
        <v>1.4209681729999999</v>
      </c>
    </row>
    <row r="733" spans="1:4" x14ac:dyDescent="0.45">
      <c r="B733" s="135">
        <v>30.4583333333333</v>
      </c>
      <c r="C733" s="134">
        <v>1.3720000000000001</v>
      </c>
      <c r="D733" s="134">
        <v>1.372912578</v>
      </c>
    </row>
    <row r="734" spans="1:4" x14ac:dyDescent="0.45">
      <c r="B734" s="135">
        <v>30.5</v>
      </c>
      <c r="C734" s="134">
        <v>1.3220000000000001</v>
      </c>
      <c r="D734" s="134">
        <v>1.3254268410000001</v>
      </c>
    </row>
    <row r="735" spans="1:4" x14ac:dyDescent="0.45">
      <c r="B735" s="135">
        <v>30.5416666666667</v>
      </c>
      <c r="C735" s="134">
        <v>1.296</v>
      </c>
      <c r="D735" s="134">
        <v>1.306155884</v>
      </c>
    </row>
    <row r="736" spans="1:4" x14ac:dyDescent="0.45">
      <c r="B736" s="135">
        <v>30.5833333333333</v>
      </c>
      <c r="C736" s="134">
        <v>1.341</v>
      </c>
      <c r="D736" s="134">
        <v>1.3328202739999999</v>
      </c>
    </row>
    <row r="737" spans="2:4" x14ac:dyDescent="0.45">
      <c r="B737" s="135">
        <v>30.625</v>
      </c>
      <c r="C737" s="134">
        <v>1.4159999999999999</v>
      </c>
      <c r="D737" s="134">
        <v>1.409826021</v>
      </c>
    </row>
    <row r="738" spans="2:4" x14ac:dyDescent="0.45">
      <c r="B738" s="135">
        <v>30.6666666666667</v>
      </c>
      <c r="C738" s="134">
        <v>1.53</v>
      </c>
      <c r="D738" s="134">
        <v>1.5295721840000001</v>
      </c>
    </row>
    <row r="739" spans="2:4" x14ac:dyDescent="0.45">
      <c r="B739" s="135">
        <v>30.7083333333333</v>
      </c>
      <c r="C739" s="134">
        <v>1.6719999999999999</v>
      </c>
      <c r="D739" s="134">
        <v>1.6742902470000001</v>
      </c>
    </row>
    <row r="740" spans="2:4" x14ac:dyDescent="0.45">
      <c r="B740" s="135">
        <v>30.75</v>
      </c>
      <c r="C740" s="134">
        <v>1.81</v>
      </c>
      <c r="D740" s="134">
        <v>1.8165443610000001</v>
      </c>
    </row>
    <row r="741" spans="2:4" x14ac:dyDescent="0.45">
      <c r="B741" s="135">
        <v>30.7916666666667</v>
      </c>
      <c r="C741" s="134">
        <v>1.919</v>
      </c>
      <c r="D741" s="134">
        <v>1.921242656</v>
      </c>
    </row>
    <row r="742" spans="2:4" x14ac:dyDescent="0.45">
      <c r="B742" s="135">
        <v>30.8333333333333</v>
      </c>
      <c r="C742" s="134">
        <v>1.958</v>
      </c>
      <c r="D742" s="134">
        <v>1.953407039</v>
      </c>
    </row>
    <row r="743" spans="2:4" x14ac:dyDescent="0.45">
      <c r="B743" s="135">
        <v>30.875</v>
      </c>
      <c r="C743" s="134">
        <v>1.895</v>
      </c>
      <c r="D743" s="134">
        <v>1.891652431</v>
      </c>
    </row>
    <row r="744" spans="2:4" x14ac:dyDescent="0.45">
      <c r="B744" s="135">
        <v>30.9166666666667</v>
      </c>
      <c r="C744" s="134">
        <v>1.7430000000000001</v>
      </c>
      <c r="D744" s="134">
        <v>1.740976745</v>
      </c>
    </row>
    <row r="745" spans="2:4" x14ac:dyDescent="0.45">
      <c r="B745" s="135">
        <v>30.9583333333333</v>
      </c>
      <c r="C745" s="134">
        <v>1.536</v>
      </c>
      <c r="D745" s="134">
        <v>1.5361437550000001</v>
      </c>
    </row>
    <row r="770" spans="1:1" x14ac:dyDescent="0.45">
      <c r="A770" s="139">
        <f>A746+1</f>
        <v>1</v>
      </c>
    </row>
    <row r="794" spans="1:1" x14ac:dyDescent="0.45">
      <c r="A794" s="139">
        <f>A770+1</f>
        <v>2</v>
      </c>
    </row>
    <row r="818" spans="1:1" x14ac:dyDescent="0.45">
      <c r="A818" s="139">
        <f>A794+1</f>
        <v>3</v>
      </c>
    </row>
    <row r="842" spans="1:1" x14ac:dyDescent="0.45">
      <c r="A842" s="139">
        <f>A818+1</f>
        <v>4</v>
      </c>
    </row>
    <row r="866" spans="1:1" x14ac:dyDescent="0.45">
      <c r="A866" s="139">
        <f>A842+1</f>
        <v>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91"/>
  <sheetViews>
    <sheetView topLeftCell="AM4" zoomScale="70" zoomScaleNormal="70" workbookViewId="0">
      <selection activeCell="AR12" sqref="AR12"/>
    </sheetView>
  </sheetViews>
  <sheetFormatPr defaultColWidth="9.19921875" defaultRowHeight="14.25" x14ac:dyDescent="0.45"/>
  <cols>
    <col min="1" max="1" width="9.19921875" style="1"/>
    <col min="2" max="2" width="17.19921875" style="1" customWidth="1"/>
    <col min="3" max="27" width="9.19921875" style="1"/>
    <col min="28" max="28" width="12.19921875" style="1" customWidth="1"/>
    <col min="29" max="41" width="9.19921875" style="1"/>
    <col min="42" max="42" width="11.265625" style="1" customWidth="1"/>
    <col min="43" max="47" width="9.19921875" style="1"/>
    <col min="48" max="49" width="9.265625" style="1" bestFit="1" customWidth="1"/>
    <col min="50" max="50" width="9.19921875" style="1"/>
    <col min="51" max="51" width="9.265625" style="1" bestFit="1" customWidth="1"/>
    <col min="52" max="52" width="9.19921875" style="1"/>
    <col min="53" max="53" width="11" style="1" customWidth="1"/>
    <col min="54" max="54" width="11.265625" style="1" customWidth="1"/>
    <col min="55" max="55" width="12" style="1" customWidth="1"/>
    <col min="56" max="56" width="10.796875" style="1" customWidth="1"/>
    <col min="57" max="57" width="9.19921875" style="1"/>
    <col min="58" max="58" width="15" style="1" customWidth="1"/>
    <col min="59" max="60" width="9.19921875" style="1"/>
    <col min="61" max="61" width="11.265625" style="1" bestFit="1" customWidth="1"/>
    <col min="62" max="63" width="11.46484375" style="1" customWidth="1"/>
    <col min="64" max="66" width="9.265625" style="1" bestFit="1" customWidth="1"/>
    <col min="67" max="67" width="12.796875" style="1" customWidth="1"/>
    <col min="68" max="69" width="12.46484375" style="1" customWidth="1"/>
    <col min="70" max="73" width="9.19921875" style="1"/>
    <col min="74" max="74" width="11.796875" style="1" bestFit="1" customWidth="1"/>
    <col min="75" max="75" width="12.796875" style="1" bestFit="1" customWidth="1"/>
    <col min="76" max="16384" width="9.19921875" style="1"/>
  </cols>
  <sheetData>
    <row r="1" spans="1:78" ht="22.5" x14ac:dyDescent="0.6">
      <c r="A1" s="147" t="s">
        <v>161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</row>
    <row r="2" spans="1:78" ht="22.5" x14ac:dyDescent="0.6">
      <c r="A2" s="147" t="s">
        <v>126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1:78" ht="23.25" x14ac:dyDescent="0.7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5" spans="1:78" x14ac:dyDescent="0.45">
      <c r="B5" s="55" t="s">
        <v>0</v>
      </c>
      <c r="C5" s="160" t="s">
        <v>162</v>
      </c>
      <c r="D5" s="161"/>
      <c r="E5" s="162"/>
    </row>
    <row r="6" spans="1:78" x14ac:dyDescent="0.45">
      <c r="B6" s="55" t="s">
        <v>1</v>
      </c>
      <c r="C6" s="160" t="s">
        <v>194</v>
      </c>
      <c r="D6" s="161"/>
      <c r="E6" s="162"/>
    </row>
    <row r="7" spans="1:78" x14ac:dyDescent="0.45">
      <c r="B7" s="55" t="s">
        <v>2</v>
      </c>
      <c r="C7" s="160" t="str">
        <f>B26</f>
        <v>15 AGUSTUS 2009</v>
      </c>
      <c r="D7" s="161"/>
      <c r="E7" s="162"/>
    </row>
    <row r="8" spans="1:78" ht="14.65" thickBot="1" x14ac:dyDescent="0.5">
      <c r="B8" s="55" t="s">
        <v>221</v>
      </c>
      <c r="C8" s="160" t="s">
        <v>163</v>
      </c>
      <c r="D8" s="161"/>
      <c r="E8" s="162"/>
    </row>
    <row r="9" spans="1:78" ht="14.65" thickBot="1" x14ac:dyDescent="0.5"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B9" s="1" t="s">
        <v>3</v>
      </c>
      <c r="AQ9" s="1" t="s">
        <v>4</v>
      </c>
      <c r="AY9" s="1" t="s">
        <v>5</v>
      </c>
      <c r="BJ9" s="2" t="s">
        <v>6</v>
      </c>
      <c r="BK9" s="2" t="s">
        <v>7</v>
      </c>
      <c r="BL9" s="2" t="s">
        <v>8</v>
      </c>
      <c r="BM9" s="2" t="s">
        <v>9</v>
      </c>
      <c r="BN9" s="2" t="s">
        <v>10</v>
      </c>
      <c r="BO9" s="2" t="s">
        <v>11</v>
      </c>
      <c r="BP9" s="2" t="s">
        <v>12</v>
      </c>
      <c r="BQ9" s="2" t="s">
        <v>13</v>
      </c>
      <c r="BS9" s="1" t="s">
        <v>14</v>
      </c>
    </row>
    <row r="10" spans="1:78" ht="14.65" thickBot="1" x14ac:dyDescent="0.5">
      <c r="B10" s="1" t="s">
        <v>15</v>
      </c>
      <c r="AB10" s="3"/>
      <c r="AC10" s="149" t="s">
        <v>16</v>
      </c>
      <c r="AD10" s="150"/>
      <c r="AE10" s="149" t="s">
        <v>17</v>
      </c>
      <c r="AF10" s="150"/>
      <c r="AG10" s="149" t="s">
        <v>18</v>
      </c>
      <c r="AH10" s="150"/>
      <c r="AI10" s="149" t="s">
        <v>19</v>
      </c>
      <c r="AJ10" s="150"/>
      <c r="AK10" s="149" t="s">
        <v>20</v>
      </c>
      <c r="AL10" s="150"/>
      <c r="AM10" s="149" t="s">
        <v>21</v>
      </c>
      <c r="AN10" s="150"/>
      <c r="AP10" s="3"/>
      <c r="AQ10" s="4" t="s">
        <v>22</v>
      </c>
      <c r="AR10" s="4" t="s">
        <v>16</v>
      </c>
      <c r="AS10" s="4" t="s">
        <v>17</v>
      </c>
      <c r="AT10" s="4" t="s">
        <v>18</v>
      </c>
      <c r="AU10" s="4" t="s">
        <v>19</v>
      </c>
      <c r="AV10" s="4" t="s">
        <v>20</v>
      </c>
      <c r="AW10" s="2" t="s">
        <v>21</v>
      </c>
      <c r="AX10" s="5"/>
      <c r="AY10" s="151" t="s">
        <v>23</v>
      </c>
      <c r="AZ10" s="151" t="s">
        <v>24</v>
      </c>
      <c r="BA10" s="2" t="s">
        <v>25</v>
      </c>
      <c r="BB10" s="2" t="s">
        <v>26</v>
      </c>
      <c r="BC10" s="2" t="s">
        <v>25</v>
      </c>
      <c r="BD10" s="2" t="s">
        <v>26</v>
      </c>
      <c r="BF10" s="6" t="s">
        <v>27</v>
      </c>
      <c r="BG10" s="7" t="s">
        <v>28</v>
      </c>
      <c r="BH10" s="8" t="s">
        <v>29</v>
      </c>
      <c r="BI10" s="47">
        <f>BC12</f>
        <v>754.52385473394065</v>
      </c>
      <c r="BJ10" s="45">
        <f>BI10</f>
        <v>754.52385473394065</v>
      </c>
      <c r="BK10" s="46" t="s">
        <v>33</v>
      </c>
      <c r="BL10" s="46" t="s">
        <v>33</v>
      </c>
      <c r="BM10" s="46" t="s">
        <v>33</v>
      </c>
      <c r="BN10" s="46" t="s">
        <v>33</v>
      </c>
      <c r="BO10" s="46" t="s">
        <v>33</v>
      </c>
      <c r="BP10" s="46" t="s">
        <v>33</v>
      </c>
      <c r="BQ10" s="47" t="s">
        <v>33</v>
      </c>
      <c r="BS10" s="7" t="s">
        <v>30</v>
      </c>
      <c r="BT10" s="9"/>
      <c r="BU10" s="9"/>
      <c r="BV10" s="9"/>
      <c r="BW10" s="10"/>
      <c r="BX10" s="11"/>
      <c r="BY10" s="11"/>
      <c r="BZ10" s="11"/>
    </row>
    <row r="11" spans="1:78" s="5" customFormat="1" ht="14.65" thickBot="1" x14ac:dyDescent="0.5">
      <c r="B11" s="2" t="s">
        <v>31</v>
      </c>
      <c r="C11" s="56">
        <v>0</v>
      </c>
      <c r="D11" s="57">
        <v>1</v>
      </c>
      <c r="E11" s="57">
        <v>2</v>
      </c>
      <c r="F11" s="57">
        <v>3</v>
      </c>
      <c r="G11" s="57">
        <v>4</v>
      </c>
      <c r="H11" s="57">
        <v>5</v>
      </c>
      <c r="I11" s="57">
        <v>6</v>
      </c>
      <c r="J11" s="57">
        <v>7</v>
      </c>
      <c r="K11" s="57">
        <v>8</v>
      </c>
      <c r="L11" s="57">
        <v>9</v>
      </c>
      <c r="M11" s="57">
        <v>10</v>
      </c>
      <c r="N11" s="57">
        <v>11</v>
      </c>
      <c r="O11" s="57">
        <v>12</v>
      </c>
      <c r="P11" s="57">
        <v>13</v>
      </c>
      <c r="Q11" s="57">
        <v>14</v>
      </c>
      <c r="R11" s="57">
        <v>15</v>
      </c>
      <c r="S11" s="57">
        <v>16</v>
      </c>
      <c r="T11" s="57">
        <v>17</v>
      </c>
      <c r="U11" s="57">
        <v>18</v>
      </c>
      <c r="V11" s="57">
        <v>19</v>
      </c>
      <c r="W11" s="57">
        <v>20</v>
      </c>
      <c r="X11" s="57">
        <v>21</v>
      </c>
      <c r="Y11" s="57">
        <v>22</v>
      </c>
      <c r="Z11" s="58">
        <v>23</v>
      </c>
      <c r="AB11" s="12" t="s">
        <v>130</v>
      </c>
      <c r="AC11" s="13" t="s">
        <v>32</v>
      </c>
      <c r="AD11" s="13" t="s">
        <v>33</v>
      </c>
      <c r="AE11" s="13" t="s">
        <v>32</v>
      </c>
      <c r="AF11" s="13" t="s">
        <v>33</v>
      </c>
      <c r="AG11" s="13" t="s">
        <v>32</v>
      </c>
      <c r="AH11" s="13" t="s">
        <v>33</v>
      </c>
      <c r="AI11" s="13" t="s">
        <v>32</v>
      </c>
      <c r="AJ11" s="13" t="s">
        <v>33</v>
      </c>
      <c r="AK11" s="13" t="s">
        <v>32</v>
      </c>
      <c r="AL11" s="13" t="s">
        <v>33</v>
      </c>
      <c r="AM11" s="13" t="s">
        <v>32</v>
      </c>
      <c r="AN11" s="13" t="s">
        <v>33</v>
      </c>
      <c r="AP11" s="12" t="s">
        <v>130</v>
      </c>
      <c r="AQ11" s="14"/>
      <c r="AR11" s="14" t="s">
        <v>193</v>
      </c>
      <c r="AS11" s="14" t="s">
        <v>193</v>
      </c>
      <c r="AT11" s="14" t="s">
        <v>193</v>
      </c>
      <c r="AU11" s="14" t="s">
        <v>193</v>
      </c>
      <c r="AV11" s="14" t="s">
        <v>193</v>
      </c>
      <c r="AW11" s="14" t="s">
        <v>193</v>
      </c>
      <c r="AX11" s="15"/>
      <c r="AY11" s="151"/>
      <c r="AZ11" s="151"/>
      <c r="BA11" s="152" t="s">
        <v>34</v>
      </c>
      <c r="BB11" s="152"/>
      <c r="BC11" s="2"/>
      <c r="BD11" s="2"/>
      <c r="BF11" s="16" t="s">
        <v>35</v>
      </c>
      <c r="BG11" s="17" t="s">
        <v>36</v>
      </c>
      <c r="BH11" s="5" t="s">
        <v>29</v>
      </c>
      <c r="BI11" s="50">
        <f>BC13</f>
        <v>25.827722073910536</v>
      </c>
      <c r="BJ11" s="48" t="s">
        <v>33</v>
      </c>
      <c r="BK11" s="49" t="s">
        <v>33</v>
      </c>
      <c r="BL11" s="49" t="s">
        <v>33</v>
      </c>
      <c r="BM11" s="49" t="s">
        <v>33</v>
      </c>
      <c r="BN11" s="49">
        <f>1*BI11</f>
        <v>25.827722073910536</v>
      </c>
      <c r="BO11" s="49">
        <f>-0.08*BI11</f>
        <v>-2.0662177659128429</v>
      </c>
      <c r="BP11" s="49" t="s">
        <v>33</v>
      </c>
      <c r="BQ11" s="50" t="s">
        <v>33</v>
      </c>
      <c r="BS11" s="17" t="s">
        <v>37</v>
      </c>
      <c r="BT11" s="11" t="s">
        <v>38</v>
      </c>
      <c r="BU11" s="11" t="s">
        <v>39</v>
      </c>
      <c r="BV11" s="95">
        <f>BN37</f>
        <v>233.60000000000002</v>
      </c>
      <c r="BW11" s="18"/>
      <c r="BX11" s="11"/>
      <c r="BY11" s="11"/>
      <c r="BZ11" s="11"/>
    </row>
    <row r="12" spans="1:78" ht="14.65" thickBot="1" x14ac:dyDescent="0.5">
      <c r="B12" s="74" t="s">
        <v>164</v>
      </c>
      <c r="C12" s="62">
        <v>0.69099123769411097</v>
      </c>
      <c r="D12" s="63">
        <v>0.85215165906692003</v>
      </c>
      <c r="E12" s="63">
        <v>1.0471007651065101</v>
      </c>
      <c r="F12" s="63">
        <v>1.2786308708553</v>
      </c>
      <c r="G12" s="63">
        <v>1.5105609216209499</v>
      </c>
      <c r="H12" s="63">
        <v>1.6870749372206999</v>
      </c>
      <c r="I12" s="63">
        <v>1.7633207112965701</v>
      </c>
      <c r="J12" s="63">
        <v>1.7262409585362699</v>
      </c>
      <c r="K12" s="63">
        <v>1.5958475370393399</v>
      </c>
      <c r="L12" s="63">
        <v>1.41205921788081</v>
      </c>
      <c r="M12" s="63">
        <v>1.2186527661383799</v>
      </c>
      <c r="N12" s="63">
        <v>1.0520396355972499</v>
      </c>
      <c r="O12" s="63">
        <v>0.93555508392060904</v>
      </c>
      <c r="P12" s="63">
        <v>0.87691114066674802</v>
      </c>
      <c r="Q12" s="63">
        <v>0.86817543343337999</v>
      </c>
      <c r="R12" s="63">
        <v>0.88963797637111197</v>
      </c>
      <c r="S12" s="63">
        <v>0.917665754011881</v>
      </c>
      <c r="T12" s="63">
        <v>0.93340044062279703</v>
      </c>
      <c r="U12" s="63">
        <v>0.92795695111573495</v>
      </c>
      <c r="V12" s="63">
        <v>0.902359533419269</v>
      </c>
      <c r="W12" s="63">
        <v>0.86428837498205402</v>
      </c>
      <c r="X12" s="63">
        <v>0.82507668496461795</v>
      </c>
      <c r="Y12" s="63">
        <v>0.79839915569883102</v>
      </c>
      <c r="Z12" s="64">
        <v>0.79923911497547795</v>
      </c>
      <c r="AB12" s="59" t="s">
        <v>131</v>
      </c>
      <c r="AC12" s="77">
        <f>SUM(I12:T12)</f>
        <v>14.189506655515149</v>
      </c>
      <c r="AD12" s="78">
        <f>SUM(C12:H12)+SUM(U12:Z12)</f>
        <v>12.183830206720476</v>
      </c>
      <c r="AE12" s="78">
        <f>SUM(O12:Z12)</f>
        <v>10.538665644182512</v>
      </c>
      <c r="AF12" s="78">
        <f>SUM(C12:N12)</f>
        <v>15.83467121805311</v>
      </c>
      <c r="AG12" s="78">
        <f>SUM(C12:E12)+SUM(L12:Q12)+SUM(X12:Z12)</f>
        <v>11.376351895143646</v>
      </c>
      <c r="AH12" s="78">
        <f>SUM(F12:K12)+SUM(R12:W12)</f>
        <v>14.996984967091977</v>
      </c>
      <c r="AI12" s="78">
        <f>SUM(C12:H12)+SUM(O12:T12)</f>
        <v>12.487856220591018</v>
      </c>
      <c r="AJ12" s="78">
        <f>SUM(I12:N12)+SUM(U12:Z12)</f>
        <v>13.885480641644605</v>
      </c>
      <c r="AK12" s="78">
        <f>C12++H12+I12+N12+O12+T12+U12+Z12</f>
        <v>8.7895781124432499</v>
      </c>
      <c r="AL12" s="78">
        <f>E12+F12+K12+L12+Q12+R12+W12+X12</f>
        <v>8.7808168606331236</v>
      </c>
      <c r="AM12" s="78">
        <f>SUM(C12:E12)+SUM(I12:K12)+SUM(O12:Q12)+SUM(U12:W12)</f>
        <v>13.050899386277516</v>
      </c>
      <c r="AN12" s="78">
        <f>SUM(F12:H12)+SUM(L12:N12)+SUM(R12:T12)+SUM(X12:Z12)</f>
        <v>13.322437475958106</v>
      </c>
      <c r="AP12" s="60" t="s">
        <v>131</v>
      </c>
      <c r="AQ12" s="79">
        <f>SUM(AC12:AD12)</f>
        <v>26.373336862235625</v>
      </c>
      <c r="AR12" s="79">
        <f>(AC12-AD12)+$AR$11</f>
        <v>12.005676448794674</v>
      </c>
      <c r="AS12" s="79">
        <f>(AE12-AF12)+$AS$11</f>
        <v>4.7039944261294018</v>
      </c>
      <c r="AT12" s="79">
        <f>(AG12-AH12)+$AT$11</f>
        <v>6.3793669280516685</v>
      </c>
      <c r="AU12" s="79">
        <f>(AI12-AJ12)+$AU$11</f>
        <v>8.6023755789464129</v>
      </c>
      <c r="AV12" s="79">
        <f>(AK12-AL12)+$AV$11</f>
        <v>10.008761251810126</v>
      </c>
      <c r="AW12" s="79">
        <f>(AM12-AN12)+$AW$11</f>
        <v>9.7284619103194103</v>
      </c>
      <c r="AX12" s="54"/>
      <c r="AY12" s="2">
        <v>0</v>
      </c>
      <c r="AZ12" s="2" t="s">
        <v>32</v>
      </c>
      <c r="BA12" s="79">
        <f>SUM(AQ12:AQ40)</f>
        <v>754.52385473394065</v>
      </c>
      <c r="BB12" s="79"/>
      <c r="BC12" s="79">
        <f>BA12</f>
        <v>754.52385473394065</v>
      </c>
      <c r="BD12" s="79"/>
      <c r="BF12" s="16" t="s">
        <v>40</v>
      </c>
      <c r="BG12" s="17" t="s">
        <v>41</v>
      </c>
      <c r="BH12" s="5" t="s">
        <v>29</v>
      </c>
      <c r="BI12" s="50">
        <f>BC15-BD18</f>
        <v>18.093419285745242</v>
      </c>
      <c r="BJ12" s="48" t="s">
        <v>33</v>
      </c>
      <c r="BK12" s="49">
        <f>0.07*BI12</f>
        <v>1.2665393500021671</v>
      </c>
      <c r="BL12" s="49" t="s">
        <v>33</v>
      </c>
      <c r="BM12" s="49" t="s">
        <v>33</v>
      </c>
      <c r="BN12" s="49">
        <f>-0.02*BI12</f>
        <v>-0.36186838571490482</v>
      </c>
      <c r="BO12" s="49">
        <f>1*BI12</f>
        <v>18.093419285745242</v>
      </c>
      <c r="BP12" s="49" t="s">
        <v>33</v>
      </c>
      <c r="BQ12" s="50">
        <f>0.02*BI12</f>
        <v>0.36186838571490482</v>
      </c>
      <c r="BS12" s="17" t="s">
        <v>37</v>
      </c>
      <c r="BT12" s="11" t="s">
        <v>38</v>
      </c>
      <c r="BU12" s="11" t="s">
        <v>42</v>
      </c>
      <c r="BV12" s="95">
        <f>BN38</f>
        <v>6.1</v>
      </c>
      <c r="BW12" s="18"/>
      <c r="BX12" s="11"/>
      <c r="BY12" s="11"/>
      <c r="BZ12" s="11"/>
    </row>
    <row r="13" spans="1:78" ht="14.65" thickBot="1" x14ac:dyDescent="0.5">
      <c r="B13" s="74" t="s">
        <v>165</v>
      </c>
      <c r="C13" s="65">
        <v>0.84098569024398495</v>
      </c>
      <c r="D13" s="66">
        <v>0.93038910493879301</v>
      </c>
      <c r="E13" s="66">
        <v>1.0626294842648001</v>
      </c>
      <c r="F13" s="66">
        <v>1.21976151426026</v>
      </c>
      <c r="G13" s="66">
        <v>1.3745307691732001</v>
      </c>
      <c r="H13" s="66">
        <v>1.49871189630795</v>
      </c>
      <c r="I13" s="66">
        <v>1.5723430151461599</v>
      </c>
      <c r="J13" s="66">
        <v>1.5893885071782501</v>
      </c>
      <c r="K13" s="66">
        <v>1.55724969544542</v>
      </c>
      <c r="L13" s="66">
        <v>1.49105071033653</v>
      </c>
      <c r="M13" s="66">
        <v>1.40643113215537</v>
      </c>
      <c r="N13" s="66">
        <v>1.3147992933161099</v>
      </c>
      <c r="O13" s="66">
        <v>1.2225827664817199</v>
      </c>
      <c r="P13" s="66">
        <v>1.1329428015574701</v>
      </c>
      <c r="Q13" s="66">
        <v>1.04732013098779</v>
      </c>
      <c r="R13" s="66">
        <v>0.96588264089872</v>
      </c>
      <c r="S13" s="66">
        <v>0.88830507737647502</v>
      </c>
      <c r="T13" s="66">
        <v>0.816236780085</v>
      </c>
      <c r="U13" s="66">
        <v>0.75606402935867301</v>
      </c>
      <c r="V13" s="66">
        <v>0.71863379990070597</v>
      </c>
      <c r="W13" s="66">
        <v>0.71456484200760595</v>
      </c>
      <c r="X13" s="66">
        <v>0.74804290962114806</v>
      </c>
      <c r="Y13" s="66">
        <v>0.81388539694573003</v>
      </c>
      <c r="Z13" s="67">
        <v>0.90001027652023802</v>
      </c>
      <c r="AB13" s="60" t="s">
        <v>132</v>
      </c>
      <c r="AC13" s="77">
        <f t="shared" ref="AC13:AC40" si="0">SUM(I13:T13)</f>
        <v>15.004532550965015</v>
      </c>
      <c r="AD13" s="78">
        <f t="shared" ref="AD13:AD40" si="1">SUM(C13:H13)+SUM(U13:Z13)</f>
        <v>11.578209713543089</v>
      </c>
      <c r="AE13" s="78">
        <f t="shared" ref="AE13:AE40" si="2">SUM(O13:Z13)</f>
        <v>10.724471451741277</v>
      </c>
      <c r="AF13" s="78">
        <f t="shared" ref="AF13:AF40" si="3">SUM(C13:N13)</f>
        <v>15.858270812766831</v>
      </c>
      <c r="AG13" s="78">
        <f t="shared" ref="AG13:AG40" si="4">SUM(C13:E13)+SUM(L13:Q13)+SUM(X13:Z13)</f>
        <v>12.911069697369685</v>
      </c>
      <c r="AH13" s="78">
        <f t="shared" ref="AH13:AH40" si="5">SUM(F13:K13)+SUM(R13:W13)</f>
        <v>13.671672567138419</v>
      </c>
      <c r="AI13" s="78">
        <f t="shared" ref="AI13:AI40" si="6">SUM(C13:H13)+SUM(O13:T13)</f>
        <v>13.000278656576164</v>
      </c>
      <c r="AJ13" s="78">
        <f t="shared" ref="AJ13:AJ40" si="7">SUM(I13:N13)+SUM(U13:Z13)</f>
        <v>13.58246360793194</v>
      </c>
      <c r="AK13" s="78">
        <f t="shared" ref="AK13:AK40" si="8">C13++H13+I13+N13+O13+T13+U13+Z13</f>
        <v>8.9217337474598359</v>
      </c>
      <c r="AL13" s="78">
        <f t="shared" ref="AL13:AL40" si="9">E13+F13+K13+L13+Q13+R13+W13+X13</f>
        <v>8.8065019278222749</v>
      </c>
      <c r="AM13" s="78">
        <f t="shared" ref="AM13:AM40" si="10">SUM(C13:E13)+SUM(I13:K13)+SUM(O13:Q13)+SUM(U13:W13)</f>
        <v>13.145093867511372</v>
      </c>
      <c r="AN13" s="78">
        <f t="shared" ref="AN13:AN40" si="11">SUM(F13:H13)+SUM(L13:N13)+SUM(R13:T13)+SUM(X13:Z13)</f>
        <v>13.43764839699673</v>
      </c>
      <c r="AP13" s="60" t="s">
        <v>132</v>
      </c>
      <c r="AQ13" s="79">
        <f t="shared" ref="AQ13:AQ40" si="12">SUM(AC13:AD13)</f>
        <v>26.582742264508106</v>
      </c>
      <c r="AR13" s="79">
        <f t="shared" ref="AR13:AR40" si="13">(AC13-AD13)+$AR$11</f>
        <v>13.426322837421926</v>
      </c>
      <c r="AS13" s="79">
        <f t="shared" ref="AS13:AS40" si="14">(AE13-AF13)+$AS$11</f>
        <v>4.8662006389744459</v>
      </c>
      <c r="AT13" s="79">
        <f t="shared" ref="AT13:AT40" si="15">(AG13-AH13)+$AT$11</f>
        <v>9.2393971302312661</v>
      </c>
      <c r="AU13" s="79">
        <f t="shared" ref="AU13:AU40" si="16">(AI13-AJ13)+$AU$11</f>
        <v>9.4178150486442238</v>
      </c>
      <c r="AV13" s="79">
        <f t="shared" ref="AV13:AV40" si="17">(AK13-AL13)+$AV$11</f>
        <v>10.115231819637561</v>
      </c>
      <c r="AW13" s="79">
        <f t="shared" ref="AW13:AW40" si="18">(AM13-AN13)+$AW$11</f>
        <v>9.7074454705146422</v>
      </c>
      <c r="AX13" s="54"/>
      <c r="AY13" s="13">
        <v>10</v>
      </c>
      <c r="AZ13" s="2" t="s">
        <v>32</v>
      </c>
      <c r="BA13" s="79">
        <f>SUM(AR12:AR40)</f>
        <v>315.82772207391054</v>
      </c>
      <c r="BB13" s="79">
        <f>SUM(AS12:AS40)</f>
        <v>193.92732635041003</v>
      </c>
      <c r="BC13" s="142">
        <f>BA13-BA14</f>
        <v>25.827722073910536</v>
      </c>
      <c r="BD13" s="142">
        <f>BB13-BB14</f>
        <v>-96.072673649589973</v>
      </c>
      <c r="BF13" s="19"/>
      <c r="BG13" s="20" t="s">
        <v>43</v>
      </c>
      <c r="BH13" s="5" t="s">
        <v>29</v>
      </c>
      <c r="BI13" s="50">
        <f>BC20-BD23</f>
        <v>19.526046293386955</v>
      </c>
      <c r="BJ13" s="48" t="s">
        <v>33</v>
      </c>
      <c r="BK13" s="49" t="s">
        <v>33</v>
      </c>
      <c r="BL13" s="49" t="s">
        <v>33</v>
      </c>
      <c r="BM13" s="49" t="s">
        <v>33</v>
      </c>
      <c r="BN13" s="49" t="s">
        <v>33</v>
      </c>
      <c r="BO13" s="49" t="s">
        <v>33</v>
      </c>
      <c r="BP13" s="49" t="s">
        <v>33</v>
      </c>
      <c r="BQ13" s="50" t="s">
        <v>33</v>
      </c>
      <c r="BS13" s="17"/>
      <c r="BT13" s="11" t="s">
        <v>44</v>
      </c>
      <c r="BU13" s="11" t="s">
        <v>45</v>
      </c>
      <c r="BV13" s="95">
        <f>SUM(BV11:BV12)</f>
        <v>239.70000000000002</v>
      </c>
      <c r="BW13" s="18"/>
      <c r="BX13" s="11"/>
      <c r="BY13" s="11"/>
      <c r="BZ13" s="11"/>
    </row>
    <row r="14" spans="1:78" ht="14.65" thickBot="1" x14ac:dyDescent="0.5">
      <c r="B14" s="74" t="s">
        <v>166</v>
      </c>
      <c r="C14" s="65">
        <v>0.99302537806095503</v>
      </c>
      <c r="D14" s="66">
        <v>1.0827194024576099</v>
      </c>
      <c r="E14" s="66">
        <v>1.1630721101694299</v>
      </c>
      <c r="F14" s="66">
        <v>1.23075007143462</v>
      </c>
      <c r="G14" s="66">
        <v>1.28384932333957</v>
      </c>
      <c r="H14" s="66">
        <v>1.3226016077007701</v>
      </c>
      <c r="I14" s="66">
        <v>1.3510457899009001</v>
      </c>
      <c r="J14" s="66">
        <v>1.3768834566666399</v>
      </c>
      <c r="K14" s="66">
        <v>1.40777579624747</v>
      </c>
      <c r="L14" s="66">
        <v>1.4454884976622799</v>
      </c>
      <c r="M14" s="66">
        <v>1.4817195708697399</v>
      </c>
      <c r="N14" s="66">
        <v>1.49893243247664</v>
      </c>
      <c r="O14" s="66">
        <v>1.47651182409465</v>
      </c>
      <c r="P14" s="66">
        <v>1.3994429295611599</v>
      </c>
      <c r="Q14" s="66">
        <v>1.26550057742176</v>
      </c>
      <c r="R14" s="66">
        <v>1.0879463999127601</v>
      </c>
      <c r="S14" s="66">
        <v>0.89297175527153005</v>
      </c>
      <c r="T14" s="66">
        <v>0.71326974275374599</v>
      </c>
      <c r="U14" s="66">
        <v>0.580209266113897</v>
      </c>
      <c r="V14" s="66">
        <v>0.51689025633363195</v>
      </c>
      <c r="W14" s="66">
        <v>0.53340449553362501</v>
      </c>
      <c r="X14" s="66">
        <v>0.62471865036014596</v>
      </c>
      <c r="Y14" s="66">
        <v>0.77124330422450804</v>
      </c>
      <c r="Z14" s="67">
        <v>0.94227813866457599</v>
      </c>
      <c r="AB14" s="60" t="s">
        <v>133</v>
      </c>
      <c r="AC14" s="77">
        <f t="shared" si="0"/>
        <v>15.397488772839274</v>
      </c>
      <c r="AD14" s="78">
        <f t="shared" si="1"/>
        <v>11.044762004393339</v>
      </c>
      <c r="AE14" s="78">
        <f t="shared" si="2"/>
        <v>10.804387340245992</v>
      </c>
      <c r="AF14" s="78">
        <f t="shared" si="3"/>
        <v>15.637863436986624</v>
      </c>
      <c r="AG14" s="78">
        <f t="shared" si="4"/>
        <v>14.144652816023454</v>
      </c>
      <c r="AH14" s="78">
        <f t="shared" si="5"/>
        <v>12.29759796120916</v>
      </c>
      <c r="AI14" s="78">
        <f t="shared" si="6"/>
        <v>13.911661122178561</v>
      </c>
      <c r="AJ14" s="78">
        <f t="shared" si="7"/>
        <v>12.530589655054055</v>
      </c>
      <c r="AK14" s="78">
        <f t="shared" si="8"/>
        <v>8.8778741797661347</v>
      </c>
      <c r="AL14" s="78">
        <f t="shared" si="9"/>
        <v>8.7586565987420908</v>
      </c>
      <c r="AM14" s="78">
        <f t="shared" si="10"/>
        <v>13.146481282561728</v>
      </c>
      <c r="AN14" s="78">
        <f t="shared" si="11"/>
        <v>13.295769494670886</v>
      </c>
      <c r="AP14" s="60" t="s">
        <v>133</v>
      </c>
      <c r="AQ14" s="79">
        <f t="shared" si="12"/>
        <v>26.442250777232616</v>
      </c>
      <c r="AR14" s="79">
        <f t="shared" si="13"/>
        <v>14.352726768445935</v>
      </c>
      <c r="AS14" s="79">
        <f t="shared" si="14"/>
        <v>5.1665239032593675</v>
      </c>
      <c r="AT14" s="79">
        <f t="shared" si="15"/>
        <v>11.847054854814294</v>
      </c>
      <c r="AU14" s="79">
        <f t="shared" si="16"/>
        <v>11.381071467124507</v>
      </c>
      <c r="AV14" s="79">
        <f t="shared" si="17"/>
        <v>10.119217581024044</v>
      </c>
      <c r="AW14" s="79">
        <f t="shared" si="18"/>
        <v>9.8507117878908428</v>
      </c>
      <c r="AX14" s="54"/>
      <c r="AY14" s="12"/>
      <c r="AZ14" s="2" t="s">
        <v>33</v>
      </c>
      <c r="BA14" s="79">
        <f>29*AR11</f>
        <v>290</v>
      </c>
      <c r="BB14" s="79">
        <f>29*AS11</f>
        <v>290</v>
      </c>
      <c r="BC14" s="144"/>
      <c r="BD14" s="144"/>
      <c r="BF14" s="19"/>
      <c r="BG14" s="20" t="s">
        <v>46</v>
      </c>
      <c r="BH14" s="5" t="s">
        <v>29</v>
      </c>
      <c r="BI14" s="50">
        <f>BC25</f>
        <v>-127.7987384138145</v>
      </c>
      <c r="BJ14" s="48" t="s">
        <v>33</v>
      </c>
      <c r="BK14" s="49">
        <f>-0.03*BI14</f>
        <v>3.8339621524144349</v>
      </c>
      <c r="BL14" s="49">
        <f>1*BI14</f>
        <v>-127.7987384138145</v>
      </c>
      <c r="BM14" s="49">
        <f>-0.03*BI14</f>
        <v>3.8339621524144349</v>
      </c>
      <c r="BN14" s="49" t="s">
        <v>33</v>
      </c>
      <c r="BO14" s="49" t="s">
        <v>33</v>
      </c>
      <c r="BP14" s="49" t="s">
        <v>33</v>
      </c>
      <c r="BQ14" s="50" t="s">
        <v>33</v>
      </c>
      <c r="BS14" s="17" t="s">
        <v>47</v>
      </c>
      <c r="BT14" s="11" t="s">
        <v>48</v>
      </c>
      <c r="BU14" s="11" t="s">
        <v>49</v>
      </c>
      <c r="BV14" s="95">
        <f>(((BV13-230)/(240-230))*(-9.8-(-13)))+(-13)</f>
        <v>-9.8959999999999955</v>
      </c>
      <c r="BW14" s="18"/>
      <c r="BX14" s="11"/>
      <c r="BY14" s="11"/>
      <c r="BZ14" s="11"/>
    </row>
    <row r="15" spans="1:78" ht="14.65" thickBot="1" x14ac:dyDescent="0.5">
      <c r="B15" s="74" t="s">
        <v>167</v>
      </c>
      <c r="C15" s="65">
        <v>1.1024983527719201</v>
      </c>
      <c r="D15" s="66">
        <v>1.22074730952018</v>
      </c>
      <c r="E15" s="66">
        <v>1.27876143921444</v>
      </c>
      <c r="F15" s="66">
        <v>1.27647529509696</v>
      </c>
      <c r="G15" s="66">
        <v>1.23158991995553</v>
      </c>
      <c r="H15" s="66">
        <v>1.1736495541994101</v>
      </c>
      <c r="I15" s="66">
        <v>1.1349884274914901</v>
      </c>
      <c r="J15" s="66">
        <v>1.1413891320066201</v>
      </c>
      <c r="K15" s="66">
        <v>1.2047035758685301</v>
      </c>
      <c r="L15" s="66">
        <v>1.3189619926981899</v>
      </c>
      <c r="M15" s="66">
        <v>1.4607548708135201</v>
      </c>
      <c r="N15" s="66">
        <v>1.5938092471496199</v>
      </c>
      <c r="O15" s="66">
        <v>1.67698212621886</v>
      </c>
      <c r="P15" s="66">
        <v>1.67446493569453</v>
      </c>
      <c r="Q15" s="66">
        <v>1.5664072444002901</v>
      </c>
      <c r="R15" s="66">
        <v>1.35725163086607</v>
      </c>
      <c r="S15" s="66">
        <v>1.0784987277584901</v>
      </c>
      <c r="T15" s="66">
        <v>0.78342077915674702</v>
      </c>
      <c r="U15" s="66">
        <v>0.53389945841175701</v>
      </c>
      <c r="V15" s="66">
        <v>0.383268223690518</v>
      </c>
      <c r="W15" s="66">
        <v>0.36150577650461502</v>
      </c>
      <c r="X15" s="66">
        <v>0.46809790299051302</v>
      </c>
      <c r="Y15" s="66">
        <v>0.67377786457310895</v>
      </c>
      <c r="Z15" s="67">
        <v>0.928609035978886</v>
      </c>
      <c r="AB15" s="60" t="s">
        <v>134</v>
      </c>
      <c r="AC15" s="77">
        <f t="shared" si="0"/>
        <v>15.991632690122959</v>
      </c>
      <c r="AD15" s="78">
        <f t="shared" si="1"/>
        <v>10.632880132907838</v>
      </c>
      <c r="AE15" s="78">
        <f t="shared" si="2"/>
        <v>11.486183706244384</v>
      </c>
      <c r="AF15" s="78">
        <f t="shared" si="3"/>
        <v>15.13832911678641</v>
      </c>
      <c r="AG15" s="78">
        <f t="shared" si="4"/>
        <v>14.963872322024057</v>
      </c>
      <c r="AH15" s="78">
        <f t="shared" si="5"/>
        <v>11.660640501006736</v>
      </c>
      <c r="AI15" s="78">
        <f t="shared" si="6"/>
        <v>15.420747314853429</v>
      </c>
      <c r="AJ15" s="78">
        <f t="shared" si="7"/>
        <v>11.203765508177369</v>
      </c>
      <c r="AK15" s="78">
        <f t="shared" si="8"/>
        <v>8.9278569813786905</v>
      </c>
      <c r="AL15" s="78">
        <f t="shared" si="9"/>
        <v>8.8321648576396079</v>
      </c>
      <c r="AM15" s="78">
        <f t="shared" si="10"/>
        <v>13.279616001793752</v>
      </c>
      <c r="AN15" s="78">
        <f t="shared" si="11"/>
        <v>13.344896821237045</v>
      </c>
      <c r="AP15" s="60" t="s">
        <v>134</v>
      </c>
      <c r="AQ15" s="79">
        <f t="shared" si="12"/>
        <v>26.624512823030798</v>
      </c>
      <c r="AR15" s="79">
        <f t="shared" si="13"/>
        <v>15.358752557215121</v>
      </c>
      <c r="AS15" s="79">
        <f t="shared" si="14"/>
        <v>6.3478545894579739</v>
      </c>
      <c r="AT15" s="79">
        <f t="shared" si="15"/>
        <v>13.303231821017322</v>
      </c>
      <c r="AU15" s="79">
        <f t="shared" si="16"/>
        <v>14.21698180667606</v>
      </c>
      <c r="AV15" s="79">
        <f t="shared" si="17"/>
        <v>10.095692123739083</v>
      </c>
      <c r="AW15" s="79">
        <f t="shared" si="18"/>
        <v>9.9347191805567068</v>
      </c>
      <c r="AX15" s="54"/>
      <c r="AY15" s="13">
        <v>12</v>
      </c>
      <c r="AZ15" s="2" t="s">
        <v>32</v>
      </c>
      <c r="BA15" s="79">
        <f>SUM(AR12:AR15)+SUM(AR23:AR29)+SUM(AR37:AR40)</f>
        <v>166.02288659258295</v>
      </c>
      <c r="BB15" s="79">
        <f>SUM(AS12:AS15)+SUM(AS23:AS29)+SUM(AS37:AS40)</f>
        <v>72.122887300359963</v>
      </c>
      <c r="BC15" s="142">
        <f>BA15-BA16-BA17</f>
        <v>6.2180511112553063</v>
      </c>
      <c r="BD15" s="142">
        <f>BB15-BB16-BB17</f>
        <v>-59.681551749690158</v>
      </c>
      <c r="BF15" s="19"/>
      <c r="BG15" s="20" t="s">
        <v>50</v>
      </c>
      <c r="BH15" s="5" t="s">
        <v>29</v>
      </c>
      <c r="BI15" s="50">
        <f>BC27-BD30</f>
        <v>-21.601766321855479</v>
      </c>
      <c r="BJ15" s="48" t="s">
        <v>33</v>
      </c>
      <c r="BK15" s="49">
        <f>1*BI15</f>
        <v>-21.601766321855479</v>
      </c>
      <c r="BL15" s="49">
        <f>0.015*BI15</f>
        <v>-0.32402649482783219</v>
      </c>
      <c r="BM15" s="49">
        <f>0.038*BI15</f>
        <v>-0.82086712023050812</v>
      </c>
      <c r="BN15" s="49">
        <f>0.002*BI15</f>
        <v>-4.3203532643710955E-2</v>
      </c>
      <c r="BO15" s="49">
        <f>-0.058*BI15</f>
        <v>1.2529024466676177</v>
      </c>
      <c r="BP15" s="49" t="s">
        <v>33</v>
      </c>
      <c r="BQ15" s="50">
        <f>-0.035*BI15</f>
        <v>0.75606182126494181</v>
      </c>
      <c r="BS15" s="17" t="s">
        <v>47</v>
      </c>
      <c r="BT15" s="11" t="s">
        <v>48</v>
      </c>
      <c r="BU15" s="11" t="s">
        <v>51</v>
      </c>
      <c r="BV15" s="95">
        <f>(((BV13-230)/(240-230))*(0.115-0.029))+0.029</f>
        <v>0.11242000000000016</v>
      </c>
      <c r="BW15" s="18"/>
      <c r="BX15" s="11"/>
      <c r="BY15" s="11"/>
      <c r="BZ15" s="11"/>
    </row>
    <row r="16" spans="1:78" ht="14.65" thickBot="1" x14ac:dyDescent="0.5">
      <c r="B16" s="74" t="s">
        <v>168</v>
      </c>
      <c r="C16" s="65">
        <v>1.1733466800410799</v>
      </c>
      <c r="D16" s="66">
        <v>1.35259445585532</v>
      </c>
      <c r="E16" s="66">
        <v>1.42853890988156</v>
      </c>
      <c r="F16" s="66">
        <v>1.3920365121078699</v>
      </c>
      <c r="G16" s="66">
        <v>1.2663783704523901</v>
      </c>
      <c r="H16" s="66">
        <v>1.1009875677891501</v>
      </c>
      <c r="I16" s="66">
        <v>0.95670917811654799</v>
      </c>
      <c r="J16" s="66">
        <v>0.88778865273490504</v>
      </c>
      <c r="K16" s="66">
        <v>0.92616671126421701</v>
      </c>
      <c r="L16" s="66">
        <v>1.0723089013435301</v>
      </c>
      <c r="M16" s="66">
        <v>1.29485643495836</v>
      </c>
      <c r="N16" s="66">
        <v>1.5389571911851201</v>
      </c>
      <c r="O16" s="66">
        <v>1.7402842403254299</v>
      </c>
      <c r="P16" s="66">
        <v>1.8401764624766399</v>
      </c>
      <c r="Q16" s="66">
        <v>1.79859126497467</v>
      </c>
      <c r="R16" s="66">
        <v>1.60415495058825</v>
      </c>
      <c r="S16" s="66">
        <v>1.2809690747354201</v>
      </c>
      <c r="T16" s="66">
        <v>0.88909033230772905</v>
      </c>
      <c r="U16" s="66">
        <v>0.51387868576404205</v>
      </c>
      <c r="V16" s="66">
        <v>0.24339984870621301</v>
      </c>
      <c r="W16" s="66">
        <v>0.14127084276940699</v>
      </c>
      <c r="X16" s="66">
        <v>0.22710777640921001</v>
      </c>
      <c r="Y16" s="66">
        <v>0.472669797877247</v>
      </c>
      <c r="Z16" s="67">
        <v>0.81250251284859998</v>
      </c>
      <c r="AB16" s="60" t="s">
        <v>135</v>
      </c>
      <c r="AC16" s="77">
        <f t="shared" si="0"/>
        <v>15.830053395010818</v>
      </c>
      <c r="AD16" s="78">
        <f t="shared" si="1"/>
        <v>10.124711960502088</v>
      </c>
      <c r="AE16" s="78">
        <f t="shared" si="2"/>
        <v>11.564095789782858</v>
      </c>
      <c r="AF16" s="78">
        <f t="shared" si="3"/>
        <v>14.39066956573005</v>
      </c>
      <c r="AG16" s="78">
        <f t="shared" si="4"/>
        <v>14.751934628176766</v>
      </c>
      <c r="AH16" s="78">
        <f t="shared" si="5"/>
        <v>11.20283072733614</v>
      </c>
      <c r="AI16" s="78">
        <f t="shared" si="6"/>
        <v>16.867148821535508</v>
      </c>
      <c r="AJ16" s="78">
        <f t="shared" si="7"/>
        <v>9.0876165339773998</v>
      </c>
      <c r="AK16" s="78">
        <f t="shared" si="8"/>
        <v>8.7257563883776985</v>
      </c>
      <c r="AL16" s="78">
        <f t="shared" si="9"/>
        <v>8.5901758693387134</v>
      </c>
      <c r="AM16" s="78">
        <f t="shared" si="10"/>
        <v>13.002745932910033</v>
      </c>
      <c r="AN16" s="78">
        <f t="shared" si="11"/>
        <v>12.952019422602877</v>
      </c>
      <c r="AP16" s="60" t="s">
        <v>135</v>
      </c>
      <c r="AQ16" s="79">
        <f t="shared" si="12"/>
        <v>25.954765355512905</v>
      </c>
      <c r="AR16" s="79">
        <f t="shared" si="13"/>
        <v>15.70534143450873</v>
      </c>
      <c r="AS16" s="79">
        <f t="shared" si="14"/>
        <v>7.1734262240528075</v>
      </c>
      <c r="AT16" s="79">
        <f t="shared" si="15"/>
        <v>13.549103900840626</v>
      </c>
      <c r="AU16" s="79">
        <f t="shared" si="16"/>
        <v>17.779532287558109</v>
      </c>
      <c r="AV16" s="79">
        <f t="shared" si="17"/>
        <v>10.135580519038985</v>
      </c>
      <c r="AW16" s="79">
        <f t="shared" si="18"/>
        <v>10.050726510307156</v>
      </c>
      <c r="AX16" s="54"/>
      <c r="AY16" s="21"/>
      <c r="AZ16" s="2" t="s">
        <v>33</v>
      </c>
      <c r="BA16" s="79">
        <f>SUM(AR16:AR22)+SUM(AR30:AR36)</f>
        <v>149.80483548132764</v>
      </c>
      <c r="BB16" s="79">
        <f>SUM(AS16:AS22)+SUM(AS30:AS36)</f>
        <v>121.80443905005012</v>
      </c>
      <c r="BC16" s="143"/>
      <c r="BD16" s="143"/>
      <c r="BF16" s="19"/>
      <c r="BG16" s="20" t="s">
        <v>52</v>
      </c>
      <c r="BH16" s="5" t="s">
        <v>29</v>
      </c>
      <c r="BI16" s="50">
        <f>BC32-BD35</f>
        <v>14.849545398074653</v>
      </c>
      <c r="BJ16" s="48" t="s">
        <v>33</v>
      </c>
      <c r="BK16" s="49">
        <f>-0.06*BI16</f>
        <v>-0.89097272388447912</v>
      </c>
      <c r="BL16" s="49" t="s">
        <v>33</v>
      </c>
      <c r="BM16" s="49">
        <f>1*BI16</f>
        <v>14.849545398074653</v>
      </c>
      <c r="BN16" s="49" t="s">
        <v>33</v>
      </c>
      <c r="BO16" s="49" t="s">
        <v>33</v>
      </c>
      <c r="BP16" s="49" t="s">
        <v>33</v>
      </c>
      <c r="BQ16" s="50" t="s">
        <v>33</v>
      </c>
      <c r="BS16" s="17" t="s">
        <v>53</v>
      </c>
      <c r="BT16" s="11" t="s">
        <v>54</v>
      </c>
      <c r="BU16" s="11" t="s">
        <v>55</v>
      </c>
      <c r="BV16" s="95">
        <v>1.212</v>
      </c>
      <c r="BW16" s="18"/>
      <c r="BX16" s="11"/>
      <c r="BY16" s="11"/>
      <c r="BZ16" s="11"/>
    </row>
    <row r="17" spans="2:78" ht="14.65" thickBot="1" x14ac:dyDescent="0.5">
      <c r="B17" s="74" t="s">
        <v>169</v>
      </c>
      <c r="C17" s="65">
        <v>1.16203422446185</v>
      </c>
      <c r="D17" s="66">
        <v>1.4373105004256901</v>
      </c>
      <c r="E17" s="66">
        <v>1.57417631378116</v>
      </c>
      <c r="F17" s="66">
        <v>1.5448910609544899</v>
      </c>
      <c r="G17" s="66">
        <v>1.36740447631802</v>
      </c>
      <c r="H17" s="66">
        <v>1.1020243172112201</v>
      </c>
      <c r="I17" s="66">
        <v>0.83454651287689396</v>
      </c>
      <c r="J17" s="66">
        <v>0.65112614986769102</v>
      </c>
      <c r="K17" s="66">
        <v>0.61361933826531001</v>
      </c>
      <c r="L17" s="66">
        <v>0.74307127792999195</v>
      </c>
      <c r="M17" s="66">
        <v>1.01505985435307</v>
      </c>
      <c r="N17" s="66">
        <v>1.3664494897377499</v>
      </c>
      <c r="O17" s="66">
        <v>1.71059458057165</v>
      </c>
      <c r="P17" s="66">
        <v>1.95730300602532</v>
      </c>
      <c r="Q17" s="66">
        <v>2.0339511318754502</v>
      </c>
      <c r="R17" s="66">
        <v>1.9041955202032701</v>
      </c>
      <c r="S17" s="66">
        <v>1.58053750147011</v>
      </c>
      <c r="T17" s="66">
        <v>1.1266245508136199</v>
      </c>
      <c r="U17" s="66">
        <v>0.64549072874414903</v>
      </c>
      <c r="V17" s="66">
        <v>0.25323689213643003</v>
      </c>
      <c r="W17" s="66">
        <v>4.49046795548299E-2</v>
      </c>
      <c r="X17" s="66">
        <v>6.6030939950414702E-2</v>
      </c>
      <c r="Y17" s="66">
        <v>0.302090526663226</v>
      </c>
      <c r="Z17" s="67">
        <v>0.68764308682424402</v>
      </c>
      <c r="AB17" s="60" t="s">
        <v>136</v>
      </c>
      <c r="AC17" s="77">
        <f t="shared" si="0"/>
        <v>15.537078913990127</v>
      </c>
      <c r="AD17" s="78">
        <f t="shared" si="1"/>
        <v>10.187237747025723</v>
      </c>
      <c r="AE17" s="78">
        <f t="shared" si="2"/>
        <v>12.312603144832712</v>
      </c>
      <c r="AF17" s="78">
        <f t="shared" si="3"/>
        <v>13.411713516183138</v>
      </c>
      <c r="AG17" s="78">
        <f t="shared" si="4"/>
        <v>14.055714932599816</v>
      </c>
      <c r="AH17" s="78">
        <f t="shared" si="5"/>
        <v>11.668601728416036</v>
      </c>
      <c r="AI17" s="78">
        <f t="shared" si="6"/>
        <v>18.501047184111851</v>
      </c>
      <c r="AJ17" s="78">
        <f t="shared" si="7"/>
        <v>7.2232694769040009</v>
      </c>
      <c r="AK17" s="78">
        <f t="shared" si="8"/>
        <v>8.6354074912413772</v>
      </c>
      <c r="AL17" s="78">
        <f t="shared" si="9"/>
        <v>8.524840262514914</v>
      </c>
      <c r="AM17" s="78">
        <f t="shared" si="10"/>
        <v>12.918294058586424</v>
      </c>
      <c r="AN17" s="78">
        <f t="shared" si="11"/>
        <v>12.806022602429426</v>
      </c>
      <c r="AP17" s="60" t="s">
        <v>136</v>
      </c>
      <c r="AQ17" s="79">
        <f t="shared" si="12"/>
        <v>25.724316661015848</v>
      </c>
      <c r="AR17" s="79">
        <f t="shared" si="13"/>
        <v>15.349841166964405</v>
      </c>
      <c r="AS17" s="79">
        <f t="shared" si="14"/>
        <v>8.9008896286495744</v>
      </c>
      <c r="AT17" s="79">
        <f t="shared" si="15"/>
        <v>12.38711320418378</v>
      </c>
      <c r="AU17" s="79">
        <f t="shared" si="16"/>
        <v>21.27777770720785</v>
      </c>
      <c r="AV17" s="79">
        <f t="shared" si="17"/>
        <v>10.110567228726463</v>
      </c>
      <c r="AW17" s="79">
        <f t="shared" si="18"/>
        <v>10.112271456156998</v>
      </c>
      <c r="AX17" s="54"/>
      <c r="AY17" s="21"/>
      <c r="AZ17" s="2" t="s">
        <v>33</v>
      </c>
      <c r="BA17" s="79">
        <f>AR11*1</f>
        <v>10</v>
      </c>
      <c r="BB17" s="79">
        <f>AS11*1</f>
        <v>10</v>
      </c>
      <c r="BC17" s="144"/>
      <c r="BD17" s="144"/>
      <c r="BF17" s="19"/>
      <c r="BG17" s="20" t="s">
        <v>56</v>
      </c>
      <c r="BH17" s="5" t="s">
        <v>29</v>
      </c>
      <c r="BI17" s="50">
        <f>BC37-BD40</f>
        <v>-3.3913805493394023</v>
      </c>
      <c r="BJ17" s="48" t="s">
        <v>33</v>
      </c>
      <c r="BK17" s="49">
        <f>0.03*BI17</f>
        <v>-0.10174141648018206</v>
      </c>
      <c r="BL17" s="49" t="s">
        <v>33</v>
      </c>
      <c r="BM17" s="49" t="s">
        <v>33</v>
      </c>
      <c r="BN17" s="49" t="s">
        <v>33</v>
      </c>
      <c r="BO17" s="49" t="s">
        <v>33</v>
      </c>
      <c r="BP17" s="49" t="s">
        <v>33</v>
      </c>
      <c r="BQ17" s="50">
        <f>1*BI17</f>
        <v>-3.3913805493394023</v>
      </c>
      <c r="BS17" s="17"/>
      <c r="BT17" s="11"/>
      <c r="BU17" s="11" t="s">
        <v>57</v>
      </c>
      <c r="BV17" s="95">
        <f>BV16*BV14</f>
        <v>-11.993951999999995</v>
      </c>
      <c r="BW17" s="18"/>
      <c r="BX17" s="11"/>
      <c r="BY17" s="11"/>
      <c r="BZ17" s="11"/>
    </row>
    <row r="18" spans="2:78" ht="14.65" thickBot="1" x14ac:dyDescent="0.5">
      <c r="B18" s="74" t="s">
        <v>170</v>
      </c>
      <c r="C18" s="65">
        <v>1.12655348910302</v>
      </c>
      <c r="D18" s="66">
        <v>1.51370659245771</v>
      </c>
      <c r="E18" s="66">
        <v>1.7555918244157001</v>
      </c>
      <c r="F18" s="66">
        <v>1.79153381101317</v>
      </c>
      <c r="G18" s="66">
        <v>1.6132893446615599</v>
      </c>
      <c r="H18" s="66">
        <v>1.27384475060427</v>
      </c>
      <c r="I18" s="66">
        <v>0.87619275401656105</v>
      </c>
      <c r="J18" s="66">
        <v>0.54213279216266697</v>
      </c>
      <c r="K18" s="66">
        <v>0.37298319681753</v>
      </c>
      <c r="L18" s="66">
        <v>0.41927342052380201</v>
      </c>
      <c r="M18" s="66">
        <v>0.67078602233081697</v>
      </c>
      <c r="N18" s="66">
        <v>1.06601053434432</v>
      </c>
      <c r="O18" s="66">
        <v>1.5111098692406899</v>
      </c>
      <c r="P18" s="66">
        <v>1.8996466744101701</v>
      </c>
      <c r="Q18" s="66">
        <v>2.1318737707805999</v>
      </c>
      <c r="R18" s="66">
        <v>2.13630507745654</v>
      </c>
      <c r="S18" s="66">
        <v>1.89199704141173</v>
      </c>
      <c r="T18" s="66">
        <v>1.4429579993414701</v>
      </c>
      <c r="U18" s="66">
        <v>0.89431574572313099</v>
      </c>
      <c r="V18" s="66">
        <v>0.38590308363878201</v>
      </c>
      <c r="W18" s="66">
        <v>4.9945611572390997E-2</v>
      </c>
      <c r="X18" s="66">
        <v>-3.04069363715836E-2</v>
      </c>
      <c r="Y18" s="66">
        <v>0.156449904213876</v>
      </c>
      <c r="Z18" s="67">
        <v>0.55444103597707795</v>
      </c>
      <c r="AB18" s="60" t="s">
        <v>137</v>
      </c>
      <c r="AC18" s="77">
        <f t="shared" si="0"/>
        <v>14.961269152836898</v>
      </c>
      <c r="AD18" s="78">
        <f t="shared" si="1"/>
        <v>11.085168257009105</v>
      </c>
      <c r="AE18" s="78">
        <f t="shared" si="2"/>
        <v>13.024538877394873</v>
      </c>
      <c r="AF18" s="78">
        <f t="shared" si="3"/>
        <v>13.021898532451129</v>
      </c>
      <c r="AG18" s="78">
        <f t="shared" si="4"/>
        <v>12.7750362014262</v>
      </c>
      <c r="AH18" s="78">
        <f t="shared" si="5"/>
        <v>13.271401208419801</v>
      </c>
      <c r="AI18" s="78">
        <f t="shared" si="6"/>
        <v>20.088410244896629</v>
      </c>
      <c r="AJ18" s="78">
        <f t="shared" si="7"/>
        <v>5.958027164949371</v>
      </c>
      <c r="AK18" s="78">
        <f t="shared" si="8"/>
        <v>8.7454261783505416</v>
      </c>
      <c r="AL18" s="78">
        <f t="shared" si="9"/>
        <v>8.6270997762081478</v>
      </c>
      <c r="AM18" s="78">
        <f t="shared" si="10"/>
        <v>13.059955404338952</v>
      </c>
      <c r="AN18" s="78">
        <f t="shared" si="11"/>
        <v>12.98648200550705</v>
      </c>
      <c r="AP18" s="60" t="s">
        <v>137</v>
      </c>
      <c r="AQ18" s="79">
        <f t="shared" si="12"/>
        <v>26.046437409846003</v>
      </c>
      <c r="AR18" s="79">
        <f t="shared" si="13"/>
        <v>13.876100895827793</v>
      </c>
      <c r="AS18" s="79">
        <f t="shared" si="14"/>
        <v>10.002640344943744</v>
      </c>
      <c r="AT18" s="79">
        <f t="shared" si="15"/>
        <v>9.5036349930063988</v>
      </c>
      <c r="AU18" s="79">
        <f t="shared" si="16"/>
        <v>24.130383079947258</v>
      </c>
      <c r="AV18" s="79">
        <f t="shared" si="17"/>
        <v>10.118326402142394</v>
      </c>
      <c r="AW18" s="79">
        <f t="shared" si="18"/>
        <v>10.073473398831903</v>
      </c>
      <c r="AX18" s="54"/>
      <c r="AY18" s="13" t="s">
        <v>58</v>
      </c>
      <c r="AZ18" s="2" t="s">
        <v>32</v>
      </c>
      <c r="BA18" s="79">
        <f>SUM(AR20:AR25)+SUM(AR34:AR39)</f>
        <v>93.165527148087222</v>
      </c>
      <c r="BB18" s="79">
        <f>SUM(AS20:AS25)+SUM(AS34:AS39)</f>
        <v>75.155566290175145</v>
      </c>
      <c r="BC18" s="142">
        <f>BA18-BA19</f>
        <v>-76.080612195920594</v>
      </c>
      <c r="BD18" s="142">
        <f>BB18-BB19</f>
        <v>-11.875368174489935</v>
      </c>
      <c r="BF18" s="22"/>
      <c r="BG18" s="23" t="s">
        <v>59</v>
      </c>
      <c r="BH18" s="24" t="s">
        <v>29</v>
      </c>
      <c r="BI18" s="53">
        <f>BC42-BD45</f>
        <v>-0.48622964545236869</v>
      </c>
      <c r="BJ18" s="51" t="s">
        <v>33</v>
      </c>
      <c r="BK18" s="52" t="s">
        <v>33</v>
      </c>
      <c r="BL18" s="52" t="s">
        <v>33</v>
      </c>
      <c r="BM18" s="52" t="s">
        <v>33</v>
      </c>
      <c r="BN18" s="52" t="s">
        <v>33</v>
      </c>
      <c r="BO18" s="52" t="s">
        <v>33</v>
      </c>
      <c r="BP18" s="52">
        <f>1*BI18</f>
        <v>-0.48622964545236869</v>
      </c>
      <c r="BQ18" s="53">
        <f>0.08*BI18</f>
        <v>-3.8898371636189498E-2</v>
      </c>
      <c r="BS18" s="17"/>
      <c r="BT18" s="11"/>
      <c r="BU18" s="11" t="s">
        <v>60</v>
      </c>
      <c r="BV18" s="95">
        <f>BV16*BV15</f>
        <v>0.13625304000000019</v>
      </c>
      <c r="BW18" s="18"/>
      <c r="BX18" s="11"/>
      <c r="BY18" s="11"/>
      <c r="BZ18" s="11"/>
    </row>
    <row r="19" spans="2:78" ht="14.65" thickBot="1" x14ac:dyDescent="0.5">
      <c r="B19" s="74" t="s">
        <v>171</v>
      </c>
      <c r="C19" s="65">
        <v>1.06184950069277</v>
      </c>
      <c r="D19" s="66">
        <v>1.5571323544264</v>
      </c>
      <c r="E19" s="66">
        <v>1.9217093065336801</v>
      </c>
      <c r="F19" s="66">
        <v>2.06298358104014</v>
      </c>
      <c r="G19" s="66">
        <v>1.93991279596753</v>
      </c>
      <c r="H19" s="66">
        <v>1.5827743665176299</v>
      </c>
      <c r="I19" s="66">
        <v>1.09237726680311</v>
      </c>
      <c r="J19" s="66">
        <v>0.61148383745204204</v>
      </c>
      <c r="K19" s="66">
        <v>0.27774085720062902</v>
      </c>
      <c r="L19" s="66">
        <v>0.179617288696171</v>
      </c>
      <c r="M19" s="66">
        <v>0.33485346639477298</v>
      </c>
      <c r="N19" s="66">
        <v>0.69598382215227705</v>
      </c>
      <c r="O19" s="66">
        <v>1.17169014266014</v>
      </c>
      <c r="P19" s="66">
        <v>1.6492807180117399</v>
      </c>
      <c r="Q19" s="66">
        <v>2.0134083306564499</v>
      </c>
      <c r="R19" s="66">
        <v>2.16625461318446</v>
      </c>
      <c r="S19" s="66">
        <v>2.0528369667732198</v>
      </c>
      <c r="T19" s="66">
        <v>1.6844825155534899</v>
      </c>
      <c r="U19" s="66">
        <v>1.1463974361309299</v>
      </c>
      <c r="V19" s="66">
        <v>0.57932259877699199</v>
      </c>
      <c r="W19" s="66">
        <v>0.13778724820368701</v>
      </c>
      <c r="X19" s="66">
        <v>-5.9375987845301799E-2</v>
      </c>
      <c r="Y19" s="66">
        <v>3.5119835911233299E-2</v>
      </c>
      <c r="Z19" s="67">
        <v>0.38914966855632299</v>
      </c>
      <c r="AB19" s="60" t="s">
        <v>138</v>
      </c>
      <c r="AC19" s="77">
        <f t="shared" si="0"/>
        <v>13.930009825538502</v>
      </c>
      <c r="AD19" s="78">
        <f t="shared" si="1"/>
        <v>12.354762704912012</v>
      </c>
      <c r="AE19" s="78">
        <f t="shared" si="2"/>
        <v>12.966354086573361</v>
      </c>
      <c r="AF19" s="78">
        <f t="shared" si="3"/>
        <v>13.31841844387715</v>
      </c>
      <c r="AG19" s="78">
        <f t="shared" si="4"/>
        <v>10.950418446846657</v>
      </c>
      <c r="AH19" s="78">
        <f t="shared" si="5"/>
        <v>15.334354083603859</v>
      </c>
      <c r="AI19" s="78">
        <f t="shared" si="6"/>
        <v>20.864315192017649</v>
      </c>
      <c r="AJ19" s="78">
        <f t="shared" si="7"/>
        <v>5.4204573384328647</v>
      </c>
      <c r="AK19" s="78">
        <f t="shared" si="8"/>
        <v>8.8247047190666699</v>
      </c>
      <c r="AL19" s="78">
        <f t="shared" si="9"/>
        <v>8.7001252376699139</v>
      </c>
      <c r="AM19" s="78">
        <f t="shared" si="10"/>
        <v>13.220179597548569</v>
      </c>
      <c r="AN19" s="78">
        <f t="shared" si="11"/>
        <v>13.064592932901945</v>
      </c>
      <c r="AP19" s="60" t="s">
        <v>138</v>
      </c>
      <c r="AQ19" s="79">
        <f t="shared" si="12"/>
        <v>26.284772530450514</v>
      </c>
      <c r="AR19" s="79">
        <f t="shared" si="13"/>
        <v>11.575247120626489</v>
      </c>
      <c r="AS19" s="79">
        <f t="shared" si="14"/>
        <v>9.6479356426962113</v>
      </c>
      <c r="AT19" s="79">
        <f t="shared" si="15"/>
        <v>5.6160643632427973</v>
      </c>
      <c r="AU19" s="79">
        <f t="shared" si="16"/>
        <v>25.443857853584785</v>
      </c>
      <c r="AV19" s="79">
        <f t="shared" si="17"/>
        <v>10.124579481396756</v>
      </c>
      <c r="AW19" s="79">
        <f t="shared" si="18"/>
        <v>10.155586664646624</v>
      </c>
      <c r="AX19" s="54"/>
      <c r="AY19" s="12"/>
      <c r="AZ19" s="2" t="s">
        <v>33</v>
      </c>
      <c r="BA19" s="79">
        <f>SUM(AR13:AR18)+SUM(AR27:AR32)</f>
        <v>169.24613934400782</v>
      </c>
      <c r="BB19" s="79">
        <f>SUM(AS13:AS18)+SUM(AS27:AS32)</f>
        <v>87.03093446466508</v>
      </c>
      <c r="BC19" s="144"/>
      <c r="BD19" s="144"/>
      <c r="BF19" s="3" t="s">
        <v>61</v>
      </c>
      <c r="BG19" s="7" t="s">
        <v>62</v>
      </c>
      <c r="BH19" s="8" t="s">
        <v>29</v>
      </c>
      <c r="BI19" s="47">
        <f>BD13</f>
        <v>-96.072673649589973</v>
      </c>
      <c r="BJ19" s="48" t="s">
        <v>33</v>
      </c>
      <c r="BK19" s="49" t="s">
        <v>33</v>
      </c>
      <c r="BL19" s="49" t="s">
        <v>33</v>
      </c>
      <c r="BM19" s="49" t="s">
        <v>33</v>
      </c>
      <c r="BN19" s="49">
        <f>1.01*BI19</f>
        <v>-97.033400386085873</v>
      </c>
      <c r="BO19" s="49">
        <f>-0.08*BI19</f>
        <v>7.6858138919671983</v>
      </c>
      <c r="BP19" s="49" t="s">
        <v>33</v>
      </c>
      <c r="BQ19" s="50" t="s">
        <v>33</v>
      </c>
      <c r="BS19" s="25"/>
      <c r="BT19" s="26"/>
      <c r="BU19" s="26" t="s">
        <v>63</v>
      </c>
      <c r="BV19" s="96">
        <f>1+BV18</f>
        <v>1.1362530400000002</v>
      </c>
      <c r="BW19" s="27"/>
      <c r="BX19" s="11"/>
      <c r="BY19" s="11"/>
      <c r="BZ19" s="11"/>
    </row>
    <row r="20" spans="2:78" ht="14.65" thickBot="1" x14ac:dyDescent="0.5">
      <c r="B20" s="74" t="s">
        <v>172</v>
      </c>
      <c r="C20" s="65">
        <v>0.90915486448282101</v>
      </c>
      <c r="D20" s="66">
        <v>1.46904645583787</v>
      </c>
      <c r="E20" s="66">
        <v>1.93699926743512</v>
      </c>
      <c r="F20" s="66">
        <v>2.1988771050334299</v>
      </c>
      <c r="G20" s="66">
        <v>2.1831065761777699</v>
      </c>
      <c r="H20" s="66">
        <v>1.88497234709021</v>
      </c>
      <c r="I20" s="66">
        <v>1.37788594231587</v>
      </c>
      <c r="J20" s="66">
        <v>0.79877649857447097</v>
      </c>
      <c r="K20" s="66">
        <v>0.30719203757741798</v>
      </c>
      <c r="L20" s="66">
        <v>3.3856149959106699E-2</v>
      </c>
      <c r="M20" s="66">
        <v>4.1908971193396601E-2</v>
      </c>
      <c r="N20" s="66">
        <v>0.31631243083878102</v>
      </c>
      <c r="O20" s="66">
        <v>0.77914931285600697</v>
      </c>
      <c r="P20" s="66">
        <v>1.3155237760857199</v>
      </c>
      <c r="Q20" s="66">
        <v>1.7972080845675</v>
      </c>
      <c r="R20" s="66">
        <v>2.10369178442809</v>
      </c>
      <c r="S20" s="66">
        <v>2.14709036753993</v>
      </c>
      <c r="T20" s="66">
        <v>1.9005680000849501</v>
      </c>
      <c r="U20" s="66">
        <v>1.4178185294136401</v>
      </c>
      <c r="V20" s="66">
        <v>0.82761066528624505</v>
      </c>
      <c r="W20" s="66">
        <v>0.29759872847877</v>
      </c>
      <c r="X20" s="66">
        <v>-2.0855067093885599E-2</v>
      </c>
      <c r="Y20" s="66">
        <v>-4.2197951098863297E-2</v>
      </c>
      <c r="Z20" s="67">
        <v>0.23204055343087601</v>
      </c>
      <c r="AB20" s="60" t="s">
        <v>139</v>
      </c>
      <c r="AC20" s="77">
        <f t="shared" si="0"/>
        <v>12.91916335602124</v>
      </c>
      <c r="AD20" s="78">
        <f t="shared" si="1"/>
        <v>13.294172074474002</v>
      </c>
      <c r="AE20" s="78">
        <f t="shared" si="2"/>
        <v>12.755246783978981</v>
      </c>
      <c r="AF20" s="78">
        <f t="shared" si="3"/>
        <v>13.458088646516265</v>
      </c>
      <c r="AG20" s="78">
        <f t="shared" si="4"/>
        <v>8.7681468484944496</v>
      </c>
      <c r="AH20" s="78">
        <f t="shared" si="5"/>
        <v>17.445188582000796</v>
      </c>
      <c r="AI20" s="78">
        <f t="shared" si="6"/>
        <v>20.625387941619419</v>
      </c>
      <c r="AJ20" s="78">
        <f t="shared" si="7"/>
        <v>5.5879474888758249</v>
      </c>
      <c r="AK20" s="78">
        <f t="shared" si="8"/>
        <v>8.817901980513156</v>
      </c>
      <c r="AL20" s="78">
        <f t="shared" si="9"/>
        <v>8.6545680903855491</v>
      </c>
      <c r="AM20" s="78">
        <f t="shared" si="10"/>
        <v>13.233964162911452</v>
      </c>
      <c r="AN20" s="78">
        <f t="shared" si="11"/>
        <v>12.97937126758379</v>
      </c>
      <c r="AP20" s="60" t="s">
        <v>139</v>
      </c>
      <c r="AQ20" s="79">
        <f t="shared" si="12"/>
        <v>26.213335430495242</v>
      </c>
      <c r="AR20" s="79">
        <f t="shared" si="13"/>
        <v>9.6249912815472385</v>
      </c>
      <c r="AS20" s="79">
        <f t="shared" si="14"/>
        <v>9.2971581374627164</v>
      </c>
      <c r="AT20" s="79">
        <f t="shared" si="15"/>
        <v>1.3229582664936537</v>
      </c>
      <c r="AU20" s="79">
        <f t="shared" si="16"/>
        <v>25.037440452743596</v>
      </c>
      <c r="AV20" s="79">
        <f t="shared" si="17"/>
        <v>10.163333890127607</v>
      </c>
      <c r="AW20" s="79">
        <f t="shared" si="18"/>
        <v>10.254592895327661</v>
      </c>
      <c r="AX20" s="54"/>
      <c r="AY20" s="13">
        <v>13</v>
      </c>
      <c r="AZ20" s="2" t="s">
        <v>32</v>
      </c>
      <c r="BA20" s="79">
        <f>SUM(AR14:AR18)+SUM(AR24:AR28)+SUM(AR34:AR38)</f>
        <v>168.49075319835794</v>
      </c>
      <c r="BB20" s="79">
        <f>SUM(AS14:AS18)+SUM(AS24:AS28)+SUM(AS34:AS38)</f>
        <v>92.195259205495532</v>
      </c>
      <c r="BC20" s="142">
        <f>BA20-BA21-BA22</f>
        <v>11.153784322805308</v>
      </c>
      <c r="BD20" s="142">
        <f>BB20-BB21-BB22</f>
        <v>-19.536807939419035</v>
      </c>
      <c r="BF20" s="19" t="s">
        <v>35</v>
      </c>
      <c r="BG20" s="17" t="s">
        <v>64</v>
      </c>
      <c r="BH20" s="5" t="s">
        <v>29</v>
      </c>
      <c r="BI20" s="50">
        <f>BD15+BC18</f>
        <v>-135.76216394561075</v>
      </c>
      <c r="BJ20" s="48" t="s">
        <v>33</v>
      </c>
      <c r="BK20" s="49">
        <f>0.07*BI20</f>
        <v>-9.5033514761927531</v>
      </c>
      <c r="BL20" s="49" t="s">
        <v>33</v>
      </c>
      <c r="BM20" s="49" t="s">
        <v>33</v>
      </c>
      <c r="BN20" s="49">
        <f>-0.02*BI20</f>
        <v>2.7152432789122152</v>
      </c>
      <c r="BO20" s="49">
        <f>1*BI20</f>
        <v>-135.76216394561075</v>
      </c>
      <c r="BP20" s="49" t="s">
        <v>33</v>
      </c>
      <c r="BQ20" s="50">
        <f>0.03*BI20</f>
        <v>-4.0728649183683228</v>
      </c>
      <c r="BS20" s="7" t="s">
        <v>65</v>
      </c>
      <c r="BT20" s="9"/>
      <c r="BU20" s="9"/>
      <c r="BV20" s="9"/>
      <c r="BW20" s="10"/>
      <c r="BX20" s="11"/>
      <c r="BY20" s="11"/>
      <c r="BZ20" s="11"/>
    </row>
    <row r="21" spans="2:78" ht="14.65" thickBot="1" x14ac:dyDescent="0.5">
      <c r="B21" s="74" t="s">
        <v>173</v>
      </c>
      <c r="C21" s="65">
        <v>0.72524112344705405</v>
      </c>
      <c r="D21" s="66">
        <v>1.3163220165819001</v>
      </c>
      <c r="E21" s="66">
        <v>1.8696899346740901</v>
      </c>
      <c r="F21" s="66">
        <v>2.25756248919294</v>
      </c>
      <c r="G21" s="66">
        <v>2.3809862921832701</v>
      </c>
      <c r="H21" s="66">
        <v>2.1949236045576099</v>
      </c>
      <c r="I21" s="66">
        <v>1.73053791160106</v>
      </c>
      <c r="J21" s="66">
        <v>1.0992008214300799</v>
      </c>
      <c r="K21" s="66">
        <v>0.46719603604259302</v>
      </c>
      <c r="L21" s="66">
        <v>5.0220560831932201E-3</v>
      </c>
      <c r="M21" s="66">
        <v>-0.16892867733522199</v>
      </c>
      <c r="N21" s="66">
        <v>-2.4598379663209501E-2</v>
      </c>
      <c r="O21" s="66">
        <v>0.37896227178319097</v>
      </c>
      <c r="P21" s="66">
        <v>0.922744970492968</v>
      </c>
      <c r="Q21" s="66">
        <v>1.46642212078319</v>
      </c>
      <c r="R21" s="66">
        <v>1.87913966181731</v>
      </c>
      <c r="S21" s="66">
        <v>2.0604461828768001</v>
      </c>
      <c r="T21" s="66">
        <v>1.9592386489003699</v>
      </c>
      <c r="U21" s="66">
        <v>1.5929698388834499</v>
      </c>
      <c r="V21" s="66">
        <v>1.05601845357904</v>
      </c>
      <c r="W21" s="66">
        <v>0.50171382135854703</v>
      </c>
      <c r="X21" s="66">
        <v>9.5287223536340296E-2</v>
      </c>
      <c r="Y21" s="66">
        <v>-4.3612767473019398E-2</v>
      </c>
      <c r="Z21" s="67">
        <v>0.12077763218656699</v>
      </c>
      <c r="AB21" s="60" t="s">
        <v>140</v>
      </c>
      <c r="AC21" s="77">
        <f t="shared" si="0"/>
        <v>11.775383624812324</v>
      </c>
      <c r="AD21" s="78">
        <f t="shared" si="1"/>
        <v>14.067879662707789</v>
      </c>
      <c r="AE21" s="78">
        <f t="shared" si="2"/>
        <v>11.990108058724754</v>
      </c>
      <c r="AF21" s="78">
        <f t="shared" si="3"/>
        <v>13.853155228795357</v>
      </c>
      <c r="AG21" s="78">
        <f t="shared" si="4"/>
        <v>6.6633295250970432</v>
      </c>
      <c r="AH21" s="78">
        <f t="shared" si="5"/>
        <v>19.179933762423069</v>
      </c>
      <c r="AI21" s="78">
        <f t="shared" si="6"/>
        <v>19.411679317290695</v>
      </c>
      <c r="AJ21" s="78">
        <f t="shared" si="7"/>
        <v>6.4315839702294193</v>
      </c>
      <c r="AK21" s="78">
        <f t="shared" si="8"/>
        <v>8.6780526516960919</v>
      </c>
      <c r="AL21" s="78">
        <f t="shared" si="9"/>
        <v>8.542033343488205</v>
      </c>
      <c r="AM21" s="78">
        <f t="shared" si="10"/>
        <v>13.127019320657162</v>
      </c>
      <c r="AN21" s="78">
        <f t="shared" si="11"/>
        <v>12.716243966862949</v>
      </c>
      <c r="AP21" s="60" t="s">
        <v>140</v>
      </c>
      <c r="AQ21" s="79">
        <f t="shared" si="12"/>
        <v>25.843263287520113</v>
      </c>
      <c r="AR21" s="79">
        <f t="shared" si="13"/>
        <v>7.7075039621045356</v>
      </c>
      <c r="AS21" s="79">
        <f t="shared" si="14"/>
        <v>8.1369528299293972</v>
      </c>
      <c r="AT21" s="79">
        <f t="shared" si="15"/>
        <v>-2.5166042373260247</v>
      </c>
      <c r="AU21" s="79">
        <f t="shared" si="16"/>
        <v>22.980095347061276</v>
      </c>
      <c r="AV21" s="79">
        <f t="shared" si="17"/>
        <v>10.136019308207887</v>
      </c>
      <c r="AW21" s="79">
        <f t="shared" si="18"/>
        <v>10.410775353794213</v>
      </c>
      <c r="AX21" s="54"/>
      <c r="AY21" s="21"/>
      <c r="AZ21" s="2" t="s">
        <v>33</v>
      </c>
      <c r="BA21" s="79">
        <f>SUM(AR12:AR13)+SUM(AR19:AR23)+SUM(AR29:AR33)+SUM(AR39:AR40)</f>
        <v>147.33696887555263</v>
      </c>
      <c r="BB21" s="79">
        <f>SUM(AS12:AS13)+SUM(AS19:AS23)+SUM(AS29:AS33)+SUM(AS39:AS40)</f>
        <v>101.73206714491457</v>
      </c>
      <c r="BC21" s="143"/>
      <c r="BD21" s="143"/>
      <c r="BF21" s="19" t="s">
        <v>40</v>
      </c>
      <c r="BG21" s="20" t="s">
        <v>66</v>
      </c>
      <c r="BH21" s="5" t="s">
        <v>29</v>
      </c>
      <c r="BI21" s="50">
        <f>BD20+BC23</f>
        <v>-22.80690474967308</v>
      </c>
      <c r="BJ21" s="48" t="s">
        <v>33</v>
      </c>
      <c r="BK21" s="49" t="s">
        <v>33</v>
      </c>
      <c r="BL21" s="49" t="s">
        <v>33</v>
      </c>
      <c r="BM21" s="49" t="s">
        <v>33</v>
      </c>
      <c r="BN21" s="49" t="s">
        <v>33</v>
      </c>
      <c r="BO21" s="49" t="s">
        <v>33</v>
      </c>
      <c r="BP21" s="49" t="s">
        <v>33</v>
      </c>
      <c r="BQ21" s="50" t="s">
        <v>33</v>
      </c>
      <c r="BS21" s="17" t="s">
        <v>37</v>
      </c>
      <c r="BT21" s="11" t="s">
        <v>38</v>
      </c>
      <c r="BU21" s="11" t="s">
        <v>67</v>
      </c>
      <c r="BV21" s="11" t="s">
        <v>29</v>
      </c>
      <c r="BW21" s="97">
        <f>2*BN37</f>
        <v>467.20000000000005</v>
      </c>
      <c r="BX21" s="11"/>
      <c r="BY21" s="11"/>
      <c r="BZ21" s="11"/>
    </row>
    <row r="22" spans="2:78" ht="14.65" thickBot="1" x14ac:dyDescent="0.5">
      <c r="B22" s="74" t="s">
        <v>174</v>
      </c>
      <c r="C22" s="65">
        <v>0.53917254342779297</v>
      </c>
      <c r="D22" s="66">
        <v>1.1054900023744001</v>
      </c>
      <c r="E22" s="66">
        <v>1.6908306737269101</v>
      </c>
      <c r="F22" s="66">
        <v>2.1671089220130901</v>
      </c>
      <c r="G22" s="66">
        <v>2.4235824482938</v>
      </c>
      <c r="H22" s="66">
        <v>2.3874622486185202</v>
      </c>
      <c r="I22" s="66">
        <v>2.0493232244307</v>
      </c>
      <c r="J22" s="66">
        <v>1.4794834349977299</v>
      </c>
      <c r="K22" s="66">
        <v>0.81899101818422304</v>
      </c>
      <c r="L22" s="66">
        <v>0.240590899202067</v>
      </c>
      <c r="M22" s="66">
        <v>-0.10755335579141299</v>
      </c>
      <c r="N22" s="66">
        <v>-0.150417755999285</v>
      </c>
      <c r="O22" s="66">
        <v>9.5873612883808204E-2</v>
      </c>
      <c r="P22" s="66">
        <v>0.54153603867222599</v>
      </c>
      <c r="Q22" s="66">
        <v>1.05987850642972</v>
      </c>
      <c r="R22" s="66">
        <v>1.52103227302507</v>
      </c>
      <c r="S22" s="66">
        <v>1.81373668949282</v>
      </c>
      <c r="T22" s="66">
        <v>1.8624969593366001</v>
      </c>
      <c r="U22" s="66">
        <v>1.647840269854</v>
      </c>
      <c r="V22" s="66">
        <v>1.2231082844802501</v>
      </c>
      <c r="W22" s="66">
        <v>0.71068160025142102</v>
      </c>
      <c r="X22" s="66">
        <v>0.26778463790464702</v>
      </c>
      <c r="Y22" s="66">
        <v>3.2446116576695397E-2</v>
      </c>
      <c r="Z22" s="67">
        <v>7.6106382123654698E-2</v>
      </c>
      <c r="AB22" s="60" t="s">
        <v>141</v>
      </c>
      <c r="AC22" s="77">
        <f t="shared" si="0"/>
        <v>11.224971544864266</v>
      </c>
      <c r="AD22" s="78">
        <f t="shared" si="1"/>
        <v>14.271614129645181</v>
      </c>
      <c r="AE22" s="78">
        <f t="shared" si="2"/>
        <v>10.852521371030914</v>
      </c>
      <c r="AF22" s="78">
        <f t="shared" si="3"/>
        <v>14.644064303478535</v>
      </c>
      <c r="AG22" s="78">
        <f t="shared" si="4"/>
        <v>5.3917383015312232</v>
      </c>
      <c r="AH22" s="78">
        <f t="shared" si="5"/>
        <v>20.104847372978227</v>
      </c>
      <c r="AI22" s="78">
        <f t="shared" si="6"/>
        <v>17.208200918294757</v>
      </c>
      <c r="AJ22" s="78">
        <f t="shared" si="7"/>
        <v>8.2883847562146897</v>
      </c>
      <c r="AK22" s="78">
        <f t="shared" si="8"/>
        <v>8.5078574846757888</v>
      </c>
      <c r="AL22" s="78">
        <f t="shared" si="9"/>
        <v>8.4768985307371487</v>
      </c>
      <c r="AM22" s="78">
        <f t="shared" si="10"/>
        <v>12.962209209713182</v>
      </c>
      <c r="AN22" s="78">
        <f t="shared" si="11"/>
        <v>12.534376464796265</v>
      </c>
      <c r="AP22" s="60" t="s">
        <v>141</v>
      </c>
      <c r="AQ22" s="79">
        <f t="shared" si="12"/>
        <v>25.496585674509447</v>
      </c>
      <c r="AR22" s="79">
        <f t="shared" si="13"/>
        <v>6.9533574152190845</v>
      </c>
      <c r="AS22" s="79">
        <f t="shared" si="14"/>
        <v>6.2084570675523789</v>
      </c>
      <c r="AT22" s="79">
        <f t="shared" si="15"/>
        <v>-4.7131090714470041</v>
      </c>
      <c r="AU22" s="79">
        <f t="shared" si="16"/>
        <v>18.919816162080068</v>
      </c>
      <c r="AV22" s="79">
        <f t="shared" si="17"/>
        <v>10.03095895393864</v>
      </c>
      <c r="AW22" s="79">
        <f t="shared" si="18"/>
        <v>10.427832744916916</v>
      </c>
      <c r="AX22" s="54"/>
      <c r="AY22" s="12"/>
      <c r="AZ22" s="2" t="s">
        <v>33</v>
      </c>
      <c r="BA22" s="79">
        <f>AR11*1</f>
        <v>10</v>
      </c>
      <c r="BB22" s="79">
        <f>AS11*1</f>
        <v>10</v>
      </c>
      <c r="BC22" s="144"/>
      <c r="BD22" s="144"/>
      <c r="BF22" s="19"/>
      <c r="BG22" s="20" t="s">
        <v>68</v>
      </c>
      <c r="BH22" s="5" t="s">
        <v>29</v>
      </c>
      <c r="BI22" s="50">
        <f>BD25</f>
        <v>188.1631724469579</v>
      </c>
      <c r="BJ22" s="48" t="s">
        <v>33</v>
      </c>
      <c r="BK22" s="49">
        <f>-0.03*BI22</f>
        <v>-5.6448951734087371</v>
      </c>
      <c r="BL22" s="49">
        <f>1*BI22</f>
        <v>188.1631724469579</v>
      </c>
      <c r="BM22" s="49">
        <f>-0.03*BI22</f>
        <v>-5.6448951734087371</v>
      </c>
      <c r="BN22" s="49" t="s">
        <v>33</v>
      </c>
      <c r="BO22" s="49" t="s">
        <v>33</v>
      </c>
      <c r="BP22" s="49" t="s">
        <v>33</v>
      </c>
      <c r="BQ22" s="50" t="s">
        <v>33</v>
      </c>
      <c r="BS22" s="17" t="s">
        <v>37</v>
      </c>
      <c r="BT22" s="11" t="s">
        <v>38</v>
      </c>
      <c r="BU22" s="11" t="s">
        <v>69</v>
      </c>
      <c r="BV22" s="11" t="s">
        <v>29</v>
      </c>
      <c r="BW22" s="97">
        <f>BN38</f>
        <v>6.1</v>
      </c>
      <c r="BX22" s="11"/>
      <c r="BY22" s="11"/>
      <c r="BZ22" s="11"/>
    </row>
    <row r="23" spans="2:78" ht="14.65" thickBot="1" x14ac:dyDescent="0.5">
      <c r="B23" s="74" t="s">
        <v>175</v>
      </c>
      <c r="C23" s="65">
        <v>0.386350770652441</v>
      </c>
      <c r="D23" s="66">
        <v>0.88301454351133102</v>
      </c>
      <c r="E23" s="66">
        <v>1.45062413807857</v>
      </c>
      <c r="F23" s="66">
        <v>1.9668855068690201</v>
      </c>
      <c r="G23" s="66">
        <v>2.3206506697037201</v>
      </c>
      <c r="H23" s="66">
        <v>2.4268655317137999</v>
      </c>
      <c r="I23" s="66">
        <v>2.2459932373323399</v>
      </c>
      <c r="J23" s="66">
        <v>1.8037917973126001</v>
      </c>
      <c r="K23" s="66">
        <v>1.19766226494412</v>
      </c>
      <c r="L23" s="66">
        <v>0.57743537522412003</v>
      </c>
      <c r="M23" s="66">
        <v>0.10090872389495401</v>
      </c>
      <c r="N23" s="66">
        <v>-0.1193483464881</v>
      </c>
      <c r="O23" s="66">
        <v>-5.2335552751929901E-2</v>
      </c>
      <c r="P23" s="66">
        <v>0.249728549156469</v>
      </c>
      <c r="Q23" s="66">
        <v>0.68053243510078798</v>
      </c>
      <c r="R23" s="66">
        <v>1.1180436218590599</v>
      </c>
      <c r="S23" s="66">
        <v>1.4530363445046299</v>
      </c>
      <c r="T23" s="66">
        <v>1.6056631489572999</v>
      </c>
      <c r="U23" s="66">
        <v>1.5388118530597299</v>
      </c>
      <c r="V23" s="66">
        <v>1.2710680539775301</v>
      </c>
      <c r="W23" s="66">
        <v>0.87999184642051098</v>
      </c>
      <c r="X23" s="66">
        <v>0.48478951911093499</v>
      </c>
      <c r="Y23" s="66">
        <v>0.20960758650116801</v>
      </c>
      <c r="Z23" s="67">
        <v>0.14298907737882999</v>
      </c>
      <c r="AB23" s="60" t="s">
        <v>142</v>
      </c>
      <c r="AC23" s="77">
        <f t="shared" si="0"/>
        <v>10.861111599046351</v>
      </c>
      <c r="AD23" s="78">
        <f t="shared" si="1"/>
        <v>13.961649096977585</v>
      </c>
      <c r="AE23" s="78">
        <f t="shared" si="2"/>
        <v>9.5819264832750211</v>
      </c>
      <c r="AF23" s="78">
        <f t="shared" si="3"/>
        <v>15.240834212748915</v>
      </c>
      <c r="AG23" s="78">
        <f t="shared" si="4"/>
        <v>4.9942968193695769</v>
      </c>
      <c r="AH23" s="78">
        <f t="shared" si="5"/>
        <v>19.828463876654361</v>
      </c>
      <c r="AI23" s="78">
        <f t="shared" si="6"/>
        <v>14.489059707355199</v>
      </c>
      <c r="AJ23" s="78">
        <f t="shared" si="7"/>
        <v>10.333700988668738</v>
      </c>
      <c r="AK23" s="78">
        <f t="shared" si="8"/>
        <v>8.1749897198544108</v>
      </c>
      <c r="AL23" s="78">
        <f t="shared" si="9"/>
        <v>8.3559647076071233</v>
      </c>
      <c r="AM23" s="78">
        <f t="shared" si="10"/>
        <v>12.535233936794501</v>
      </c>
      <c r="AN23" s="78">
        <f t="shared" si="11"/>
        <v>12.287526759229436</v>
      </c>
      <c r="AP23" s="60" t="s">
        <v>142</v>
      </c>
      <c r="AQ23" s="79">
        <f t="shared" si="12"/>
        <v>24.822760696023934</v>
      </c>
      <c r="AR23" s="79">
        <f t="shared" si="13"/>
        <v>6.8994625020687668</v>
      </c>
      <c r="AS23" s="79">
        <f t="shared" si="14"/>
        <v>4.3410922705261061</v>
      </c>
      <c r="AT23" s="79">
        <f t="shared" si="15"/>
        <v>-4.8341670572847839</v>
      </c>
      <c r="AU23" s="79">
        <f t="shared" si="16"/>
        <v>14.155358718686461</v>
      </c>
      <c r="AV23" s="79">
        <f t="shared" si="17"/>
        <v>9.8190250122472875</v>
      </c>
      <c r="AW23" s="79">
        <f t="shared" si="18"/>
        <v>10.247707177565065</v>
      </c>
      <c r="AX23" s="54"/>
      <c r="AY23" s="13" t="s">
        <v>70</v>
      </c>
      <c r="AZ23" s="2" t="s">
        <v>32</v>
      </c>
      <c r="BA23" s="79">
        <f>SUM(AR12:AR16)+SUM(AR22:AR25)+SUM(AR31:AR35)</f>
        <v>150.57765579128861</v>
      </c>
      <c r="BB23" s="79">
        <f>SUM(AS12:AS16)+SUM(AS22:AS25)+SUM(AS31:AS35)</f>
        <v>91.396648379020817</v>
      </c>
      <c r="BC23" s="142">
        <f>BA23-BA24</f>
        <v>-3.2700968102540457</v>
      </c>
      <c r="BD23" s="142">
        <f>BB23-BB24</f>
        <v>-8.372261970581647</v>
      </c>
      <c r="BF23" s="19"/>
      <c r="BG23" s="20" t="s">
        <v>71</v>
      </c>
      <c r="BH23" s="5" t="s">
        <v>29</v>
      </c>
      <c r="BI23" s="50">
        <f>BD27+BC30</f>
        <v>-320.1890698960417</v>
      </c>
      <c r="BJ23" s="48" t="s">
        <v>33</v>
      </c>
      <c r="BK23" s="49">
        <f>1*BI23</f>
        <v>-320.1890698960417</v>
      </c>
      <c r="BL23" s="49">
        <f>0.015*BI23</f>
        <v>-4.8028360484406249</v>
      </c>
      <c r="BM23" s="49">
        <f>0.032*BI23</f>
        <v>-10.246050236673335</v>
      </c>
      <c r="BN23" s="49" t="s">
        <v>33</v>
      </c>
      <c r="BO23" s="49">
        <f>-0.057*BI23</f>
        <v>18.250776984074378</v>
      </c>
      <c r="BP23" s="49" t="s">
        <v>33</v>
      </c>
      <c r="BQ23" s="50">
        <f>-0.035*BI23</f>
        <v>11.206617446361461</v>
      </c>
      <c r="BS23" s="17"/>
      <c r="BT23" s="11" t="s">
        <v>44</v>
      </c>
      <c r="BU23" s="11" t="s">
        <v>72</v>
      </c>
      <c r="BV23" s="11" t="s">
        <v>29</v>
      </c>
      <c r="BW23" s="97">
        <f>(SUM(BW21:BW22))-360</f>
        <v>113.30000000000007</v>
      </c>
      <c r="BX23" s="11"/>
      <c r="BY23" s="11"/>
      <c r="BZ23" s="11"/>
    </row>
    <row r="24" spans="2:78" ht="14.65" thickBot="1" x14ac:dyDescent="0.5">
      <c r="B24" s="74" t="s">
        <v>176</v>
      </c>
      <c r="C24" s="65">
        <v>0.31233944056169499</v>
      </c>
      <c r="D24" s="66">
        <v>0.68204790480507604</v>
      </c>
      <c r="E24" s="66">
        <v>1.16974448099406</v>
      </c>
      <c r="F24" s="66">
        <v>1.6690300409666801</v>
      </c>
      <c r="G24" s="66">
        <v>2.0714153903897001</v>
      </c>
      <c r="H24" s="66">
        <v>2.2868132332265798</v>
      </c>
      <c r="I24" s="66">
        <v>2.2626732763464701</v>
      </c>
      <c r="J24" s="66">
        <v>1.9981321187157299</v>
      </c>
      <c r="K24" s="66">
        <v>1.54785872814646</v>
      </c>
      <c r="L24" s="66">
        <v>1.0124834028557499</v>
      </c>
      <c r="M24" s="66">
        <v>0.51568336835413098</v>
      </c>
      <c r="N24" s="66">
        <v>0.17151560843892</v>
      </c>
      <c r="O24" s="66">
        <v>5.1035079264125198E-2</v>
      </c>
      <c r="P24" s="66">
        <v>0.16146701299343599</v>
      </c>
      <c r="Q24" s="66">
        <v>0.44744572489963402</v>
      </c>
      <c r="R24" s="66">
        <v>0.81234668029924595</v>
      </c>
      <c r="S24" s="66">
        <v>1.14837703655151</v>
      </c>
      <c r="T24" s="66">
        <v>1.36442425886915</v>
      </c>
      <c r="U24" s="66">
        <v>1.4068310519279299</v>
      </c>
      <c r="V24" s="66">
        <v>1.27164726276299</v>
      </c>
      <c r="W24" s="66">
        <v>1.00577786503669</v>
      </c>
      <c r="X24" s="66">
        <v>0.69431596825118702</v>
      </c>
      <c r="Y24" s="66">
        <v>0.43588643112269099</v>
      </c>
      <c r="Z24" s="67">
        <v>0.31396987990810499</v>
      </c>
      <c r="AB24" s="60" t="s">
        <v>143</v>
      </c>
      <c r="AC24" s="77">
        <f t="shared" si="0"/>
        <v>11.493442295734562</v>
      </c>
      <c r="AD24" s="78">
        <f t="shared" si="1"/>
        <v>13.319818949953383</v>
      </c>
      <c r="AE24" s="78">
        <f t="shared" si="2"/>
        <v>9.1135242518866946</v>
      </c>
      <c r="AF24" s="78">
        <f t="shared" si="3"/>
        <v>15.699736993801253</v>
      </c>
      <c r="AG24" s="78">
        <f t="shared" si="4"/>
        <v>5.9679343024488105</v>
      </c>
      <c r="AH24" s="78">
        <f t="shared" si="5"/>
        <v>18.845326943239137</v>
      </c>
      <c r="AI24" s="78">
        <f t="shared" si="6"/>
        <v>12.176486283820893</v>
      </c>
      <c r="AJ24" s="78">
        <f t="shared" si="7"/>
        <v>12.636774961867054</v>
      </c>
      <c r="AK24" s="78">
        <f t="shared" si="8"/>
        <v>8.1696018285429748</v>
      </c>
      <c r="AL24" s="78">
        <f t="shared" si="9"/>
        <v>8.3590028914497072</v>
      </c>
      <c r="AM24" s="78">
        <f t="shared" si="10"/>
        <v>12.316999946454297</v>
      </c>
      <c r="AN24" s="78">
        <f t="shared" si="11"/>
        <v>12.49626129923365</v>
      </c>
      <c r="AP24" s="60" t="s">
        <v>143</v>
      </c>
      <c r="AQ24" s="79">
        <f t="shared" si="12"/>
        <v>24.813261245687947</v>
      </c>
      <c r="AR24" s="79">
        <f t="shared" si="13"/>
        <v>8.1736233457811789</v>
      </c>
      <c r="AS24" s="79">
        <f t="shared" si="14"/>
        <v>3.413787258085442</v>
      </c>
      <c r="AT24" s="79">
        <f t="shared" si="15"/>
        <v>-2.8773926407903261</v>
      </c>
      <c r="AU24" s="79">
        <f t="shared" si="16"/>
        <v>9.5397113219538383</v>
      </c>
      <c r="AV24" s="79">
        <f t="shared" si="17"/>
        <v>9.8105989370932676</v>
      </c>
      <c r="AW24" s="79">
        <f t="shared" si="18"/>
        <v>9.8207386472206473</v>
      </c>
      <c r="AX24" s="54"/>
      <c r="AY24" s="12"/>
      <c r="AZ24" s="2" t="s">
        <v>33</v>
      </c>
      <c r="BA24" s="79">
        <f>SUM(AR17:AR21)+SUM(AR27:AR30)+SUM(AR36:AR40)</f>
        <v>153.84775260154265</v>
      </c>
      <c r="BB24" s="79">
        <f>SUM(AS17:AS21)+SUM(AS27:AS30)+SUM(AS36:AS40)</f>
        <v>99.768910349602464</v>
      </c>
      <c r="BC24" s="144"/>
      <c r="BD24" s="144"/>
      <c r="BF24" s="19"/>
      <c r="BG24" s="20" t="s">
        <v>73</v>
      </c>
      <c r="BH24" s="5" t="s">
        <v>29</v>
      </c>
      <c r="BI24" s="84">
        <f>BD32+BC35</f>
        <v>-43.510594658303816</v>
      </c>
      <c r="BJ24" s="48" t="s">
        <v>33</v>
      </c>
      <c r="BK24" s="49">
        <f>-0.06*BI24</f>
        <v>2.6106356794982291</v>
      </c>
      <c r="BL24" s="49" t="s">
        <v>33</v>
      </c>
      <c r="BM24" s="49">
        <f>1*BI24</f>
        <v>-43.510594658303816</v>
      </c>
      <c r="BN24" s="49" t="s">
        <v>33</v>
      </c>
      <c r="BO24" s="49" t="s">
        <v>33</v>
      </c>
      <c r="BP24" s="49" t="s">
        <v>33</v>
      </c>
      <c r="BQ24" s="50" t="s">
        <v>33</v>
      </c>
      <c r="BS24" s="17" t="s">
        <v>47</v>
      </c>
      <c r="BT24" s="11" t="s">
        <v>38</v>
      </c>
      <c r="BU24" s="11" t="s">
        <v>74</v>
      </c>
      <c r="BV24" s="11" t="s">
        <v>29</v>
      </c>
      <c r="BW24" s="97">
        <f>(((BW23-110)/(120-110))*(-19-(-19.3)))+(-19.3)</f>
        <v>-19.200999999999997</v>
      </c>
      <c r="BX24" s="11"/>
      <c r="BY24" s="11"/>
      <c r="BZ24" s="11"/>
    </row>
    <row r="25" spans="2:78" ht="14.65" thickBot="1" x14ac:dyDescent="0.5">
      <c r="B25" s="74" t="s">
        <v>177</v>
      </c>
      <c r="C25" s="65">
        <v>0.37435107942199702</v>
      </c>
      <c r="D25" s="66">
        <v>0.61517109097759004</v>
      </c>
      <c r="E25" s="66">
        <v>0.989899433052148</v>
      </c>
      <c r="F25" s="66">
        <v>1.41977441172468</v>
      </c>
      <c r="G25" s="66">
        <v>1.81222222778105</v>
      </c>
      <c r="H25" s="66">
        <v>2.0822540705677701</v>
      </c>
      <c r="I25" s="66">
        <v>2.1722570785939999</v>
      </c>
      <c r="J25" s="66">
        <v>2.0643314289080399</v>
      </c>
      <c r="K25" s="66">
        <v>1.7820776488343999</v>
      </c>
      <c r="L25" s="66">
        <v>1.38384494690557</v>
      </c>
      <c r="M25" s="66">
        <v>0.95125084416401495</v>
      </c>
      <c r="N25" s="66">
        <v>0.57393392328317505</v>
      </c>
      <c r="O25" s="66">
        <v>0.32962894853348801</v>
      </c>
      <c r="P25" s="66">
        <v>0.26243487838509899</v>
      </c>
      <c r="Q25" s="66">
        <v>0.36795873641874599</v>
      </c>
      <c r="R25" s="66">
        <v>0.59411120259341599</v>
      </c>
      <c r="S25" s="66">
        <v>0.85889614420196503</v>
      </c>
      <c r="T25" s="66">
        <v>1.07777350114704</v>
      </c>
      <c r="U25" s="66">
        <v>1.1895721382726401</v>
      </c>
      <c r="V25" s="66">
        <v>1.1722124497147699</v>
      </c>
      <c r="W25" s="66">
        <v>1.04462626086433</v>
      </c>
      <c r="X25" s="66">
        <v>0.85658173575450303</v>
      </c>
      <c r="Y25" s="66">
        <v>0.67188915411759997</v>
      </c>
      <c r="Z25" s="67">
        <v>0.55117830323430494</v>
      </c>
      <c r="AB25" s="60" t="s">
        <v>144</v>
      </c>
      <c r="AC25" s="77">
        <f t="shared" si="0"/>
        <v>12.418499281968952</v>
      </c>
      <c r="AD25" s="78">
        <f t="shared" si="1"/>
        <v>12.779732355483382</v>
      </c>
      <c r="AE25" s="78">
        <f t="shared" si="2"/>
        <v>8.9768634532379039</v>
      </c>
      <c r="AF25" s="78">
        <f t="shared" si="3"/>
        <v>16.221368184214437</v>
      </c>
      <c r="AG25" s="78">
        <f t="shared" si="4"/>
        <v>7.9281230742482363</v>
      </c>
      <c r="AH25" s="78">
        <f t="shared" si="5"/>
        <v>17.270108563204101</v>
      </c>
      <c r="AI25" s="78">
        <f t="shared" si="6"/>
        <v>10.784475724804988</v>
      </c>
      <c r="AJ25" s="78">
        <f t="shared" si="7"/>
        <v>14.413755912647346</v>
      </c>
      <c r="AK25" s="78">
        <f t="shared" si="8"/>
        <v>8.3509490430544151</v>
      </c>
      <c r="AL25" s="78">
        <f t="shared" si="9"/>
        <v>8.4388743761477922</v>
      </c>
      <c r="AM25" s="78">
        <f t="shared" si="10"/>
        <v>12.364521171977248</v>
      </c>
      <c r="AN25" s="78">
        <f t="shared" si="11"/>
        <v>12.83371046547509</v>
      </c>
      <c r="AP25" s="60" t="s">
        <v>144</v>
      </c>
      <c r="AQ25" s="79">
        <f t="shared" si="12"/>
        <v>25.198231637452334</v>
      </c>
      <c r="AR25" s="79">
        <f t="shared" si="13"/>
        <v>9.6387669264855695</v>
      </c>
      <c r="AS25" s="79">
        <f t="shared" si="14"/>
        <v>2.7554952690234664</v>
      </c>
      <c r="AT25" s="79">
        <f t="shared" si="15"/>
        <v>0.65801451104413644</v>
      </c>
      <c r="AU25" s="79">
        <f t="shared" si="16"/>
        <v>6.3707198121576418</v>
      </c>
      <c r="AV25" s="79">
        <f t="shared" si="17"/>
        <v>9.9120746669066229</v>
      </c>
      <c r="AW25" s="79">
        <f t="shared" si="18"/>
        <v>9.5308107065021588</v>
      </c>
      <c r="AX25" s="54"/>
      <c r="AY25" s="13">
        <v>20</v>
      </c>
      <c r="AZ25" s="2" t="s">
        <v>32</v>
      </c>
      <c r="BA25" s="79">
        <f>SUM(AT12:AT40)</f>
        <v>162.2012615861855</v>
      </c>
      <c r="BB25" s="79">
        <f>SUM(AU12:AU40)</f>
        <v>478.1631724469579</v>
      </c>
      <c r="BC25" s="142">
        <f>BA25-BA26</f>
        <v>-127.7987384138145</v>
      </c>
      <c r="BD25" s="142">
        <f>BB25-BB26</f>
        <v>188.1631724469579</v>
      </c>
      <c r="BF25" s="19"/>
      <c r="BG25" s="20" t="s">
        <v>75</v>
      </c>
      <c r="BH25" s="5" t="s">
        <v>29</v>
      </c>
      <c r="BI25" s="50">
        <f>BD37+BC40</f>
        <v>-6.3311788205373603</v>
      </c>
      <c r="BJ25" s="48" t="s">
        <v>33</v>
      </c>
      <c r="BK25" s="49">
        <f>0.03*BI25</f>
        <v>-0.18993536461612079</v>
      </c>
      <c r="BL25" s="49" t="s">
        <v>33</v>
      </c>
      <c r="BM25" s="49" t="s">
        <v>33</v>
      </c>
      <c r="BN25" s="49" t="s">
        <v>33</v>
      </c>
      <c r="BO25" s="49" t="s">
        <v>33</v>
      </c>
      <c r="BP25" s="49">
        <f>0.01*BI25</f>
        <v>-6.3311788205373601E-2</v>
      </c>
      <c r="BQ25" s="50">
        <f>1*BI25</f>
        <v>-6.3311788205373603</v>
      </c>
      <c r="BS25" s="17" t="s">
        <v>47</v>
      </c>
      <c r="BT25" s="11" t="s">
        <v>38</v>
      </c>
      <c r="BU25" s="11" t="s">
        <v>76</v>
      </c>
      <c r="BV25" s="11" t="s">
        <v>29</v>
      </c>
      <c r="BW25" s="97">
        <f>(((BW23-110)/(120-110))*(-0.118-(-0.06))+(-0.06))</f>
        <v>-7.9140000000000391E-2</v>
      </c>
      <c r="BX25" s="11"/>
      <c r="BY25" s="11"/>
      <c r="BZ25" s="11"/>
    </row>
    <row r="26" spans="2:78" ht="14.65" thickBot="1" x14ac:dyDescent="0.5">
      <c r="B26" s="75" t="s">
        <v>178</v>
      </c>
      <c r="C26" s="71">
        <v>0.53815405662863103</v>
      </c>
      <c r="D26" s="72">
        <v>0.65038881384413905</v>
      </c>
      <c r="E26" s="72">
        <v>0.87487828201054596</v>
      </c>
      <c r="F26" s="72">
        <v>1.16968554224257</v>
      </c>
      <c r="G26" s="72">
        <v>1.4733983570340301</v>
      </c>
      <c r="H26" s="72">
        <v>1.72153417908955</v>
      </c>
      <c r="I26" s="72">
        <v>1.8644240174281399</v>
      </c>
      <c r="J26" s="72">
        <v>1.8787691156715001</v>
      </c>
      <c r="K26" s="72">
        <v>1.76849321743874</v>
      </c>
      <c r="L26" s="72">
        <v>1.5577050152504199</v>
      </c>
      <c r="M26" s="72">
        <v>1.28288822189777</v>
      </c>
      <c r="N26" s="72">
        <v>0.98856962774525003</v>
      </c>
      <c r="O26" s="72">
        <v>0.72402621779169096</v>
      </c>
      <c r="P26" s="72">
        <v>0.53566773886261698</v>
      </c>
      <c r="Q26" s="72">
        <v>0.454011792297216</v>
      </c>
      <c r="R26" s="72">
        <v>0.48132005401233802</v>
      </c>
      <c r="S26" s="72">
        <v>0.58866153717954095</v>
      </c>
      <c r="T26" s="72">
        <v>0.72639254213912297</v>
      </c>
      <c r="U26" s="72">
        <v>0.84352455118552705</v>
      </c>
      <c r="V26" s="72">
        <v>0.90596462403078004</v>
      </c>
      <c r="W26" s="72">
        <v>0.90516386489757905</v>
      </c>
      <c r="X26" s="72">
        <v>0.855483961947897</v>
      </c>
      <c r="Y26" s="72">
        <v>0.78494170190470203</v>
      </c>
      <c r="Z26" s="73">
        <v>0.72549748181907403</v>
      </c>
      <c r="AB26" s="60" t="s">
        <v>145</v>
      </c>
      <c r="AC26" s="77">
        <f t="shared" si="0"/>
        <v>12.850929097714346</v>
      </c>
      <c r="AD26" s="78">
        <f t="shared" si="1"/>
        <v>11.448615416635025</v>
      </c>
      <c r="AE26" s="78">
        <f t="shared" si="2"/>
        <v>8.530656068068085</v>
      </c>
      <c r="AF26" s="78">
        <f t="shared" si="3"/>
        <v>15.768888446281284</v>
      </c>
      <c r="AG26" s="78">
        <f t="shared" si="4"/>
        <v>9.9722129119999536</v>
      </c>
      <c r="AH26" s="78">
        <f t="shared" si="5"/>
        <v>14.327331602349417</v>
      </c>
      <c r="AI26" s="78">
        <f t="shared" si="6"/>
        <v>9.9381191131319913</v>
      </c>
      <c r="AJ26" s="78">
        <f t="shared" si="7"/>
        <v>14.361425401217378</v>
      </c>
      <c r="AK26" s="78">
        <f t="shared" si="8"/>
        <v>8.1321226738269861</v>
      </c>
      <c r="AL26" s="78">
        <f t="shared" si="9"/>
        <v>8.0667417300973057</v>
      </c>
      <c r="AM26" s="78">
        <f t="shared" si="10"/>
        <v>11.943466292087106</v>
      </c>
      <c r="AN26" s="78">
        <f t="shared" si="11"/>
        <v>12.356078222262266</v>
      </c>
      <c r="AP26" s="60" t="s">
        <v>145</v>
      </c>
      <c r="AQ26" s="79">
        <f t="shared" si="12"/>
        <v>24.299544514349371</v>
      </c>
      <c r="AR26" s="79">
        <f t="shared" si="13"/>
        <v>11.40231368107932</v>
      </c>
      <c r="AS26" s="79">
        <f t="shared" si="14"/>
        <v>2.7617676217868006</v>
      </c>
      <c r="AT26" s="79">
        <f t="shared" si="15"/>
        <v>5.6448813096505361</v>
      </c>
      <c r="AU26" s="79">
        <f t="shared" si="16"/>
        <v>5.5766937119146132</v>
      </c>
      <c r="AV26" s="79">
        <f t="shared" si="17"/>
        <v>10.06538094372968</v>
      </c>
      <c r="AW26" s="79">
        <f t="shared" si="18"/>
        <v>9.5873880698248399</v>
      </c>
      <c r="AX26" s="54"/>
      <c r="AY26" s="12"/>
      <c r="AZ26" s="2" t="s">
        <v>33</v>
      </c>
      <c r="BA26" s="79">
        <f>29*AR11</f>
        <v>290</v>
      </c>
      <c r="BB26" s="79">
        <f>29*AU11</f>
        <v>290</v>
      </c>
      <c r="BC26" s="144"/>
      <c r="BD26" s="144"/>
      <c r="BF26" s="22"/>
      <c r="BG26" s="23" t="s">
        <v>77</v>
      </c>
      <c r="BH26" s="24" t="s">
        <v>29</v>
      </c>
      <c r="BI26" s="53">
        <f>BD42+BC45</f>
        <v>-2.9696069971471104</v>
      </c>
      <c r="BJ26" s="51" t="s">
        <v>33</v>
      </c>
      <c r="BK26" s="52" t="s">
        <v>33</v>
      </c>
      <c r="BL26" s="52" t="s">
        <v>33</v>
      </c>
      <c r="BM26" s="52" t="s">
        <v>33</v>
      </c>
      <c r="BN26" s="52" t="s">
        <v>33</v>
      </c>
      <c r="BO26" s="52" t="s">
        <v>33</v>
      </c>
      <c r="BP26" s="52">
        <f>1*BI26</f>
        <v>-2.9696069971471104</v>
      </c>
      <c r="BQ26" s="53">
        <f>0.08*BI26</f>
        <v>-0.23756855977176883</v>
      </c>
      <c r="BS26" s="17" t="s">
        <v>53</v>
      </c>
      <c r="BT26" s="11" t="s">
        <v>38</v>
      </c>
      <c r="BU26" s="11" t="s">
        <v>55</v>
      </c>
      <c r="BV26" s="11" t="s">
        <v>29</v>
      </c>
      <c r="BW26" s="97">
        <f>BN32</f>
        <v>1.0820000000000001</v>
      </c>
      <c r="BX26" s="11"/>
      <c r="BY26" s="11"/>
      <c r="BZ26" s="11"/>
    </row>
    <row r="27" spans="2:78" ht="14.65" thickBot="1" x14ac:dyDescent="0.5">
      <c r="B27" s="74" t="s">
        <v>179</v>
      </c>
      <c r="C27" s="65">
        <v>0.70595122642326702</v>
      </c>
      <c r="D27" s="66">
        <v>0.74668101273957399</v>
      </c>
      <c r="E27" s="66">
        <v>0.85460979500370404</v>
      </c>
      <c r="F27" s="66">
        <v>1.01927724557074</v>
      </c>
      <c r="G27" s="66">
        <v>1.2135209397886499</v>
      </c>
      <c r="H27" s="66">
        <v>1.40125074736522</v>
      </c>
      <c r="I27" s="66">
        <v>1.54983837919183</v>
      </c>
      <c r="J27" s="66">
        <v>1.6400598256582399</v>
      </c>
      <c r="K27" s="66">
        <v>1.6674148868202601</v>
      </c>
      <c r="L27" s="66">
        <v>1.6353209947329601</v>
      </c>
      <c r="M27" s="66">
        <v>1.5474203527495001</v>
      </c>
      <c r="N27" s="66">
        <v>1.4065324807068</v>
      </c>
      <c r="O27" s="66">
        <v>1.22101932214951</v>
      </c>
      <c r="P27" s="66">
        <v>1.0117178998435099</v>
      </c>
      <c r="Q27" s="66">
        <v>0.81122001539999899</v>
      </c>
      <c r="R27" s="66">
        <v>0.65350842097063999</v>
      </c>
      <c r="S27" s="66">
        <v>0.56036065025968895</v>
      </c>
      <c r="T27" s="66">
        <v>0.534075272036582</v>
      </c>
      <c r="U27" s="66">
        <v>0.56103742960576397</v>
      </c>
      <c r="V27" s="66">
        <v>0.62194279391391905</v>
      </c>
      <c r="W27" s="66">
        <v>0.7002328535572</v>
      </c>
      <c r="X27" s="66">
        <v>0.784057304480828</v>
      </c>
      <c r="Y27" s="66">
        <v>0.86414280863721205</v>
      </c>
      <c r="Z27" s="67">
        <v>0.93271884494004598</v>
      </c>
      <c r="AB27" s="60" t="s">
        <v>146</v>
      </c>
      <c r="AC27" s="77">
        <f t="shared" si="0"/>
        <v>14.238488500519519</v>
      </c>
      <c r="AD27" s="78">
        <f t="shared" si="1"/>
        <v>10.405423002026122</v>
      </c>
      <c r="AE27" s="78">
        <f t="shared" si="2"/>
        <v>9.2560336157948999</v>
      </c>
      <c r="AF27" s="78">
        <f t="shared" si="3"/>
        <v>15.387877886750744</v>
      </c>
      <c r="AG27" s="78">
        <f t="shared" si="4"/>
        <v>12.52139205780691</v>
      </c>
      <c r="AH27" s="78">
        <f t="shared" si="5"/>
        <v>12.122519444738733</v>
      </c>
      <c r="AI27" s="78">
        <f t="shared" si="6"/>
        <v>10.733192547551084</v>
      </c>
      <c r="AJ27" s="78">
        <f t="shared" si="7"/>
        <v>13.910718954994561</v>
      </c>
      <c r="AK27" s="78">
        <f t="shared" si="8"/>
        <v>8.3124237024190197</v>
      </c>
      <c r="AL27" s="78">
        <f t="shared" si="9"/>
        <v>8.1256415165363318</v>
      </c>
      <c r="AM27" s="78">
        <f t="shared" si="10"/>
        <v>12.091725440306776</v>
      </c>
      <c r="AN27" s="78">
        <f t="shared" si="11"/>
        <v>12.552186062238867</v>
      </c>
      <c r="AP27" s="60" t="s">
        <v>146</v>
      </c>
      <c r="AQ27" s="79">
        <f t="shared" si="12"/>
        <v>24.643911502545642</v>
      </c>
      <c r="AR27" s="79">
        <f t="shared" si="13"/>
        <v>13.833065498493397</v>
      </c>
      <c r="AS27" s="79">
        <f t="shared" si="14"/>
        <v>3.8681557290441564</v>
      </c>
      <c r="AT27" s="79">
        <f t="shared" si="15"/>
        <v>10.398872613068177</v>
      </c>
      <c r="AU27" s="79">
        <f t="shared" si="16"/>
        <v>6.8224735925565234</v>
      </c>
      <c r="AV27" s="79">
        <f t="shared" si="17"/>
        <v>10.186782185882688</v>
      </c>
      <c r="AW27" s="79">
        <f t="shared" si="18"/>
        <v>9.539539378067909</v>
      </c>
      <c r="AX27" s="54"/>
      <c r="AY27" s="13">
        <v>22</v>
      </c>
      <c r="AZ27" s="2" t="s">
        <v>32</v>
      </c>
      <c r="BA27" s="79">
        <f>SUM(AT12:AT15)+SUM(AT23:AT29)+SUM(AT37:AT40)</f>
        <v>80.243037195485073</v>
      </c>
      <c r="BB27" s="79">
        <f>SUM(AU12:AU15)+SUM(AU23:AU29)+SUM(AU37:AU40)</f>
        <v>163.16318144545932</v>
      </c>
      <c r="BC27" s="142">
        <f>BA27-BA28-BA29</f>
        <v>-11.715187195215321</v>
      </c>
      <c r="BD27" s="142">
        <f>BB27-BB28-BB29</f>
        <v>-161.83680955603933</v>
      </c>
      <c r="BJ27" s="2" t="s">
        <v>6</v>
      </c>
      <c r="BK27" s="2" t="s">
        <v>7</v>
      </c>
      <c r="BL27" s="2" t="s">
        <v>8</v>
      </c>
      <c r="BM27" s="2" t="s">
        <v>9</v>
      </c>
      <c r="BN27" s="2" t="s">
        <v>10</v>
      </c>
      <c r="BO27" s="2" t="s">
        <v>11</v>
      </c>
      <c r="BP27" s="2" t="s">
        <v>12</v>
      </c>
      <c r="BQ27" s="2" t="s">
        <v>13</v>
      </c>
      <c r="BS27" s="17"/>
      <c r="BT27" s="11"/>
      <c r="BU27" s="11" t="s">
        <v>57</v>
      </c>
      <c r="BV27" s="11" t="s">
        <v>29</v>
      </c>
      <c r="BW27" s="97">
        <f>BW24/BW26</f>
        <v>-17.745841035120144</v>
      </c>
      <c r="BX27" s="11"/>
      <c r="BY27" s="11"/>
      <c r="BZ27" s="11"/>
    </row>
    <row r="28" spans="2:78" ht="14.65" thickBot="1" x14ac:dyDescent="0.5">
      <c r="B28" s="74" t="s">
        <v>180</v>
      </c>
      <c r="C28" s="65">
        <v>0.98526520650809601</v>
      </c>
      <c r="D28" s="66">
        <v>1.02246361000605</v>
      </c>
      <c r="E28" s="66">
        <v>1.0495498280267299</v>
      </c>
      <c r="F28" s="66">
        <v>1.07356304433826</v>
      </c>
      <c r="G28" s="66">
        <v>1.10119491358124</v>
      </c>
      <c r="H28" s="66">
        <v>1.13866552057815</v>
      </c>
      <c r="I28" s="66">
        <v>1.19224240779116</v>
      </c>
      <c r="J28" s="66">
        <v>1.26684251261472</v>
      </c>
      <c r="K28" s="66">
        <v>1.3617019763811</v>
      </c>
      <c r="L28" s="66">
        <v>1.46512038187111</v>
      </c>
      <c r="M28" s="66">
        <v>1.5525585741791199</v>
      </c>
      <c r="N28" s="66">
        <v>1.5917961067739701</v>
      </c>
      <c r="O28" s="66">
        <v>1.55480092708649</v>
      </c>
      <c r="P28" s="66">
        <v>1.4307646722146301</v>
      </c>
      <c r="Q28" s="66">
        <v>1.2328686827740001</v>
      </c>
      <c r="R28" s="66">
        <v>0.99510095835226597</v>
      </c>
      <c r="S28" s="66">
        <v>0.76179120208721995</v>
      </c>
      <c r="T28" s="66">
        <v>0.57582137379341003</v>
      </c>
      <c r="U28" s="66">
        <v>0.46968016907502003</v>
      </c>
      <c r="V28" s="66">
        <v>0.45997025187092999</v>
      </c>
      <c r="W28" s="66">
        <v>0.54457606849465201</v>
      </c>
      <c r="X28" s="66">
        <v>0.70263134099987601</v>
      </c>
      <c r="Y28" s="66">
        <v>0.89823426137278795</v>
      </c>
      <c r="Z28" s="67">
        <v>1.0881400642876899</v>
      </c>
      <c r="AB28" s="60" t="s">
        <v>147</v>
      </c>
      <c r="AC28" s="77">
        <f t="shared" si="0"/>
        <v>14.981409775919197</v>
      </c>
      <c r="AD28" s="78">
        <f t="shared" si="1"/>
        <v>10.533934279139482</v>
      </c>
      <c r="AE28" s="78">
        <f t="shared" si="2"/>
        <v>10.71437997240897</v>
      </c>
      <c r="AF28" s="78">
        <f t="shared" si="3"/>
        <v>14.800964082649704</v>
      </c>
      <c r="AG28" s="78">
        <f t="shared" si="4"/>
        <v>14.574193656100551</v>
      </c>
      <c r="AH28" s="78">
        <f t="shared" si="5"/>
        <v>10.941150398958127</v>
      </c>
      <c r="AI28" s="78">
        <f t="shared" si="6"/>
        <v>12.92184993934654</v>
      </c>
      <c r="AJ28" s="78">
        <f t="shared" si="7"/>
        <v>12.593494115712137</v>
      </c>
      <c r="AK28" s="78">
        <f t="shared" si="8"/>
        <v>8.5964117758939853</v>
      </c>
      <c r="AL28" s="78">
        <f t="shared" si="9"/>
        <v>8.4251122812379933</v>
      </c>
      <c r="AM28" s="78">
        <f t="shared" si="10"/>
        <v>12.570726312843577</v>
      </c>
      <c r="AN28" s="78">
        <f t="shared" si="11"/>
        <v>12.944617742215099</v>
      </c>
      <c r="AP28" s="60" t="s">
        <v>147</v>
      </c>
      <c r="AQ28" s="79">
        <f t="shared" si="12"/>
        <v>25.515344055058677</v>
      </c>
      <c r="AR28" s="79">
        <f t="shared" si="13"/>
        <v>14.447475496779715</v>
      </c>
      <c r="AS28" s="79">
        <f t="shared" si="14"/>
        <v>5.9134158897592659</v>
      </c>
      <c r="AT28" s="79">
        <f t="shared" si="15"/>
        <v>13.633043257142424</v>
      </c>
      <c r="AU28" s="79">
        <f t="shared" si="16"/>
        <v>10.328355823634404</v>
      </c>
      <c r="AV28" s="79">
        <f t="shared" si="17"/>
        <v>10.171299494655992</v>
      </c>
      <c r="AW28" s="79">
        <f t="shared" si="18"/>
        <v>9.6261085706284781</v>
      </c>
      <c r="AX28" s="54"/>
      <c r="AY28" s="21"/>
      <c r="AZ28" s="2" t="s">
        <v>33</v>
      </c>
      <c r="BA28" s="79">
        <f>SUM(AT16:AT22)+SUM(AT30:AT36)</f>
        <v>81.958224390700394</v>
      </c>
      <c r="BB28" s="79">
        <f>SUM(AU16:AU22)+SUM(AU30:AU36)</f>
        <v>314.99999100149864</v>
      </c>
      <c r="BC28" s="143"/>
      <c r="BD28" s="143"/>
      <c r="BF28" s="3" t="s">
        <v>78</v>
      </c>
      <c r="BG28" s="28" t="s">
        <v>79</v>
      </c>
      <c r="BH28" s="29"/>
      <c r="BI28" s="30"/>
      <c r="BJ28" s="81">
        <f>SUM(BJ10:BJ18)</f>
        <v>754.52385473394065</v>
      </c>
      <c r="BK28" s="81">
        <f>SUM(BK10:BK18)</f>
        <v>-17.493978959803535</v>
      </c>
      <c r="BL28" s="81">
        <f t="shared" ref="BL28:BQ28" si="19">SUM(BL10:BL18)</f>
        <v>-128.12276490864232</v>
      </c>
      <c r="BM28" s="81">
        <f t="shared" si="19"/>
        <v>17.86264043025858</v>
      </c>
      <c r="BN28" s="81">
        <f t="shared" si="19"/>
        <v>25.422650155551917</v>
      </c>
      <c r="BO28" s="81">
        <f t="shared" si="19"/>
        <v>17.280103966500018</v>
      </c>
      <c r="BP28" s="81">
        <f t="shared" si="19"/>
        <v>-0.48622964545236869</v>
      </c>
      <c r="BQ28" s="81">
        <f t="shared" si="19"/>
        <v>-2.3123487139957448</v>
      </c>
      <c r="BS28" s="17"/>
      <c r="BT28" s="11"/>
      <c r="BU28" s="11" t="s">
        <v>60</v>
      </c>
      <c r="BV28" s="11" t="s">
        <v>29</v>
      </c>
      <c r="BW28" s="98">
        <f>BW25/BW26</f>
        <v>-7.3142329020333074E-2</v>
      </c>
      <c r="BX28" s="11"/>
      <c r="BY28" s="11"/>
      <c r="BZ28" s="11"/>
    </row>
    <row r="29" spans="2:78" ht="14.65" thickBot="1" x14ac:dyDescent="0.5">
      <c r="B29" s="74" t="s">
        <v>181</v>
      </c>
      <c r="C29" s="65">
        <v>1.23210710672396</v>
      </c>
      <c r="D29" s="66">
        <v>1.3032820425262199</v>
      </c>
      <c r="E29" s="66">
        <v>1.29542322365956</v>
      </c>
      <c r="F29" s="66">
        <v>1.2242431272969501</v>
      </c>
      <c r="G29" s="66">
        <v>1.12213458092312</v>
      </c>
      <c r="H29" s="66">
        <v>1.0284078329788</v>
      </c>
      <c r="I29" s="66">
        <v>0.97893046979387099</v>
      </c>
      <c r="J29" s="66">
        <v>0.99826123373715503</v>
      </c>
      <c r="K29" s="66">
        <v>1.0948743999150701</v>
      </c>
      <c r="L29" s="66">
        <v>1.25837668197137</v>
      </c>
      <c r="M29" s="66">
        <v>1.45835080603569</v>
      </c>
      <c r="N29" s="66">
        <v>1.6467453320507299</v>
      </c>
      <c r="O29" s="66">
        <v>1.76675791679179</v>
      </c>
      <c r="P29" s="66">
        <v>1.76868129094034</v>
      </c>
      <c r="Q29" s="66">
        <v>1.62820687920802</v>
      </c>
      <c r="R29" s="66">
        <v>1.35922803447205</v>
      </c>
      <c r="S29" s="66">
        <v>1.01437868176635</v>
      </c>
      <c r="T29" s="66">
        <v>0.671639545011535</v>
      </c>
      <c r="U29" s="66">
        <v>0.41132778227536498</v>
      </c>
      <c r="V29" s="66">
        <v>0.29210563760997899</v>
      </c>
      <c r="W29" s="66">
        <v>0.33526636215155697</v>
      </c>
      <c r="X29" s="66">
        <v>0.52224835404867398</v>
      </c>
      <c r="Y29" s="66">
        <v>0.80330611212731096</v>
      </c>
      <c r="Z29" s="67">
        <v>1.11106337644052</v>
      </c>
      <c r="AB29" s="60" t="s">
        <v>148</v>
      </c>
      <c r="AC29" s="77">
        <f t="shared" si="0"/>
        <v>15.644431271693971</v>
      </c>
      <c r="AD29" s="78">
        <f t="shared" si="1"/>
        <v>10.680915538762015</v>
      </c>
      <c r="AE29" s="78">
        <f t="shared" si="2"/>
        <v>11.68420997284349</v>
      </c>
      <c r="AF29" s="78">
        <f t="shared" si="3"/>
        <v>14.641136837612498</v>
      </c>
      <c r="AG29" s="78">
        <f t="shared" si="4"/>
        <v>15.794549122524186</v>
      </c>
      <c r="AH29" s="78">
        <f t="shared" si="5"/>
        <v>10.530797687931802</v>
      </c>
      <c r="AI29" s="78">
        <f t="shared" si="6"/>
        <v>15.414490262298695</v>
      </c>
      <c r="AJ29" s="78">
        <f t="shared" si="7"/>
        <v>10.910856548157291</v>
      </c>
      <c r="AK29" s="78">
        <f t="shared" si="8"/>
        <v>8.8469793620665715</v>
      </c>
      <c r="AL29" s="78">
        <f t="shared" si="9"/>
        <v>8.7178670627232506</v>
      </c>
      <c r="AM29" s="78">
        <f t="shared" si="10"/>
        <v>13.105224345332886</v>
      </c>
      <c r="AN29" s="78">
        <f t="shared" si="11"/>
        <v>13.220122465123099</v>
      </c>
      <c r="AP29" s="60" t="s">
        <v>148</v>
      </c>
      <c r="AQ29" s="79">
        <f t="shared" si="12"/>
        <v>26.325346810455986</v>
      </c>
      <c r="AR29" s="79">
        <f t="shared" si="13"/>
        <v>14.963515732931956</v>
      </c>
      <c r="AS29" s="79">
        <f t="shared" si="14"/>
        <v>7.0430731352309923</v>
      </c>
      <c r="AT29" s="79">
        <f t="shared" si="15"/>
        <v>15.263751434592384</v>
      </c>
      <c r="AU29" s="79">
        <f t="shared" si="16"/>
        <v>14.503633714141404</v>
      </c>
      <c r="AV29" s="79">
        <f t="shared" si="17"/>
        <v>10.129112299343321</v>
      </c>
      <c r="AW29" s="79">
        <f t="shared" si="18"/>
        <v>9.8851018802097865</v>
      </c>
      <c r="AX29" s="54"/>
      <c r="AY29" s="12"/>
      <c r="AZ29" s="2" t="s">
        <v>33</v>
      </c>
      <c r="BA29" s="79">
        <f>AT11*1</f>
        <v>10</v>
      </c>
      <c r="BB29" s="79">
        <f>AU11*1</f>
        <v>10</v>
      </c>
      <c r="BC29" s="144"/>
      <c r="BD29" s="144"/>
      <c r="BF29" s="19"/>
      <c r="BG29" s="23" t="s">
        <v>80</v>
      </c>
      <c r="BH29" s="31"/>
      <c r="BI29" s="32"/>
      <c r="BJ29" s="82">
        <f>SUM(BJ19:BJ26)</f>
        <v>0</v>
      </c>
      <c r="BK29" s="82">
        <f t="shared" ref="BK29:BQ29" si="20">SUM(BK19:BK26)</f>
        <v>-332.91661623076112</v>
      </c>
      <c r="BL29" s="82">
        <f t="shared" si="20"/>
        <v>183.36033639851729</v>
      </c>
      <c r="BM29" s="82">
        <f t="shared" si="20"/>
        <v>-59.401540068385884</v>
      </c>
      <c r="BN29" s="82">
        <f t="shared" si="20"/>
        <v>-94.318157107173661</v>
      </c>
      <c r="BO29" s="82">
        <f t="shared" si="20"/>
        <v>-109.82557306956917</v>
      </c>
      <c r="BP29" s="82">
        <f t="shared" si="20"/>
        <v>-3.0329187853524839</v>
      </c>
      <c r="BQ29" s="82">
        <f t="shared" si="20"/>
        <v>0.56500514768400933</v>
      </c>
      <c r="BS29" s="25"/>
      <c r="BT29" s="26"/>
      <c r="BU29" s="26" t="s">
        <v>63</v>
      </c>
      <c r="BV29" s="26" t="s">
        <v>29</v>
      </c>
      <c r="BW29" s="99">
        <f>1+BW28</f>
        <v>0.92685767097966698</v>
      </c>
      <c r="BX29" s="11"/>
      <c r="BY29" s="11"/>
      <c r="BZ29" s="11"/>
    </row>
    <row r="30" spans="2:78" ht="14.65" thickBot="1" x14ac:dyDescent="0.5">
      <c r="B30" s="74" t="s">
        <v>182</v>
      </c>
      <c r="C30" s="65">
        <v>1.37442265465082</v>
      </c>
      <c r="D30" s="66">
        <v>1.53255334667483</v>
      </c>
      <c r="E30" s="66">
        <v>1.54946751608477</v>
      </c>
      <c r="F30" s="66">
        <v>1.4260120257906299</v>
      </c>
      <c r="G30" s="66">
        <v>1.2029281053193699</v>
      </c>
      <c r="H30" s="66">
        <v>0.95063452221081202</v>
      </c>
      <c r="I30" s="66">
        <v>0.747857898037667</v>
      </c>
      <c r="J30" s="66">
        <v>0.65739512009478995</v>
      </c>
      <c r="K30" s="66">
        <v>0.70876114322641204</v>
      </c>
      <c r="L30" s="66">
        <v>0.89317447334790701</v>
      </c>
      <c r="M30" s="66">
        <v>1.16931215351134</v>
      </c>
      <c r="N30" s="66">
        <v>1.4740071003745401</v>
      </c>
      <c r="O30" s="66">
        <v>1.73372713880637</v>
      </c>
      <c r="P30" s="66">
        <v>1.8773932263383299</v>
      </c>
      <c r="Q30" s="66">
        <v>1.8527113474641399</v>
      </c>
      <c r="R30" s="66">
        <v>1.64421210100569</v>
      </c>
      <c r="S30" s="66">
        <v>1.2855189404811</v>
      </c>
      <c r="T30" s="66">
        <v>0.85698680335938404</v>
      </c>
      <c r="U30" s="66">
        <v>0.46521797588525099</v>
      </c>
      <c r="V30" s="66">
        <v>0.21040281117498899</v>
      </c>
      <c r="W30" s="66">
        <v>0.15496300350762099</v>
      </c>
      <c r="X30" s="66">
        <v>0.30675314287134697</v>
      </c>
      <c r="Y30" s="66">
        <v>0.62136609533785203</v>
      </c>
      <c r="Z30" s="67">
        <v>1.0177987786259901</v>
      </c>
      <c r="AB30" s="60" t="s">
        <v>149</v>
      </c>
      <c r="AC30" s="77">
        <f t="shared" si="0"/>
        <v>14.901057446047671</v>
      </c>
      <c r="AD30" s="78">
        <f t="shared" si="1"/>
        <v>10.812519978134283</v>
      </c>
      <c r="AE30" s="78">
        <f t="shared" si="2"/>
        <v>12.027051364858064</v>
      </c>
      <c r="AF30" s="78">
        <f t="shared" si="3"/>
        <v>13.686526059323889</v>
      </c>
      <c r="AG30" s="78">
        <f t="shared" si="4"/>
        <v>15.402686974088237</v>
      </c>
      <c r="AH30" s="78">
        <f t="shared" si="5"/>
        <v>10.310890450093716</v>
      </c>
      <c r="AI30" s="78">
        <f t="shared" si="6"/>
        <v>17.286567728186249</v>
      </c>
      <c r="AJ30" s="78">
        <f t="shared" si="7"/>
        <v>8.4270096959957073</v>
      </c>
      <c r="AK30" s="78">
        <f t="shared" si="8"/>
        <v>8.6206528719508349</v>
      </c>
      <c r="AL30" s="78">
        <f t="shared" si="9"/>
        <v>8.5360547532985169</v>
      </c>
      <c r="AM30" s="78">
        <f t="shared" si="10"/>
        <v>12.86487318194599</v>
      </c>
      <c r="AN30" s="78">
        <f t="shared" si="11"/>
        <v>12.848704242235961</v>
      </c>
      <c r="AP30" s="60" t="s">
        <v>149</v>
      </c>
      <c r="AQ30" s="79">
        <f t="shared" si="12"/>
        <v>25.713577424181956</v>
      </c>
      <c r="AR30" s="79">
        <f t="shared" si="13"/>
        <v>14.088537467913389</v>
      </c>
      <c r="AS30" s="79">
        <f t="shared" si="14"/>
        <v>8.3405253055341753</v>
      </c>
      <c r="AT30" s="79">
        <f t="shared" si="15"/>
        <v>15.091796523994521</v>
      </c>
      <c r="AU30" s="79">
        <f t="shared" si="16"/>
        <v>18.859558032190542</v>
      </c>
      <c r="AV30" s="79">
        <f t="shared" si="17"/>
        <v>10.084598118652318</v>
      </c>
      <c r="AW30" s="79">
        <f t="shared" si="18"/>
        <v>10.016168939710029</v>
      </c>
      <c r="AX30" s="54"/>
      <c r="AY30" s="13" t="s">
        <v>81</v>
      </c>
      <c r="AZ30" s="2" t="s">
        <v>32</v>
      </c>
      <c r="BA30" s="79">
        <f>SUM(AT20:AT25)+SUM(AT34:AT39)</f>
        <v>-11.424297413961812</v>
      </c>
      <c r="BB30" s="79">
        <f>SUM(AU20:AU25)+SUM(AU34:AU39)</f>
        <v>206.50201942551249</v>
      </c>
      <c r="BC30" s="142">
        <f>BA30-BA31</f>
        <v>-158.35226034000235</v>
      </c>
      <c r="BD30" s="142">
        <f>BB30-BB31</f>
        <v>9.8865791266401573</v>
      </c>
      <c r="BF30" s="19"/>
      <c r="BG30" s="28" t="s">
        <v>82</v>
      </c>
      <c r="BH30" s="29"/>
      <c r="BI30" s="30"/>
      <c r="BJ30" s="81">
        <f>SQRT((BJ28^2)+(BJ29^2))</f>
        <v>754.52385473394065</v>
      </c>
      <c r="BK30" s="81">
        <f t="shared" ref="BK30:BQ30" si="21">SQRT((BK28^2)+(BK29^2))</f>
        <v>333.37593293815604</v>
      </c>
      <c r="BL30" s="81">
        <f t="shared" si="21"/>
        <v>223.68830065967387</v>
      </c>
      <c r="BM30" s="81">
        <f t="shared" si="21"/>
        <v>62.029161574510759</v>
      </c>
      <c r="BN30" s="81">
        <f t="shared" si="21"/>
        <v>97.684317579768546</v>
      </c>
      <c r="BO30" s="81">
        <f t="shared" si="21"/>
        <v>111.1766994165249</v>
      </c>
      <c r="BP30" s="81">
        <f t="shared" si="21"/>
        <v>3.0716470543766454</v>
      </c>
      <c r="BQ30" s="81">
        <f t="shared" si="21"/>
        <v>2.3803754729090962</v>
      </c>
      <c r="BS30" s="7" t="s">
        <v>83</v>
      </c>
      <c r="BT30" s="9"/>
      <c r="BU30" s="9"/>
      <c r="BV30" s="9"/>
      <c r="BW30" s="10"/>
      <c r="BX30" s="11"/>
      <c r="BY30" s="11"/>
      <c r="BZ30" s="11"/>
    </row>
    <row r="31" spans="2:78" ht="14.65" thickBot="1" x14ac:dyDescent="0.5">
      <c r="B31" s="74" t="s">
        <v>183</v>
      </c>
      <c r="C31" s="65">
        <v>1.3986391180342701</v>
      </c>
      <c r="D31" s="66">
        <v>1.6707129213538101</v>
      </c>
      <c r="E31" s="66">
        <v>1.7664296976837599</v>
      </c>
      <c r="F31" s="66">
        <v>1.6634054886042</v>
      </c>
      <c r="G31" s="66">
        <v>1.3942219108243401</v>
      </c>
      <c r="H31" s="66">
        <v>1.0384278111038201</v>
      </c>
      <c r="I31" s="66">
        <v>0.69764434569132305</v>
      </c>
      <c r="J31" s="66">
        <v>0.46471998128752201</v>
      </c>
      <c r="K31" s="66">
        <v>0.40021010090275499</v>
      </c>
      <c r="L31" s="66">
        <v>0.52233484149785703</v>
      </c>
      <c r="M31" s="66">
        <v>0.80732363488451098</v>
      </c>
      <c r="N31" s="66">
        <v>1.1944356677557</v>
      </c>
      <c r="O31" s="66">
        <v>1.59467001480405</v>
      </c>
      <c r="P31" s="66">
        <v>1.90658655837546</v>
      </c>
      <c r="Q31" s="66">
        <v>2.0404448702989999</v>
      </c>
      <c r="R31" s="66">
        <v>1.9452525173867199</v>
      </c>
      <c r="S31" s="66">
        <v>1.6289379289310699</v>
      </c>
      <c r="T31" s="66">
        <v>1.16277185590496</v>
      </c>
      <c r="U31" s="66">
        <v>0.66570648229785601</v>
      </c>
      <c r="V31" s="66">
        <v>0.27080359046717101</v>
      </c>
      <c r="W31" s="66">
        <v>8.3899666592470806E-2</v>
      </c>
      <c r="X31" s="66">
        <v>0.15070329578713701</v>
      </c>
      <c r="Y31" s="66">
        <v>0.44615218602676199</v>
      </c>
      <c r="Z31" s="67">
        <v>0.887850663936121</v>
      </c>
      <c r="AB31" s="60" t="s">
        <v>150</v>
      </c>
      <c r="AC31" s="77">
        <f t="shared" si="0"/>
        <v>14.365332317720929</v>
      </c>
      <c r="AD31" s="78">
        <f t="shared" si="1"/>
        <v>11.436952832711718</v>
      </c>
      <c r="AE31" s="78">
        <f t="shared" si="2"/>
        <v>12.783779630808777</v>
      </c>
      <c r="AF31" s="78">
        <f t="shared" si="3"/>
        <v>13.018505519623869</v>
      </c>
      <c r="AG31" s="78">
        <f t="shared" si="4"/>
        <v>14.386283470438439</v>
      </c>
      <c r="AH31" s="78">
        <f t="shared" si="5"/>
        <v>11.416001679994208</v>
      </c>
      <c r="AI31" s="78">
        <f t="shared" si="6"/>
        <v>19.210500693305463</v>
      </c>
      <c r="AJ31" s="78">
        <f t="shared" si="7"/>
        <v>6.5917844571271864</v>
      </c>
      <c r="AK31" s="78">
        <f t="shared" si="8"/>
        <v>8.6401459595281018</v>
      </c>
      <c r="AL31" s="78">
        <f t="shared" si="9"/>
        <v>8.5726804787538988</v>
      </c>
      <c r="AM31" s="78">
        <f t="shared" si="10"/>
        <v>12.960467347789447</v>
      </c>
      <c r="AN31" s="78">
        <f t="shared" si="11"/>
        <v>12.841817802643199</v>
      </c>
      <c r="AP31" s="60" t="s">
        <v>150</v>
      </c>
      <c r="AQ31" s="79">
        <f t="shared" si="12"/>
        <v>25.802285150432645</v>
      </c>
      <c r="AR31" s="79">
        <f t="shared" si="13"/>
        <v>12.928379485009211</v>
      </c>
      <c r="AS31" s="79">
        <f t="shared" si="14"/>
        <v>9.7652741111849082</v>
      </c>
      <c r="AT31" s="79">
        <f t="shared" si="15"/>
        <v>12.970281790444231</v>
      </c>
      <c r="AU31" s="79">
        <f t="shared" si="16"/>
        <v>22.618716236178276</v>
      </c>
      <c r="AV31" s="79">
        <f t="shared" si="17"/>
        <v>10.067465480774203</v>
      </c>
      <c r="AW31" s="79">
        <f t="shared" si="18"/>
        <v>10.118649545146248</v>
      </c>
      <c r="AX31" s="54"/>
      <c r="AY31" s="12"/>
      <c r="AZ31" s="2" t="s">
        <v>33</v>
      </c>
      <c r="BA31" s="79">
        <f>SUM(AT13:AT18)+SUM(AT27:AT32)</f>
        <v>146.92796292604052</v>
      </c>
      <c r="BB31" s="79">
        <f>SUM(AU13:AU18)+SUM(AU27:AU32)</f>
        <v>196.61544029887233</v>
      </c>
      <c r="BC31" s="144"/>
      <c r="BD31" s="144"/>
      <c r="BF31" s="19"/>
      <c r="BG31" s="20" t="s">
        <v>84</v>
      </c>
      <c r="BI31" s="33"/>
      <c r="BJ31" s="85">
        <v>696</v>
      </c>
      <c r="BK31" s="85">
        <v>559</v>
      </c>
      <c r="BL31" s="85">
        <v>448</v>
      </c>
      <c r="BM31" s="85">
        <v>566</v>
      </c>
      <c r="BN31" s="85">
        <v>439</v>
      </c>
      <c r="BO31" s="85">
        <v>565</v>
      </c>
      <c r="BP31" s="85">
        <v>507</v>
      </c>
      <c r="BQ31" s="85">
        <v>535</v>
      </c>
      <c r="BS31" s="17" t="s">
        <v>37</v>
      </c>
      <c r="BT31" s="11" t="s">
        <v>85</v>
      </c>
      <c r="BU31" s="11" t="s">
        <v>86</v>
      </c>
      <c r="BV31" s="11" t="s">
        <v>29</v>
      </c>
      <c r="BW31" s="101">
        <f>3*BK37</f>
        <v>1499.6999999999998</v>
      </c>
      <c r="BX31" s="11"/>
      <c r="BY31" s="11"/>
      <c r="BZ31" s="11"/>
    </row>
    <row r="32" spans="2:78" ht="14.65" thickBot="1" x14ac:dyDescent="0.5">
      <c r="B32" s="74" t="s">
        <v>184</v>
      </c>
      <c r="C32" s="65">
        <v>1.3630036260676901</v>
      </c>
      <c r="D32" s="66">
        <v>1.75616773743243</v>
      </c>
      <c r="E32" s="66">
        <v>1.97254222735381</v>
      </c>
      <c r="F32" s="66">
        <v>1.95761195025387</v>
      </c>
      <c r="G32" s="66">
        <v>1.7121728582703799</v>
      </c>
      <c r="H32" s="66">
        <v>1.29686648045089</v>
      </c>
      <c r="I32" s="66">
        <v>0.82024675271571001</v>
      </c>
      <c r="J32" s="66">
        <v>0.41050710458100398</v>
      </c>
      <c r="K32" s="66">
        <v>0.17884027530636001</v>
      </c>
      <c r="L32" s="66">
        <v>0.187179448359165</v>
      </c>
      <c r="M32" s="66">
        <v>0.43192664078473803</v>
      </c>
      <c r="N32" s="66">
        <v>0.84813390782363796</v>
      </c>
      <c r="O32" s="66">
        <v>1.32958680963955</v>
      </c>
      <c r="P32" s="66">
        <v>1.75561759810081</v>
      </c>
      <c r="Q32" s="66">
        <v>2.0176029507543398</v>
      </c>
      <c r="R32" s="66">
        <v>2.0427031015336201</v>
      </c>
      <c r="S32" s="66">
        <v>1.8135047562267601</v>
      </c>
      <c r="T32" s="66">
        <v>1.37886714710895</v>
      </c>
      <c r="U32" s="66">
        <v>0.84824097375382101</v>
      </c>
      <c r="V32" s="66">
        <v>0.36470823918138701</v>
      </c>
      <c r="W32" s="66">
        <v>6.2066150951218403E-2</v>
      </c>
      <c r="X32" s="66">
        <v>2.24131181796032E-2</v>
      </c>
      <c r="Y32" s="66">
        <v>0.252952984195779</v>
      </c>
      <c r="Z32" s="67">
        <v>0.68989014434750495</v>
      </c>
      <c r="AB32" s="60" t="s">
        <v>151</v>
      </c>
      <c r="AC32" s="77">
        <f t="shared" si="0"/>
        <v>13.214716492934645</v>
      </c>
      <c r="AD32" s="78">
        <f t="shared" si="1"/>
        <v>12.298636490438383</v>
      </c>
      <c r="AE32" s="78">
        <f t="shared" si="2"/>
        <v>12.578153973973345</v>
      </c>
      <c r="AF32" s="78">
        <f t="shared" si="3"/>
        <v>12.935199009399684</v>
      </c>
      <c r="AG32" s="78">
        <f t="shared" si="4"/>
        <v>12.627017193039059</v>
      </c>
      <c r="AH32" s="78">
        <f t="shared" si="5"/>
        <v>12.886335790333971</v>
      </c>
      <c r="AI32" s="78">
        <f t="shared" si="6"/>
        <v>20.396247243193098</v>
      </c>
      <c r="AJ32" s="78">
        <f t="shared" si="7"/>
        <v>5.1171057401799285</v>
      </c>
      <c r="AK32" s="78">
        <f t="shared" si="8"/>
        <v>8.5748358419077544</v>
      </c>
      <c r="AL32" s="78">
        <f t="shared" si="9"/>
        <v>8.440959222691987</v>
      </c>
      <c r="AM32" s="78">
        <f t="shared" si="10"/>
        <v>12.879130445838131</v>
      </c>
      <c r="AN32" s="78">
        <f t="shared" si="11"/>
        <v>12.6342225375349</v>
      </c>
      <c r="AP32" s="60" t="s">
        <v>151</v>
      </c>
      <c r="AQ32" s="79">
        <f t="shared" si="12"/>
        <v>25.513352983373029</v>
      </c>
      <c r="AR32" s="79">
        <f t="shared" si="13"/>
        <v>10.916080002496262</v>
      </c>
      <c r="AS32" s="79">
        <f t="shared" si="14"/>
        <v>9.6429549645736614</v>
      </c>
      <c r="AT32" s="79">
        <f t="shared" si="15"/>
        <v>9.7406814027050874</v>
      </c>
      <c r="AU32" s="79">
        <f t="shared" si="16"/>
        <v>25.279141503013172</v>
      </c>
      <c r="AV32" s="79">
        <f t="shared" si="17"/>
        <v>10.133876619215767</v>
      </c>
      <c r="AW32" s="79">
        <f t="shared" si="18"/>
        <v>10.244907908303231</v>
      </c>
      <c r="AX32" s="54"/>
      <c r="AY32" s="13">
        <v>23</v>
      </c>
      <c r="AZ32" s="2" t="s">
        <v>32</v>
      </c>
      <c r="BA32" s="79">
        <f>SUM(AT14:AT18)+SUM(AT24:AT28)+SUM(AT34:AT38)</f>
        <v>88.771803967190635</v>
      </c>
      <c r="BB32" s="79">
        <f>SUM(AU14:AU18)+SUM(AU24:AU28)+SUM(AU34:AU38)</f>
        <v>225.55989986742344</v>
      </c>
      <c r="BC32" s="142">
        <f>BA32-BA33-BA34</f>
        <v>5.3423463481957896</v>
      </c>
      <c r="BD32" s="142">
        <f>BB32-BB33-BB34</f>
        <v>-37.043372712111108</v>
      </c>
      <c r="BF32" s="19"/>
      <c r="BG32" s="20" t="s">
        <v>87</v>
      </c>
      <c r="BI32" s="33"/>
      <c r="BJ32" s="21"/>
      <c r="BK32" s="83">
        <v>0.97599999999999998</v>
      </c>
      <c r="BL32" s="83">
        <v>1</v>
      </c>
      <c r="BM32" s="83">
        <f>BK32</f>
        <v>0.97599999999999998</v>
      </c>
      <c r="BN32" s="83">
        <v>1.0820000000000001</v>
      </c>
      <c r="BO32" s="83">
        <v>1.1319999999999999</v>
      </c>
      <c r="BP32" s="92">
        <f>BK32^2</f>
        <v>0.95257599999999998</v>
      </c>
      <c r="BQ32" s="83">
        <f>BK32</f>
        <v>0.97599999999999998</v>
      </c>
      <c r="BR32" s="87"/>
      <c r="BS32" s="20" t="s">
        <v>37</v>
      </c>
      <c r="BT32" s="1" t="s">
        <v>88</v>
      </c>
      <c r="BU32" s="1" t="s">
        <v>67</v>
      </c>
      <c r="BV32" s="1" t="s">
        <v>29</v>
      </c>
      <c r="BW32" s="101">
        <f>2*BM37</f>
        <v>1082</v>
      </c>
      <c r="BX32" s="100" t="s">
        <v>128</v>
      </c>
    </row>
    <row r="33" spans="2:78" ht="14.65" thickBot="1" x14ac:dyDescent="0.5">
      <c r="B33" s="74" t="s">
        <v>185</v>
      </c>
      <c r="C33" s="65">
        <v>1.22180212227194</v>
      </c>
      <c r="D33" s="66">
        <v>1.71861126600074</v>
      </c>
      <c r="E33" s="66">
        <v>2.0586524522446998</v>
      </c>
      <c r="F33" s="66">
        <v>2.1544422685089</v>
      </c>
      <c r="G33" s="66">
        <v>1.97669416554847</v>
      </c>
      <c r="H33" s="66">
        <v>1.5684504821318599</v>
      </c>
      <c r="I33" s="66">
        <v>1.03834219367105</v>
      </c>
      <c r="J33" s="66">
        <v>0.52989877793010498</v>
      </c>
      <c r="K33" s="66">
        <v>0.177280259139353</v>
      </c>
      <c r="L33" s="66">
        <v>6.6263278506369996E-2</v>
      </c>
      <c r="M33" s="66">
        <v>0.21567296511254</v>
      </c>
      <c r="N33" s="66">
        <v>0.58114152040881695</v>
      </c>
      <c r="O33" s="66">
        <v>1.07158436217651</v>
      </c>
      <c r="P33" s="66">
        <v>1.5689272150587501</v>
      </c>
      <c r="Q33" s="66">
        <v>1.9499625933239999</v>
      </c>
      <c r="R33" s="66">
        <v>2.1132235952157599</v>
      </c>
      <c r="S33" s="66">
        <v>2.0079843055192201</v>
      </c>
      <c r="T33" s="66">
        <v>1.65459196175116</v>
      </c>
      <c r="U33" s="66">
        <v>1.14488509429936</v>
      </c>
      <c r="V33" s="66">
        <v>0.61899455012836602</v>
      </c>
      <c r="W33" s="66">
        <v>0.22456319809774999</v>
      </c>
      <c r="X33" s="66">
        <v>7.1964638683181495E-2</v>
      </c>
      <c r="Y33" s="66">
        <v>0.201974297322181</v>
      </c>
      <c r="Z33" s="67">
        <v>0.57761491917115704</v>
      </c>
      <c r="AB33" s="60" t="s">
        <v>152</v>
      </c>
      <c r="AC33" s="77">
        <f t="shared" si="0"/>
        <v>12.974873027813635</v>
      </c>
      <c r="AD33" s="78">
        <f t="shared" si="1"/>
        <v>13.538649454408604</v>
      </c>
      <c r="AE33" s="78">
        <f t="shared" si="2"/>
        <v>13.206270730747397</v>
      </c>
      <c r="AF33" s="78">
        <f t="shared" si="3"/>
        <v>13.307251751474846</v>
      </c>
      <c r="AG33" s="78">
        <f t="shared" si="4"/>
        <v>11.304171630280885</v>
      </c>
      <c r="AH33" s="78">
        <f t="shared" si="5"/>
        <v>15.209350851941355</v>
      </c>
      <c r="AI33" s="78">
        <f t="shared" si="6"/>
        <v>21.064926789752008</v>
      </c>
      <c r="AJ33" s="78">
        <f t="shared" si="7"/>
        <v>5.4485956924702306</v>
      </c>
      <c r="AK33" s="78">
        <f t="shared" si="8"/>
        <v>8.8584126558818532</v>
      </c>
      <c r="AL33" s="78">
        <f t="shared" si="9"/>
        <v>8.8163522837200148</v>
      </c>
      <c r="AM33" s="78">
        <f t="shared" si="10"/>
        <v>13.323504084342623</v>
      </c>
      <c r="AN33" s="78">
        <f t="shared" si="11"/>
        <v>13.190018397879616</v>
      </c>
      <c r="AP33" s="60" t="s">
        <v>152</v>
      </c>
      <c r="AQ33" s="79">
        <f t="shared" si="12"/>
        <v>26.513522482222239</v>
      </c>
      <c r="AR33" s="79">
        <f t="shared" si="13"/>
        <v>9.4362235734050302</v>
      </c>
      <c r="AS33" s="79">
        <f t="shared" si="14"/>
        <v>9.8990189792725509</v>
      </c>
      <c r="AT33" s="79">
        <f t="shared" si="15"/>
        <v>6.0948207783395301</v>
      </c>
      <c r="AU33" s="79">
        <f t="shared" si="16"/>
        <v>25.616331097281776</v>
      </c>
      <c r="AV33" s="79">
        <f t="shared" si="17"/>
        <v>10.042060372161838</v>
      </c>
      <c r="AW33" s="79">
        <f t="shared" si="18"/>
        <v>10.133485686463008</v>
      </c>
      <c r="AX33" s="54"/>
      <c r="AY33" s="21"/>
      <c r="AZ33" s="2" t="s">
        <v>33</v>
      </c>
      <c r="BA33" s="79">
        <f>SUM(AT12:AT13)+SUM(AT19:AT23)+SUM(AT29:AT33)+SUM(AT39:AT40)</f>
        <v>73.429457618994846</v>
      </c>
      <c r="BB33" s="79">
        <f>SUM(AU12:AU13)+SUM(AU19:AU23)+SUM(AU29:AU33)+SUM(AU39:AU40)</f>
        <v>252.60327257953455</v>
      </c>
      <c r="BC33" s="143"/>
      <c r="BD33" s="143"/>
      <c r="BF33" s="19"/>
      <c r="BG33" s="23" t="s">
        <v>89</v>
      </c>
      <c r="BH33" s="31"/>
      <c r="BI33" s="32"/>
      <c r="BJ33" s="12"/>
      <c r="BK33" s="82">
        <f>BW35</f>
        <v>1.1171300000000008</v>
      </c>
      <c r="BL33" s="82">
        <f>BV19</f>
        <v>1.1362530400000002</v>
      </c>
      <c r="BM33" s="82">
        <f>BW35</f>
        <v>1.1171300000000008</v>
      </c>
      <c r="BN33" s="82">
        <f>BW29</f>
        <v>0.92685767097966698</v>
      </c>
      <c r="BO33" s="83">
        <v>1</v>
      </c>
      <c r="BP33" s="83">
        <v>1</v>
      </c>
      <c r="BQ33" s="82">
        <f>BV19</f>
        <v>1.1362530400000002</v>
      </c>
      <c r="BR33" s="87"/>
      <c r="BS33" s="20" t="s">
        <v>90</v>
      </c>
      <c r="BV33" s="1" t="s">
        <v>29</v>
      </c>
      <c r="BW33" s="101">
        <f>(BW31-BW32)-360</f>
        <v>57.699999999999818</v>
      </c>
      <c r="BX33" s="100">
        <f>MOD(BW33,360)</f>
        <v>57.699999999999818</v>
      </c>
    </row>
    <row r="34" spans="2:78" ht="14.65" thickBot="1" x14ac:dyDescent="0.5">
      <c r="B34" s="74" t="s">
        <v>186</v>
      </c>
      <c r="C34" s="65">
        <v>1.1001106692811999</v>
      </c>
      <c r="D34" s="66">
        <v>1.6381307071787601</v>
      </c>
      <c r="E34" s="66">
        <v>2.0585400498408699</v>
      </c>
      <c r="F34" s="66">
        <v>2.2540923360680698</v>
      </c>
      <c r="G34" s="66">
        <v>2.1683731962678401</v>
      </c>
      <c r="H34" s="66">
        <v>1.8147845151823401</v>
      </c>
      <c r="I34" s="66">
        <v>1.28012911952466</v>
      </c>
      <c r="J34" s="66">
        <v>0.70428580381461203</v>
      </c>
      <c r="K34" s="66">
        <v>0.23838755239359799</v>
      </c>
      <c r="L34" s="66">
        <v>-2.3395193266904498E-3</v>
      </c>
      <c r="M34" s="66">
        <v>3.0002664387353401E-2</v>
      </c>
      <c r="N34" s="66">
        <v>0.31142077677617702</v>
      </c>
      <c r="O34" s="66">
        <v>0.76225577464436001</v>
      </c>
      <c r="P34" s="66">
        <v>1.26977269055444</v>
      </c>
      <c r="Q34" s="66">
        <v>1.7095630972358999</v>
      </c>
      <c r="R34" s="66">
        <v>1.9688309606641501</v>
      </c>
      <c r="S34" s="66">
        <v>1.97458342276233</v>
      </c>
      <c r="T34" s="66">
        <v>1.7196933083121599</v>
      </c>
      <c r="U34" s="66">
        <v>1.27268995245797</v>
      </c>
      <c r="V34" s="66">
        <v>0.76160177746902502</v>
      </c>
      <c r="W34" s="66">
        <v>0.334908385346874</v>
      </c>
      <c r="X34" s="66">
        <v>0.114662025178426</v>
      </c>
      <c r="Y34" s="66">
        <v>0.16094689644746399</v>
      </c>
      <c r="Z34" s="67">
        <v>0.46034072901036199</v>
      </c>
      <c r="AB34" s="60" t="s">
        <v>153</v>
      </c>
      <c r="AC34" s="77">
        <f t="shared" si="0"/>
        <v>11.966585651743049</v>
      </c>
      <c r="AD34" s="78">
        <f t="shared" si="1"/>
        <v>14.139181239729201</v>
      </c>
      <c r="AE34" s="78">
        <f t="shared" si="2"/>
        <v>12.509849020083461</v>
      </c>
      <c r="AF34" s="78">
        <f t="shared" si="3"/>
        <v>13.59591787138879</v>
      </c>
      <c r="AG34" s="78">
        <f t="shared" si="4"/>
        <v>9.6134065612086221</v>
      </c>
      <c r="AH34" s="78">
        <f t="shared" si="5"/>
        <v>16.492360330263629</v>
      </c>
      <c r="AI34" s="78">
        <f t="shared" si="6"/>
        <v>20.438730727992422</v>
      </c>
      <c r="AJ34" s="78">
        <f t="shared" si="7"/>
        <v>5.6670361634798301</v>
      </c>
      <c r="AK34" s="78">
        <f t="shared" si="8"/>
        <v>8.7214248451892296</v>
      </c>
      <c r="AL34" s="78">
        <f t="shared" si="9"/>
        <v>8.6766448874011974</v>
      </c>
      <c r="AM34" s="78">
        <f t="shared" si="10"/>
        <v>13.130375579742267</v>
      </c>
      <c r="AN34" s="78">
        <f t="shared" si="11"/>
        <v>12.975391311729981</v>
      </c>
      <c r="AP34" s="60" t="s">
        <v>153</v>
      </c>
      <c r="AQ34" s="79">
        <f t="shared" si="12"/>
        <v>26.10576689147225</v>
      </c>
      <c r="AR34" s="79">
        <f t="shared" si="13"/>
        <v>7.8274044120138484</v>
      </c>
      <c r="AS34" s="79">
        <f t="shared" si="14"/>
        <v>8.9139311486946706</v>
      </c>
      <c r="AT34" s="79">
        <f t="shared" si="15"/>
        <v>3.1210462309449927</v>
      </c>
      <c r="AU34" s="79">
        <f t="shared" si="16"/>
        <v>24.771694564512593</v>
      </c>
      <c r="AV34" s="79">
        <f t="shared" si="17"/>
        <v>10.044779957788032</v>
      </c>
      <c r="AW34" s="79">
        <f t="shared" si="18"/>
        <v>10.154984268012287</v>
      </c>
      <c r="AX34" s="54"/>
      <c r="AY34" s="12"/>
      <c r="AZ34" s="2" t="s">
        <v>33</v>
      </c>
      <c r="BA34" s="79">
        <f>AT11*1</f>
        <v>10</v>
      </c>
      <c r="BB34" s="79">
        <f>AU11*1</f>
        <v>10</v>
      </c>
      <c r="BC34" s="144"/>
      <c r="BD34" s="144"/>
      <c r="BF34" s="19"/>
      <c r="BG34" s="28" t="s">
        <v>91</v>
      </c>
      <c r="BH34" s="29"/>
      <c r="BI34" s="30"/>
      <c r="BJ34" s="36"/>
      <c r="BK34" s="94">
        <v>250.1</v>
      </c>
      <c r="BL34" s="94"/>
      <c r="BM34" s="94">
        <v>4</v>
      </c>
      <c r="BN34" s="94">
        <v>10.8</v>
      </c>
      <c r="BO34" s="94">
        <v>239.3</v>
      </c>
      <c r="BP34" s="36"/>
      <c r="BQ34" s="36"/>
      <c r="BS34" s="20" t="s">
        <v>47</v>
      </c>
      <c r="BT34" s="1" t="s">
        <v>88</v>
      </c>
      <c r="BU34" s="1" t="s">
        <v>57</v>
      </c>
      <c r="BV34" s="1" t="s">
        <v>29</v>
      </c>
      <c r="BW34" s="102">
        <f>(((BW33-80)/(60-50))*(8.3-7.2))+7.2</f>
        <v>4.7469999999999786</v>
      </c>
    </row>
    <row r="35" spans="2:78" ht="14.65" thickBot="1" x14ac:dyDescent="0.5">
      <c r="B35" s="74" t="s">
        <v>187</v>
      </c>
      <c r="C35" s="65">
        <v>0.93757110519765996</v>
      </c>
      <c r="D35" s="66">
        <v>1.47903955750243</v>
      </c>
      <c r="E35" s="66">
        <v>1.95745396491138</v>
      </c>
      <c r="F35" s="66">
        <v>2.2552914213302802</v>
      </c>
      <c r="G35" s="66">
        <v>2.2898292766219899</v>
      </c>
      <c r="H35" s="66">
        <v>2.0380802023855802</v>
      </c>
      <c r="I35" s="66">
        <v>1.5519805455278399</v>
      </c>
      <c r="J35" s="66">
        <v>0.95219022849999202</v>
      </c>
      <c r="K35" s="66">
        <v>0.39623991956745203</v>
      </c>
      <c r="L35" s="66">
        <v>2.9632990881921902E-2</v>
      </c>
      <c r="M35" s="66">
        <v>-6.0605626917130902E-2</v>
      </c>
      <c r="N35" s="66">
        <v>0.13040939271633101</v>
      </c>
      <c r="O35" s="66">
        <v>0.53268848849808204</v>
      </c>
      <c r="P35" s="66">
        <v>1.0304046056504299</v>
      </c>
      <c r="Q35" s="66">
        <v>1.49535936444345</v>
      </c>
      <c r="R35" s="66">
        <v>1.81396402177487</v>
      </c>
      <c r="S35" s="66">
        <v>1.9081711406591</v>
      </c>
      <c r="T35" s="66">
        <v>1.75376571225185</v>
      </c>
      <c r="U35" s="66">
        <v>1.39238186987018</v>
      </c>
      <c r="V35" s="66">
        <v>0.92699525940473404</v>
      </c>
      <c r="W35" s="66">
        <v>0.49441785131863802</v>
      </c>
      <c r="X35" s="66">
        <v>0.22183148750821</v>
      </c>
      <c r="Y35" s="66">
        <v>0.18676217447759</v>
      </c>
      <c r="Z35" s="67">
        <v>0.39900853060223401</v>
      </c>
      <c r="AB35" s="60" t="s">
        <v>154</v>
      </c>
      <c r="AC35" s="77">
        <f t="shared" si="0"/>
        <v>11.534200783554189</v>
      </c>
      <c r="AD35" s="78">
        <f t="shared" si="1"/>
        <v>14.578662701130908</v>
      </c>
      <c r="AE35" s="78">
        <f t="shared" si="2"/>
        <v>12.155750506459366</v>
      </c>
      <c r="AF35" s="78">
        <f t="shared" si="3"/>
        <v>13.957112978225728</v>
      </c>
      <c r="AG35" s="78">
        <f t="shared" si="4"/>
        <v>8.3395560354725884</v>
      </c>
      <c r="AH35" s="78">
        <f t="shared" si="5"/>
        <v>17.773307449212506</v>
      </c>
      <c r="AI35" s="78">
        <f t="shared" si="6"/>
        <v>19.491618861227103</v>
      </c>
      <c r="AJ35" s="78">
        <f t="shared" si="7"/>
        <v>6.6212446234579918</v>
      </c>
      <c r="AK35" s="78">
        <f t="shared" si="8"/>
        <v>8.735885847049758</v>
      </c>
      <c r="AL35" s="78">
        <f t="shared" si="9"/>
        <v>8.664191021736201</v>
      </c>
      <c r="AM35" s="78">
        <f t="shared" si="10"/>
        <v>13.146722760392269</v>
      </c>
      <c r="AN35" s="78">
        <f t="shared" si="11"/>
        <v>12.966140724292826</v>
      </c>
      <c r="AP35" s="60" t="s">
        <v>154</v>
      </c>
      <c r="AQ35" s="79">
        <f t="shared" si="12"/>
        <v>26.112863484685096</v>
      </c>
      <c r="AR35" s="79">
        <f t="shared" si="13"/>
        <v>6.9555380824232813</v>
      </c>
      <c r="AS35" s="79">
        <f t="shared" si="14"/>
        <v>8.1986375282336379</v>
      </c>
      <c r="AT35" s="79">
        <f t="shared" si="15"/>
        <v>0.56624858626008212</v>
      </c>
      <c r="AU35" s="79">
        <f t="shared" si="16"/>
        <v>22.870374237769113</v>
      </c>
      <c r="AV35" s="79">
        <f t="shared" si="17"/>
        <v>10.071694825313557</v>
      </c>
      <c r="AW35" s="79">
        <f t="shared" si="18"/>
        <v>10.180582036099443</v>
      </c>
      <c r="AX35" s="54"/>
      <c r="AY35" s="13" t="s">
        <v>92</v>
      </c>
      <c r="AZ35" s="2" t="s">
        <v>32</v>
      </c>
      <c r="BA35" s="79">
        <f>SUM(AT12:AT16)+SUM(AT22:AT25)+SUM(AT31:AT35)</f>
        <v>75.044579165171115</v>
      </c>
      <c r="BB35" s="79">
        <f>SUM(AU12:AU16)+SUM(AU22:AU25)+SUM(AU31:AU35)</f>
        <v>231.53963984258223</v>
      </c>
      <c r="BC35" s="142">
        <f>BA35-BA36</f>
        <v>-6.4672219461927085</v>
      </c>
      <c r="BD35" s="142">
        <f>BB35-BB36</f>
        <v>-9.5071990498788637</v>
      </c>
      <c r="BF35" s="19"/>
      <c r="BG35" s="20" t="s">
        <v>93</v>
      </c>
      <c r="BI35" s="33"/>
      <c r="BJ35" s="34"/>
      <c r="BK35" s="93">
        <v>231.1</v>
      </c>
      <c r="BL35" s="93"/>
      <c r="BM35" s="93">
        <v>341.3</v>
      </c>
      <c r="BN35" s="93">
        <v>209</v>
      </c>
      <c r="BO35" s="93">
        <v>22.2</v>
      </c>
      <c r="BP35" s="34"/>
      <c r="BQ35" s="34"/>
      <c r="BS35" s="23" t="s">
        <v>47</v>
      </c>
      <c r="BT35" s="31" t="s">
        <v>88</v>
      </c>
      <c r="BU35" s="31" t="s">
        <v>63</v>
      </c>
      <c r="BV35" s="31" t="s">
        <v>29</v>
      </c>
      <c r="BW35" s="102">
        <f>(((BW33-80)/(90-80))*(1.017-1.048))+1.048</f>
        <v>1.1171300000000008</v>
      </c>
    </row>
    <row r="36" spans="2:78" ht="14.65" thickBot="1" x14ac:dyDescent="0.5">
      <c r="B36" s="74" t="s">
        <v>188</v>
      </c>
      <c r="C36" s="65">
        <v>0.80766507521947295</v>
      </c>
      <c r="D36" s="66">
        <v>1.3205237647135599</v>
      </c>
      <c r="E36" s="66">
        <v>1.82265388460438</v>
      </c>
      <c r="F36" s="66">
        <v>2.1940442927516899</v>
      </c>
      <c r="G36" s="66">
        <v>2.3344271721915599</v>
      </c>
      <c r="H36" s="66">
        <v>2.19524737448309</v>
      </c>
      <c r="I36" s="66">
        <v>1.8040276540279601</v>
      </c>
      <c r="J36" s="66">
        <v>1.2630517998449899</v>
      </c>
      <c r="K36" s="66">
        <v>0.717463060278271</v>
      </c>
      <c r="L36" s="66">
        <v>0.30651476927294302</v>
      </c>
      <c r="M36" s="66">
        <v>0.12112161125234799</v>
      </c>
      <c r="N36" s="66">
        <v>0.18489103973629301</v>
      </c>
      <c r="O36" s="66">
        <v>0.46009610121950101</v>
      </c>
      <c r="P36" s="66">
        <v>0.86688360600107195</v>
      </c>
      <c r="Q36" s="66">
        <v>1.30292144989628</v>
      </c>
      <c r="R36" s="66">
        <v>1.66038449081118</v>
      </c>
      <c r="S36" s="66">
        <v>1.84596311005952</v>
      </c>
      <c r="T36" s="66">
        <v>1.80677596524521</v>
      </c>
      <c r="U36" s="66">
        <v>1.5532994589690501</v>
      </c>
      <c r="V36" s="66">
        <v>1.1634929355420101</v>
      </c>
      <c r="W36" s="66">
        <v>0.75967892329799702</v>
      </c>
      <c r="X36" s="66">
        <v>0.46633651625116501</v>
      </c>
      <c r="Y36" s="66">
        <v>0.369085183067074</v>
      </c>
      <c r="Z36" s="67">
        <v>0.49335089528617798</v>
      </c>
      <c r="AB36" s="60" t="s">
        <v>155</v>
      </c>
      <c r="AC36" s="77">
        <f t="shared" si="0"/>
        <v>12.340094657645569</v>
      </c>
      <c r="AD36" s="78">
        <f t="shared" si="1"/>
        <v>15.479805476377226</v>
      </c>
      <c r="AE36" s="78">
        <f t="shared" si="2"/>
        <v>12.748268635646236</v>
      </c>
      <c r="AF36" s="78">
        <f t="shared" si="3"/>
        <v>15.071631498376558</v>
      </c>
      <c r="AG36" s="78">
        <f t="shared" si="4"/>
        <v>8.5220438965202661</v>
      </c>
      <c r="AH36" s="78">
        <f t="shared" si="5"/>
        <v>19.297856237502529</v>
      </c>
      <c r="AI36" s="78">
        <f t="shared" si="6"/>
        <v>18.617586287196517</v>
      </c>
      <c r="AJ36" s="78">
        <f t="shared" si="7"/>
        <v>9.2023138468262786</v>
      </c>
      <c r="AK36" s="78">
        <f t="shared" si="8"/>
        <v>9.3053535641867544</v>
      </c>
      <c r="AL36" s="78">
        <f t="shared" si="9"/>
        <v>9.2299973871639054</v>
      </c>
      <c r="AM36" s="78">
        <f t="shared" si="10"/>
        <v>13.841757713614545</v>
      </c>
      <c r="AN36" s="78">
        <f t="shared" si="11"/>
        <v>13.978142420408251</v>
      </c>
      <c r="AP36" s="60" t="s">
        <v>155</v>
      </c>
      <c r="AQ36" s="79">
        <f t="shared" si="12"/>
        <v>27.819900134022795</v>
      </c>
      <c r="AR36" s="79">
        <f t="shared" si="13"/>
        <v>6.8602891812683424</v>
      </c>
      <c r="AS36" s="79">
        <f t="shared" si="14"/>
        <v>7.6766371372696778</v>
      </c>
      <c r="AT36" s="79">
        <f t="shared" si="15"/>
        <v>-0.77581234098226304</v>
      </c>
      <c r="AU36" s="79">
        <f t="shared" si="16"/>
        <v>19.415272440370238</v>
      </c>
      <c r="AV36" s="79">
        <f t="shared" si="17"/>
        <v>10.075356177022849</v>
      </c>
      <c r="AW36" s="79">
        <f t="shared" si="18"/>
        <v>9.8636152932062942</v>
      </c>
      <c r="AX36" s="54"/>
      <c r="AY36" s="12"/>
      <c r="AZ36" s="2" t="s">
        <v>33</v>
      </c>
      <c r="BA36" s="79">
        <f>SUM(AT17:AT21)+SUM(AT27:AT30)+SUM(AT36:AT40)</f>
        <v>81.511801111363823</v>
      </c>
      <c r="BB36" s="79">
        <f>SUM(AU17:AU21)+SUM(AU27:AU30)+SUM(AU36:AU40)</f>
        <v>241.0468388924611</v>
      </c>
      <c r="BC36" s="144"/>
      <c r="BD36" s="144"/>
      <c r="BF36" s="19"/>
      <c r="BG36" s="23" t="s">
        <v>94</v>
      </c>
      <c r="BH36" s="31"/>
      <c r="BI36" s="32"/>
      <c r="BJ36" s="35"/>
      <c r="BK36" s="82">
        <v>18.7</v>
      </c>
      <c r="BL36" s="82"/>
      <c r="BM36" s="82">
        <v>195.7</v>
      </c>
      <c r="BN36" s="82">
        <v>13.8</v>
      </c>
      <c r="BO36" s="82">
        <v>4.9000000000000004</v>
      </c>
      <c r="BP36" s="35"/>
      <c r="BQ36" s="35"/>
      <c r="BS36" s="37" t="s">
        <v>95</v>
      </c>
      <c r="BT36" s="38"/>
      <c r="BU36" s="38" t="s">
        <v>96</v>
      </c>
      <c r="BV36" s="38" t="s">
        <v>97</v>
      </c>
      <c r="BW36" s="39"/>
    </row>
    <row r="37" spans="2:78" ht="14.65" thickBot="1" x14ac:dyDescent="0.5">
      <c r="B37" s="74" t="s">
        <v>189</v>
      </c>
      <c r="C37" s="65">
        <v>0.80734764902593703</v>
      </c>
      <c r="D37" s="66">
        <v>1.23939631669741</v>
      </c>
      <c r="E37" s="66">
        <v>1.69612595730784</v>
      </c>
      <c r="F37" s="66">
        <v>2.0769206404301199</v>
      </c>
      <c r="G37" s="66">
        <v>2.2896205687109101</v>
      </c>
      <c r="H37" s="66">
        <v>2.2717692327257701</v>
      </c>
      <c r="I37" s="66">
        <v>2.0126144801002899</v>
      </c>
      <c r="J37" s="66">
        <v>1.56466142233101</v>
      </c>
      <c r="K37" s="66">
        <v>1.0358348268745601</v>
      </c>
      <c r="L37" s="66">
        <v>0.56118483034335898</v>
      </c>
      <c r="M37" s="66">
        <v>0.26190548293955901</v>
      </c>
      <c r="N37" s="66">
        <v>0.20652261984961001</v>
      </c>
      <c r="O37" s="66">
        <v>0.390434270377989</v>
      </c>
      <c r="P37" s="66">
        <v>0.74196499837037899</v>
      </c>
      <c r="Q37" s="66">
        <v>1.1496839338232501</v>
      </c>
      <c r="R37" s="66">
        <v>1.4971699915349701</v>
      </c>
      <c r="S37" s="66">
        <v>1.6929595541434099</v>
      </c>
      <c r="T37" s="66">
        <v>1.69022312852025</v>
      </c>
      <c r="U37" s="66">
        <v>1.4954730633108</v>
      </c>
      <c r="V37" s="66">
        <v>1.16639025653276</v>
      </c>
      <c r="W37" s="66">
        <v>0.79818249597013802</v>
      </c>
      <c r="X37" s="66">
        <v>0.49888962826217298</v>
      </c>
      <c r="Y37" s="66">
        <v>0.35849151221136499</v>
      </c>
      <c r="Z37" s="67">
        <v>0.42232650790578802</v>
      </c>
      <c r="AB37" s="60" t="s">
        <v>156</v>
      </c>
      <c r="AC37" s="77">
        <f t="shared" si="0"/>
        <v>12.805159539208637</v>
      </c>
      <c r="AD37" s="78">
        <f t="shared" si="1"/>
        <v>15.120933829091012</v>
      </c>
      <c r="AE37" s="78">
        <f t="shared" si="2"/>
        <v>11.902189340963274</v>
      </c>
      <c r="AF37" s="78">
        <f t="shared" si="3"/>
        <v>16.023904027336375</v>
      </c>
      <c r="AG37" s="78">
        <f t="shared" si="4"/>
        <v>8.334273707114658</v>
      </c>
      <c r="AH37" s="78">
        <f t="shared" si="5"/>
        <v>19.591819661184985</v>
      </c>
      <c r="AI37" s="78">
        <f t="shared" si="6"/>
        <v>17.543616241668236</v>
      </c>
      <c r="AJ37" s="78">
        <f t="shared" si="7"/>
        <v>10.382477126631413</v>
      </c>
      <c r="AK37" s="78">
        <f t="shared" si="8"/>
        <v>9.2967109518164346</v>
      </c>
      <c r="AL37" s="78">
        <f t="shared" si="9"/>
        <v>9.3139923045464101</v>
      </c>
      <c r="AM37" s="78">
        <f t="shared" si="10"/>
        <v>14.098109670722364</v>
      </c>
      <c r="AN37" s="78">
        <f t="shared" si="11"/>
        <v>13.827983697577283</v>
      </c>
      <c r="AP37" s="60" t="s">
        <v>156</v>
      </c>
      <c r="AQ37" s="79">
        <f t="shared" si="12"/>
        <v>27.926093368299647</v>
      </c>
      <c r="AR37" s="79">
        <f t="shared" si="13"/>
        <v>7.6842257101176248</v>
      </c>
      <c r="AS37" s="79">
        <f t="shared" si="14"/>
        <v>5.8782853136268987</v>
      </c>
      <c r="AT37" s="79">
        <f t="shared" si="15"/>
        <v>-1.2575459540703271</v>
      </c>
      <c r="AU37" s="79">
        <f t="shared" si="16"/>
        <v>17.161139115036825</v>
      </c>
      <c r="AV37" s="79">
        <f t="shared" si="17"/>
        <v>9.9827186472700244</v>
      </c>
      <c r="AW37" s="79">
        <f t="shared" si="18"/>
        <v>10.270125973145081</v>
      </c>
      <c r="AX37" s="54"/>
      <c r="AY37" s="13">
        <v>42</v>
      </c>
      <c r="AZ37" s="2" t="s">
        <v>32</v>
      </c>
      <c r="BA37" s="79">
        <f>SUM(AV12:AV15)+SUM(AV23:AV29)+SUM(AV37:AV40)</f>
        <v>150.01442183767585</v>
      </c>
      <c r="BB37" s="79">
        <f>SUM(AW12:AW15)+SUM(AW23:AW29)+SUM(AW37:AW40)</f>
        <v>147.53711987579476</v>
      </c>
      <c r="BC37" s="142">
        <f>BA37-BA38-BA39</f>
        <v>-1.3247754968314212</v>
      </c>
      <c r="BD37" s="142">
        <f>BB37-BB38-BB39</f>
        <v>-4.660532825127234</v>
      </c>
      <c r="BF37" s="19"/>
      <c r="BG37" s="28" t="s">
        <v>98</v>
      </c>
      <c r="BH37" s="29"/>
      <c r="BI37" s="30"/>
      <c r="BJ37" s="36"/>
      <c r="BK37" s="81">
        <f>SUM(BK34:BK36)</f>
        <v>499.9</v>
      </c>
      <c r="BL37" s="81"/>
      <c r="BM37" s="81">
        <f>SUM(BM34:BM36)</f>
        <v>541</v>
      </c>
      <c r="BN37" s="81">
        <f>SUM(BN34:BN36)</f>
        <v>233.60000000000002</v>
      </c>
      <c r="BO37" s="81">
        <f>SUM(BO34:BO36)</f>
        <v>266.39999999999998</v>
      </c>
      <c r="BP37" s="3"/>
      <c r="BQ37" s="3"/>
      <c r="BS37" s="40" t="s">
        <v>99</v>
      </c>
      <c r="BT37" s="41"/>
      <c r="BU37" s="41" t="s">
        <v>100</v>
      </c>
      <c r="BV37" s="41" t="s">
        <v>101</v>
      </c>
      <c r="BW37" s="42"/>
    </row>
    <row r="38" spans="2:78" ht="14.65" thickBot="1" x14ac:dyDescent="0.5">
      <c r="B38" s="74" t="s">
        <v>190</v>
      </c>
      <c r="C38" s="65">
        <v>0.67986332093069801</v>
      </c>
      <c r="D38" s="66">
        <v>1.07201022633048</v>
      </c>
      <c r="E38" s="66">
        <v>1.51000487150623</v>
      </c>
      <c r="F38" s="66">
        <v>1.8960887897686001</v>
      </c>
      <c r="G38" s="66">
        <v>2.14172892620185</v>
      </c>
      <c r="H38" s="66">
        <v>2.1846843570839298</v>
      </c>
      <c r="I38" s="66">
        <v>2.0051361932640099</v>
      </c>
      <c r="J38" s="66">
        <v>1.63605590348416</v>
      </c>
      <c r="K38" s="66">
        <v>1.1606848611445799</v>
      </c>
      <c r="L38" s="66">
        <v>0.69327960080749795</v>
      </c>
      <c r="M38" s="66">
        <v>0.34649198986259799</v>
      </c>
      <c r="N38" s="66">
        <v>0.196516514233849</v>
      </c>
      <c r="O38" s="66">
        <v>0.26069868748109298</v>
      </c>
      <c r="P38" s="66">
        <v>0.49727279964670601</v>
      </c>
      <c r="Q38" s="66">
        <v>0.82492201660244802</v>
      </c>
      <c r="R38" s="66">
        <v>1.1500084735312699</v>
      </c>
      <c r="S38" s="66">
        <v>1.3895773239101299</v>
      </c>
      <c r="T38" s="66">
        <v>1.486451020931</v>
      </c>
      <c r="U38" s="66">
        <v>1.4192955312967199</v>
      </c>
      <c r="V38" s="66">
        <v>1.2093871808658601</v>
      </c>
      <c r="W38" s="66">
        <v>0.92019799241000999</v>
      </c>
      <c r="X38" s="66">
        <v>0.64376240168819499</v>
      </c>
      <c r="Y38" s="66">
        <v>0.47331630116845502</v>
      </c>
      <c r="Z38" s="67">
        <v>0.47146744469464302</v>
      </c>
      <c r="AB38" s="60" t="s">
        <v>157</v>
      </c>
      <c r="AC38" s="77">
        <f t="shared" si="0"/>
        <v>11.647095384899343</v>
      </c>
      <c r="AD38" s="78">
        <f t="shared" si="1"/>
        <v>14.621807343945671</v>
      </c>
      <c r="AE38" s="78">
        <f t="shared" si="2"/>
        <v>10.746357174226528</v>
      </c>
      <c r="AF38" s="78">
        <f t="shared" si="3"/>
        <v>15.52254555461848</v>
      </c>
      <c r="AG38" s="78">
        <f t="shared" si="4"/>
        <v>7.669606174952893</v>
      </c>
      <c r="AH38" s="78">
        <f t="shared" si="5"/>
        <v>18.599296553892117</v>
      </c>
      <c r="AI38" s="78">
        <f t="shared" si="6"/>
        <v>15.093310813924433</v>
      </c>
      <c r="AJ38" s="78">
        <f t="shared" si="7"/>
        <v>11.175591914920579</v>
      </c>
      <c r="AK38" s="78">
        <f t="shared" si="8"/>
        <v>8.7041130699159428</v>
      </c>
      <c r="AL38" s="78">
        <f t="shared" si="9"/>
        <v>8.7989490074588304</v>
      </c>
      <c r="AM38" s="78">
        <f t="shared" si="10"/>
        <v>13.195529584962994</v>
      </c>
      <c r="AN38" s="78">
        <f t="shared" si="11"/>
        <v>13.073373143882018</v>
      </c>
      <c r="AP38" s="60" t="s">
        <v>157</v>
      </c>
      <c r="AQ38" s="79">
        <f t="shared" si="12"/>
        <v>26.268902728845013</v>
      </c>
      <c r="AR38" s="79">
        <f t="shared" si="13"/>
        <v>7.0252880409536722</v>
      </c>
      <c r="AS38" s="79">
        <f t="shared" si="14"/>
        <v>5.223811619608048</v>
      </c>
      <c r="AT38" s="79">
        <f t="shared" si="15"/>
        <v>-0.9296903789392239</v>
      </c>
      <c r="AU38" s="79">
        <f t="shared" si="16"/>
        <v>13.917718899003853</v>
      </c>
      <c r="AV38" s="79">
        <f t="shared" si="17"/>
        <v>9.9051640624571125</v>
      </c>
      <c r="AW38" s="79">
        <f t="shared" si="18"/>
        <v>10.122156441080977</v>
      </c>
      <c r="AX38" s="54"/>
      <c r="AY38" s="21"/>
      <c r="AZ38" s="2" t="s">
        <v>33</v>
      </c>
      <c r="BA38" s="79">
        <f>SUM(AV16:AV22)+SUM(AV30:AV36)</f>
        <v>141.33919733450728</v>
      </c>
      <c r="BB38" s="79">
        <f>SUM(AW16:AW22)+SUM(AW30:AW36)</f>
        <v>142.19765270092199</v>
      </c>
      <c r="BC38" s="143"/>
      <c r="BD38" s="143"/>
      <c r="BF38" s="19"/>
      <c r="BG38" s="20" t="s">
        <v>102</v>
      </c>
      <c r="BI38" s="33"/>
      <c r="BJ38" s="34"/>
      <c r="BK38" s="83">
        <v>1.6</v>
      </c>
      <c r="BL38" s="83">
        <v>0</v>
      </c>
      <c r="BM38" s="83">
        <f>BK38</f>
        <v>1.6</v>
      </c>
      <c r="BN38" s="83">
        <v>6.1</v>
      </c>
      <c r="BO38" s="83">
        <v>-6.9</v>
      </c>
      <c r="BP38" s="83">
        <f>BK38*2</f>
        <v>3.2</v>
      </c>
      <c r="BQ38" s="83">
        <f>BK38</f>
        <v>1.6</v>
      </c>
      <c r="BS38" s="40" t="s">
        <v>103</v>
      </c>
      <c r="BT38" s="41"/>
      <c r="BU38" s="41" t="s">
        <v>104</v>
      </c>
      <c r="BV38" s="41"/>
      <c r="BW38" s="42"/>
    </row>
    <row r="39" spans="2:78" ht="14.65" thickBot="1" x14ac:dyDescent="0.5">
      <c r="B39" s="74" t="s">
        <v>191</v>
      </c>
      <c r="C39" s="65">
        <v>0.64878781794172402</v>
      </c>
      <c r="D39" s="66">
        <v>0.96317616260558403</v>
      </c>
      <c r="E39" s="66">
        <v>1.33811377683495</v>
      </c>
      <c r="F39" s="66">
        <v>1.6877612171109999</v>
      </c>
      <c r="G39" s="66">
        <v>1.93680361214373</v>
      </c>
      <c r="H39" s="66">
        <v>2.0315781783534002</v>
      </c>
      <c r="I39" s="66">
        <v>1.94698885363157</v>
      </c>
      <c r="J39" s="66">
        <v>1.69352308778424</v>
      </c>
      <c r="K39" s="66">
        <v>1.32179551254314</v>
      </c>
      <c r="L39" s="66">
        <v>0.91663559535126204</v>
      </c>
      <c r="M39" s="66">
        <v>0.57566629492066801</v>
      </c>
      <c r="N39" s="66">
        <v>0.37781038774306402</v>
      </c>
      <c r="O39" s="66">
        <v>0.35665421764391497</v>
      </c>
      <c r="P39" s="66">
        <v>0.49272873250507199</v>
      </c>
      <c r="Q39" s="66">
        <v>0.72692536054995205</v>
      </c>
      <c r="R39" s="66">
        <v>0.98451992395094501</v>
      </c>
      <c r="S39" s="66">
        <v>1.1964608707358999</v>
      </c>
      <c r="T39" s="66">
        <v>1.3121301587380001</v>
      </c>
      <c r="U39" s="66">
        <v>1.306358507448</v>
      </c>
      <c r="V39" s="66">
        <v>1.18471400284085</v>
      </c>
      <c r="W39" s="66">
        <v>0.98578859069726998</v>
      </c>
      <c r="X39" s="66">
        <v>0.77500588073778898</v>
      </c>
      <c r="Y39" s="66">
        <v>0.62705778595290496</v>
      </c>
      <c r="Z39" s="67">
        <v>0.60161717532643699</v>
      </c>
      <c r="AB39" s="60" t="s">
        <v>158</v>
      </c>
      <c r="AC39" s="77">
        <f t="shared" si="0"/>
        <v>11.901838996097728</v>
      </c>
      <c r="AD39" s="78">
        <f t="shared" si="1"/>
        <v>14.086762707993639</v>
      </c>
      <c r="AE39" s="78">
        <f t="shared" si="2"/>
        <v>10.549961207127033</v>
      </c>
      <c r="AF39" s="78">
        <f t="shared" si="3"/>
        <v>15.438640496964332</v>
      </c>
      <c r="AG39" s="78">
        <f t="shared" si="4"/>
        <v>8.4001791881133219</v>
      </c>
      <c r="AH39" s="78">
        <f t="shared" si="5"/>
        <v>17.588422515978046</v>
      </c>
      <c r="AI39" s="78">
        <f t="shared" si="6"/>
        <v>13.675640029114172</v>
      </c>
      <c r="AJ39" s="78">
        <f t="shared" si="7"/>
        <v>12.312961674977196</v>
      </c>
      <c r="AK39" s="78">
        <f t="shared" si="8"/>
        <v>8.5819252968261104</v>
      </c>
      <c r="AL39" s="78">
        <f t="shared" si="9"/>
        <v>8.7365458577763082</v>
      </c>
      <c r="AM39" s="78">
        <f t="shared" si="10"/>
        <v>12.965554623026268</v>
      </c>
      <c r="AN39" s="78">
        <f t="shared" si="11"/>
        <v>13.0230470810651</v>
      </c>
      <c r="AP39" s="60" t="s">
        <v>158</v>
      </c>
      <c r="AQ39" s="79">
        <f t="shared" si="12"/>
        <v>25.988601704091366</v>
      </c>
      <c r="AR39" s="79">
        <f t="shared" si="13"/>
        <v>7.8150762881040894</v>
      </c>
      <c r="AS39" s="79">
        <f t="shared" si="14"/>
        <v>5.1113207101627012</v>
      </c>
      <c r="AT39" s="79">
        <f t="shared" si="15"/>
        <v>0.81175667213527625</v>
      </c>
      <c r="AU39" s="79">
        <f t="shared" si="16"/>
        <v>11.362678354136976</v>
      </c>
      <c r="AV39" s="79">
        <f t="shared" si="17"/>
        <v>9.8453794390498022</v>
      </c>
      <c r="AW39" s="79">
        <f t="shared" si="18"/>
        <v>9.9425075419611684</v>
      </c>
      <c r="AX39" s="54"/>
      <c r="AY39" s="12"/>
      <c r="AZ39" s="2" t="s">
        <v>33</v>
      </c>
      <c r="BA39" s="79">
        <f>AV11*1</f>
        <v>10</v>
      </c>
      <c r="BB39" s="79">
        <f>AW11*1</f>
        <v>10</v>
      </c>
      <c r="BC39" s="144"/>
      <c r="BD39" s="144"/>
      <c r="BF39" s="19"/>
      <c r="BG39" s="20" t="s">
        <v>105</v>
      </c>
      <c r="BI39" s="33"/>
      <c r="BJ39" s="34"/>
      <c r="BK39" s="83"/>
      <c r="BL39" s="83">
        <f>BV17</f>
        <v>-11.993951999999995</v>
      </c>
      <c r="BM39" s="83">
        <f>BW34</f>
        <v>4.7469999999999786</v>
      </c>
      <c r="BN39" s="83">
        <f>BW27</f>
        <v>-17.745841035120144</v>
      </c>
      <c r="BO39" s="83">
        <v>0</v>
      </c>
      <c r="BP39" s="83">
        <v>0</v>
      </c>
      <c r="BQ39" s="83">
        <f>BV17</f>
        <v>-11.993951999999995</v>
      </c>
      <c r="BS39" s="40" t="s">
        <v>106</v>
      </c>
      <c r="BT39" s="41"/>
      <c r="BU39" s="41" t="s">
        <v>107</v>
      </c>
      <c r="BV39" s="41"/>
      <c r="BW39" s="140">
        <f>BK32*BK32</f>
        <v>0.95257599999999998</v>
      </c>
    </row>
    <row r="40" spans="2:78" ht="14.65" thickBot="1" x14ac:dyDescent="0.5">
      <c r="B40" s="80" t="s">
        <v>192</v>
      </c>
      <c r="C40" s="68">
        <v>0.72263524144419999</v>
      </c>
      <c r="D40" s="69">
        <v>0.97046147217865397</v>
      </c>
      <c r="E40" s="69">
        <v>1.28937914654548</v>
      </c>
      <c r="F40" s="69">
        <v>1.6059532766842799</v>
      </c>
      <c r="G40" s="69">
        <v>1.8499630669828599</v>
      </c>
      <c r="H40" s="69">
        <v>1.9706127065730701</v>
      </c>
      <c r="I40" s="69">
        <v>1.9448391081762</v>
      </c>
      <c r="J40" s="69">
        <v>1.7791507478067199</v>
      </c>
      <c r="K40" s="69">
        <v>1.5080984296756501</v>
      </c>
      <c r="L40" s="69">
        <v>1.18971907940926</v>
      </c>
      <c r="M40" s="69">
        <v>0.89469177551593604</v>
      </c>
      <c r="N40" s="69">
        <v>0.687575908356993</v>
      </c>
      <c r="O40" s="69">
        <v>0.605927373124584</v>
      </c>
      <c r="P40" s="69">
        <v>0.64851596529756805</v>
      </c>
      <c r="Q40" s="69">
        <v>0.77977659149911205</v>
      </c>
      <c r="R40" s="69">
        <v>0.94673821134333003</v>
      </c>
      <c r="S40" s="69">
        <v>1.0974853046024999</v>
      </c>
      <c r="T40" s="69">
        <v>1.1929133063388999</v>
      </c>
      <c r="U40" s="69">
        <v>1.2116546100011101</v>
      </c>
      <c r="V40" s="69">
        <v>1.15250669612543</v>
      </c>
      <c r="W40" s="69">
        <v>1.0359876104705801</v>
      </c>
      <c r="X40" s="69">
        <v>0.90176970234501097</v>
      </c>
      <c r="Y40" s="69">
        <v>0.79866634709918505</v>
      </c>
      <c r="Z40" s="70">
        <v>0.76924716678689498</v>
      </c>
      <c r="AB40" s="61" t="s">
        <v>159</v>
      </c>
      <c r="AC40" s="77">
        <f t="shared" si="0"/>
        <v>13.275431801146754</v>
      </c>
      <c r="AD40" s="78">
        <f t="shared" si="1"/>
        <v>14.278837043236756</v>
      </c>
      <c r="AE40" s="78">
        <f t="shared" si="2"/>
        <v>11.141188885034206</v>
      </c>
      <c r="AF40" s="78">
        <f t="shared" si="3"/>
        <v>16.413079959349304</v>
      </c>
      <c r="AG40" s="78">
        <f t="shared" si="4"/>
        <v>10.258365769602879</v>
      </c>
      <c r="AH40" s="78">
        <f t="shared" si="5"/>
        <v>17.295903074780629</v>
      </c>
      <c r="AI40" s="78">
        <f t="shared" si="6"/>
        <v>13.680361662614539</v>
      </c>
      <c r="AJ40" s="78">
        <f t="shared" si="7"/>
        <v>13.873907181768971</v>
      </c>
      <c r="AK40" s="78">
        <f t="shared" si="8"/>
        <v>9.1054054208019526</v>
      </c>
      <c r="AL40" s="78">
        <f t="shared" si="9"/>
        <v>9.2574220479727032</v>
      </c>
      <c r="AM40" s="78">
        <f t="shared" si="10"/>
        <v>13.648932992345287</v>
      </c>
      <c r="AN40" s="78">
        <f t="shared" si="11"/>
        <v>13.905335852038219</v>
      </c>
      <c r="AP40" s="61" t="s">
        <v>159</v>
      </c>
      <c r="AQ40" s="79">
        <f t="shared" si="12"/>
        <v>27.554268844383508</v>
      </c>
      <c r="AR40" s="79">
        <f t="shared" si="13"/>
        <v>8.9965947579099979</v>
      </c>
      <c r="AS40" s="79">
        <f t="shared" si="14"/>
        <v>4.7281089256849018</v>
      </c>
      <c r="AT40" s="79">
        <f t="shared" si="15"/>
        <v>2.9624626948222499</v>
      </c>
      <c r="AU40" s="79">
        <f t="shared" si="16"/>
        <v>9.8064544808455683</v>
      </c>
      <c r="AV40" s="79">
        <f t="shared" si="17"/>
        <v>9.8479833728292494</v>
      </c>
      <c r="AW40" s="79">
        <f t="shared" si="18"/>
        <v>9.7435971403070685</v>
      </c>
      <c r="AX40" s="54"/>
      <c r="AY40" s="13" t="s">
        <v>108</v>
      </c>
      <c r="AZ40" s="2" t="s">
        <v>32</v>
      </c>
      <c r="BA40" s="79">
        <f>SUM(AV20:AV25)+SUM(AV34:AV39)</f>
        <v>119.7971038774227</v>
      </c>
      <c r="BB40" s="79">
        <f>SUM(AW20:AW25)+SUM(AW34:AW39)</f>
        <v>121.22642907883191</v>
      </c>
      <c r="BC40" s="142">
        <f>BA40-BA41</f>
        <v>-1.6706459954101263</v>
      </c>
      <c r="BD40" s="142">
        <f>BB40-BB41</f>
        <v>2.0666050525079811</v>
      </c>
      <c r="BF40" s="19"/>
      <c r="BG40" s="20" t="s">
        <v>109</v>
      </c>
      <c r="BI40" s="33"/>
      <c r="BJ40" s="34"/>
      <c r="BK40" s="93">
        <v>333</v>
      </c>
      <c r="BL40" s="93">
        <v>345</v>
      </c>
      <c r="BM40" s="93">
        <v>327</v>
      </c>
      <c r="BN40" s="93">
        <v>173</v>
      </c>
      <c r="BO40" s="93">
        <v>160</v>
      </c>
      <c r="BP40" s="93">
        <v>307</v>
      </c>
      <c r="BQ40" s="93">
        <v>318</v>
      </c>
      <c r="BS40" s="40"/>
      <c r="BT40" s="41"/>
      <c r="BU40" s="41" t="s">
        <v>110</v>
      </c>
      <c r="BV40" s="41"/>
      <c r="BW40" s="140">
        <f>BK37*2</f>
        <v>999.8</v>
      </c>
    </row>
    <row r="41" spans="2:78" ht="14.65" thickBot="1" x14ac:dyDescent="0.5">
      <c r="B41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B41"/>
      <c r="AQ41" s="89">
        <f>SUM(AQ12:AQ40)</f>
        <v>754.52385473394065</v>
      </c>
      <c r="AR41" s="89">
        <f t="shared" ref="AR41:AW41" si="22">SUM(AR12:AR40)</f>
        <v>315.82772207391054</v>
      </c>
      <c r="AS41" s="89">
        <f t="shared" si="22"/>
        <v>193.92732635041003</v>
      </c>
      <c r="AT41" s="89">
        <f t="shared" si="22"/>
        <v>162.2012615861855</v>
      </c>
      <c r="AU41" s="89">
        <f t="shared" si="22"/>
        <v>478.1631724469579</v>
      </c>
      <c r="AV41" s="89">
        <f t="shared" si="22"/>
        <v>291.35361917218319</v>
      </c>
      <c r="AW41" s="89">
        <f t="shared" si="22"/>
        <v>289.73477257671681</v>
      </c>
      <c r="AY41" s="12"/>
      <c r="AZ41" s="2" t="s">
        <v>33</v>
      </c>
      <c r="BA41" s="79">
        <f>SUM(AV13:AV18)+SUM(AV27:AV32)</f>
        <v>121.46774987283283</v>
      </c>
      <c r="BB41" s="79">
        <f>SUM(AW13:AW18)+SUM(AW27:AW32)</f>
        <v>119.15982402632393</v>
      </c>
      <c r="BC41" s="144"/>
      <c r="BD41" s="144"/>
      <c r="BF41" s="19"/>
      <c r="BG41" s="20" t="s">
        <v>111</v>
      </c>
      <c r="BI41" s="33"/>
      <c r="BJ41" s="34"/>
      <c r="BK41" s="83">
        <f>((BK50-(-4.01))/((-4.33)-(-4.01)))*(103-104)+104</f>
        <v>113.40193851586062</v>
      </c>
      <c r="BL41" s="83">
        <f>((BL50-0.7)/(0.727-0.7))*(36-35)+35</f>
        <v>54.256974798460007</v>
      </c>
      <c r="BM41" s="83">
        <f>((BM50-(-0.052))/(-0.07-(-0.052)))*(176-177)+176</f>
        <v>120.87583858834131</v>
      </c>
      <c r="BN41" s="83">
        <f>((BN50-(-1))/(-1.036-(-1)))*(134-135)+135</f>
        <v>134.00862717805404</v>
      </c>
      <c r="BO41" s="83">
        <f>((BO50-(-0.268))/(-0.287-(-0.268)))*(344-345)+345</f>
        <v>305.826185535945</v>
      </c>
      <c r="BP41" s="83">
        <f>((BP50-(-2.14))/(-2.25-(-2.14)))*(294-295)+295</f>
        <v>305.24755176069635</v>
      </c>
      <c r="BQ41" s="83">
        <f>((BQ50-(-1.192))/(-1.235-(-1.192)))*(309-310)+310</f>
        <v>435.69803604183198</v>
      </c>
      <c r="BS41" s="40"/>
      <c r="BT41" s="41"/>
      <c r="BU41" s="41" t="s">
        <v>112</v>
      </c>
      <c r="BV41" s="41"/>
      <c r="BW41" s="140">
        <f>BK38*2</f>
        <v>3.2</v>
      </c>
    </row>
    <row r="42" spans="2:78" ht="14.65" thickBot="1" x14ac:dyDescent="0.5">
      <c r="B42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B42"/>
      <c r="AC42" s="87"/>
      <c r="AD42" s="87"/>
      <c r="AE42" s="87"/>
      <c r="AF42" s="87"/>
      <c r="AG42" s="91"/>
      <c r="AH42" s="91"/>
      <c r="AI42" s="87"/>
      <c r="AJ42" s="87"/>
      <c r="AK42" s="87"/>
      <c r="AL42" s="87"/>
      <c r="AM42" s="87"/>
      <c r="AN42" s="87"/>
      <c r="AQ42" s="54"/>
      <c r="AR42" s="54"/>
      <c r="AS42" s="54"/>
      <c r="AT42" s="54"/>
      <c r="AU42" s="54"/>
      <c r="AV42" s="54"/>
      <c r="AW42" s="54"/>
      <c r="AY42" s="13">
        <v>44</v>
      </c>
      <c r="AZ42" s="2" t="s">
        <v>32</v>
      </c>
      <c r="BA42" s="79">
        <f>SUM(AV12:AV13)+SUM(AV17:AV20)+SUM(AV25:AV27)+SUM(AV32:AV35)+SUM(AV39:AV40)</f>
        <v>150.79081245671813</v>
      </c>
      <c r="BB42" s="79">
        <f>SUM(AW12:AW13)+SUM(AW17:AW20)+SUM(AW25:AW27)+SUM(AW32:AW35)+SUM(AW39:AW40)</f>
        <v>149.08963453133833</v>
      </c>
      <c r="BC42" s="142">
        <f>BA42-BA43-BA44</f>
        <v>0.22800574125309936</v>
      </c>
      <c r="BD42" s="142">
        <f>BB42-BB43-BB44</f>
        <v>-1.5555035140401117</v>
      </c>
      <c r="BF42" s="19"/>
      <c r="BG42" s="20" t="s">
        <v>113</v>
      </c>
      <c r="BI42" s="33"/>
      <c r="BJ42" s="34"/>
      <c r="BK42" s="83">
        <f t="shared" ref="BK42:BQ42" si="23">SUM(BK37:BK41)</f>
        <v>947.90193851586059</v>
      </c>
      <c r="BL42" s="83">
        <f t="shared" si="23"/>
        <v>387.26302279846004</v>
      </c>
      <c r="BM42" s="83">
        <f t="shared" si="23"/>
        <v>995.22283858834135</v>
      </c>
      <c r="BN42" s="83">
        <f t="shared" si="23"/>
        <v>528.96278614293396</v>
      </c>
      <c r="BO42" s="83">
        <f t="shared" si="23"/>
        <v>725.326185535945</v>
      </c>
      <c r="BP42" s="83">
        <f t="shared" si="23"/>
        <v>615.44755176069634</v>
      </c>
      <c r="BQ42" s="83">
        <f t="shared" si="23"/>
        <v>743.30408404183197</v>
      </c>
      <c r="BS42" s="40" t="s">
        <v>114</v>
      </c>
      <c r="BT42" s="41"/>
      <c r="BU42" s="41" t="s">
        <v>115</v>
      </c>
      <c r="BV42" s="41"/>
      <c r="BW42" s="140">
        <f>BK37</f>
        <v>499.9</v>
      </c>
    </row>
    <row r="43" spans="2:78" ht="14.65" thickBot="1" x14ac:dyDescent="0.5"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Q43" s="54"/>
      <c r="AR43" s="54"/>
      <c r="AS43" s="54"/>
      <c r="AT43" s="54"/>
      <c r="AU43" s="54"/>
      <c r="AV43" s="54"/>
      <c r="AW43" s="54"/>
      <c r="AY43" s="21"/>
      <c r="AZ43" s="2" t="s">
        <v>33</v>
      </c>
      <c r="BA43" s="79">
        <f>SUM(AV14:AV16)+SUM(AV21:AV24)+SUM(AV28:AV31)+SUM(AV36:AV38)</f>
        <v>140.56280671546503</v>
      </c>
      <c r="BB43" s="79">
        <f>SUM(AW14:AW16)+SUM(AW21:AW24)+SUM(AW28:AW31)+SUM(AW36:AW38)</f>
        <v>140.64513804537845</v>
      </c>
      <c r="BC43" s="143"/>
      <c r="BD43" s="143"/>
      <c r="BF43" s="19"/>
      <c r="BG43" s="23" t="s">
        <v>116</v>
      </c>
      <c r="BH43" s="31"/>
      <c r="BI43" s="32"/>
      <c r="BJ43" s="35"/>
      <c r="BK43" s="82">
        <f>MOD(BK42,360)</f>
        <v>227.90193851586059</v>
      </c>
      <c r="BL43" s="82">
        <f t="shared" ref="BL43:BQ43" si="24">MOD(BL42,360)</f>
        <v>27.263022798460042</v>
      </c>
      <c r="BM43" s="82">
        <f t="shared" si="24"/>
        <v>275.22283858834135</v>
      </c>
      <c r="BN43" s="82">
        <f t="shared" si="24"/>
        <v>168.96278614293396</v>
      </c>
      <c r="BO43" s="82">
        <f t="shared" si="24"/>
        <v>5.326185535945001</v>
      </c>
      <c r="BP43" s="82">
        <f t="shared" si="24"/>
        <v>255.44755176069634</v>
      </c>
      <c r="BQ43" s="82">
        <f t="shared" si="24"/>
        <v>23.30408404183197</v>
      </c>
      <c r="BS43" s="40"/>
      <c r="BT43" s="41"/>
      <c r="BU43" s="41" t="s">
        <v>117</v>
      </c>
      <c r="BV43" s="41"/>
      <c r="BW43" s="140">
        <f>BK38</f>
        <v>1.6</v>
      </c>
    </row>
    <row r="44" spans="2:78" ht="14.65" thickBot="1" x14ac:dyDescent="0.5">
      <c r="Y44" s="1" t="s">
        <v>129</v>
      </c>
      <c r="Z44" s="54">
        <f>AVERAGE(C12:Z42)</f>
        <v>1.0840859981809501</v>
      </c>
      <c r="AC44" s="54"/>
      <c r="AD44" s="54"/>
      <c r="AE44" s="54"/>
      <c r="AF44" s="54"/>
      <c r="AG44" s="90"/>
      <c r="AH44" s="90"/>
      <c r="AI44" s="54"/>
      <c r="AJ44" s="54"/>
      <c r="AK44" s="54"/>
      <c r="AL44" s="54"/>
      <c r="AM44" s="54"/>
      <c r="AN44" s="54"/>
      <c r="AQ44" s="54"/>
      <c r="AR44" s="54"/>
      <c r="AS44" s="54"/>
      <c r="AT44" s="54"/>
      <c r="AU44" s="54"/>
      <c r="AV44" s="54"/>
      <c r="AW44" s="54"/>
      <c r="AY44" s="12"/>
      <c r="AZ44" s="2" t="s">
        <v>33</v>
      </c>
      <c r="BA44" s="79">
        <f>AV11*1</f>
        <v>10</v>
      </c>
      <c r="BB44" s="79">
        <f>AW11*1</f>
        <v>10</v>
      </c>
      <c r="BC44" s="144"/>
      <c r="BD44" s="144"/>
      <c r="BF44" s="19"/>
      <c r="BG44" s="28"/>
      <c r="BH44" s="29"/>
      <c r="BI44" s="30"/>
      <c r="BJ44" s="3"/>
      <c r="BK44" s="3"/>
      <c r="BL44" s="3"/>
      <c r="BM44" s="3"/>
      <c r="BN44" s="3"/>
      <c r="BO44" s="3"/>
      <c r="BP44" s="3"/>
      <c r="BQ44" s="3"/>
      <c r="BS44" s="40" t="s">
        <v>118</v>
      </c>
      <c r="BT44" s="41"/>
      <c r="BU44" s="41" t="s">
        <v>119</v>
      </c>
      <c r="BV44" s="41"/>
      <c r="BW44" s="140">
        <f>BL45*0.27</f>
        <v>0.11864623524955058</v>
      </c>
    </row>
    <row r="45" spans="2:78" ht="15" thickTop="1" thickBot="1" x14ac:dyDescent="0.5"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Q45" s="54"/>
      <c r="AR45" s="54"/>
      <c r="AS45" s="54"/>
      <c r="AT45" s="54"/>
      <c r="AU45" s="54"/>
      <c r="AV45" s="54"/>
      <c r="AW45" s="54"/>
      <c r="AY45" s="145" t="s">
        <v>120</v>
      </c>
      <c r="AZ45" s="2" t="s">
        <v>32</v>
      </c>
      <c r="BA45" s="79">
        <f>SUM(AV16:AV18)+SUM(AV23:AV25)+SUM(AV30:AV32)+SUM(AV37:AV39)</f>
        <v>119.92537513357425</v>
      </c>
      <c r="BB45" s="79">
        <f>SUM(AW16:AW18)+SUM(AW23:AW25)+SUM(AW30:AW32)+SUM(AW37:AW39)</f>
        <v>120.55024424593066</v>
      </c>
      <c r="BC45" s="142">
        <f>BA45-BA46</f>
        <v>-1.4141034831069987</v>
      </c>
      <c r="BD45" s="142">
        <f>BB45-BB46</f>
        <v>0.71423538670546804</v>
      </c>
      <c r="BF45" s="19"/>
      <c r="BG45" s="20" t="s">
        <v>127</v>
      </c>
      <c r="BI45" s="33"/>
      <c r="BJ45" s="104">
        <f>BJ30/BJ31</f>
        <v>1.0840859981809492</v>
      </c>
      <c r="BK45" s="103">
        <f t="shared" ref="BK45:BQ45" si="25">BK30/(BK31*BK32*BK33)</f>
        <v>0.54697679699978918</v>
      </c>
      <c r="BL45" s="103">
        <f t="shared" si="25"/>
        <v>0.43943050092426139</v>
      </c>
      <c r="BM45" s="103">
        <f t="shared" si="25"/>
        <v>0.10051385908208144</v>
      </c>
      <c r="BN45" s="103">
        <f t="shared" si="25"/>
        <v>0.22188095027667015</v>
      </c>
      <c r="BO45" s="103">
        <f t="shared" si="25"/>
        <v>0.17382766724494966</v>
      </c>
      <c r="BP45" s="103">
        <f t="shared" si="25"/>
        <v>6.3600966772408909E-3</v>
      </c>
      <c r="BQ45" s="103">
        <f t="shared" si="25"/>
        <v>4.0120543611580229E-3</v>
      </c>
      <c r="BS45" s="40"/>
      <c r="BT45" s="41"/>
      <c r="BU45" s="41" t="s">
        <v>121</v>
      </c>
      <c r="BV45" s="41"/>
      <c r="BW45" s="140">
        <f>BL46</f>
        <v>27.263022798460042</v>
      </c>
      <c r="BZ45"/>
    </row>
    <row r="46" spans="2:78" ht="15" thickTop="1" thickBot="1" x14ac:dyDescent="0.5"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Q46" s="54"/>
      <c r="AR46" s="54"/>
      <c r="AS46" s="54"/>
      <c r="AT46" s="54"/>
      <c r="AU46" s="54"/>
      <c r="AV46" s="54"/>
      <c r="AW46" s="54"/>
      <c r="AY46" s="146"/>
      <c r="AZ46" s="2" t="s">
        <v>33</v>
      </c>
      <c r="BA46" s="79">
        <f>SUM(AV13:AV15)+SUM(AV20:AV22)+SUM(AV27:AV29)+SUM(AV34:AV36)</f>
        <v>121.33947861668125</v>
      </c>
      <c r="BB46" s="79">
        <f>SUM(AW13:AW15)+SUM(AW20:AW22)+SUM(AW27:AW29)+SUM(AW34:AW36)</f>
        <v>119.83600885922519</v>
      </c>
      <c r="BC46" s="144"/>
      <c r="BD46" s="144"/>
      <c r="BF46" s="22"/>
      <c r="BG46" s="23" t="s">
        <v>122</v>
      </c>
      <c r="BH46" s="31"/>
      <c r="BI46" s="32"/>
      <c r="BJ46" s="23"/>
      <c r="BK46" s="104">
        <f>BK43</f>
        <v>227.90193851586059</v>
      </c>
      <c r="BL46" s="104">
        <f t="shared" ref="BL46:BQ46" si="26">BL43</f>
        <v>27.263022798460042</v>
      </c>
      <c r="BM46" s="104">
        <f t="shared" si="26"/>
        <v>275.22283858834135</v>
      </c>
      <c r="BN46" s="104">
        <f t="shared" si="26"/>
        <v>168.96278614293396</v>
      </c>
      <c r="BO46" s="104">
        <f t="shared" si="26"/>
        <v>5.326185535945001</v>
      </c>
      <c r="BP46" s="104">
        <f t="shared" si="26"/>
        <v>255.44755176069634</v>
      </c>
      <c r="BQ46" s="104">
        <f t="shared" si="26"/>
        <v>23.30408404183197</v>
      </c>
      <c r="BS46" s="40" t="s">
        <v>123</v>
      </c>
      <c r="BT46" s="41"/>
      <c r="BU46" s="41" t="s">
        <v>124</v>
      </c>
      <c r="BV46" s="41"/>
      <c r="BW46" s="140">
        <f>BN45*0.33</f>
        <v>7.3220713591301154E-2</v>
      </c>
    </row>
    <row r="47" spans="2:78" ht="14.65" thickBot="1" x14ac:dyDescent="0.5"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Q47" s="54"/>
      <c r="AR47" s="54"/>
      <c r="AS47" s="54"/>
      <c r="AT47" s="54"/>
      <c r="AU47" s="54"/>
      <c r="AV47" s="54"/>
      <c r="AW47" s="54"/>
      <c r="BJ47" s="2" t="s">
        <v>6</v>
      </c>
      <c r="BK47" s="12" t="s">
        <v>7</v>
      </c>
      <c r="BL47" s="12" t="s">
        <v>8</v>
      </c>
      <c r="BM47" s="12" t="s">
        <v>9</v>
      </c>
      <c r="BN47" s="12" t="s">
        <v>10</v>
      </c>
      <c r="BO47" s="12" t="s">
        <v>11</v>
      </c>
      <c r="BP47" s="12" t="s">
        <v>12</v>
      </c>
      <c r="BQ47" s="12" t="s">
        <v>13</v>
      </c>
      <c r="BS47" s="43"/>
      <c r="BT47" s="44"/>
      <c r="BU47" s="44" t="s">
        <v>125</v>
      </c>
      <c r="BV47" s="44"/>
      <c r="BW47" s="141">
        <f>BN46</f>
        <v>168.96278614293396</v>
      </c>
    </row>
    <row r="48" spans="2:78" x14ac:dyDescent="0.45"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Q48" s="54"/>
      <c r="AR48" s="54"/>
      <c r="AS48" s="54"/>
      <c r="AT48" s="54"/>
      <c r="AU48" s="54"/>
      <c r="AV48" s="54"/>
      <c r="AW48" s="54"/>
    </row>
    <row r="49" spans="29:82" x14ac:dyDescent="0.45"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Q49" s="54"/>
      <c r="AR49" s="54"/>
      <c r="AS49" s="54"/>
      <c r="AT49" s="54"/>
      <c r="AU49" s="54"/>
      <c r="AV49" s="54"/>
      <c r="AW49" s="54"/>
      <c r="BK49" s="107"/>
      <c r="BL49" s="107"/>
      <c r="BM49" s="107"/>
      <c r="BN49" s="107"/>
      <c r="BO49" s="107"/>
      <c r="BP49" s="107"/>
      <c r="BQ49" s="107"/>
    </row>
    <row r="50" spans="29:82" x14ac:dyDescent="0.45"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Q50" s="54"/>
      <c r="AR50" s="54"/>
      <c r="AS50" s="54"/>
      <c r="AT50" s="54"/>
      <c r="AU50" s="54"/>
      <c r="AV50" s="54"/>
      <c r="AW50" s="54"/>
      <c r="BK50" s="105">
        <f t="shared" ref="BK50:BQ50" si="27">BK30/BK29</f>
        <v>-1.001379674924596</v>
      </c>
      <c r="BL50" s="105">
        <f t="shared" si="27"/>
        <v>1.2199383195584206</v>
      </c>
      <c r="BM50" s="105">
        <f t="shared" si="27"/>
        <v>-1.044234905409857</v>
      </c>
      <c r="BN50" s="105">
        <f t="shared" si="27"/>
        <v>-1.0356894215900541</v>
      </c>
      <c r="BO50" s="105">
        <f t="shared" si="27"/>
        <v>-1.0123024748170433</v>
      </c>
      <c r="BP50" s="105">
        <f t="shared" si="27"/>
        <v>-1.0127693063234005</v>
      </c>
      <c r="BQ50" s="105">
        <f t="shared" si="27"/>
        <v>4.2130155497987953</v>
      </c>
    </row>
    <row r="51" spans="29:82" x14ac:dyDescent="0.45"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/>
      <c r="AP51"/>
      <c r="AQ51" s="86"/>
      <c r="AR51" s="86"/>
      <c r="AS51" s="86"/>
      <c r="AT51" s="86"/>
      <c r="AU51" s="86"/>
      <c r="AV51" s="86"/>
      <c r="AW51" s="86"/>
      <c r="AX51"/>
      <c r="AY51"/>
      <c r="AZ51"/>
      <c r="BA51"/>
      <c r="BB51"/>
      <c r="BC51"/>
      <c r="BJ51" s="54"/>
      <c r="BK51" s="54"/>
      <c r="BL51" s="54"/>
      <c r="BM51" s="54"/>
      <c r="BN51" s="54"/>
      <c r="BO51" s="54"/>
      <c r="BP51" s="54"/>
      <c r="BQ51" s="54"/>
      <c r="BS51" s="1" t="s">
        <v>160</v>
      </c>
      <c r="BT51" s="1">
        <f>(BN45+BO45)/(BK45+BL45)</f>
        <v>0.40116148608633651</v>
      </c>
      <c r="BU51" s="106"/>
      <c r="BV51" s="106"/>
    </row>
    <row r="52" spans="29:82" x14ac:dyDescent="0.45"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/>
      <c r="AP52"/>
      <c r="AQ52" s="86"/>
      <c r="AR52" s="86"/>
      <c r="AS52" s="86"/>
      <c r="AT52" s="86"/>
      <c r="AU52" s="86"/>
      <c r="AV52" s="86"/>
      <c r="AW52" s="86"/>
      <c r="AX52"/>
      <c r="AY52"/>
      <c r="AZ52"/>
      <c r="BA52"/>
      <c r="BB52"/>
      <c r="BC52"/>
      <c r="BK52" s="108" t="s">
        <v>195</v>
      </c>
      <c r="BL52" s="109"/>
      <c r="BM52" s="109"/>
      <c r="BN52" s="110" t="s">
        <v>29</v>
      </c>
      <c r="BO52" s="111">
        <f>MAX(C12:Z40)</f>
        <v>2.4268655317137999</v>
      </c>
      <c r="BP52" s="110" t="s">
        <v>196</v>
      </c>
      <c r="BS52" s="113"/>
      <c r="BT52" s="114"/>
      <c r="BU52" s="114"/>
      <c r="BV52" s="114"/>
      <c r="BW52" s="115"/>
      <c r="BX52" s="116"/>
      <c r="BY52" s="116"/>
    </row>
    <row r="53" spans="29:82" ht="14.65" thickBot="1" x14ac:dyDescent="0.5"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/>
      <c r="AP53"/>
      <c r="AQ53" s="86"/>
      <c r="AR53" s="86"/>
      <c r="AS53" s="86"/>
      <c r="AT53" s="86"/>
      <c r="AU53" s="86"/>
      <c r="AV53" s="86"/>
      <c r="AW53" s="86"/>
      <c r="AX53"/>
      <c r="AY53"/>
      <c r="AZ53"/>
      <c r="BA53"/>
      <c r="BB53"/>
      <c r="BC53"/>
      <c r="BK53" s="108" t="s">
        <v>197</v>
      </c>
      <c r="BL53" s="109"/>
      <c r="BM53" s="109"/>
      <c r="BN53" s="110" t="s">
        <v>29</v>
      </c>
      <c r="BO53" s="111">
        <f>MIN(C12:Z40)</f>
        <v>-0.16892867733522199</v>
      </c>
      <c r="BP53" s="110" t="s">
        <v>196</v>
      </c>
      <c r="BS53" s="153" t="s">
        <v>200</v>
      </c>
      <c r="BT53" s="153"/>
      <c r="BU53" s="153"/>
      <c r="BV53" s="153"/>
      <c r="BW53" s="153"/>
      <c r="BX53" s="153"/>
      <c r="BY53" s="153"/>
      <c r="BZ53" s="153"/>
      <c r="CA53" s="153"/>
      <c r="CB53" s="153"/>
      <c r="CC53" s="153"/>
      <c r="CD53" s="153"/>
    </row>
    <row r="54" spans="29:82" ht="15.75" thickBot="1" x14ac:dyDescent="0.5"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/>
      <c r="AP54"/>
      <c r="AQ54" s="86"/>
      <c r="AR54" s="86"/>
      <c r="AS54" s="86"/>
      <c r="AT54" s="86"/>
      <c r="AU54" s="86"/>
      <c r="AV54" s="86"/>
      <c r="AW54" s="86"/>
      <c r="AX54"/>
      <c r="AY54"/>
      <c r="AZ54"/>
      <c r="BA54"/>
      <c r="BB54"/>
      <c r="BC54"/>
      <c r="BH54"/>
      <c r="BI54"/>
      <c r="BJ54"/>
      <c r="BK54" s="108" t="s">
        <v>198</v>
      </c>
      <c r="BL54" s="109"/>
      <c r="BM54" s="109"/>
      <c r="BN54" s="110" t="s">
        <v>29</v>
      </c>
      <c r="BO54" s="112">
        <f>BO52-BO53</f>
        <v>2.5957942090490218</v>
      </c>
      <c r="BP54" s="110" t="s">
        <v>196</v>
      </c>
      <c r="BQ54"/>
      <c r="BR54"/>
      <c r="BS54" s="154" t="s">
        <v>201</v>
      </c>
      <c r="BT54" s="155"/>
      <c r="BU54" s="117" t="s">
        <v>204</v>
      </c>
      <c r="BV54" s="118" t="s">
        <v>205</v>
      </c>
      <c r="BW54" s="118" t="s">
        <v>206</v>
      </c>
      <c r="BX54" s="118" t="s">
        <v>207</v>
      </c>
      <c r="BY54" s="118" t="s">
        <v>208</v>
      </c>
      <c r="BZ54" s="118" t="s">
        <v>209</v>
      </c>
      <c r="CA54" s="118" t="s">
        <v>210</v>
      </c>
      <c r="CB54" s="118" t="s">
        <v>211</v>
      </c>
      <c r="CC54" s="118" t="s">
        <v>212</v>
      </c>
      <c r="CD54" s="119" t="s">
        <v>213</v>
      </c>
    </row>
    <row r="55" spans="29:82" ht="17.2" customHeight="1" thickTop="1" x14ac:dyDescent="0.45"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/>
      <c r="AP55"/>
      <c r="AQ55" s="86"/>
      <c r="AR55" s="86"/>
      <c r="AS55" s="86"/>
      <c r="AT55" s="86"/>
      <c r="AU55" s="86"/>
      <c r="AV55" s="86"/>
      <c r="AW55" s="86"/>
      <c r="AX55"/>
      <c r="AY55"/>
      <c r="AZ55"/>
      <c r="BA55"/>
      <c r="BB55"/>
      <c r="BC55"/>
      <c r="BH55"/>
      <c r="BI55"/>
      <c r="BJ55"/>
      <c r="BK55" s="86"/>
      <c r="BL55" s="86"/>
      <c r="BM55" s="86"/>
      <c r="BN55" s="86"/>
      <c r="BO55" s="86"/>
      <c r="BP55" s="86"/>
      <c r="BQ55" s="86"/>
      <c r="BR55"/>
      <c r="BS55" s="156" t="s">
        <v>202</v>
      </c>
      <c r="BT55" s="157"/>
      <c r="BU55" s="120">
        <f t="shared" ref="BU55:CB55" si="28">BJ45</f>
        <v>1.0840859981809492</v>
      </c>
      <c r="BV55" s="120">
        <f t="shared" si="28"/>
        <v>0.54697679699978918</v>
      </c>
      <c r="BW55" s="120">
        <f t="shared" si="28"/>
        <v>0.43943050092426139</v>
      </c>
      <c r="BX55" s="120">
        <f t="shared" si="28"/>
        <v>0.10051385908208144</v>
      </c>
      <c r="BY55" s="120">
        <f t="shared" si="28"/>
        <v>0.22188095027667015</v>
      </c>
      <c r="BZ55" s="120">
        <f t="shared" si="28"/>
        <v>0.17382766724494966</v>
      </c>
      <c r="CA55" s="120">
        <f>BP45</f>
        <v>6.3600966772408909E-3</v>
      </c>
      <c r="CB55" s="120">
        <f t="shared" si="28"/>
        <v>4.0120543611580229E-3</v>
      </c>
      <c r="CC55" s="121">
        <f>BL45*0.27</f>
        <v>0.11864623524955058</v>
      </c>
      <c r="CD55" s="122">
        <f>BN45*0.33</f>
        <v>7.3220713591301154E-2</v>
      </c>
    </row>
    <row r="56" spans="29:82" ht="19.5" customHeight="1" thickBot="1" x14ac:dyDescent="0.5"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/>
      <c r="AP56"/>
      <c r="AQ56" s="86"/>
      <c r="AR56" s="86"/>
      <c r="AS56" s="86"/>
      <c r="AT56" s="86"/>
      <c r="AU56" s="86"/>
      <c r="AV56" s="86"/>
      <c r="AW56" s="86"/>
      <c r="AX56"/>
      <c r="AY56"/>
      <c r="AZ56"/>
      <c r="BA56"/>
      <c r="BB56"/>
      <c r="BC56"/>
      <c r="BH56"/>
      <c r="BI56"/>
      <c r="BJ56"/>
      <c r="BK56" s="86"/>
      <c r="BL56" s="86"/>
      <c r="BM56" s="86"/>
      <c r="BN56" s="86"/>
      <c r="BO56" s="86"/>
      <c r="BP56" s="86"/>
      <c r="BQ56" s="86"/>
      <c r="BR56"/>
      <c r="BS56" s="158" t="s">
        <v>203</v>
      </c>
      <c r="BT56" s="159"/>
      <c r="BU56" s="123">
        <f>BJ46</f>
        <v>0</v>
      </c>
      <c r="BV56" s="123">
        <f>BK46</f>
        <v>227.90193851586059</v>
      </c>
      <c r="BW56" s="123">
        <f t="shared" ref="BW56:CB56" si="29">BL46</f>
        <v>27.263022798460042</v>
      </c>
      <c r="BX56" s="123">
        <f t="shared" si="29"/>
        <v>275.22283858834135</v>
      </c>
      <c r="BY56" s="123">
        <f t="shared" si="29"/>
        <v>168.96278614293396</v>
      </c>
      <c r="BZ56" s="123">
        <f t="shared" si="29"/>
        <v>5.326185535945001</v>
      </c>
      <c r="CA56" s="123">
        <f t="shared" si="29"/>
        <v>255.44755176069634</v>
      </c>
      <c r="CB56" s="123">
        <f t="shared" si="29"/>
        <v>23.30408404183197</v>
      </c>
      <c r="CC56" s="124">
        <f>BL46</f>
        <v>27.263022798460042</v>
      </c>
      <c r="CD56" s="125">
        <f>BN46</f>
        <v>168.96278614293396</v>
      </c>
    </row>
    <row r="57" spans="29:82" x14ac:dyDescent="0.45"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/>
      <c r="AP57"/>
      <c r="AQ57" s="86"/>
      <c r="AR57" s="86"/>
      <c r="AS57" s="86"/>
      <c r="AT57" s="86"/>
      <c r="AU57" s="86"/>
      <c r="AV57" s="86"/>
      <c r="AW57" s="86"/>
      <c r="AX57"/>
      <c r="AY57"/>
      <c r="AZ57"/>
      <c r="BA57"/>
      <c r="BB57"/>
      <c r="BC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9:82" x14ac:dyDescent="0.45"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/>
      <c r="AP58"/>
      <c r="AQ58" s="86"/>
      <c r="AR58" s="86"/>
      <c r="AS58" s="86"/>
      <c r="AT58" s="86"/>
      <c r="AU58" s="86"/>
      <c r="AV58" s="86"/>
      <c r="AW58" s="86"/>
      <c r="AX58"/>
      <c r="AY58"/>
      <c r="AZ58"/>
      <c r="BA58"/>
      <c r="BB58"/>
      <c r="BC58"/>
      <c r="BH58"/>
      <c r="BI58"/>
      <c r="BJ58"/>
      <c r="BK58" s="86"/>
      <c r="BL58" s="86"/>
      <c r="BM58" s="86"/>
      <c r="BN58" s="86"/>
      <c r="BO58" s="86"/>
      <c r="BP58" s="86"/>
      <c r="BQ58" s="86"/>
      <c r="BR58"/>
      <c r="BS58" s="113" t="s">
        <v>199</v>
      </c>
      <c r="BT58" s="114"/>
      <c r="BU58" s="114"/>
      <c r="BV58" s="114"/>
      <c r="BW58" s="115"/>
      <c r="BX58" s="116"/>
      <c r="BY58" s="116"/>
    </row>
    <row r="59" spans="29:82" x14ac:dyDescent="0.45"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/>
      <c r="AP59"/>
      <c r="AQ59" s="86"/>
      <c r="AR59" s="86"/>
      <c r="AS59" s="86"/>
      <c r="AT59" s="86"/>
      <c r="AU59" s="86"/>
      <c r="AV59" s="86"/>
      <c r="AW59" s="86"/>
      <c r="AX59"/>
      <c r="AY59"/>
      <c r="AZ59"/>
      <c r="BA59"/>
      <c r="BB59"/>
      <c r="BC59"/>
      <c r="BH59"/>
      <c r="BI59"/>
      <c r="BJ59"/>
      <c r="BK59" s="86"/>
      <c r="BL59" s="86"/>
      <c r="BM59" s="86"/>
      <c r="BN59" s="86"/>
      <c r="BO59" s="86"/>
      <c r="BP59" s="86"/>
      <c r="BQ59" s="86"/>
      <c r="BR59"/>
      <c r="BS59" s="126" t="str">
        <f>IF(AND(((BY55+BZ55)/(BV55+BW55))&gt;0,((BY55+BZ55)/(BV55+BW55))&lt;=0.25),((BY55+BZ55)/(BV55+BW55)),"")</f>
        <v/>
      </c>
      <c r="BT59" s="127" t="s">
        <v>214</v>
      </c>
      <c r="BU59" s="127"/>
      <c r="BV59" s="127"/>
      <c r="BW59" s="128"/>
      <c r="BX59" s="128"/>
      <c r="BY59" s="128"/>
    </row>
    <row r="60" spans="29:82" x14ac:dyDescent="0.45"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/>
      <c r="AP60"/>
      <c r="AQ60" s="86"/>
      <c r="AR60" s="86"/>
      <c r="AS60" s="86"/>
      <c r="AT60" s="86"/>
      <c r="AU60" s="86"/>
      <c r="AV60" s="86"/>
      <c r="AW60" s="86"/>
      <c r="AX60"/>
      <c r="AY60"/>
      <c r="AZ60"/>
      <c r="BA60"/>
      <c r="BB60"/>
      <c r="BC60"/>
      <c r="BS60" s="133">
        <f>IF(AND(((BY55+BZ55)/(BV55+BW55))&gt;0.25,((BY55+BZ55)/(BV55+BW55))&lt;=1.5),((BY55+BZ55)/(BV55+BW55)),"")</f>
        <v>0.40116148608633651</v>
      </c>
      <c r="BT60" s="127" t="s">
        <v>215</v>
      </c>
      <c r="BU60" s="130"/>
      <c r="BV60" s="130"/>
      <c r="BW60" s="130"/>
      <c r="BX60" s="130"/>
      <c r="BY60" s="130"/>
    </row>
    <row r="61" spans="29:82" x14ac:dyDescent="0.45"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/>
      <c r="AP61"/>
      <c r="AQ61" s="86"/>
      <c r="AR61" s="86"/>
      <c r="AS61" s="86"/>
      <c r="AT61" s="86"/>
      <c r="AU61" s="86"/>
      <c r="AV61" s="86"/>
      <c r="AW61" s="86"/>
      <c r="AX61"/>
      <c r="AY61"/>
      <c r="AZ61"/>
      <c r="BA61"/>
      <c r="BB61"/>
      <c r="BC61"/>
      <c r="BS61" s="129" t="str">
        <f>IF(AND(((BY55+BZ55)/(BV55+BW55))&gt;1.5,((BY55+BZ55)/(BV55+BW55))&lt;=3),((BY55+BZ55)/(BV55+BW55)),"")</f>
        <v/>
      </c>
      <c r="BT61" s="127" t="s">
        <v>216</v>
      </c>
      <c r="BU61" s="131"/>
      <c r="BV61" s="131"/>
      <c r="BW61" s="131"/>
      <c r="BX61" s="131"/>
      <c r="BY61" s="131"/>
    </row>
    <row r="62" spans="29:82" x14ac:dyDescent="0.45"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/>
      <c r="AP62"/>
      <c r="AQ62" s="86"/>
      <c r="AR62" s="86"/>
      <c r="AS62" s="86"/>
      <c r="AT62" s="86"/>
      <c r="AU62" s="86"/>
      <c r="AV62" s="86"/>
      <c r="AW62" s="86"/>
      <c r="AX62"/>
      <c r="AY62"/>
      <c r="AZ62"/>
      <c r="BA62"/>
      <c r="BB62"/>
      <c r="BC62"/>
      <c r="BS62" s="132" t="str">
        <f>IF(((BY55+BZ55)/(BV55+BW55))&gt;3,(BY55+BZ55)/(BV55+BW55),"")</f>
        <v/>
      </c>
      <c r="BT62" s="127" t="s">
        <v>217</v>
      </c>
      <c r="BU62" s="131"/>
      <c r="BV62" s="131"/>
      <c r="BW62" s="131"/>
      <c r="BX62" s="131"/>
      <c r="BY62" s="131"/>
    </row>
    <row r="63" spans="29:82" x14ac:dyDescent="0.45"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/>
      <c r="AP63"/>
      <c r="AQ63" s="86"/>
      <c r="AR63" s="86"/>
      <c r="AS63" s="86"/>
      <c r="AT63" s="86"/>
      <c r="AU63" s="86"/>
      <c r="AV63" s="86"/>
      <c r="AW63" s="86"/>
      <c r="AX63"/>
      <c r="AY63"/>
      <c r="AZ63"/>
      <c r="BA63"/>
      <c r="BB63"/>
      <c r="BC63"/>
    </row>
    <row r="64" spans="29:82" x14ac:dyDescent="0.45"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/>
      <c r="AP64"/>
      <c r="AQ64" s="86"/>
      <c r="AR64" s="86"/>
      <c r="AS64" s="86"/>
      <c r="AT64" s="86"/>
      <c r="AU64" s="86"/>
      <c r="AV64" s="86"/>
      <c r="AW64" s="86"/>
      <c r="AX64"/>
      <c r="AY64"/>
      <c r="AZ64"/>
      <c r="BA64"/>
      <c r="BB64"/>
      <c r="BC64"/>
    </row>
    <row r="65" spans="29:67" x14ac:dyDescent="0.45"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/>
      <c r="AP65"/>
      <c r="AQ65" s="86"/>
      <c r="AR65" s="86"/>
      <c r="AS65" s="86"/>
      <c r="AT65" s="86"/>
      <c r="AU65" s="86"/>
      <c r="AV65" s="86"/>
      <c r="AW65" s="86"/>
      <c r="AX65"/>
      <c r="AY65"/>
      <c r="AZ65"/>
      <c r="BA65"/>
      <c r="BB65"/>
      <c r="BC65"/>
      <c r="BO65" s="54">
        <f>BY55+BZ55</f>
        <v>0.39570861752161979</v>
      </c>
    </row>
    <row r="66" spans="29:67" x14ac:dyDescent="0.45"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/>
      <c r="AP66"/>
      <c r="AQ66" s="86"/>
      <c r="AR66" s="86"/>
      <c r="AS66" s="86"/>
      <c r="AT66" s="88"/>
      <c r="AU66" s="86"/>
      <c r="AV66" s="86"/>
      <c r="AW66" s="86"/>
      <c r="AX66"/>
      <c r="AY66"/>
      <c r="AZ66"/>
      <c r="BA66"/>
      <c r="BB66"/>
      <c r="BC66"/>
      <c r="BO66" s="54">
        <f>BV55+BW55</f>
        <v>0.98640729792405057</v>
      </c>
    </row>
    <row r="67" spans="29:67" x14ac:dyDescent="0.45"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/>
      <c r="AP67"/>
      <c r="AQ67" s="86"/>
      <c r="AR67" s="86"/>
      <c r="AS67" s="86"/>
      <c r="AT67" s="86"/>
      <c r="AU67" s="86"/>
      <c r="AV67" s="86"/>
      <c r="AW67" s="86"/>
      <c r="AX67"/>
      <c r="AY67"/>
      <c r="AZ67"/>
      <c r="BA67"/>
      <c r="BB67"/>
      <c r="BC67"/>
    </row>
    <row r="68" spans="29:67" x14ac:dyDescent="0.45"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/>
      <c r="AP68"/>
      <c r="AQ68" s="86"/>
      <c r="AR68" s="86"/>
      <c r="AS68" s="86"/>
      <c r="AT68" s="86"/>
      <c r="AU68" s="86"/>
      <c r="AV68" s="86"/>
      <c r="AW68" s="86"/>
      <c r="AX68"/>
      <c r="AY68"/>
      <c r="AZ68"/>
      <c r="BA68"/>
      <c r="BB68"/>
      <c r="BC68"/>
    </row>
    <row r="69" spans="29:67" x14ac:dyDescent="0.45"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/>
      <c r="AP69"/>
      <c r="AQ69" s="86"/>
      <c r="AR69" s="86"/>
      <c r="AS69" s="86"/>
      <c r="AT69" s="86"/>
      <c r="AU69" s="86"/>
      <c r="AV69" s="86"/>
      <c r="AW69" s="86"/>
      <c r="AX69"/>
      <c r="AY69"/>
      <c r="AZ69"/>
      <c r="BA69"/>
      <c r="BB69"/>
      <c r="BC69"/>
    </row>
    <row r="70" spans="29:67" x14ac:dyDescent="0.45"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/>
      <c r="AP70"/>
      <c r="AQ70" s="86"/>
      <c r="AR70" s="86"/>
      <c r="AS70" s="86"/>
      <c r="AT70" s="86"/>
      <c r="AU70" s="86"/>
      <c r="AV70" s="86"/>
      <c r="AW70" s="86"/>
      <c r="AX70"/>
      <c r="AY70"/>
      <c r="AZ70"/>
      <c r="BA70"/>
      <c r="BB70"/>
      <c r="BC70"/>
    </row>
    <row r="71" spans="29:67" x14ac:dyDescent="0.45"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/>
      <c r="AP71"/>
      <c r="AQ71"/>
      <c r="AR71" s="86"/>
      <c r="AS71" s="86"/>
      <c r="AT71" s="86"/>
      <c r="AU71" s="86"/>
      <c r="AV71"/>
      <c r="AW71"/>
      <c r="AX71"/>
      <c r="AY71"/>
      <c r="AZ71"/>
      <c r="BA71"/>
      <c r="BB71"/>
      <c r="BC71"/>
    </row>
    <row r="72" spans="29:67" x14ac:dyDescent="0.45"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/>
      <c r="AP72"/>
      <c r="AQ72"/>
      <c r="AR72" s="86"/>
      <c r="AS72" s="86"/>
      <c r="AT72" s="86"/>
      <c r="AU72" s="86"/>
      <c r="AV72"/>
      <c r="AW72"/>
      <c r="AX72"/>
      <c r="AY72"/>
      <c r="AZ72"/>
      <c r="BA72"/>
      <c r="BB72"/>
      <c r="BC72"/>
    </row>
    <row r="73" spans="29:67" x14ac:dyDescent="0.45">
      <c r="AO73"/>
      <c r="AP73"/>
      <c r="AQ73"/>
      <c r="AR73" s="86"/>
      <c r="AS73" s="86"/>
      <c r="AT73" s="86"/>
      <c r="AU73" s="86"/>
      <c r="AV73"/>
      <c r="AW73"/>
      <c r="AX73"/>
      <c r="AY73"/>
      <c r="AZ73"/>
      <c r="BA73"/>
      <c r="BB73"/>
      <c r="BC73"/>
    </row>
    <row r="74" spans="29:67" x14ac:dyDescent="0.45">
      <c r="AO74"/>
      <c r="AP74"/>
      <c r="AQ74"/>
      <c r="AR74" s="86"/>
      <c r="AS74" s="86"/>
      <c r="AT74" s="86"/>
      <c r="AU74" s="86"/>
      <c r="AV74"/>
      <c r="AW74"/>
      <c r="AX74"/>
      <c r="AY74"/>
      <c r="AZ74"/>
      <c r="BA74"/>
      <c r="BB74"/>
      <c r="BC74"/>
    </row>
    <row r="75" spans="29:67" x14ac:dyDescent="0.45">
      <c r="AO75"/>
      <c r="AP75"/>
      <c r="AQ75"/>
      <c r="AR75" s="86"/>
      <c r="AS75" s="86"/>
      <c r="AT75" s="86"/>
      <c r="AU75" s="86"/>
      <c r="AV75"/>
      <c r="AW75"/>
      <c r="AX75"/>
      <c r="AY75"/>
      <c r="AZ75"/>
      <c r="BA75"/>
      <c r="BB75"/>
      <c r="BC75"/>
    </row>
    <row r="76" spans="29:67" x14ac:dyDescent="0.45">
      <c r="AO76"/>
      <c r="AP76"/>
      <c r="AQ76"/>
      <c r="AR76" s="86"/>
      <c r="AS76" s="86"/>
      <c r="AT76" s="86"/>
      <c r="AU76" s="86"/>
      <c r="AV76"/>
      <c r="AW76"/>
      <c r="AX76"/>
      <c r="AY76"/>
      <c r="AZ76"/>
      <c r="BA76"/>
      <c r="BB76"/>
      <c r="BC76"/>
    </row>
    <row r="77" spans="29:67" x14ac:dyDescent="0.45">
      <c r="AO77"/>
      <c r="AP77"/>
      <c r="AQ77"/>
      <c r="AR77" s="86"/>
      <c r="AS77" s="86"/>
      <c r="AT77" s="86"/>
      <c r="AU77" s="86"/>
      <c r="AV77"/>
      <c r="AW77"/>
      <c r="AX77"/>
      <c r="AY77"/>
      <c r="AZ77"/>
      <c r="BA77"/>
      <c r="BB77"/>
      <c r="BC77"/>
    </row>
    <row r="78" spans="29:67" x14ac:dyDescent="0.45"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29:67" x14ac:dyDescent="0.45"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29:67" x14ac:dyDescent="0.45"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41:55" x14ac:dyDescent="0.45"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41:55" x14ac:dyDescent="0.45"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41:55" x14ac:dyDescent="0.45"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41:55" x14ac:dyDescent="0.45"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41:55" x14ac:dyDescent="0.45"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41:55" x14ac:dyDescent="0.45"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41:55" x14ac:dyDescent="0.45"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41:55" x14ac:dyDescent="0.45"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41:55" x14ac:dyDescent="0.45"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41:55" x14ac:dyDescent="0.45"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41:55" x14ac:dyDescent="0.45"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</sheetData>
  <mergeCells count="49">
    <mergeCell ref="BS53:CD53"/>
    <mergeCell ref="BS54:BT54"/>
    <mergeCell ref="BS55:BT55"/>
    <mergeCell ref="BS56:BT56"/>
    <mergeCell ref="C5:E5"/>
    <mergeCell ref="C6:E6"/>
    <mergeCell ref="C7:E7"/>
    <mergeCell ref="C8:E8"/>
    <mergeCell ref="BC15:BC17"/>
    <mergeCell ref="BD15:BD17"/>
    <mergeCell ref="BC18:BC19"/>
    <mergeCell ref="BD18:BD19"/>
    <mergeCell ref="BC20:BC22"/>
    <mergeCell ref="BD20:BD22"/>
    <mergeCell ref="BC23:BC24"/>
    <mergeCell ref="BD23:BD24"/>
    <mergeCell ref="A1:Y1"/>
    <mergeCell ref="A2:Y2"/>
    <mergeCell ref="A3:Z3"/>
    <mergeCell ref="BD13:BD14"/>
    <mergeCell ref="AC10:AD10"/>
    <mergeCell ref="AE10:AF10"/>
    <mergeCell ref="AG10:AH10"/>
    <mergeCell ref="AI10:AJ10"/>
    <mergeCell ref="AK10:AL10"/>
    <mergeCell ref="AM10:AN10"/>
    <mergeCell ref="AY10:AY11"/>
    <mergeCell ref="AZ10:AZ11"/>
    <mergeCell ref="BA11:BB11"/>
    <mergeCell ref="BC13:BC14"/>
    <mergeCell ref="BC25:BC26"/>
    <mergeCell ref="BD25:BD26"/>
    <mergeCell ref="BC27:BC29"/>
    <mergeCell ref="BD27:BD29"/>
    <mergeCell ref="BC30:BC31"/>
    <mergeCell ref="BD30:BD31"/>
    <mergeCell ref="BC32:BC34"/>
    <mergeCell ref="BD32:BD34"/>
    <mergeCell ref="BC35:BC36"/>
    <mergeCell ref="BD35:BD36"/>
    <mergeCell ref="AY45:AY46"/>
    <mergeCell ref="BC45:BC46"/>
    <mergeCell ref="BD45:BD46"/>
    <mergeCell ref="BC37:BC39"/>
    <mergeCell ref="BD37:BD39"/>
    <mergeCell ref="BC40:BC41"/>
    <mergeCell ref="BD40:BD41"/>
    <mergeCell ref="BC42:BC44"/>
    <mergeCell ref="BD42:BD44"/>
  </mergeCells>
  <conditionalFormatting sqref="C58:I86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C46:Z51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ignoredErrors>
    <ignoredError sqref="AR11:AS11 AT11:AW11" numberStoredAsText="1"/>
    <ignoredError sqref="AC12:AF40 BO37" formulaRange="1"/>
    <ignoredError sqref="BO5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Pasut</vt:lpstr>
      <vt:lpstr>Langkah Perhitungan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Santyabudhi</dc:creator>
  <cp:lastModifiedBy>candala802@gmail.com</cp:lastModifiedBy>
  <dcterms:created xsi:type="dcterms:W3CDTF">2013-02-24T16:18:28Z</dcterms:created>
  <dcterms:modified xsi:type="dcterms:W3CDTF">2024-08-18T03:10:09Z</dcterms:modified>
</cp:coreProperties>
</file>