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activeTab="1"/>
  </bookViews>
  <sheets>
    <sheet name="Raw Data Pasut" sheetId="3" r:id="rId1"/>
    <sheet name="Langkah Perhitunga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<sst xmlns="http://schemas.openxmlformats.org/spreadsheetml/2006/main" count="485" uniqueCount="222">
  <si>
    <t>TANGGAL</t>
  </si>
  <si>
    <t>JAM</t>
  </si>
  <si>
    <t>ELEVASI</t>
  </si>
  <si>
    <t>ELEVASI FILTER</t>
  </si>
  <si>
    <t>ANALISIS  HARMONIK  PASANG SURUT</t>
  </si>
  <si>
    <t>Metoda  Admiralty  Panjang Data  29 Hari (Dengan Tabel)</t>
  </si>
  <si>
    <t>LOKASI</t>
  </si>
  <si>
    <t>Bitung</t>
  </si>
  <si>
    <t xml:space="preserve">KORDINAT </t>
  </si>
  <si>
    <t>1°26'24.00"N - 125°11'34.80"E</t>
  </si>
  <si>
    <t>HARI TENGAH</t>
  </si>
  <si>
    <t>TIME KEPT</t>
  </si>
  <si>
    <t>GMT +8</t>
  </si>
  <si>
    <t>SECTION II (USING TABLE 8.A)</t>
  </si>
  <si>
    <t>SECTION III X AND Y WITH DATUMS</t>
  </si>
  <si>
    <t>SECTION IV USING TABLE 10.A</t>
  </si>
  <si>
    <r>
      <rPr>
        <b/>
        <sz val="11"/>
        <color theme="1"/>
        <rFont val="Calibri"/>
        <charset val="134"/>
        <scheme val="minor"/>
      </rPr>
      <t>A</t>
    </r>
    <r>
      <rPr>
        <b/>
        <sz val="8"/>
        <color theme="1"/>
        <rFont val="Calibri"/>
        <charset val="134"/>
        <scheme val="minor"/>
      </rPr>
      <t>0</t>
    </r>
  </si>
  <si>
    <r>
      <rPr>
        <b/>
        <sz val="11"/>
        <color theme="1"/>
        <rFont val="Calibri"/>
        <charset val="134"/>
        <scheme val="minor"/>
      </rPr>
      <t>M</t>
    </r>
    <r>
      <rPr>
        <b/>
        <sz val="8"/>
        <color theme="1"/>
        <rFont val="Calibri"/>
        <charset val="134"/>
        <scheme val="minor"/>
      </rPr>
      <t>2</t>
    </r>
  </si>
  <si>
    <r>
      <rPr>
        <b/>
        <sz val="11"/>
        <color theme="1"/>
        <rFont val="Calibri"/>
        <charset val="134"/>
        <scheme val="minor"/>
      </rPr>
      <t>S</t>
    </r>
    <r>
      <rPr>
        <b/>
        <sz val="8"/>
        <color theme="1"/>
        <rFont val="Calibri"/>
        <charset val="134"/>
        <scheme val="minor"/>
      </rPr>
      <t>2</t>
    </r>
  </si>
  <si>
    <r>
      <rPr>
        <b/>
        <sz val="11"/>
        <color theme="1"/>
        <rFont val="Calibri"/>
        <charset val="134"/>
        <scheme val="minor"/>
      </rPr>
      <t>N</t>
    </r>
    <r>
      <rPr>
        <b/>
        <sz val="8"/>
        <color theme="1"/>
        <rFont val="Calibri"/>
        <charset val="134"/>
        <scheme val="minor"/>
      </rPr>
      <t>2</t>
    </r>
  </si>
  <si>
    <r>
      <rPr>
        <b/>
        <sz val="11"/>
        <color theme="1"/>
        <rFont val="Calibri"/>
        <charset val="134"/>
        <scheme val="minor"/>
      </rPr>
      <t>K</t>
    </r>
    <r>
      <rPr>
        <b/>
        <sz val="8"/>
        <color theme="1"/>
        <rFont val="Calibri"/>
        <charset val="134"/>
        <scheme val="minor"/>
      </rPr>
      <t>1</t>
    </r>
  </si>
  <si>
    <r>
      <rPr>
        <b/>
        <sz val="11"/>
        <color theme="1"/>
        <rFont val="Calibri"/>
        <charset val="134"/>
        <scheme val="minor"/>
      </rPr>
      <t>O</t>
    </r>
    <r>
      <rPr>
        <b/>
        <sz val="8"/>
        <color theme="1"/>
        <rFont val="Calibri"/>
        <charset val="134"/>
        <scheme val="minor"/>
      </rPr>
      <t>1</t>
    </r>
  </si>
  <si>
    <r>
      <rPr>
        <b/>
        <sz val="11"/>
        <color theme="1"/>
        <rFont val="Calibri"/>
        <charset val="134"/>
        <scheme val="minor"/>
      </rPr>
      <t>M</t>
    </r>
    <r>
      <rPr>
        <b/>
        <sz val="8"/>
        <color theme="1"/>
        <rFont val="Calibri"/>
        <charset val="134"/>
        <scheme val="minor"/>
      </rPr>
      <t>4</t>
    </r>
  </si>
  <si>
    <r>
      <rPr>
        <b/>
        <sz val="11"/>
        <color theme="1"/>
        <rFont val="Calibri"/>
        <charset val="134"/>
        <scheme val="minor"/>
      </rPr>
      <t>MS</t>
    </r>
    <r>
      <rPr>
        <b/>
        <sz val="8"/>
        <color theme="1"/>
        <rFont val="Calibri"/>
        <charset val="134"/>
        <scheme val="minor"/>
      </rPr>
      <t>4</t>
    </r>
  </si>
  <si>
    <t>SECTION VIII</t>
  </si>
  <si>
    <t>SECTION I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</si>
  <si>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6"/>
        <color theme="1"/>
        <rFont val="Calibri"/>
        <charset val="134"/>
        <scheme val="minor"/>
      </rPr>
      <t>1</t>
    </r>
  </si>
  <si>
    <r>
      <rPr>
        <b/>
        <sz val="11"/>
        <color theme="1"/>
        <rFont val="Calibri"/>
        <charset val="134"/>
        <scheme val="minor"/>
      </rPr>
      <t>Y</t>
    </r>
    <r>
      <rPr>
        <b/>
        <sz val="6"/>
        <color theme="1"/>
        <rFont val="Calibri"/>
        <charset val="134"/>
        <scheme val="minor"/>
      </rPr>
      <t>1</t>
    </r>
  </si>
  <si>
    <r>
      <rPr>
        <b/>
        <sz val="11"/>
        <color theme="1"/>
        <rFont val="Calibri"/>
        <charset val="134"/>
        <scheme val="minor"/>
      </rPr>
      <t>X</t>
    </r>
    <r>
      <rPr>
        <b/>
        <sz val="6"/>
        <color theme="1"/>
        <rFont val="Calibri"/>
        <charset val="134"/>
        <scheme val="minor"/>
      </rPr>
      <t>2</t>
    </r>
  </si>
  <si>
    <r>
      <rPr>
        <b/>
        <sz val="11"/>
        <color theme="1"/>
        <rFont val="Calibri"/>
        <charset val="134"/>
        <scheme val="minor"/>
      </rPr>
      <t>Y</t>
    </r>
    <r>
      <rPr>
        <b/>
        <sz val="6"/>
        <color theme="1"/>
        <rFont val="Calibri"/>
        <charset val="134"/>
        <scheme val="minor"/>
      </rPr>
      <t>2</t>
    </r>
  </si>
  <si>
    <r>
      <rPr>
        <b/>
        <sz val="11"/>
        <color theme="1"/>
        <rFont val="Calibri"/>
        <charset val="134"/>
        <scheme val="minor"/>
      </rPr>
      <t>X</t>
    </r>
    <r>
      <rPr>
        <b/>
        <sz val="6"/>
        <color theme="1"/>
        <rFont val="Calibri"/>
        <charset val="134"/>
        <scheme val="minor"/>
      </rPr>
      <t>4</t>
    </r>
  </si>
  <si>
    <r>
      <rPr>
        <b/>
        <sz val="11"/>
        <color theme="1"/>
        <rFont val="Calibri"/>
        <charset val="134"/>
        <scheme val="minor"/>
      </rPr>
      <t>Y</t>
    </r>
    <r>
      <rPr>
        <b/>
        <sz val="6"/>
        <color theme="1"/>
        <rFont val="Calibri"/>
        <charset val="134"/>
        <scheme val="minor"/>
      </rPr>
      <t>4</t>
    </r>
  </si>
  <si>
    <r>
      <rPr>
        <b/>
        <sz val="11"/>
        <color theme="1"/>
        <rFont val="Calibri"/>
        <charset val="134"/>
        <scheme val="minor"/>
      </rPr>
      <t>X</t>
    </r>
    <r>
      <rPr>
        <b/>
        <sz val="6"/>
        <color theme="1"/>
        <rFont val="Calibri"/>
        <charset val="134"/>
        <scheme val="minor"/>
      </rPr>
      <t>O</t>
    </r>
  </si>
  <si>
    <t>suffix</t>
  </si>
  <si>
    <t>sign</t>
  </si>
  <si>
    <t>X</t>
  </si>
  <si>
    <t>Y</t>
  </si>
  <si>
    <t>SECTION V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</si>
  <si>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00</t>
    </r>
  </si>
  <si>
    <t>=</t>
  </si>
  <si>
    <t>-</t>
  </si>
  <si>
    <r>
      <rPr>
        <b/>
        <sz val="11"/>
        <color theme="1"/>
        <rFont val="Calibri"/>
        <charset val="134"/>
        <scheme val="minor"/>
      </rPr>
      <t>w and 1+W for S</t>
    </r>
    <r>
      <rPr>
        <b/>
        <sz val="8"/>
        <color theme="1"/>
        <rFont val="Calibri"/>
        <charset val="134"/>
        <scheme val="minor"/>
      </rPr>
      <t>2</t>
    </r>
    <r>
      <rPr>
        <b/>
        <sz val="11"/>
        <color theme="1"/>
        <rFont val="Calibri"/>
        <charset val="134"/>
        <scheme val="minor"/>
      </rPr>
      <t>, MS</t>
    </r>
    <r>
      <rPr>
        <b/>
        <sz val="8"/>
        <color theme="1"/>
        <rFont val="Calibri"/>
        <charset val="134"/>
        <scheme val="minor"/>
      </rPr>
      <t>4</t>
    </r>
  </si>
  <si>
    <t>Tanggal</t>
  </si>
  <si>
    <t>+</t>
  </si>
  <si>
    <t>10</t>
  </si>
  <si>
    <t>Contribution</t>
  </si>
  <si>
    <t>USING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</si>
  <si>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10</t>
    </r>
  </si>
  <si>
    <t>VII</t>
  </si>
  <si>
    <t>: K1 :</t>
  </si>
  <si>
    <t xml:space="preserve">E </t>
  </si>
  <si>
    <t>1 AGUSTUS 2009</t>
  </si>
  <si>
    <t>Hari ke - 1</t>
  </si>
  <si>
    <t>TAB 11.A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</si>
  <si>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12</t>
    </r>
    <r>
      <rPr>
        <b/>
        <sz val="11"/>
        <color theme="1"/>
        <rFont val="Calibri"/>
        <charset val="134"/>
        <scheme val="minor"/>
      </rPr>
      <t>-Y1</t>
    </r>
    <r>
      <rPr>
        <b/>
        <sz val="8"/>
        <color theme="1"/>
        <rFont val="Calibri"/>
        <charset val="134"/>
        <scheme val="minor"/>
      </rPr>
      <t>b</t>
    </r>
  </si>
  <si>
    <t xml:space="preserve">u </t>
  </si>
  <si>
    <t>2 AGUSTUS 2009</t>
  </si>
  <si>
    <t>Hari ke - 2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</si>
  <si>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13</t>
    </r>
    <r>
      <rPr>
        <b/>
        <sz val="11"/>
        <color theme="1"/>
        <rFont val="Calibri"/>
        <charset val="134"/>
        <scheme val="minor"/>
      </rPr>
      <t>-Y</t>
    </r>
    <r>
      <rPr>
        <b/>
        <sz val="8"/>
        <color theme="1"/>
        <rFont val="Calibri"/>
        <charset val="134"/>
        <scheme val="minor"/>
      </rPr>
      <t>1c</t>
    </r>
  </si>
  <si>
    <t xml:space="preserve">sum: </t>
  </si>
  <si>
    <t xml:space="preserve">E+u </t>
  </si>
  <si>
    <t>3 AGUSTUS 2009</t>
  </si>
  <si>
    <t>Hari ke - 3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</si>
  <si>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20</t>
    </r>
  </si>
  <si>
    <t>Tab.18</t>
  </si>
  <si>
    <t>: S2 :</t>
  </si>
  <si>
    <t>w/f</t>
  </si>
  <si>
    <t>4 AGUSTUS 2009</t>
  </si>
  <si>
    <t>Hari ke - 4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</si>
  <si>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22</t>
    </r>
    <r>
      <rPr>
        <b/>
        <sz val="11"/>
        <color theme="1"/>
        <rFont val="Calibri"/>
        <charset val="134"/>
        <scheme val="minor"/>
      </rPr>
      <t>-Y</t>
    </r>
    <r>
      <rPr>
        <b/>
        <sz val="8"/>
        <color theme="1"/>
        <rFont val="Calibri"/>
        <charset val="134"/>
        <scheme val="minor"/>
      </rPr>
      <t>2b</t>
    </r>
  </si>
  <si>
    <t>W/f</t>
  </si>
  <si>
    <t>5 AGUSTUS 2009</t>
  </si>
  <si>
    <t>Hari ke - 5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</si>
  <si>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23</t>
    </r>
    <r>
      <rPr>
        <b/>
        <sz val="11"/>
        <color theme="1"/>
        <rFont val="Calibri"/>
        <charset val="134"/>
        <scheme val="minor"/>
      </rPr>
      <t>-Y</t>
    </r>
    <r>
      <rPr>
        <b/>
        <sz val="8"/>
        <color theme="1"/>
        <rFont val="Calibri"/>
        <charset val="134"/>
        <scheme val="minor"/>
      </rPr>
      <t>2c</t>
    </r>
  </si>
  <si>
    <t>Tab.13</t>
  </si>
  <si>
    <t>: K2 :</t>
  </si>
  <si>
    <t>f</t>
  </si>
  <si>
    <t>6 AGUSTUS 2009</t>
  </si>
  <si>
    <t>Hari ke - 6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</si>
  <si>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42</t>
    </r>
    <r>
      <rPr>
        <b/>
        <sz val="11"/>
        <color theme="1"/>
        <rFont val="Calibri"/>
        <charset val="134"/>
        <scheme val="minor"/>
      </rPr>
      <t>-Y</t>
    </r>
    <r>
      <rPr>
        <b/>
        <sz val="8"/>
        <color theme="1"/>
        <rFont val="Calibri"/>
        <charset val="134"/>
        <scheme val="minor"/>
      </rPr>
      <t>4b</t>
    </r>
  </si>
  <si>
    <t>w</t>
  </si>
  <si>
    <t>7 AGUSTUS 2009</t>
  </si>
  <si>
    <t>Hari ke - 7</t>
  </si>
  <si>
    <t>1b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</si>
  <si>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44</t>
    </r>
    <r>
      <rPr>
        <b/>
        <sz val="11"/>
        <color theme="1"/>
        <rFont val="Calibri"/>
        <charset val="134"/>
        <scheme val="minor"/>
      </rPr>
      <t>-Y</t>
    </r>
    <r>
      <rPr>
        <b/>
        <sz val="8"/>
        <color theme="1"/>
        <rFont val="Calibri"/>
        <charset val="134"/>
        <scheme val="minor"/>
      </rPr>
      <t>4d</t>
    </r>
  </si>
  <si>
    <t>W</t>
  </si>
  <si>
    <t>8 AGUSTUS 2009</t>
  </si>
  <si>
    <t>Hari ke - 8</t>
  </si>
  <si>
    <t>SECTION VI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</si>
  <si>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10</t>
    </r>
  </si>
  <si>
    <t>1+W</t>
  </si>
  <si>
    <t>9 AGUSTUS 2009</t>
  </si>
  <si>
    <t>Hari ke - 9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</si>
  <si>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12+</t>
    </r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1b</t>
    </r>
  </si>
  <si>
    <t>w and 1+W for K1</t>
  </si>
  <si>
    <t>10 AGUSTUS 2009</t>
  </si>
  <si>
    <t>Hari ke - 10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</si>
  <si>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13+</t>
    </r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1c</t>
    </r>
  </si>
  <si>
    <t>2E</t>
  </si>
  <si>
    <t>11 AGUSTUS 2009</t>
  </si>
  <si>
    <t>Hari ke - 11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</si>
  <si>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20</t>
    </r>
  </si>
  <si>
    <t>u</t>
  </si>
  <si>
    <t>12 AGUSTUS 2009</t>
  </si>
  <si>
    <t>Hari ke - 12</t>
  </si>
  <si>
    <t>1c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</si>
  <si>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22</t>
    </r>
    <r>
      <rPr>
        <b/>
        <sz val="11"/>
        <color theme="1"/>
        <rFont val="Calibri"/>
        <charset val="134"/>
        <scheme val="minor"/>
      </rPr>
      <t>+X</t>
    </r>
    <r>
      <rPr>
        <b/>
        <sz val="8"/>
        <color theme="1"/>
        <rFont val="Calibri"/>
        <charset val="134"/>
        <scheme val="minor"/>
      </rPr>
      <t>2b</t>
    </r>
  </si>
  <si>
    <t>2E + u</t>
  </si>
  <si>
    <t>13 AGUSTUS 2009</t>
  </si>
  <si>
    <t>Hari ke - 13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</si>
  <si>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23</t>
    </r>
    <r>
      <rPr>
        <b/>
        <sz val="11"/>
        <color theme="1"/>
        <rFont val="Calibri"/>
        <charset val="134"/>
        <scheme val="minor"/>
      </rPr>
      <t>+X</t>
    </r>
    <r>
      <rPr>
        <b/>
        <sz val="8"/>
        <color theme="1"/>
        <rFont val="Calibri"/>
        <charset val="134"/>
        <scheme val="minor"/>
      </rPr>
      <t>2c</t>
    </r>
  </si>
  <si>
    <t>wf</t>
  </si>
  <si>
    <t>14 AGUSTUS 2009</t>
  </si>
  <si>
    <t>Hari ke - 14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</si>
  <si>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42</t>
    </r>
    <r>
      <rPr>
        <b/>
        <sz val="11"/>
        <color theme="1"/>
        <rFont val="Calibri"/>
        <charset val="134"/>
        <scheme val="minor"/>
      </rPr>
      <t>+X</t>
    </r>
    <r>
      <rPr>
        <b/>
        <sz val="8"/>
        <color theme="1"/>
        <rFont val="Calibri"/>
        <charset val="134"/>
        <scheme val="minor"/>
      </rPr>
      <t>4b</t>
    </r>
  </si>
  <si>
    <t>Wf</t>
  </si>
  <si>
    <t>15 AGUSTUS 2009</t>
  </si>
  <si>
    <t>Hari ke - 15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</si>
  <si>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44+</t>
    </r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4d</t>
    </r>
  </si>
  <si>
    <t>16 AGUSTUS 2009</t>
  </si>
  <si>
    <t>Hari ke - 16</t>
  </si>
  <si>
    <t>17 AGUSTUS 2009</t>
  </si>
  <si>
    <t>Hari ke - 17</t>
  </si>
  <si>
    <t>SECTION VII</t>
  </si>
  <si>
    <t>V  : SUM = PR cos r</t>
  </si>
  <si>
    <t>18 AGUSTUS 2009</t>
  </si>
  <si>
    <t>Hari ke - 18</t>
  </si>
  <si>
    <t>VI : SUM = PR sin r</t>
  </si>
  <si>
    <t>19 AGUSTUS 2009</t>
  </si>
  <si>
    <t>Hari ke - 19</t>
  </si>
  <si>
    <t>2b</t>
  </si>
  <si>
    <t>PR</t>
  </si>
  <si>
    <t>w and 1+W for N2</t>
  </si>
  <si>
    <t>20 AGUSTUS 2009</t>
  </si>
  <si>
    <t>Hari ke - 20</t>
  </si>
  <si>
    <t>TABLE 11.A : P</t>
  </si>
  <si>
    <t>: M2 :</t>
  </si>
  <si>
    <t>3E</t>
  </si>
  <si>
    <t>21 AGUSTUS 2009</t>
  </si>
  <si>
    <t>Hari ke - 21</t>
  </si>
  <si>
    <t>TABLE 13    : f</t>
  </si>
  <si>
    <t>: N2 :</t>
  </si>
  <si>
    <t>angel</t>
  </si>
  <si>
    <t>22 AGUSTUS 2009</t>
  </si>
  <si>
    <t>Hari ke - 22</t>
  </si>
  <si>
    <t>VIII               : 1 + W</t>
  </si>
  <si>
    <t>difference (M2-N2)</t>
  </si>
  <si>
    <t>23 AGUSTUS 2009</t>
  </si>
  <si>
    <t>Hari ke - 23</t>
  </si>
  <si>
    <t>TABLE 14 : E0</t>
  </si>
  <si>
    <t>24 AGUSTUS 2009</t>
  </si>
  <si>
    <t>Hari ke - 24</t>
  </si>
  <si>
    <t>2c</t>
  </si>
  <si>
    <t>TABLE 15 : E0'</t>
  </si>
  <si>
    <t>25 AGUSTUS 2009</t>
  </si>
  <si>
    <t>Hari ke - 25</t>
  </si>
  <si>
    <t>TABLE 16 : E0"</t>
  </si>
  <si>
    <t>M2, O1, M4</t>
  </si>
  <si>
    <t>: W= 0</t>
  </si>
  <si>
    <t>; w = 0</t>
  </si>
  <si>
    <t>26 AGUSTUS 2009</t>
  </si>
  <si>
    <t>Hari ke - 26</t>
  </si>
  <si>
    <t>E0+ E0' + E0" = E</t>
  </si>
  <si>
    <t>S2</t>
  </si>
  <si>
    <t>: f=1</t>
  </si>
  <si>
    <t>; E, u = 0</t>
  </si>
  <si>
    <t>27 AGUSTUS 2009</t>
  </si>
  <si>
    <t>Hari ke - 27</t>
  </si>
  <si>
    <t>TABLE 17     :  u</t>
  </si>
  <si>
    <t>N2, MS4</t>
  </si>
  <si>
    <t>: f, u as M2</t>
  </si>
  <si>
    <t>28 AGUSTUS 2009</t>
  </si>
  <si>
    <t>Hari ke - 28</t>
  </si>
  <si>
    <t>VIII                :  w</t>
  </si>
  <si>
    <t>M4</t>
  </si>
  <si>
    <t>: f = (f of M2) x (f of M2)</t>
  </si>
  <si>
    <t>29 AGUSTUS 2009</t>
  </si>
  <si>
    <t>Hari ke - 29</t>
  </si>
  <si>
    <t>4b</t>
  </si>
  <si>
    <t>TABLE 11.A  :  p</t>
  </si>
  <si>
    <t xml:space="preserve">  E = (E of M2) x 2</t>
  </si>
  <si>
    <t>TABLE 12     : r</t>
  </si>
  <si>
    <t xml:space="preserve">  u = (u of M2) x 2</t>
  </si>
  <si>
    <t>SUM             = g</t>
  </si>
  <si>
    <t>MS4</t>
  </si>
  <si>
    <t>: E = E of M2</t>
  </si>
  <si>
    <r>
      <rPr>
        <b/>
        <sz val="11"/>
        <color theme="1"/>
        <rFont val="Calibri"/>
        <charset val="134"/>
        <scheme val="minor"/>
      </rPr>
      <t>MULTIPLE OF 360</t>
    </r>
    <r>
      <rPr>
        <b/>
        <sz val="11"/>
        <color theme="1"/>
        <rFont val="Calibri"/>
        <charset val="134"/>
      </rPr>
      <t>°</t>
    </r>
  </si>
  <si>
    <t xml:space="preserve">  u = u of M2</t>
  </si>
  <si>
    <t>S0</t>
  </si>
  <si>
    <t>K2</t>
  </si>
  <si>
    <t>: H = (H of S2) x 0.27</t>
  </si>
  <si>
    <t>4d</t>
  </si>
  <si>
    <t xml:space="preserve">H </t>
  </si>
  <si>
    <t xml:space="preserve">  g = g of S2</t>
  </si>
  <si>
    <r>
      <rPr>
        <b/>
        <sz val="11"/>
        <color theme="1"/>
        <rFont val="Calibri"/>
        <charset val="134"/>
        <scheme val="minor"/>
      </rPr>
      <t>g</t>
    </r>
    <r>
      <rPr>
        <b/>
        <sz val="11"/>
        <color theme="1"/>
        <rFont val="Calibri"/>
        <charset val="134"/>
      </rPr>
      <t>°</t>
    </r>
  </si>
  <si>
    <t>P1</t>
  </si>
  <si>
    <t>: H = (H of K1) x 0.33</t>
  </si>
  <si>
    <t xml:space="preserve">  g = g of K1</t>
  </si>
  <si>
    <t>Formzahl</t>
  </si>
  <si>
    <t>Tinggi air max</t>
  </si>
  <si>
    <t>m</t>
  </si>
  <si>
    <t>Tinggi air min</t>
  </si>
  <si>
    <t>HASIL KONSTANTA HARMONIS</t>
  </si>
  <si>
    <t>Tunggang Pasut</t>
  </si>
  <si>
    <t>Konstanta</t>
  </si>
  <si>
    <r>
      <rPr>
        <b/>
        <sz val="11"/>
        <color theme="0"/>
        <rFont val="Arial"/>
        <charset val="134"/>
      </rPr>
      <t>S</t>
    </r>
    <r>
      <rPr>
        <b/>
        <vertAlign val="subscript"/>
        <sz val="11"/>
        <color theme="0"/>
        <rFont val="Arial"/>
        <charset val="134"/>
      </rPr>
      <t>0</t>
    </r>
  </si>
  <si>
    <r>
      <rPr>
        <b/>
        <sz val="11"/>
        <color theme="0"/>
        <rFont val="Arial"/>
        <charset val="134"/>
      </rPr>
      <t>M</t>
    </r>
    <r>
      <rPr>
        <b/>
        <vertAlign val="subscript"/>
        <sz val="11"/>
        <color theme="0"/>
        <rFont val="Arial"/>
        <charset val="134"/>
      </rPr>
      <t>2</t>
    </r>
  </si>
  <si>
    <r>
      <rPr>
        <b/>
        <sz val="11"/>
        <color theme="0"/>
        <rFont val="Arial"/>
        <charset val="134"/>
      </rPr>
      <t>S</t>
    </r>
    <r>
      <rPr>
        <b/>
        <vertAlign val="subscript"/>
        <sz val="11"/>
        <color theme="0"/>
        <rFont val="Arial"/>
        <charset val="134"/>
      </rPr>
      <t>2</t>
    </r>
  </si>
  <si>
    <r>
      <rPr>
        <b/>
        <sz val="11"/>
        <color theme="0"/>
        <rFont val="Arial"/>
        <charset val="134"/>
      </rPr>
      <t>N</t>
    </r>
    <r>
      <rPr>
        <b/>
        <vertAlign val="subscript"/>
        <sz val="11"/>
        <color theme="0"/>
        <rFont val="Arial"/>
        <charset val="134"/>
      </rPr>
      <t>2</t>
    </r>
  </si>
  <si>
    <r>
      <rPr>
        <b/>
        <sz val="11"/>
        <color theme="0"/>
        <rFont val="Arial"/>
        <charset val="134"/>
      </rPr>
      <t>K</t>
    </r>
    <r>
      <rPr>
        <b/>
        <vertAlign val="subscript"/>
        <sz val="11"/>
        <color theme="0"/>
        <rFont val="Arial"/>
        <charset val="134"/>
      </rPr>
      <t>1</t>
    </r>
  </si>
  <si>
    <r>
      <rPr>
        <b/>
        <sz val="11"/>
        <color theme="0"/>
        <rFont val="Arial"/>
        <charset val="134"/>
      </rPr>
      <t>O</t>
    </r>
    <r>
      <rPr>
        <b/>
        <vertAlign val="subscript"/>
        <sz val="11"/>
        <color theme="0"/>
        <rFont val="Arial"/>
        <charset val="134"/>
      </rPr>
      <t>1</t>
    </r>
  </si>
  <si>
    <r>
      <rPr>
        <b/>
        <sz val="11"/>
        <color theme="0"/>
        <rFont val="Arial"/>
        <charset val="134"/>
      </rPr>
      <t>M</t>
    </r>
    <r>
      <rPr>
        <b/>
        <vertAlign val="subscript"/>
        <sz val="11"/>
        <color theme="0"/>
        <rFont val="Arial"/>
        <charset val="134"/>
      </rPr>
      <t>4</t>
    </r>
  </si>
  <si>
    <r>
      <rPr>
        <b/>
        <sz val="11"/>
        <color theme="0"/>
        <rFont val="Arial"/>
        <charset val="134"/>
      </rPr>
      <t>MS</t>
    </r>
    <r>
      <rPr>
        <b/>
        <vertAlign val="subscript"/>
        <sz val="11"/>
        <color theme="0"/>
        <rFont val="Arial"/>
        <charset val="134"/>
      </rPr>
      <t>4</t>
    </r>
  </si>
  <si>
    <r>
      <rPr>
        <b/>
        <sz val="11"/>
        <color theme="0"/>
        <rFont val="Arial"/>
        <charset val="134"/>
      </rPr>
      <t>K</t>
    </r>
    <r>
      <rPr>
        <b/>
        <vertAlign val="subscript"/>
        <sz val="11"/>
        <color theme="0"/>
        <rFont val="Arial"/>
        <charset val="134"/>
      </rPr>
      <t>2</t>
    </r>
  </si>
  <si>
    <r>
      <rPr>
        <b/>
        <sz val="11"/>
        <color theme="0"/>
        <rFont val="Arial"/>
        <charset val="134"/>
      </rPr>
      <t>P</t>
    </r>
    <r>
      <rPr>
        <b/>
        <vertAlign val="subscript"/>
        <sz val="11"/>
        <color theme="0"/>
        <rFont val="Arial"/>
        <charset val="134"/>
      </rPr>
      <t>1</t>
    </r>
  </si>
  <si>
    <t>A  Cm</t>
  </si>
  <si>
    <t>g °</t>
  </si>
  <si>
    <t>Dimana Nilai Formzahl dan Tipe Pasutnya adalah;</t>
  </si>
  <si>
    <r>
      <rPr>
        <b/>
        <u/>
        <sz val="11"/>
        <color theme="1"/>
        <rFont val="Arial"/>
        <charset val="134"/>
      </rPr>
      <t>=</t>
    </r>
    <r>
      <rPr>
        <u/>
        <sz val="11"/>
        <color theme="1"/>
        <rFont val="Arial"/>
        <charset val="134"/>
      </rPr>
      <t xml:space="preserve"> Harian Ganda  0 &lt; F &lt;= 0.25</t>
    </r>
  </si>
  <si>
    <r>
      <rPr>
        <b/>
        <u/>
        <sz val="11"/>
        <color theme="1"/>
        <rFont val="Arial"/>
        <charset val="134"/>
      </rPr>
      <t xml:space="preserve">= </t>
    </r>
    <r>
      <rPr>
        <u/>
        <sz val="11"/>
        <color theme="1"/>
        <rFont val="Arial"/>
        <charset val="134"/>
      </rPr>
      <t>Campuran Condong Harian Ganda   0.25 &lt; F &lt;= 1.5</t>
    </r>
  </si>
  <si>
    <r>
      <rPr>
        <b/>
        <u/>
        <sz val="11"/>
        <color theme="1"/>
        <rFont val="Arial"/>
        <charset val="134"/>
      </rPr>
      <t>=</t>
    </r>
    <r>
      <rPr>
        <u/>
        <sz val="11"/>
        <color theme="1"/>
        <rFont val="Arial"/>
        <charset val="134"/>
      </rPr>
      <t xml:space="preserve"> Campuran Condong Harian tunggal   1.5 &lt; F &lt;= 3.0</t>
    </r>
  </si>
  <si>
    <r>
      <rPr>
        <b/>
        <u/>
        <sz val="11"/>
        <color theme="1"/>
        <rFont val="Arial"/>
        <charset val="134"/>
      </rPr>
      <t>=</t>
    </r>
    <r>
      <rPr>
        <u/>
        <sz val="11"/>
        <color theme="1"/>
        <rFont val="Arial"/>
        <charset val="134"/>
      </rPr>
      <t xml:space="preserve"> Harian Tunggal   F &gt; 3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</si>
</sst>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0.000"/>
    <numFmt numFmtId="181" formatCode="#,##0.000"/>
    <numFmt numFmtId="182" formatCode="0.0"/>
    <numFmt numFmtId="183" formatCode="0.0000000"/>
    <numFmt numFmtId="184" formatCode="0.00000000"/>
    <numFmt numFmtId="185" formatCode="[$-409]d/mmm/yyyy;@"/>
    <numFmt numFmtId="186" formatCode="[$-F400]h:mm:ss\ AM/PM"/>
  </numFmts>
  <fonts count="4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name val="Times New Roman"/>
      <charset val="134"/>
    </font>
    <font>
      <b/>
      <sz val="18"/>
      <color theme="1"/>
      <name val="Calibri"/>
      <charset val="134"/>
      <scheme val="minor"/>
    </font>
    <font>
      <b/>
      <sz val="12"/>
      <color rgb="FF0000FF"/>
      <name val="Courier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name val="Arial"/>
      <charset val="134"/>
    </font>
    <font>
      <b/>
      <u/>
      <sz val="11"/>
      <color theme="1"/>
      <name val="Arial"/>
      <charset val="134"/>
    </font>
    <font>
      <i/>
      <u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0"/>
      <name val="Arial"/>
      <charset val="134"/>
    </font>
    <font>
      <b/>
      <i/>
      <u/>
      <sz val="11"/>
      <color theme="1"/>
      <name val="Arial"/>
      <charset val="134"/>
    </font>
    <font>
      <u/>
      <sz val="11"/>
      <color theme="1"/>
      <name val="Arial"/>
      <charset val="134"/>
    </font>
    <font>
      <b/>
      <i/>
      <u/>
      <sz val="11"/>
      <color rgb="FF0000FF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6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vertAlign val="subscript"/>
      <sz val="11"/>
      <color theme="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4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8" applyNumberFormat="0" applyFill="0" applyAlignment="0" applyProtection="0">
      <alignment vertical="center"/>
    </xf>
    <xf numFmtId="0" fontId="24" fillId="0" borderId="48" applyNumberFormat="0" applyFill="0" applyAlignment="0" applyProtection="0">
      <alignment vertical="center"/>
    </xf>
    <xf numFmtId="0" fontId="25" fillId="0" borderId="4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50" applyNumberFormat="0" applyAlignment="0" applyProtection="0">
      <alignment vertical="center"/>
    </xf>
    <xf numFmtId="0" fontId="27" fillId="7" borderId="51" applyNumberFormat="0" applyAlignment="0" applyProtection="0">
      <alignment vertical="center"/>
    </xf>
    <xf numFmtId="0" fontId="28" fillId="7" borderId="50" applyNumberFormat="0" applyAlignment="0" applyProtection="0">
      <alignment vertical="center"/>
    </xf>
    <xf numFmtId="0" fontId="29" fillId="8" borderId="52" applyNumberFormat="0" applyAlignment="0" applyProtection="0">
      <alignment vertical="center"/>
    </xf>
    <xf numFmtId="0" fontId="30" fillId="0" borderId="53" applyNumberFormat="0" applyFill="0" applyAlignment="0" applyProtection="0">
      <alignment vertical="center"/>
    </xf>
    <xf numFmtId="0" fontId="31" fillId="0" borderId="54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</cellStyleXfs>
  <cellXfs count="1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80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58" fontId="0" fillId="0" borderId="8" xfId="0" applyNumberFormat="1" applyBorder="1" applyAlignment="1">
      <alignment horizontal="right"/>
    </xf>
    <xf numFmtId="1" fontId="4" fillId="0" borderId="9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/>
    </xf>
    <xf numFmtId="58" fontId="0" fillId="2" borderId="8" xfId="0" applyNumberFormat="1" applyFill="1" applyBorder="1" applyAlignment="1">
      <alignment horizontal="right"/>
    </xf>
    <xf numFmtId="58" fontId="0" fillId="0" borderId="12" xfId="0" applyNumberFormat="1" applyBorder="1" applyAlignment="1">
      <alignment horizontal="right"/>
    </xf>
    <xf numFmtId="0" fontId="5" fillId="0" borderId="0" xfId="0" applyFont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8" xfId="0" applyBorder="1" applyAlignment="1">
      <alignment horizontal="center"/>
    </xf>
    <xf numFmtId="180" fontId="1" fillId="0" borderId="19" xfId="0" applyNumberFormat="1" applyFont="1" applyBorder="1" applyAlignment="1">
      <alignment horizontal="center" vertical="center"/>
    </xf>
    <xf numFmtId="180" fontId="1" fillId="0" borderId="20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80" fontId="1" fillId="0" borderId="0" xfId="0" applyNumberFormat="1" applyFont="1"/>
    <xf numFmtId="180" fontId="6" fillId="0" borderId="0" xfId="0" applyNumberFormat="1" applyFont="1" applyAlignment="1">
      <alignment horizontal="center" vertical="center"/>
    </xf>
    <xf numFmtId="180" fontId="6" fillId="0" borderId="0" xfId="0" applyNumberFormat="1" applyFont="1"/>
    <xf numFmtId="49" fontId="1" fillId="0" borderId="5" xfId="0" applyNumberFormat="1" applyFont="1" applyBorder="1" applyAlignment="1">
      <alignment horizontal="center"/>
    </xf>
    <xf numFmtId="180" fontId="1" fillId="0" borderId="5" xfId="0" applyNumberFormat="1" applyFont="1" applyBorder="1" applyAlignment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  <protection hidden="1"/>
    </xf>
    <xf numFmtId="180" fontId="0" fillId="0" borderId="0" xfId="0" applyNumberFormat="1"/>
    <xf numFmtId="0" fontId="1" fillId="0" borderId="5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180" fontId="1" fillId="0" borderId="13" xfId="0" applyNumberFormat="1" applyFont="1" applyBorder="1" applyAlignment="1">
      <alignment horizontal="center" vertical="center"/>
    </xf>
    <xf numFmtId="180" fontId="1" fillId="0" borderId="17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180" fontId="1" fillId="0" borderId="2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center"/>
    </xf>
    <xf numFmtId="180" fontId="1" fillId="0" borderId="26" xfId="0" applyNumberFormat="1" applyFont="1" applyBorder="1" applyAlignment="1">
      <alignment horizontal="center"/>
    </xf>
    <xf numFmtId="180" fontId="1" fillId="0" borderId="24" xfId="0" applyNumberFormat="1" applyFont="1" applyBorder="1" applyAlignment="1">
      <alignment horizontal="center"/>
    </xf>
    <xf numFmtId="180" fontId="1" fillId="0" borderId="25" xfId="0" applyNumberFormat="1" applyFont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180" fontId="1" fillId="0" borderId="28" xfId="0" applyNumberFormat="1" applyFont="1" applyBorder="1" applyAlignment="1">
      <alignment horizontal="center"/>
    </xf>
    <xf numFmtId="180" fontId="1" fillId="0" borderId="27" xfId="0" applyNumberFormat="1" applyFont="1" applyBorder="1" applyAlignment="1">
      <alignment horizontal="center"/>
    </xf>
    <xf numFmtId="180" fontId="1" fillId="0" borderId="0" xfId="0" applyNumberFormat="1" applyFont="1" applyAlignment="1">
      <alignment horizontal="center"/>
    </xf>
    <xf numFmtId="0" fontId="1" fillId="0" borderId="23" xfId="0" applyFont="1" applyBorder="1"/>
    <xf numFmtId="0" fontId="1" fillId="0" borderId="27" xfId="0" applyFont="1" applyBorder="1"/>
    <xf numFmtId="0" fontId="1" fillId="0" borderId="17" xfId="0" applyFont="1" applyBorder="1"/>
    <xf numFmtId="0" fontId="1" fillId="0" borderId="29" xfId="0" applyFont="1" applyBorder="1"/>
    <xf numFmtId="0" fontId="1" fillId="0" borderId="30" xfId="0" applyFont="1" applyBorder="1" applyAlignment="1">
      <alignment horizontal="center"/>
    </xf>
    <xf numFmtId="180" fontId="1" fillId="0" borderId="31" xfId="0" applyNumberFormat="1" applyFont="1" applyBorder="1" applyAlignment="1">
      <alignment horizontal="center"/>
    </xf>
    <xf numFmtId="180" fontId="1" fillId="0" borderId="29" xfId="0" applyNumberFormat="1" applyFont="1" applyBorder="1" applyAlignment="1">
      <alignment horizontal="center"/>
    </xf>
    <xf numFmtId="180" fontId="1" fillId="0" borderId="30" xfId="0" applyNumberFormat="1" applyFont="1" applyBorder="1" applyAlignment="1">
      <alignment horizontal="center"/>
    </xf>
    <xf numFmtId="180" fontId="7" fillId="0" borderId="28" xfId="0" applyNumberFormat="1" applyFont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28" xfId="0" applyFont="1" applyBorder="1"/>
    <xf numFmtId="1" fontId="1" fillId="0" borderId="2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right"/>
    </xf>
    <xf numFmtId="0" fontId="1" fillId="0" borderId="13" xfId="0" applyFont="1" applyBorder="1" applyAlignment="1">
      <alignment horizontal="center" vertical="center"/>
    </xf>
    <xf numFmtId="0" fontId="1" fillId="0" borderId="23" xfId="0" applyFont="1" applyBorder="1" applyAlignment="1">
      <alignment horizontal="right"/>
    </xf>
    <xf numFmtId="0" fontId="1" fillId="0" borderId="23" xfId="0" applyFont="1" applyBorder="1" applyAlignment="1">
      <alignment horizontal="center" vertical="center"/>
    </xf>
    <xf numFmtId="0" fontId="1" fillId="0" borderId="17" xfId="0" applyFont="1" applyBorder="1" applyAlignment="1">
      <alignment horizontal="right"/>
    </xf>
    <xf numFmtId="180" fontId="1" fillId="0" borderId="32" xfId="0" applyNumberFormat="1" applyFont="1" applyBorder="1" applyAlignment="1">
      <alignment horizontal="center" vertical="center"/>
    </xf>
    <xf numFmtId="180" fontId="1" fillId="0" borderId="33" xfId="0" applyNumberFormat="1" applyFont="1" applyBorder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0" fontId="9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2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180" fontId="1" fillId="3" borderId="23" xfId="0" applyNumberFormat="1" applyFont="1" applyFill="1" applyBorder="1" applyAlignment="1">
      <alignment horizontal="center" vertical="center"/>
    </xf>
    <xf numFmtId="0" fontId="1" fillId="2" borderId="24" xfId="0" applyFont="1" applyFill="1" applyBorder="1"/>
    <xf numFmtId="0" fontId="1" fillId="2" borderId="25" xfId="0" applyFont="1" applyFill="1" applyBorder="1"/>
    <xf numFmtId="0" fontId="1" fillId="2" borderId="27" xfId="0" applyFont="1" applyFill="1" applyBorder="1"/>
    <xf numFmtId="0" fontId="1" fillId="2" borderId="0" xfId="0" applyFont="1" applyFill="1"/>
    <xf numFmtId="0" fontId="1" fillId="2" borderId="29" xfId="0" applyFont="1" applyFill="1" applyBorder="1"/>
    <xf numFmtId="0" fontId="1" fillId="2" borderId="30" xfId="0" applyFont="1" applyFill="1" applyBorder="1"/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>
      <alignment horizontal="right" vertical="center"/>
    </xf>
    <xf numFmtId="0" fontId="10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81" fontId="9" fillId="0" borderId="0" xfId="0" applyNumberFormat="1" applyFont="1" applyAlignment="1" applyProtection="1">
      <alignment horizontal="right" vertical="center"/>
      <protection locked="0"/>
    </xf>
    <xf numFmtId="0" fontId="13" fillId="4" borderId="34" xfId="0" applyFont="1" applyFill="1" applyBorder="1" applyAlignment="1" applyProtection="1">
      <alignment horizontal="center" vertical="center"/>
      <protection hidden="1"/>
    </xf>
    <xf numFmtId="0" fontId="13" fillId="4" borderId="35" xfId="0" applyFont="1" applyFill="1" applyBorder="1" applyAlignment="1" applyProtection="1">
      <alignment horizontal="center" vertical="center"/>
      <protection hidden="1"/>
    </xf>
    <xf numFmtId="0" fontId="12" fillId="3" borderId="8" xfId="0" applyFont="1" applyFill="1" applyBorder="1" applyAlignment="1" applyProtection="1">
      <alignment horizontal="center" vertical="center"/>
      <protection hidden="1"/>
    </xf>
    <xf numFmtId="0" fontId="12" fillId="3" borderId="36" xfId="0" applyFont="1" applyFill="1" applyBorder="1" applyAlignment="1" applyProtection="1">
      <alignment horizontal="center" vertical="center"/>
      <protection hidden="1"/>
    </xf>
    <xf numFmtId="0" fontId="12" fillId="3" borderId="12" xfId="0" applyFont="1" applyFill="1" applyBorder="1" applyAlignment="1" applyProtection="1">
      <alignment horizontal="center" vertical="center"/>
      <protection hidden="1"/>
    </xf>
    <xf numFmtId="0" fontId="12" fillId="3" borderId="37" xfId="0" applyFont="1" applyFill="1" applyBorder="1" applyAlignment="1" applyProtection="1">
      <alignment horizontal="center" vertical="center"/>
      <protection hidden="1"/>
    </xf>
    <xf numFmtId="182" fontId="14" fillId="0" borderId="0" xfId="0" applyNumberFormat="1" applyFont="1" applyAlignment="1">
      <alignment horizontal="center" vertical="center"/>
    </xf>
    <xf numFmtId="0" fontId="15" fillId="0" borderId="0" xfId="0" applyFont="1" applyAlignment="1" applyProtection="1">
      <alignment horizontal="left" vertical="center"/>
      <protection hidden="1"/>
    </xf>
    <xf numFmtId="180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" fillId="0" borderId="26" xfId="0" applyFont="1" applyBorder="1" applyAlignment="1">
      <alignment horizontal="left"/>
    </xf>
    <xf numFmtId="183" fontId="1" fillId="0" borderId="0" xfId="0" applyNumberFormat="1" applyFont="1" applyAlignment="1">
      <alignment horizontal="right"/>
    </xf>
    <xf numFmtId="0" fontId="1" fillId="0" borderId="28" xfId="0" applyFont="1" applyBorder="1" applyAlignment="1">
      <alignment horizontal="left"/>
    </xf>
    <xf numFmtId="183" fontId="1" fillId="0" borderId="30" xfId="0" applyNumberFormat="1" applyFont="1" applyBorder="1" applyAlignment="1">
      <alignment horizontal="right"/>
    </xf>
    <xf numFmtId="0" fontId="1" fillId="0" borderId="31" xfId="0" applyFont="1" applyBorder="1" applyAlignment="1">
      <alignment horizontal="left"/>
    </xf>
    <xf numFmtId="184" fontId="1" fillId="0" borderId="28" xfId="0" applyNumberFormat="1" applyFont="1" applyBorder="1" applyAlignment="1">
      <alignment horizontal="right" vertical="center"/>
    </xf>
    <xf numFmtId="184" fontId="1" fillId="0" borderId="28" xfId="0" applyNumberFormat="1" applyFont="1" applyBorder="1" applyAlignment="1">
      <alignment horizontal="right"/>
    </xf>
    <xf numFmtId="184" fontId="1" fillId="0" borderId="31" xfId="0" applyNumberFormat="1" applyFont="1" applyBorder="1" applyAlignment="1">
      <alignment horizontal="right" vertical="center"/>
    </xf>
    <xf numFmtId="180" fontId="1" fillId="0" borderId="28" xfId="0" applyNumberFormat="1" applyFont="1" applyBorder="1" applyAlignment="1">
      <alignment horizontal="right"/>
    </xf>
    <xf numFmtId="0" fontId="8" fillId="0" borderId="0" xfId="0" applyFont="1"/>
    <xf numFmtId="180" fontId="1" fillId="0" borderId="28" xfId="0" applyNumberFormat="1" applyFont="1" applyBorder="1" applyAlignment="1">
      <alignment horizontal="right" vertical="center"/>
    </xf>
    <xf numFmtId="0" fontId="1" fillId="2" borderId="26" xfId="0" applyFont="1" applyFill="1" applyBorder="1"/>
    <xf numFmtId="0" fontId="1" fillId="2" borderId="28" xfId="0" applyFont="1" applyFill="1" applyBorder="1"/>
    <xf numFmtId="180" fontId="1" fillId="2" borderId="28" xfId="0" applyNumberFormat="1" applyFont="1" applyFill="1" applyBorder="1"/>
    <xf numFmtId="180" fontId="1" fillId="2" borderId="31" xfId="0" applyNumberFormat="1" applyFont="1" applyFill="1" applyBorder="1"/>
    <xf numFmtId="0" fontId="7" fillId="0" borderId="0" xfId="0" applyFont="1"/>
    <xf numFmtId="0" fontId="17" fillId="0" borderId="0" xfId="0" applyFont="1"/>
    <xf numFmtId="0" fontId="17" fillId="0" borderId="0" xfId="0" applyFont="1" applyProtection="1">
      <protection hidden="1"/>
    </xf>
    <xf numFmtId="0" fontId="13" fillId="4" borderId="38" xfId="0" applyFont="1" applyFill="1" applyBorder="1" applyAlignment="1" applyProtection="1">
      <alignment horizontal="center" vertical="center"/>
      <protection hidden="1"/>
    </xf>
    <xf numFmtId="0" fontId="13" fillId="4" borderId="39" xfId="0" applyFont="1" applyFill="1" applyBorder="1" applyAlignment="1" applyProtection="1">
      <alignment horizontal="center" vertical="center"/>
      <protection hidden="1"/>
    </xf>
    <xf numFmtId="180" fontId="12" fillId="3" borderId="40" xfId="0" applyNumberFormat="1" applyFont="1" applyFill="1" applyBorder="1" applyAlignment="1" applyProtection="1">
      <alignment horizontal="center" vertical="center"/>
      <protection hidden="1"/>
    </xf>
    <xf numFmtId="180" fontId="12" fillId="3" borderId="41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13" fillId="4" borderId="42" xfId="0" applyFont="1" applyFill="1" applyBorder="1" applyAlignment="1" applyProtection="1">
      <alignment horizontal="center" vertical="center"/>
      <protection hidden="1"/>
    </xf>
    <xf numFmtId="180" fontId="12" fillId="3" borderId="43" xfId="0" applyNumberFormat="1" applyFont="1" applyFill="1" applyBorder="1" applyAlignment="1" applyProtection="1">
      <alignment horizontal="center" vertical="center"/>
      <protection hidden="1"/>
    </xf>
    <xf numFmtId="180" fontId="12" fillId="3" borderId="44" xfId="0" applyNumberFormat="1" applyFont="1" applyFill="1" applyBorder="1" applyAlignment="1" applyProtection="1">
      <alignment horizontal="center" vertical="center"/>
      <protection hidden="1"/>
    </xf>
    <xf numFmtId="180" fontId="12" fillId="3" borderId="45" xfId="0" applyNumberFormat="1" applyFont="1" applyFill="1" applyBorder="1" applyAlignment="1" applyProtection="1">
      <alignment horizontal="center" vertical="center"/>
      <protection hidden="1"/>
    </xf>
    <xf numFmtId="180" fontId="12" fillId="3" borderId="46" xfId="0" applyNumberFormat="1" applyFont="1" applyFill="1" applyBorder="1" applyAlignment="1" applyProtection="1">
      <alignment horizontal="center" vertical="center"/>
      <protection hidden="1"/>
    </xf>
    <xf numFmtId="180" fontId="5" fillId="0" borderId="0" xfId="0" applyNumberFormat="1" applyFont="1"/>
    <xf numFmtId="185" fontId="0" fillId="0" borderId="0" xfId="0" applyNumberFormat="1" applyAlignment="1">
      <alignment horizontal="center"/>
    </xf>
    <xf numFmtId="186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5" fontId="1" fillId="0" borderId="0" xfId="0" applyNumberFormat="1" applyFont="1" applyAlignment="1">
      <alignment horizontal="center"/>
    </xf>
    <xf numFmtId="18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3" borderId="12" xfId="0" applyFont="1" applyFill="1" applyBorder="1" applyAlignment="1" applyProtection="1" quotePrefix="1">
      <alignment horizontal="center" vertical="center"/>
      <protection hidden="1"/>
    </xf>
    <xf numFmtId="0" fontId="15" fillId="0" borderId="0" xfId="0" applyFont="1" applyAlignment="1" applyProtection="1" quotePrefix="1">
      <alignment horizontal="left" vertical="center"/>
      <protection hidden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GRAFIK</a:t>
            </a:r>
            <a:r>
              <a:rPr lang="en-US" sz="2000" baseline="0"/>
              <a:t> PASANG SURUT BITUNG</a:t>
            </a:r>
            <a:endParaRPr lang="en-US" sz="2000" baseline="0"/>
          </a:p>
          <a:p>
            <a:pPr>
              <a:defRPr lang="en-US"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PERIODE 1 S.D 29 AGUSTUS 2009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Pasut'!$D$1</c:f>
              <c:strCache>
                <c:ptCount val="1"/>
                <c:pt idx="0">
                  <c:v>ELEVASI FILTER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'Raw Data Pasut'!$A$2:$A$697</c:f>
              <c:numCache>
                <c:formatCode>[$-409]d/mmm/yyyy;@</c:formatCode>
                <c:ptCount val="696"/>
                <c:pt idx="0" c:formatCode="[$-409]d/mmm/yyyy;@">
                  <c:v>40026</c:v>
                </c:pt>
                <c:pt idx="24" c:formatCode="[$-409]d/mmm/yyyy;@">
                  <c:v>40027</c:v>
                </c:pt>
                <c:pt idx="48" c:formatCode="[$-409]d/mmm/yyyy;@">
                  <c:v>40028</c:v>
                </c:pt>
                <c:pt idx="72" c:formatCode="[$-409]d/mmm/yyyy;@">
                  <c:v>40029</c:v>
                </c:pt>
                <c:pt idx="96" c:formatCode="[$-409]d/mmm/yyyy;@">
                  <c:v>40030</c:v>
                </c:pt>
                <c:pt idx="120" c:formatCode="[$-409]d/mmm/yyyy;@">
                  <c:v>40031</c:v>
                </c:pt>
                <c:pt idx="144" c:formatCode="[$-409]d/mmm/yyyy;@">
                  <c:v>40032</c:v>
                </c:pt>
                <c:pt idx="168" c:formatCode="[$-409]d/mmm/yyyy;@">
                  <c:v>40033</c:v>
                </c:pt>
                <c:pt idx="192" c:formatCode="[$-409]d/mmm/yyyy;@">
                  <c:v>40034</c:v>
                </c:pt>
                <c:pt idx="216" c:formatCode="[$-409]d/mmm/yyyy;@">
                  <c:v>40035</c:v>
                </c:pt>
                <c:pt idx="240" c:formatCode="[$-409]d/mmm/yyyy;@">
                  <c:v>40036</c:v>
                </c:pt>
                <c:pt idx="264" c:formatCode="[$-409]d/mmm/yyyy;@">
                  <c:v>40037</c:v>
                </c:pt>
                <c:pt idx="288" c:formatCode="[$-409]d/mmm/yyyy;@">
                  <c:v>40038</c:v>
                </c:pt>
                <c:pt idx="312" c:formatCode="[$-409]d/mmm/yyyy;@">
                  <c:v>40039</c:v>
                </c:pt>
                <c:pt idx="336" c:formatCode="[$-409]d/mmm/yyyy;@">
                  <c:v>40040</c:v>
                </c:pt>
                <c:pt idx="360" c:formatCode="[$-409]d/mmm/yyyy;@">
                  <c:v>40041</c:v>
                </c:pt>
                <c:pt idx="384" c:formatCode="[$-409]d/mmm/yyyy;@">
                  <c:v>40042</c:v>
                </c:pt>
                <c:pt idx="408" c:formatCode="[$-409]d/mmm/yyyy;@">
                  <c:v>40043</c:v>
                </c:pt>
                <c:pt idx="432" c:formatCode="[$-409]d/mmm/yyyy;@">
                  <c:v>40044</c:v>
                </c:pt>
                <c:pt idx="456" c:formatCode="[$-409]d/mmm/yyyy;@">
                  <c:v>40045</c:v>
                </c:pt>
                <c:pt idx="480" c:formatCode="[$-409]d/mmm/yyyy;@">
                  <c:v>40046</c:v>
                </c:pt>
                <c:pt idx="504" c:formatCode="[$-409]d/mmm/yyyy;@">
                  <c:v>40047</c:v>
                </c:pt>
                <c:pt idx="528" c:formatCode="[$-409]d/mmm/yyyy;@">
                  <c:v>40048</c:v>
                </c:pt>
                <c:pt idx="552" c:formatCode="[$-409]d/mmm/yyyy;@">
                  <c:v>40049</c:v>
                </c:pt>
                <c:pt idx="576" c:formatCode="[$-409]d/mmm/yyyy;@">
                  <c:v>40050</c:v>
                </c:pt>
                <c:pt idx="600" c:formatCode="[$-409]d/mmm/yyyy;@">
                  <c:v>40051</c:v>
                </c:pt>
                <c:pt idx="624" c:formatCode="[$-409]d/mmm/yyyy;@">
                  <c:v>40052</c:v>
                </c:pt>
                <c:pt idx="648" c:formatCode="[$-409]d/mmm/yyyy;@">
                  <c:v>40053</c:v>
                </c:pt>
                <c:pt idx="672" c:formatCode="[$-409]d/mmm/yyyy;@">
                  <c:v>40054</c:v>
                </c:pt>
              </c:numCache>
            </c:numRef>
          </c:cat>
          <c:val>
            <c:numRef>
              <c:f>'Raw Data Pasut'!$D$2:$D$697</c:f>
              <c:numCache>
                <c:formatCode>0.000</c:formatCode>
                <c:ptCount val="696"/>
                <c:pt idx="0">
                  <c:v>1.288103475</c:v>
                </c:pt>
                <c:pt idx="1">
                  <c:v>1.207834933</c:v>
                </c:pt>
                <c:pt idx="2">
                  <c:v>1.148771517</c:v>
                </c:pt>
                <c:pt idx="3">
                  <c:v>1.123025817</c:v>
                </c:pt>
                <c:pt idx="4">
                  <c:v>1.130473812</c:v>
                </c:pt>
                <c:pt idx="5">
                  <c:v>1.16248086</c:v>
                </c:pt>
                <c:pt idx="6">
                  <c:v>1.207835409</c:v>
                </c:pt>
                <c:pt idx="7">
                  <c:v>1.256380183</c:v>
                </c:pt>
                <c:pt idx="8">
                  <c:v>1.299870384</c:v>
                </c:pt>
                <c:pt idx="9">
                  <c:v>1.332511994</c:v>
                </c:pt>
                <c:pt idx="10">
                  <c:v>1.352765746</c:v>
                </c:pt>
                <c:pt idx="11">
                  <c:v>1.365349693</c:v>
                </c:pt>
                <c:pt idx="12">
                  <c:v>1.381156076</c:v>
                </c:pt>
                <c:pt idx="13">
                  <c:v>1.413832837</c:v>
                </c:pt>
                <c:pt idx="14">
                  <c:v>1.473849547</c:v>
                </c:pt>
                <c:pt idx="15">
                  <c:v>1.562682442</c:v>
                </c:pt>
                <c:pt idx="16">
                  <c:v>1.670256932</c:v>
                </c:pt>
                <c:pt idx="17">
                  <c:v>1.777192638</c:v>
                </c:pt>
                <c:pt idx="18">
                  <c:v>1.860538742</c:v>
                </c:pt>
                <c:pt idx="19">
                  <c:v>1.900018038</c:v>
                </c:pt>
                <c:pt idx="20">
                  <c:v>1.882620084</c:v>
                </c:pt>
                <c:pt idx="21">
                  <c:v>1.805222788</c:v>
                </c:pt>
                <c:pt idx="22">
                  <c:v>1.675667498</c:v>
                </c:pt>
                <c:pt idx="23">
                  <c:v>1.512188812</c:v>
                </c:pt>
                <c:pt idx="24">
                  <c:v>1.340646783</c:v>
                </c:pt>
                <c:pt idx="25">
                  <c:v>1.189493989</c:v>
                </c:pt>
                <c:pt idx="26">
                  <c:v>1.083464009</c:v>
                </c:pt>
                <c:pt idx="27">
                  <c:v>1.037737895</c:v>
                </c:pt>
                <c:pt idx="28">
                  <c:v>1.054378017</c:v>
                </c:pt>
                <c:pt idx="29">
                  <c:v>1.122157607</c:v>
                </c:pt>
                <c:pt idx="30">
                  <c:v>1.219794858</c:v>
                </c:pt>
                <c:pt idx="31">
                  <c:v>1.321473248</c:v>
                </c:pt>
                <c:pt idx="32">
                  <c:v>1.403049931</c:v>
                </c:pt>
                <c:pt idx="33">
                  <c:v>1.447705762</c:v>
                </c:pt>
                <c:pt idx="34">
                  <c:v>1.450242788</c:v>
                </c:pt>
                <c:pt idx="35">
                  <c:v>1.41908736</c:v>
                </c:pt>
                <c:pt idx="36">
                  <c:v>1.37480604</c:v>
                </c:pt>
                <c:pt idx="37">
                  <c:v>1.344640576</c:v>
                </c:pt>
                <c:pt idx="38">
                  <c:v>1.354193413</c:v>
                </c:pt>
                <c:pt idx="39">
                  <c:v>1.418783527</c:v>
                </c:pt>
                <c:pt idx="40">
                  <c:v>1.537281403</c:v>
                </c:pt>
                <c:pt idx="41">
                  <c:v>1.690527317</c:v>
                </c:pt>
                <c:pt idx="42">
                  <c:v>1.845191297</c:v>
                </c:pt>
                <c:pt idx="43">
                  <c:v>1.962382427</c:v>
                </c:pt>
                <c:pt idx="44">
                  <c:v>2.008651951</c:v>
                </c:pt>
                <c:pt idx="45">
                  <c:v>1.965847126</c:v>
                </c:pt>
                <c:pt idx="46">
                  <c:v>1.83642595</c:v>
                </c:pt>
                <c:pt idx="47">
                  <c:v>1.64260047</c:v>
                </c:pt>
                <c:pt idx="48">
                  <c:v>1.420151097</c:v>
                </c:pt>
                <c:pt idx="49">
                  <c:v>1.209555246</c:v>
                </c:pt>
                <c:pt idx="50">
                  <c:v>1.047326567</c:v>
                </c:pt>
                <c:pt idx="51">
                  <c:v>0.959285152</c:v>
                </c:pt>
                <c:pt idx="52">
                  <c:v>0.955992085</c:v>
                </c:pt>
                <c:pt idx="53">
                  <c:v>1.030203864</c:v>
                </c:pt>
                <c:pt idx="54">
                  <c:v>1.157195342</c:v>
                </c:pt>
                <c:pt idx="55">
                  <c:v>1.29963669</c:v>
                </c:pt>
                <c:pt idx="56">
                  <c:v>1.417554285</c:v>
                </c:pt>
                <c:pt idx="57">
                  <c:v>1.480804339</c:v>
                </c:pt>
                <c:pt idx="58">
                  <c:v>1.478834875</c:v>
                </c:pt>
                <c:pt idx="59">
                  <c:v>1.423078209</c:v>
                </c:pt>
                <c:pt idx="60">
                  <c:v>1.341396392</c:v>
                </c:pt>
                <c:pt idx="61">
                  <c:v>1.268440582</c:v>
                </c:pt>
                <c:pt idx="62">
                  <c:v>1.236676549</c:v>
                </c:pt>
                <c:pt idx="63">
                  <c:v>1.269793801</c:v>
                </c:pt>
                <c:pt idx="64">
                  <c:v>1.377167637</c:v>
                </c:pt>
                <c:pt idx="65">
                  <c:v>1.548704721</c:v>
                </c:pt>
                <c:pt idx="66">
                  <c:v>1.752755045</c:v>
                </c:pt>
                <c:pt idx="67">
                  <c:v>1.941221921</c:v>
                </c:pt>
                <c:pt idx="68">
                  <c:v>2.062815395</c:v>
                </c:pt>
                <c:pt idx="69">
                  <c:v>2.079859458</c:v>
                </c:pt>
                <c:pt idx="70">
                  <c:v>1.981043238</c:v>
                </c:pt>
                <c:pt idx="71">
                  <c:v>1.784562342</c:v>
                </c:pt>
                <c:pt idx="72">
                  <c:v>1.531395479</c:v>
                </c:pt>
                <c:pt idx="73">
                  <c:v>1.272990348</c:v>
                </c:pt>
                <c:pt idx="74">
                  <c:v>1.05872323</c:v>
                </c:pt>
                <c:pt idx="75">
                  <c:v>0.9263883</c:v>
                </c:pt>
                <c:pt idx="76">
                  <c:v>0.896035623</c:v>
                </c:pt>
                <c:pt idx="77">
                  <c:v>0.966265924</c:v>
                </c:pt>
                <c:pt idx="78">
                  <c:v>1.113278371</c:v>
                </c:pt>
                <c:pt idx="79">
                  <c:v>1.294667902</c:v>
                </c:pt>
                <c:pt idx="80">
                  <c:v>1.459548158</c:v>
                </c:pt>
                <c:pt idx="81">
                  <c:v>1.563403435</c:v>
                </c:pt>
                <c:pt idx="82">
                  <c:v>1.582348224</c:v>
                </c:pt>
                <c:pt idx="83">
                  <c:v>1.520430711</c:v>
                </c:pt>
                <c:pt idx="84">
                  <c:v>1.406747368</c:v>
                </c:pt>
                <c:pt idx="85">
                  <c:v>1.284564728</c:v>
                </c:pt>
                <c:pt idx="86">
                  <c:v>1.198266678</c:v>
                </c:pt>
                <c:pt idx="87">
                  <c:v>1.183010504</c:v>
                </c:pt>
                <c:pt idx="88">
                  <c:v>1.257965834</c:v>
                </c:pt>
                <c:pt idx="89">
                  <c:v>1.421392743</c:v>
                </c:pt>
                <c:pt idx="90">
                  <c:v>1.647325723</c:v>
                </c:pt>
                <c:pt idx="91">
                  <c:v>1.887095902</c:v>
                </c:pt>
                <c:pt idx="92">
                  <c:v>2.079450422</c:v>
                </c:pt>
                <c:pt idx="93">
                  <c:v>2.16850769</c:v>
                </c:pt>
                <c:pt idx="94">
                  <c:v>2.122690933</c:v>
                </c:pt>
                <c:pt idx="95">
                  <c:v>1.945834161</c:v>
                </c:pt>
                <c:pt idx="96">
                  <c:v>1.675793794</c:v>
                </c:pt>
                <c:pt idx="97">
                  <c:v>1.372419869</c:v>
                </c:pt>
                <c:pt idx="98">
                  <c:v>1.100669293</c:v>
                </c:pt>
                <c:pt idx="99">
                  <c:v>0.914627639</c:v>
                </c:pt>
                <c:pt idx="100">
                  <c:v>0.846193895</c:v>
                </c:pt>
                <c:pt idx="101">
                  <c:v>0.89994468</c:v>
                </c:pt>
                <c:pt idx="102">
                  <c:v>1.053753376</c:v>
                </c:pt>
                <c:pt idx="103">
                  <c:v>1.263807262</c:v>
                </c:pt>
                <c:pt idx="104">
                  <c:v>1.473405884</c:v>
                </c:pt>
                <c:pt idx="105">
                  <c:v>1.625944643</c:v>
                </c:pt>
                <c:pt idx="106">
                  <c:v>1.681019409</c:v>
                </c:pt>
                <c:pt idx="107">
                  <c:v>1.62854184</c:v>
                </c:pt>
                <c:pt idx="108">
                  <c:v>1.493406378</c:v>
                </c:pt>
                <c:pt idx="109">
                  <c:v>1.326772503</c:v>
                </c:pt>
                <c:pt idx="110">
                  <c:v>1.187808992</c:v>
                </c:pt>
                <c:pt idx="111">
                  <c:v>1.125133619</c:v>
                </c:pt>
                <c:pt idx="112">
                  <c:v>1.165432255</c:v>
                </c:pt>
                <c:pt idx="113">
                  <c:v>1.31016317</c:v>
                </c:pt>
                <c:pt idx="114">
                  <c:v>1.536595939</c:v>
                </c:pt>
                <c:pt idx="115">
                  <c:v>1.800576954</c:v>
                </c:pt>
                <c:pt idx="116">
                  <c:v>2.042529978</c:v>
                </c:pt>
                <c:pt idx="117">
                  <c:v>2.199524917</c:v>
                </c:pt>
                <c:pt idx="118">
                  <c:v>2.222709691</c:v>
                </c:pt>
                <c:pt idx="119">
                  <c:v>2.094365132</c:v>
                </c:pt>
                <c:pt idx="120">
                  <c:v>1.836876903</c:v>
                </c:pt>
                <c:pt idx="121">
                  <c:v>1.508540744</c:v>
                </c:pt>
                <c:pt idx="122">
                  <c:v>1.186686288</c:v>
                </c:pt>
                <c:pt idx="123">
                  <c:v>0.94431853</c:v>
                </c:pt>
                <c:pt idx="124">
                  <c:v>0.829502958</c:v>
                </c:pt>
                <c:pt idx="125">
                  <c:v>0.855021713</c:v>
                </c:pt>
                <c:pt idx="126">
                  <c:v>0.999980574</c:v>
                </c:pt>
                <c:pt idx="127">
                  <c:v>1.219119765</c:v>
                </c:pt>
                <c:pt idx="128">
                  <c:v>1.454196299</c:v>
                </c:pt>
                <c:pt idx="129">
                  <c:v>1.645251086</c:v>
                </c:pt>
                <c:pt idx="130">
                  <c:v>1.743019616</c:v>
                </c:pt>
                <c:pt idx="131">
                  <c:v>1.722575647</c:v>
                </c:pt>
                <c:pt idx="132">
                  <c:v>1.593602668</c:v>
                </c:pt>
                <c:pt idx="133">
                  <c:v>1.400265887</c:v>
                </c:pt>
                <c:pt idx="134">
                  <c:v>1.207657734</c:v>
                </c:pt>
                <c:pt idx="135">
                  <c:v>1.079941236</c:v>
                </c:pt>
                <c:pt idx="136">
                  <c:v>1.060611676</c:v>
                </c:pt>
                <c:pt idx="137">
                  <c:v>1.162793244</c:v>
                </c:pt>
                <c:pt idx="138">
                  <c:v>1.369721009</c:v>
                </c:pt>
                <c:pt idx="139">
                  <c:v>1.640251472</c:v>
                </c:pt>
                <c:pt idx="140">
                  <c:v>1.915827572</c:v>
                </c:pt>
                <c:pt idx="141">
                  <c:v>2.130121756</c:v>
                </c:pt>
                <c:pt idx="142">
                  <c:v>2.223778795</c:v>
                </c:pt>
                <c:pt idx="143">
                  <c:v>2.162470687</c:v>
                </c:pt>
                <c:pt idx="144">
                  <c:v>1.951287284</c:v>
                </c:pt>
                <c:pt idx="145">
                  <c:v>1.637446385</c:v>
                </c:pt>
                <c:pt idx="146">
                  <c:v>1.297744434</c:v>
                </c:pt>
                <c:pt idx="147">
                  <c:v>1.01460995</c:v>
                </c:pt>
                <c:pt idx="148">
                  <c:v>0.850718586</c:v>
                </c:pt>
                <c:pt idx="149">
                  <c:v>0.83282041</c:v>
                </c:pt>
                <c:pt idx="150">
                  <c:v>0.949733912</c:v>
                </c:pt>
                <c:pt idx="151">
                  <c:v>1.161269327</c:v>
                </c:pt>
                <c:pt idx="152">
                  <c:v>1.410595149</c:v>
                </c:pt>
                <c:pt idx="153">
                  <c:v>1.63532078</c:v>
                </c:pt>
                <c:pt idx="154">
                  <c:v>1.778359211</c:v>
                </c:pt>
                <c:pt idx="155">
                  <c:v>1.801267639</c:v>
                </c:pt>
                <c:pt idx="156">
                  <c:v>1.697981169</c:v>
                </c:pt>
                <c:pt idx="157">
                  <c:v>1.501218663</c:v>
                </c:pt>
                <c:pt idx="158">
                  <c:v>1.274578864</c:v>
                </c:pt>
                <c:pt idx="159">
                  <c:v>1.091366695</c:v>
                </c:pt>
                <c:pt idx="160">
                  <c:v>1.009982017</c:v>
                </c:pt>
                <c:pt idx="161">
                  <c:v>1.057580985</c:v>
                </c:pt>
                <c:pt idx="162">
                  <c:v>1.22705731</c:v>
                </c:pt>
                <c:pt idx="163">
                  <c:v>1.483349445</c:v>
                </c:pt>
                <c:pt idx="164">
                  <c:v>1.771912263</c:v>
                </c:pt>
                <c:pt idx="165">
                  <c:v>2.026858909</c:v>
                </c:pt>
                <c:pt idx="166">
                  <c:v>2.182182018</c:v>
                </c:pt>
                <c:pt idx="167">
                  <c:v>2.188846037</c:v>
                </c:pt>
                <c:pt idx="168">
                  <c:v>2.033474065</c:v>
                </c:pt>
                <c:pt idx="169">
                  <c:v>1.748479448</c:v>
                </c:pt>
                <c:pt idx="170">
                  <c:v>1.405413518</c:v>
                </c:pt>
                <c:pt idx="171">
                  <c:v>1.09221841</c:v>
                </c:pt>
                <c:pt idx="172">
                  <c:v>0.884400808</c:v>
                </c:pt>
                <c:pt idx="173">
                  <c:v>0.823251165</c:v>
                </c:pt>
                <c:pt idx="174">
                  <c:v>0.909108263</c:v>
                </c:pt>
                <c:pt idx="175">
                  <c:v>1.108303274</c:v>
                </c:pt>
                <c:pt idx="176">
                  <c:v>1.366031656</c:v>
                </c:pt>
                <c:pt idx="177">
                  <c:v>1.6184965</c:v>
                </c:pt>
                <c:pt idx="178">
                  <c:v>1.803711817</c:v>
                </c:pt>
                <c:pt idx="179">
                  <c:v>1.874058583</c:v>
                </c:pt>
                <c:pt idx="180">
                  <c:v>1.810620025</c:v>
                </c:pt>
                <c:pt idx="181">
                  <c:v>1.633010913</c:v>
                </c:pt>
                <c:pt idx="182">
                  <c:v>1.396657597</c:v>
                </c:pt>
                <c:pt idx="183">
                  <c:v>1.175580534</c:v>
                </c:pt>
                <c:pt idx="184">
                  <c:v>1.03779073</c:v>
                </c:pt>
                <c:pt idx="185">
                  <c:v>1.024686081</c:v>
                </c:pt>
                <c:pt idx="186">
                  <c:v>1.142251137</c:v>
                </c:pt>
                <c:pt idx="187">
                  <c:v>1.36402852</c:v>
                </c:pt>
                <c:pt idx="188">
                  <c:v>1.640228246</c:v>
                </c:pt>
                <c:pt idx="189">
                  <c:v>1.907884007</c:v>
                </c:pt>
                <c:pt idx="190">
                  <c:v>2.101640028</c:v>
                </c:pt>
                <c:pt idx="191">
                  <c:v>2.167472087</c:v>
                </c:pt>
                <c:pt idx="192">
                  <c:v>2.078747262</c:v>
                </c:pt>
                <c:pt idx="193">
                  <c:v>1.848536695</c:v>
                </c:pt>
                <c:pt idx="194">
                  <c:v>1.530307946</c:v>
                </c:pt>
                <c:pt idx="195">
                  <c:v>1.203748708</c:v>
                </c:pt>
                <c:pt idx="196">
                  <c:v>0.95034414</c:v>
                </c:pt>
                <c:pt idx="197">
                  <c:v>0.828824284</c:v>
                </c:pt>
                <c:pt idx="198">
                  <c:v>0.860152507</c:v>
                </c:pt>
                <c:pt idx="199">
                  <c:v>1.02603081</c:v>
                </c:pt>
                <c:pt idx="200">
                  <c:v>1.278143273</c:v>
                </c:pt>
                <c:pt idx="201">
                  <c:v>1.552081211</c:v>
                </c:pt>
                <c:pt idx="202">
                  <c:v>1.781414547</c:v>
                </c:pt>
                <c:pt idx="203">
                  <c:v>1.910855886</c:v>
                </c:pt>
                <c:pt idx="204">
                  <c:v>1.908757716</c:v>
                </c:pt>
                <c:pt idx="205">
                  <c:v>1.776997168</c:v>
                </c:pt>
                <c:pt idx="206">
                  <c:v>1.553542392</c:v>
                </c:pt>
                <c:pt idx="207">
                  <c:v>1.303693265</c:v>
                </c:pt>
                <c:pt idx="208">
                  <c:v>1.100963576</c:v>
                </c:pt>
                <c:pt idx="209">
                  <c:v>1.004432256</c:v>
                </c:pt>
                <c:pt idx="210">
                  <c:v>1.041652887</c:v>
                </c:pt>
                <c:pt idx="211">
                  <c:v>1.203070929</c:v>
                </c:pt>
                <c:pt idx="212">
                  <c:v>1.447638191</c:v>
                </c:pt>
                <c:pt idx="213">
                  <c:v>1.714679363</c:v>
                </c:pt>
                <c:pt idx="214">
                  <c:v>1.937307246</c:v>
                </c:pt>
                <c:pt idx="215">
                  <c:v>2.056154856</c:v>
                </c:pt>
                <c:pt idx="216">
                  <c:v>2.033842139</c:v>
                </c:pt>
                <c:pt idx="217">
                  <c:v>1.867865591</c:v>
                </c:pt>
                <c:pt idx="218">
                  <c:v>1.595765626</c:v>
                </c:pt>
                <c:pt idx="219">
                  <c:v>1.286941532</c:v>
                </c:pt>
                <c:pt idx="220">
                  <c:v>1.021748471</c:v>
                </c:pt>
                <c:pt idx="221">
                  <c:v>0.866143715</c:v>
                </c:pt>
                <c:pt idx="222">
                  <c:v>0.85302136</c:v>
                </c:pt>
                <c:pt idx="223">
                  <c:v>0.977044834</c:v>
                </c:pt>
                <c:pt idx="224">
                  <c:v>1.201642082</c:v>
                </c:pt>
                <c:pt idx="225">
                  <c:v>1.471314661</c:v>
                </c:pt>
                <c:pt idx="226">
                  <c:v>1.723429145</c:v>
                </c:pt>
                <c:pt idx="227">
                  <c:v>1.898894615</c:v>
                </c:pt>
                <c:pt idx="228">
                  <c:v>1.954266941</c:v>
                </c:pt>
                <c:pt idx="229">
                  <c:v>1.875082219</c:v>
                </c:pt>
                <c:pt idx="230">
                  <c:v>1.684556842</c:v>
                </c:pt>
                <c:pt idx="231">
                  <c:v>1.439989592</c:v>
                </c:pt>
                <c:pt idx="232">
                  <c:v>1.214789991</c:v>
                </c:pt>
                <c:pt idx="233">
                  <c:v>1.073292427</c:v>
                </c:pt>
                <c:pt idx="234">
                  <c:v>1.050586525</c:v>
                </c:pt>
                <c:pt idx="235">
                  <c:v>1.145982651</c:v>
                </c:pt>
                <c:pt idx="236">
                  <c:v>1.329525183</c:v>
                </c:pt>
                <c:pt idx="237">
                  <c:v>1.553980764</c:v>
                </c:pt>
                <c:pt idx="238">
                  <c:v>1.765278359</c:v>
                </c:pt>
                <c:pt idx="239">
                  <c:v>1.910491084</c:v>
                </c:pt>
                <c:pt idx="240">
                  <c:v>1.947074755</c:v>
                </c:pt>
                <c:pt idx="241">
                  <c:v>1.855241871</c:v>
                </c:pt>
                <c:pt idx="242">
                  <c:v>1.649088243</c:v>
                </c:pt>
                <c:pt idx="243">
                  <c:v>1.378207596</c:v>
                </c:pt>
                <c:pt idx="244">
                  <c:v>1.114827737</c:v>
                </c:pt>
                <c:pt idx="245">
                  <c:v>0.930194074</c:v>
                </c:pt>
                <c:pt idx="246">
                  <c:v>0.871149017</c:v>
                </c:pt>
                <c:pt idx="247">
                  <c:v>0.947686146</c:v>
                </c:pt>
                <c:pt idx="248">
                  <c:v>1.134951257</c:v>
                </c:pt>
                <c:pt idx="249">
                  <c:v>1.384861692</c:v>
                </c:pt>
                <c:pt idx="250">
                  <c:v>1.639623154</c:v>
                </c:pt>
                <c:pt idx="251">
                  <c:v>1.842915859</c:v>
                </c:pt>
                <c:pt idx="252">
                  <c:v>1.949550944</c:v>
                </c:pt>
                <c:pt idx="253">
                  <c:v>1.935444236</c:v>
                </c:pt>
                <c:pt idx="254">
                  <c:v>1.80617539</c:v>
                </c:pt>
                <c:pt idx="255">
                  <c:v>1.598774842</c:v>
                </c:pt>
                <c:pt idx="256">
                  <c:v>1.372499346</c:v>
                </c:pt>
                <c:pt idx="257">
                  <c:v>1.190278147</c:v>
                </c:pt>
                <c:pt idx="258">
                  <c:v>1.09857289</c:v>
                </c:pt>
                <c:pt idx="259">
                  <c:v>1.114613122</c:v>
                </c:pt>
                <c:pt idx="260">
                  <c:v>1.225347836</c:v>
                </c:pt>
                <c:pt idx="261">
                  <c:v>1.395629063</c:v>
                </c:pt>
                <c:pt idx="262">
                  <c:v>1.579334318</c:v>
                </c:pt>
                <c:pt idx="263">
                  <c:v>1.728816727</c:v>
                </c:pt>
                <c:pt idx="264">
                  <c:v>1.802735147</c:v>
                </c:pt>
                <c:pt idx="265">
                  <c:v>1.774724685</c:v>
                </c:pt>
                <c:pt idx="266">
                  <c:v>1.642831857</c:v>
                </c:pt>
                <c:pt idx="267">
                  <c:v>1.435003279</c:v>
                </c:pt>
                <c:pt idx="268">
                  <c:v>1.20474766</c:v>
                </c:pt>
                <c:pt idx="269">
                  <c:v>1.015769611</c:v>
                </c:pt>
                <c:pt idx="270">
                  <c:v>0.921383672</c:v>
                </c:pt>
                <c:pt idx="271">
                  <c:v>0.947930543</c:v>
                </c:pt>
                <c:pt idx="272">
                  <c:v>1.08871478</c:v>
                </c:pt>
                <c:pt idx="273">
                  <c:v>1.308894005</c:v>
                </c:pt>
                <c:pt idx="274">
                  <c:v>1.556969471</c:v>
                </c:pt>
                <c:pt idx="275">
                  <c:v>1.777682387</c:v>
                </c:pt>
                <c:pt idx="276">
                  <c:v>1.9234244</c:v>
                </c:pt>
                <c:pt idx="277">
                  <c:v>1.963758937</c:v>
                </c:pt>
                <c:pt idx="278">
                  <c:v>1.892799091</c:v>
                </c:pt>
                <c:pt idx="279">
                  <c:v>1.732301662</c:v>
                </c:pt>
                <c:pt idx="280">
                  <c:v>1.527322102</c:v>
                </c:pt>
                <c:pt idx="281">
                  <c:v>1.3335242</c:v>
                </c:pt>
                <c:pt idx="282">
                  <c:v>1.199867463</c:v>
                </c:pt>
                <c:pt idx="283">
                  <c:v>1.153824087</c:v>
                </c:pt>
                <c:pt idx="284">
                  <c:v>1.195424213</c:v>
                </c:pt>
                <c:pt idx="285">
                  <c:v>1.301450893</c:v>
                </c:pt>
                <c:pt idx="286">
                  <c:v>1.435569243</c:v>
                </c:pt>
                <c:pt idx="287">
                  <c:v>1.558411099</c:v>
                </c:pt>
                <c:pt idx="288">
                  <c:v>1.634781754</c:v>
                </c:pt>
                <c:pt idx="289">
                  <c:v>1.639476546</c:v>
                </c:pt>
                <c:pt idx="290">
                  <c:v>1.563744509</c:v>
                </c:pt>
                <c:pt idx="291">
                  <c:v>1.420815705</c:v>
                </c:pt>
                <c:pt idx="292">
                  <c:v>1.245851833</c:v>
                </c:pt>
                <c:pt idx="293">
                  <c:v>1.087346876</c:v>
                </c:pt>
                <c:pt idx="294">
                  <c:v>0.992232776</c:v>
                </c:pt>
                <c:pt idx="295">
                  <c:v>0.9909715</c:v>
                </c:pt>
                <c:pt idx="296">
                  <c:v>1.088658195</c:v>
                </c:pt>
                <c:pt idx="297">
                  <c:v>1.264701835</c:v>
                </c:pt>
                <c:pt idx="298">
                  <c:v>1.479999368</c:v>
                </c:pt>
                <c:pt idx="299">
                  <c:v>1.688377699</c:v>
                </c:pt>
                <c:pt idx="300">
                  <c:v>1.848404449</c:v>
                </c:pt>
                <c:pt idx="301">
                  <c:v>1.932225933</c:v>
                </c:pt>
                <c:pt idx="302">
                  <c:v>1.929813077</c:v>
                </c:pt>
                <c:pt idx="303">
                  <c:v>1.849030243</c:v>
                </c:pt>
                <c:pt idx="304">
                  <c:v>1.712854595</c:v>
                </c:pt>
                <c:pt idx="305">
                  <c:v>1.554497205</c:v>
                </c:pt>
                <c:pt idx="306">
                  <c:v>1.410375089</c:v>
                </c:pt>
                <c:pt idx="307">
                  <c:v>1.311270825</c:v>
                </c:pt>
                <c:pt idx="308">
                  <c:v>1.273654434</c:v>
                </c:pt>
                <c:pt idx="309">
                  <c:v>1.294679609</c:v>
                </c:pt>
                <c:pt idx="310">
                  <c:v>1.353918939</c:v>
                </c:pt>
                <c:pt idx="311">
                  <c:v>1.421659689</c:v>
                </c:pt>
                <c:pt idx="312">
                  <c:v>1.469550377</c:v>
                </c:pt>
                <c:pt idx="313">
                  <c:v>1.478359909</c:v>
                </c:pt>
                <c:pt idx="314">
                  <c:v>1.440788066</c:v>
                </c:pt>
                <c:pt idx="315">
                  <c:v>1.361179715</c:v>
                </c:pt>
                <c:pt idx="316">
                  <c:v>1.254599869</c:v>
                </c:pt>
                <c:pt idx="317">
                  <c:v>1.145308309</c:v>
                </c:pt>
                <c:pt idx="318">
                  <c:v>1.062828529</c:v>
                </c:pt>
                <c:pt idx="319">
                  <c:v>1.034714725</c:v>
                </c:pt>
                <c:pt idx="320">
                  <c:v>1.077697445</c:v>
                </c:pt>
                <c:pt idx="321">
                  <c:v>1.190828758</c:v>
                </c:pt>
                <c:pt idx="322">
                  <c:v>1.354166257</c:v>
                </c:pt>
                <c:pt idx="323">
                  <c:v>1.534357708</c:v>
                </c:pt>
                <c:pt idx="324">
                  <c:v>1.695189247</c:v>
                </c:pt>
                <c:pt idx="325">
                  <c:v>1.808545764</c:v>
                </c:pt>
                <c:pt idx="326">
                  <c:v>1.861092298</c:v>
                </c:pt>
                <c:pt idx="327">
                  <c:v>1.85458044</c:v>
                </c:pt>
                <c:pt idx="328">
                  <c:v>1.801212395</c:v>
                </c:pt>
                <c:pt idx="329">
                  <c:v>1.717567688</c:v>
                </c:pt>
                <c:pt idx="330">
                  <c:v>1.620160272</c:v>
                </c:pt>
                <c:pt idx="331">
                  <c:v>1.523525814</c:v>
                </c:pt>
                <c:pt idx="332">
                  <c:v>1.43963118</c:v>
                </c:pt>
                <c:pt idx="333">
                  <c:v>1.376892304</c:v>
                </c:pt>
                <c:pt idx="334">
                  <c:v>1.338357792</c:v>
                </c:pt>
                <c:pt idx="335">
                  <c:v>1.320338265</c:v>
                </c:pt>
                <c:pt idx="336">
                  <c:v>1.313265404</c:v>
                </c:pt>
                <c:pt idx="337">
                  <c:v>1.305267113</c:v>
                </c:pt>
                <c:pt idx="338">
                  <c:v>1.286895091</c:v>
                </c:pt>
                <c:pt idx="339">
                  <c:v>1.254525094</c:v>
                </c:pt>
                <c:pt idx="340">
                  <c:v>1.211101316</c:v>
                </c:pt>
                <c:pt idx="341">
                  <c:v>1.164916556</c:v>
                </c:pt>
                <c:pt idx="342">
                  <c:v>1.127852361</c:v>
                </c:pt>
                <c:pt idx="343">
                  <c:v>1.113383253</c:v>
                </c:pt>
                <c:pt idx="344">
                  <c:v>1.133470677</c:v>
                </c:pt>
                <c:pt idx="345">
                  <c:v>1.194202919</c:v>
                </c:pt>
                <c:pt idx="346">
                  <c:v>1.292203412</c:v>
                </c:pt>
                <c:pt idx="347">
                  <c:v>1.414703319</c:v>
                </c:pt>
                <c:pt idx="348">
                  <c:v>1.543967801</c:v>
                </c:pt>
                <c:pt idx="349">
                  <c:v>1.663259602</c:v>
                </c:pt>
                <c:pt idx="350">
                  <c:v>1.760464852</c:v>
                </c:pt>
                <c:pt idx="351">
                  <c:v>1.828117784</c:v>
                </c:pt>
                <c:pt idx="352">
                  <c:v>1.861849584</c:v>
                </c:pt>
                <c:pt idx="353">
                  <c:v>1.859708704</c:v>
                </c:pt>
                <c:pt idx="354">
                  <c:v>1.822595907</c:v>
                </c:pt>
                <c:pt idx="355">
                  <c:v>1.75446444</c:v>
                </c:pt>
                <c:pt idx="356">
                  <c:v>1.661669402</c:v>
                </c:pt>
                <c:pt idx="357">
                  <c:v>1.552272214</c:v>
                </c:pt>
                <c:pt idx="358">
                  <c:v>1.436053119</c:v>
                </c:pt>
                <c:pt idx="359">
                  <c:v>1.324639746</c:v>
                </c:pt>
                <c:pt idx="360">
                  <c:v>1.230372656</c:v>
                </c:pt>
                <c:pt idx="361">
                  <c:v>1.163384698</c:v>
                </c:pt>
                <c:pt idx="362">
                  <c:v>1.12812618</c:v>
                </c:pt>
                <c:pt idx="363">
                  <c:v>1.121550334</c:v>
                </c:pt>
                <c:pt idx="364">
                  <c:v>1.134417625</c:v>
                </c:pt>
                <c:pt idx="365">
                  <c:v>1.155293349</c:v>
                </c:pt>
                <c:pt idx="366">
                  <c:v>1.175299646</c:v>
                </c:pt>
                <c:pt idx="367">
                  <c:v>1.191455239</c:v>
                </c:pt>
                <c:pt idx="368">
                  <c:v>1.207221114</c:v>
                </c:pt>
                <c:pt idx="369">
                  <c:v>1.230042118</c:v>
                </c:pt>
                <c:pt idx="370">
                  <c:v>1.267095681</c:v>
                </c:pt>
                <c:pt idx="371">
                  <c:v>1.321806123</c:v>
                </c:pt>
                <c:pt idx="372">
                  <c:v>1.393526967</c:v>
                </c:pt>
                <c:pt idx="373">
                  <c:v>1.480118611</c:v>
                </c:pt>
                <c:pt idx="374">
                  <c:v>1.579984424</c:v>
                </c:pt>
                <c:pt idx="375">
                  <c:v>1.690331929</c:v>
                </c:pt>
                <c:pt idx="376">
                  <c:v>1.8026197</c:v>
                </c:pt>
                <c:pt idx="377">
                  <c:v>1.89994477</c:v>
                </c:pt>
                <c:pt idx="378">
                  <c:v>1.960134229</c:v>
                </c:pt>
                <c:pt idx="379">
                  <c:v>1.963498935</c:v>
                </c:pt>
                <c:pt idx="380">
                  <c:v>1.900544005</c:v>
                </c:pt>
                <c:pt idx="381">
                  <c:v>1.775539074</c:v>
                </c:pt>
                <c:pt idx="382">
                  <c:v>1.605234071</c:v>
                </c:pt>
                <c:pt idx="383">
                  <c:v>1.414689661</c:v>
                </c:pt>
                <c:pt idx="384">
                  <c:v>1.2324607</c:v>
                </c:pt>
                <c:pt idx="385">
                  <c:v>1.085999465</c:v>
                </c:pt>
                <c:pt idx="386">
                  <c:v>0.996888678</c:v>
                </c:pt>
                <c:pt idx="387">
                  <c:v>0.975701136</c:v>
                </c:pt>
                <c:pt idx="388">
                  <c:v>1.017875247</c:v>
                </c:pt>
                <c:pt idx="389">
                  <c:v>1.103328859</c:v>
                </c:pt>
                <c:pt idx="390">
                  <c:v>1.201739116</c:v>
                </c:pt>
                <c:pt idx="391">
                  <c:v>1.282522651</c:v>
                </c:pt>
                <c:pt idx="392">
                  <c:v>1.325580489</c:v>
                </c:pt>
                <c:pt idx="393">
                  <c:v>1.327898499</c:v>
                </c:pt>
                <c:pt idx="394">
                  <c:v>1.302870805</c:v>
                </c:pt>
                <c:pt idx="395">
                  <c:v>1.273104252</c:v>
                </c:pt>
                <c:pt idx="396">
                  <c:v>1.261306006</c:v>
                </c:pt>
                <c:pt idx="397">
                  <c:v>1.284465942</c:v>
                </c:pt>
                <c:pt idx="398">
                  <c:v>1.352669448</c:v>
                </c:pt>
                <c:pt idx="399">
                  <c:v>1.469017839</c:v>
                </c:pt>
                <c:pt idx="400">
                  <c:v>1.626845964</c:v>
                </c:pt>
                <c:pt idx="401">
                  <c:v>1.805479863</c:v>
                </c:pt>
                <c:pt idx="402">
                  <c:v>1.970257202</c:v>
                </c:pt>
                <c:pt idx="403">
                  <c:v>2.080668728</c:v>
                </c:pt>
                <c:pt idx="404">
                  <c:v>2.103776014</c:v>
                </c:pt>
                <c:pt idx="405">
                  <c:v>2.025504606</c:v>
                </c:pt>
                <c:pt idx="406">
                  <c:v>1.854349414</c:v>
                </c:pt>
                <c:pt idx="407">
                  <c:v>1.617825791</c:v>
                </c:pt>
                <c:pt idx="408">
                  <c:v>1.355759142</c:v>
                </c:pt>
                <c:pt idx="409">
                  <c:v>1.113491813</c:v>
                </c:pt>
                <c:pt idx="410">
                  <c:v>0.934767206</c:v>
                </c:pt>
                <c:pt idx="411">
                  <c:v>0.8527251</c:v>
                </c:pt>
                <c:pt idx="412">
                  <c:v>0.87975882</c:v>
                </c:pt>
                <c:pt idx="413">
                  <c:v>1.000577476</c:v>
                </c:pt>
                <c:pt idx="414">
                  <c:v>1.173766673</c:v>
                </c:pt>
                <c:pt idx="415">
                  <c:v>1.343764064</c:v>
                </c:pt>
                <c:pt idx="416">
                  <c:v>1.459548165</c:v>
                </c:pt>
                <c:pt idx="417">
                  <c:v>1.492297111</c:v>
                </c:pt>
                <c:pt idx="418">
                  <c:v>1.444276206</c:v>
                </c:pt>
                <c:pt idx="419">
                  <c:v>1.345292228</c:v>
                </c:pt>
                <c:pt idx="420">
                  <c:v>1.239296528</c:v>
                </c:pt>
                <c:pt idx="421">
                  <c:v>1.168676296</c:v>
                </c:pt>
                <c:pt idx="422">
                  <c:v>1.163771803</c:v>
                </c:pt>
                <c:pt idx="423">
                  <c:v>1.23967084</c:v>
                </c:pt>
                <c:pt idx="424">
                  <c:v>1.396106382</c:v>
                </c:pt>
                <c:pt idx="425">
                  <c:v>1.615675199</c:v>
                </c:pt>
                <c:pt idx="426">
                  <c:v>1.86134945</c:v>
                </c:pt>
                <c:pt idx="427">
                  <c:v>2.079589926</c:v>
                </c:pt>
                <c:pt idx="428">
                  <c:v>2.213338738</c:v>
                </c:pt>
                <c:pt idx="429">
                  <c:v>2.221020398</c:v>
                </c:pt>
                <c:pt idx="430">
                  <c:v>2.091652452</c:v>
                </c:pt>
                <c:pt idx="431">
                  <c:v>1.848212243</c:v>
                </c:pt>
                <c:pt idx="432">
                  <c:v>1.539202416</c:v>
                </c:pt>
                <c:pt idx="433">
                  <c:v>1.224695196</c:v>
                </c:pt>
                <c:pt idx="434">
                  <c:v>0.963403471</c:v>
                </c:pt>
                <c:pt idx="435">
                  <c:v>0.802995525</c:v>
                </c:pt>
                <c:pt idx="436">
                  <c:v>0.77197877</c:v>
                </c:pt>
                <c:pt idx="437">
                  <c:v>0.871793755</c:v>
                </c:pt>
                <c:pt idx="438">
                  <c:v>1.071686088</c:v>
                </c:pt>
                <c:pt idx="439">
                  <c:v>1.312029307</c:v>
                </c:pt>
                <c:pt idx="440">
                  <c:v>1.519725282</c:v>
                </c:pt>
                <c:pt idx="441">
                  <c:v>1.632330868</c:v>
                </c:pt>
                <c:pt idx="442">
                  <c:v>1.620826042</c:v>
                </c:pt>
                <c:pt idx="443">
                  <c:v>1.499963408</c:v>
                </c:pt>
                <c:pt idx="444">
                  <c:v>1.321049406</c:v>
                </c:pt>
                <c:pt idx="445">
                  <c:v>1.151175608</c:v>
                </c:pt>
                <c:pt idx="446">
                  <c:v>1.049734332</c:v>
                </c:pt>
                <c:pt idx="447">
                  <c:v>1.053027392</c:v>
                </c:pt>
                <c:pt idx="448">
                  <c:v>1.1706301</c:v>
                </c:pt>
                <c:pt idx="449">
                  <c:v>1.388530782</c:v>
                </c:pt>
                <c:pt idx="450">
                  <c:v>1.671831969</c:v>
                </c:pt>
                <c:pt idx="451">
                  <c:v>1.966011761</c:v>
                </c:pt>
                <c:pt idx="452">
                  <c:v>2.203063166</c:v>
                </c:pt>
                <c:pt idx="453">
                  <c:v>2.317973274</c:v>
                </c:pt>
                <c:pt idx="454">
                  <c:v>2.271559418</c:v>
                </c:pt>
                <c:pt idx="455">
                  <c:v>2.067173032</c:v>
                </c:pt>
                <c:pt idx="456">
                  <c:v>1.750498543</c:v>
                </c:pt>
                <c:pt idx="457">
                  <c:v>1.392797515</c:v>
                </c:pt>
                <c:pt idx="458">
                  <c:v>1.068446289</c:v>
                </c:pt>
                <c:pt idx="459">
                  <c:v>0.838361614</c:v>
                </c:pt>
                <c:pt idx="460">
                  <c:v>0.742472236</c:v>
                </c:pt>
                <c:pt idx="461">
                  <c:v>0.795974799</c:v>
                </c:pt>
                <c:pt idx="462">
                  <c:v>0.98411151</c:v>
                </c:pt>
                <c:pt idx="463">
                  <c:v>1.257886479</c:v>
                </c:pt>
                <c:pt idx="464">
                  <c:v>1.539484345</c:v>
                </c:pt>
                <c:pt idx="465">
                  <c:v>1.743092308</c:v>
                </c:pt>
                <c:pt idx="466">
                  <c:v>1.805626374</c:v>
                </c:pt>
                <c:pt idx="467">
                  <c:v>1.712207155</c:v>
                </c:pt>
                <c:pt idx="468">
                  <c:v>1.501980603</c:v>
                </c:pt>
                <c:pt idx="469">
                  <c:v>1.251039836</c:v>
                </c:pt>
                <c:pt idx="470">
                  <c:v>1.042446235</c:v>
                </c:pt>
                <c:pt idx="471">
                  <c:v>0.93925997</c:v>
                </c:pt>
                <c:pt idx="472">
                  <c:v>0.971584525</c:v>
                </c:pt>
                <c:pt idx="473">
                  <c:v>1.137423358</c:v>
                </c:pt>
                <c:pt idx="474">
                  <c:v>1.40877383</c:v>
                </c:pt>
                <c:pt idx="475">
                  <c:v>1.735556895</c:v>
                </c:pt>
                <c:pt idx="476">
                  <c:v>2.048731733</c:v>
                </c:pt>
                <c:pt idx="477">
                  <c:v>2.270510644</c:v>
                </c:pt>
                <c:pt idx="478">
                  <c:v>2.335816067</c:v>
                </c:pt>
                <c:pt idx="479">
                  <c:v>2.217583363</c:v>
                </c:pt>
                <c:pt idx="480">
                  <c:v>1.940762646</c:v>
                </c:pt>
                <c:pt idx="481">
                  <c:v>1.574734017</c:v>
                </c:pt>
                <c:pt idx="482">
                  <c:v>1.208059266</c:v>
                </c:pt>
                <c:pt idx="483">
                  <c:v>0.920593392</c:v>
                </c:pt>
                <c:pt idx="484">
                  <c:v>0.766457575</c:v>
                </c:pt>
                <c:pt idx="485">
                  <c:v>0.769790484</c:v>
                </c:pt>
                <c:pt idx="486">
                  <c:v>0.925366632</c:v>
                </c:pt>
                <c:pt idx="487">
                  <c:v>1.197307279</c:v>
                </c:pt>
                <c:pt idx="488">
                  <c:v>1.518672773</c:v>
                </c:pt>
                <c:pt idx="489">
                  <c:v>1.80127952</c:v>
                </c:pt>
                <c:pt idx="490">
                  <c:v>1.960302909</c:v>
                </c:pt>
                <c:pt idx="491">
                  <c:v>1.945651952</c:v>
                </c:pt>
                <c:pt idx="492">
                  <c:v>1.763561105</c:v>
                </c:pt>
                <c:pt idx="493">
                  <c:v>1.475563352</c:v>
                </c:pt>
                <c:pt idx="494">
                  <c:v>1.175077786</c:v>
                </c:pt>
                <c:pt idx="495">
                  <c:v>0.954019566</c:v>
                </c:pt>
                <c:pt idx="496">
                  <c:v>0.875030939</c:v>
                </c:pt>
                <c:pt idx="497">
                  <c:v>0.958706223</c:v>
                </c:pt>
                <c:pt idx="498">
                  <c:v>1.185321359</c:v>
                </c:pt>
                <c:pt idx="499">
                  <c:v>1.50418226</c:v>
                </c:pt>
                <c:pt idx="500">
                  <c:v>1.844454485</c:v>
                </c:pt>
                <c:pt idx="501">
                  <c:v>2.126885397</c:v>
                </c:pt>
                <c:pt idx="502">
                  <c:v>2.279515218</c:v>
                </c:pt>
                <c:pt idx="503">
                  <c:v>2.257507262</c:v>
                </c:pt>
                <c:pt idx="504">
                  <c:v>2.060128291</c:v>
                </c:pt>
                <c:pt idx="505">
                  <c:v>1.734598947</c:v>
                </c:pt>
                <c:pt idx="506">
                  <c:v>1.362081125</c:v>
                </c:pt>
                <c:pt idx="507">
                  <c:v>1.031856565</c:v>
                </c:pt>
                <c:pt idx="508">
                  <c:v>0.81653368</c:v>
                </c:pt>
                <c:pt idx="509">
                  <c:v>0.757974391</c:v>
                </c:pt>
                <c:pt idx="510">
                  <c:v>0.863961895</c:v>
                </c:pt>
                <c:pt idx="511">
                  <c:v>1.10912513</c:v>
                </c:pt>
                <c:pt idx="512">
                  <c:v>1.436440809</c:v>
                </c:pt>
                <c:pt idx="513">
                  <c:v>1.763450229</c:v>
                </c:pt>
                <c:pt idx="514">
                  <c:v>1.999803318</c:v>
                </c:pt>
                <c:pt idx="515">
                  <c:v>2.075282789</c:v>
                </c:pt>
                <c:pt idx="516">
                  <c:v>1.966768463</c:v>
                </c:pt>
                <c:pt idx="517">
                  <c:v>1.709328085</c:v>
                </c:pt>
                <c:pt idx="518">
                  <c:v>1.384323553</c:v>
                </c:pt>
                <c:pt idx="519">
                  <c:v>1.090058328</c:v>
                </c:pt>
                <c:pt idx="520">
                  <c:v>0.909025652</c:v>
                </c:pt>
                <c:pt idx="521">
                  <c:v>0.885488066</c:v>
                </c:pt>
                <c:pt idx="522">
                  <c:v>1.019492688</c:v>
                </c:pt>
                <c:pt idx="523">
                  <c:v>1.27411773</c:v>
                </c:pt>
                <c:pt idx="524">
                  <c:v>1.587895443</c:v>
                </c:pt>
                <c:pt idx="525">
                  <c:v>1.886804447</c:v>
                </c:pt>
                <c:pt idx="526">
                  <c:v>2.096577041</c:v>
                </c:pt>
                <c:pt idx="527">
                  <c:v>2.158801658</c:v>
                </c:pt>
                <c:pt idx="528">
                  <c:v>2.049510804</c:v>
                </c:pt>
                <c:pt idx="529">
                  <c:v>1.791526595</c:v>
                </c:pt>
                <c:pt idx="530">
                  <c:v>1.450770157</c:v>
                </c:pt>
                <c:pt idx="531">
                  <c:v>1.115220229</c:v>
                </c:pt>
                <c:pt idx="532">
                  <c:v>0.866628025</c:v>
                </c:pt>
                <c:pt idx="533">
                  <c:v>0.759126072</c:v>
                </c:pt>
                <c:pt idx="534">
                  <c:v>0.811715989</c:v>
                </c:pt>
                <c:pt idx="535">
                  <c:v>1.010479723</c:v>
                </c:pt>
                <c:pt idx="536">
                  <c:v>1.312475422</c:v>
                </c:pt>
                <c:pt idx="537">
                  <c:v>1.649652634</c:v>
                </c:pt>
                <c:pt idx="538">
                  <c:v>1.938810152</c:v>
                </c:pt>
                <c:pt idx="539">
                  <c:v>2.102211633</c:v>
                </c:pt>
                <c:pt idx="540">
                  <c:v>2.093573575</c:v>
                </c:pt>
                <c:pt idx="541">
                  <c:v>1.916412397</c:v>
                </c:pt>
                <c:pt idx="542">
                  <c:v>1.624304559</c:v>
                </c:pt>
                <c:pt idx="543">
                  <c:v>1.302816797</c:v>
                </c:pt>
                <c:pt idx="544">
                  <c:v>1.041872823</c:v>
                </c:pt>
                <c:pt idx="545">
                  <c:v>0.909653111</c:v>
                </c:pt>
                <c:pt idx="546">
                  <c:v>0.935886244</c:v>
                </c:pt>
                <c:pt idx="547">
                  <c:v>1.107416754</c:v>
                </c:pt>
                <c:pt idx="548">
                  <c:v>1.374737541</c:v>
                </c:pt>
                <c:pt idx="549">
                  <c:v>1.665783469</c:v>
                </c:pt>
                <c:pt idx="550">
                  <c:v>1.903205424</c:v>
                </c:pt>
                <c:pt idx="551">
                  <c:v>2.022636137</c:v>
                </c:pt>
                <c:pt idx="552">
                  <c:v>1.989529061</c:v>
                </c:pt>
                <c:pt idx="553">
                  <c:v>1.810097702</c:v>
                </c:pt>
                <c:pt idx="554">
                  <c:v>1.530880973</c:v>
                </c:pt>
                <c:pt idx="555">
                  <c:v>1.225088332</c:v>
                </c:pt>
                <c:pt idx="556">
                  <c:v>0.970711893</c:v>
                </c:pt>
                <c:pt idx="557">
                  <c:v>0.829668325</c:v>
                </c:pt>
                <c:pt idx="558">
                  <c:v>0.835018086</c:v>
                </c:pt>
                <c:pt idx="559">
                  <c:v>0.98691027</c:v>
                </c:pt>
                <c:pt idx="560">
                  <c:v>1.253720202</c:v>
                </c:pt>
                <c:pt idx="561">
                  <c:v>1.576510218</c:v>
                </c:pt>
                <c:pt idx="562">
                  <c:v>1.879020436</c:v>
                </c:pt>
                <c:pt idx="563">
                  <c:v>2.085439118</c:v>
                </c:pt>
                <c:pt idx="564">
                  <c:v>2.142716102</c:v>
                </c:pt>
                <c:pt idx="565">
                  <c:v>2.038464416</c:v>
                </c:pt>
                <c:pt idx="566">
                  <c:v>1.805535019</c:v>
                </c:pt>
                <c:pt idx="567">
                  <c:v>1.510726286</c:v>
                </c:pt>
                <c:pt idx="568">
                  <c:v>1.233001685</c:v>
                </c:pt>
                <c:pt idx="569">
                  <c:v>1.040575958</c:v>
                </c:pt>
                <c:pt idx="570">
                  <c:v>0.974546045</c:v>
                </c:pt>
                <c:pt idx="571">
                  <c:v>1.041897384</c:v>
                </c:pt>
                <c:pt idx="572">
                  <c:v>1.216640649</c:v>
                </c:pt>
                <c:pt idx="573">
                  <c:v>1.446753471</c:v>
                </c:pt>
                <c:pt idx="574">
                  <c:v>1.665810929</c:v>
                </c:pt>
                <c:pt idx="575">
                  <c:v>1.808982181</c:v>
                </c:pt>
                <c:pt idx="576">
                  <c:v>1.83126466</c:v>
                </c:pt>
                <c:pt idx="577">
                  <c:v>1.722305673</c:v>
                </c:pt>
                <c:pt idx="578">
                  <c:v>1.510768914</c:v>
                </c:pt>
                <c:pt idx="579">
                  <c:v>1.254995266</c:v>
                </c:pt>
                <c:pt idx="580">
                  <c:v>1.023935623</c:v>
                </c:pt>
                <c:pt idx="581">
                  <c:v>0.877242434</c:v>
                </c:pt>
                <c:pt idx="582">
                  <c:v>0.851953157</c:v>
                </c:pt>
                <c:pt idx="583">
                  <c:v>0.957357533</c:v>
                </c:pt>
                <c:pt idx="584">
                  <c:v>1.175138581</c:v>
                </c:pt>
                <c:pt idx="585">
                  <c:v>1.462189398</c:v>
                </c:pt>
                <c:pt idx="586">
                  <c:v>1.756872869</c:v>
                </c:pt>
                <c:pt idx="587">
                  <c:v>1.991281303</c:v>
                </c:pt>
                <c:pt idx="588">
                  <c:v>2.109351958</c:v>
                </c:pt>
                <c:pt idx="589">
                  <c:v>2.085129916</c:v>
                </c:pt>
                <c:pt idx="590">
                  <c:v>1.932203789</c:v>
                </c:pt>
                <c:pt idx="591">
                  <c:v>1.698499659</c:v>
                </c:pt>
                <c:pt idx="592">
                  <c:v>1.448764516</c:v>
                </c:pt>
                <c:pt idx="593">
                  <c:v>1.243809127</c:v>
                </c:pt>
                <c:pt idx="594">
                  <c:v>1.125621977</c:v>
                </c:pt>
                <c:pt idx="595">
                  <c:v>1.111618751</c:v>
                </c:pt>
                <c:pt idx="596">
                  <c:v>1.195139246</c:v>
                </c:pt>
                <c:pt idx="597">
                  <c:v>1.347875931</c:v>
                </c:pt>
                <c:pt idx="598">
                  <c:v>1.52356401</c:v>
                </c:pt>
                <c:pt idx="599">
                  <c:v>1.666348528</c:v>
                </c:pt>
                <c:pt idx="600">
                  <c:v>1.72623771</c:v>
                </c:pt>
                <c:pt idx="601">
                  <c:v>1.677543527</c:v>
                </c:pt>
                <c:pt idx="602">
                  <c:v>1.530484403</c:v>
                </c:pt>
                <c:pt idx="603">
                  <c:v>1.328006675</c:v>
                </c:pt>
                <c:pt idx="604">
                  <c:v>1.129023284</c:v>
                </c:pt>
                <c:pt idx="605">
                  <c:v>0.987846364</c:v>
                </c:pt>
                <c:pt idx="606">
                  <c:v>0.94012842</c:v>
                </c:pt>
                <c:pt idx="607">
                  <c:v>0.998560834</c:v>
                </c:pt>
                <c:pt idx="608">
                  <c:v>1.154401042</c:v>
                </c:pt>
                <c:pt idx="609">
                  <c:v>1.379951951</c:v>
                </c:pt>
                <c:pt idx="610">
                  <c:v>1.631434945</c:v>
                </c:pt>
                <c:pt idx="611">
                  <c:v>1.85540501</c:v>
                </c:pt>
                <c:pt idx="612">
                  <c:v>2.000917705</c:v>
                </c:pt>
                <c:pt idx="613">
                  <c:v>2.035007712</c:v>
                </c:pt>
                <c:pt idx="614">
                  <c:v>1.954692411</c:v>
                </c:pt>
                <c:pt idx="615">
                  <c:v>1.788515011</c:v>
                </c:pt>
                <c:pt idx="616">
                  <c:v>1.58565201</c:v>
                </c:pt>
                <c:pt idx="617">
                  <c:v>1.397854522</c:v>
                </c:pt>
                <c:pt idx="618">
                  <c:v>1.263599708</c:v>
                </c:pt>
                <c:pt idx="619">
                  <c:v>1.201311228</c:v>
                </c:pt>
                <c:pt idx="620">
                  <c:v>1.211245713</c:v>
                </c:pt>
                <c:pt idx="621">
                  <c:v>1.279974535</c:v>
                </c:pt>
                <c:pt idx="622">
                  <c:v>1.382563103</c:v>
                </c:pt>
                <c:pt idx="623">
                  <c:v>1.48400884</c:v>
                </c:pt>
                <c:pt idx="624">
                  <c:v>1.545617384</c:v>
                </c:pt>
                <c:pt idx="625">
                  <c:v>1.538213322</c:v>
                </c:pt>
                <c:pt idx="626">
                  <c:v>1.45584908</c:v>
                </c:pt>
                <c:pt idx="627">
                  <c:v>1.320207676</c:v>
                </c:pt>
                <c:pt idx="628">
                  <c:v>1.171766214</c:v>
                </c:pt>
                <c:pt idx="629">
                  <c:v>1.053609991</c:v>
                </c:pt>
                <c:pt idx="630">
                  <c:v>0.998062682</c:v>
                </c:pt>
                <c:pt idx="631">
                  <c:v>1.021520096</c:v>
                </c:pt>
                <c:pt idx="632">
                  <c:v>1.124873415</c:v>
                </c:pt>
                <c:pt idx="633">
                  <c:v>1.294156996</c:v>
                </c:pt>
                <c:pt idx="634">
                  <c:v>1.500367859</c:v>
                </c:pt>
                <c:pt idx="635">
                  <c:v>1.702466563</c:v>
                </c:pt>
                <c:pt idx="636">
                  <c:v>1.856914103</c:v>
                </c:pt>
                <c:pt idx="637">
                  <c:v>1.931495972</c:v>
                </c:pt>
                <c:pt idx="638">
                  <c:v>1.916649206</c:v>
                </c:pt>
                <c:pt idx="639">
                  <c:v>1.828039719</c:v>
                </c:pt>
                <c:pt idx="640">
                  <c:v>1.698830688</c:v>
                </c:pt>
                <c:pt idx="641">
                  <c:v>1.565710569</c:v>
                </c:pt>
                <c:pt idx="642">
                  <c:v>1.456132951</c:v>
                </c:pt>
                <c:pt idx="643">
                  <c:v>1.383000383</c:v>
                </c:pt>
                <c:pt idx="644">
                  <c:v>1.347398517</c:v>
                </c:pt>
                <c:pt idx="645">
                  <c:v>1.344135706</c:v>
                </c:pt>
                <c:pt idx="646">
                  <c:v>1.364140141</c:v>
                </c:pt>
                <c:pt idx="647">
                  <c:v>1.393074412</c:v>
                </c:pt>
                <c:pt idx="648">
                  <c:v>1.411274221</c:v>
                </c:pt>
                <c:pt idx="649">
                  <c:v>1.399706539</c:v>
                </c:pt>
                <c:pt idx="650">
                  <c:v>1.349980748</c:v>
                </c:pt>
                <c:pt idx="651">
                  <c:v>1.270709206</c:v>
                </c:pt>
                <c:pt idx="652">
                  <c:v>1.184378218</c:v>
                </c:pt>
                <c:pt idx="653">
                  <c:v>1.11685979</c:v>
                </c:pt>
                <c:pt idx="654">
                  <c:v>1.087570636</c:v>
                </c:pt>
                <c:pt idx="655">
                  <c:v>1.106179747</c:v>
                </c:pt>
                <c:pt idx="656">
                  <c:v>1.174458107</c:v>
                </c:pt>
                <c:pt idx="657">
                  <c:v>1.287567006</c:v>
                </c:pt>
                <c:pt idx="658">
                  <c:v>1.432204677</c:v>
                </c:pt>
                <c:pt idx="659">
                  <c:v>1.585215206</c:v>
                </c:pt>
                <c:pt idx="660">
                  <c:v>1.717713441</c:v>
                </c:pt>
                <c:pt idx="661">
                  <c:v>1.804725576</c:v>
                </c:pt>
                <c:pt idx="662">
                  <c:v>1.834697281</c:v>
                </c:pt>
                <c:pt idx="663">
                  <c:v>1.812809112</c:v>
                </c:pt>
                <c:pt idx="664">
                  <c:v>1.756446907</c:v>
                </c:pt>
                <c:pt idx="665">
                  <c:v>1.686052377</c:v>
                </c:pt>
                <c:pt idx="666">
                  <c:v>1.616727418</c:v>
                </c:pt>
                <c:pt idx="667">
                  <c:v>1.554767206</c:v>
                </c:pt>
                <c:pt idx="668">
                  <c:v>1.499802237</c:v>
                </c:pt>
                <c:pt idx="669">
                  <c:v>1.44961349</c:v>
                </c:pt>
                <c:pt idx="670">
                  <c:v>1.403425237</c:v>
                </c:pt>
                <c:pt idx="671">
                  <c:v>1.361584367</c:v>
                </c:pt>
                <c:pt idx="672">
                  <c:v>1.323260962</c:v>
                </c:pt>
                <c:pt idx="673">
                  <c:v>1.285698413</c:v>
                </c:pt>
                <c:pt idx="674">
                  <c:v>1.246654449</c:v>
                </c:pt>
                <c:pt idx="675">
                  <c:v>1.20789611</c:v>
                </c:pt>
                <c:pt idx="676">
                  <c:v>1.176010722</c:v>
                </c:pt>
                <c:pt idx="677">
                  <c:v>1.159250996</c:v>
                </c:pt>
                <c:pt idx="678">
                  <c:v>1.163127494</c:v>
                </c:pt>
                <c:pt idx="679">
                  <c:v>1.188698599</c:v>
                </c:pt>
                <c:pt idx="680">
                  <c:v>1.234549532</c:v>
                </c:pt>
                <c:pt idx="681">
                  <c:v>1.299381692</c:v>
                </c:pt>
                <c:pt idx="682">
                  <c:v>1.381488034</c:v>
                </c:pt>
                <c:pt idx="683">
                  <c:v>1.475266926</c:v>
                </c:pt>
                <c:pt idx="684">
                  <c:v>1.569206724</c:v>
                </c:pt>
                <c:pt idx="685">
                  <c:v>1.649212715</c:v>
                </c:pt>
                <c:pt idx="686">
                  <c:v>1.705703057</c:v>
                </c:pt>
                <c:pt idx="687">
                  <c:v>1.738401875</c:v>
                </c:pt>
                <c:pt idx="688">
                  <c:v>1.754256166</c:v>
                </c:pt>
                <c:pt idx="689">
                  <c:v>1.759961223</c:v>
                </c:pt>
                <c:pt idx="690">
                  <c:v>1.755290289</c:v>
                </c:pt>
                <c:pt idx="691">
                  <c:v>1.732647566</c:v>
                </c:pt>
                <c:pt idx="692">
                  <c:v>1.683030822</c:v>
                </c:pt>
                <c:pt idx="693">
                  <c:v>1.603567127</c:v>
                </c:pt>
                <c:pt idx="694">
                  <c:v>1.501046653</c:v>
                </c:pt>
                <c:pt idx="695">
                  <c:v>1.38955799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613376"/>
        <c:axId val="98076160"/>
      </c:lineChart>
      <c:dateAx>
        <c:axId val="866133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TANGGAL</a:t>
                </a:r>
                <a:endParaRPr lang="en-US" sz="1600"/>
              </a:p>
            </c:rich>
          </c:tx>
          <c:layout/>
          <c:overlay val="0"/>
        </c:title>
        <c:numFmt formatCode="[$-409]d/mmm/yyyy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076160"/>
        <c:crosses val="autoZero"/>
        <c:auto val="1"/>
        <c:lblOffset val="100"/>
        <c:baseTimeUnit val="days"/>
      </c:dateAx>
      <c:valAx>
        <c:axId val="9807616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TINGGI</a:t>
                </a:r>
                <a:r>
                  <a:rPr lang="en-US" sz="1600" baseline="0"/>
                  <a:t> AIR (m)</a:t>
                </a:r>
                <a:endParaRPr lang="en-US" sz="1600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6613376"/>
        <c:crosses val="autoZero"/>
        <c:crossBetween val="between"/>
      </c:valAx>
    </c:plotArea>
    <c:plotVisOnly val="1"/>
    <c:dispBlanksAs val="gap"/>
    <c:showDLblsOverMax val="0"/>
    <c:extLst>
      <c:ext uri="{0b15fc19-7d7d-44ad-8c2d-2c3a37ce22c3}">
        <chartProps xmlns="https://web.wps.cn/et/2018/main" chartId="{4b14d2e7-23bd-4103-8ca6-742e5f9d0fe2}"/>
      </c:ext>
    </c:extLst>
  </c:chart>
  <c:spPr>
    <a:ln w="12700" cap="flat" cmpd="sng" algn="ctr">
      <a:solidFill>
        <a:schemeClr val="tx1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GRAFIK PASANG SURUT BITUNG</a:t>
            </a:r>
            <a:endParaRPr lang="en-US">
              <a:effectLst/>
            </a:endParaRPr>
          </a:p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PERIODE 1 S.D 29 AGUSTUS 2009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cat>
            <c:numRef>
              <c:f>'Raw Data Pasut'!$B$2:$B$697</c:f>
              <c:numCache>
                <c:formatCode>[$-F400]h:mm:ss\ AM/PM</c:formatCode>
                <c:ptCount val="696"/>
                <c:pt idx="0" c:formatCode="[$-F400]h:mm:ss\ AM/PM">
                  <c:v>0</c:v>
                </c:pt>
                <c:pt idx="1" c:formatCode="[$-F400]h:mm:ss\ AM/PM">
                  <c:v>0.0416666666666667</c:v>
                </c:pt>
                <c:pt idx="2" c:formatCode="[$-F400]h:mm:ss\ AM/PM">
                  <c:v>0.0833333333333333</c:v>
                </c:pt>
                <c:pt idx="3" c:formatCode="[$-F400]h:mm:ss\ AM/PM">
                  <c:v>0.125</c:v>
                </c:pt>
                <c:pt idx="4" c:formatCode="[$-F400]h:mm:ss\ AM/PM">
                  <c:v>0.166666666666667</c:v>
                </c:pt>
                <c:pt idx="5" c:formatCode="[$-F400]h:mm:ss\ AM/PM">
                  <c:v>0.208333333333333</c:v>
                </c:pt>
                <c:pt idx="6" c:formatCode="[$-F400]h:mm:ss\ AM/PM">
                  <c:v>0.25</c:v>
                </c:pt>
                <c:pt idx="7" c:formatCode="[$-F400]h:mm:ss\ AM/PM">
                  <c:v>0.291666666666667</c:v>
                </c:pt>
                <c:pt idx="8" c:formatCode="[$-F400]h:mm:ss\ AM/PM">
                  <c:v>0.333333333333333</c:v>
                </c:pt>
                <c:pt idx="9" c:formatCode="[$-F400]h:mm:ss\ AM/PM">
                  <c:v>0.375</c:v>
                </c:pt>
                <c:pt idx="10" c:formatCode="[$-F400]h:mm:ss\ AM/PM">
                  <c:v>0.416666666666667</c:v>
                </c:pt>
                <c:pt idx="11" c:formatCode="[$-F400]h:mm:ss\ AM/PM">
                  <c:v>0.458333333333333</c:v>
                </c:pt>
                <c:pt idx="12" c:formatCode="[$-F400]h:mm:ss\ AM/PM">
                  <c:v>0.5</c:v>
                </c:pt>
                <c:pt idx="13" c:formatCode="[$-F400]h:mm:ss\ AM/PM">
                  <c:v>0.541666666666667</c:v>
                </c:pt>
                <c:pt idx="14" c:formatCode="[$-F400]h:mm:ss\ AM/PM">
                  <c:v>0.583333333333333</c:v>
                </c:pt>
                <c:pt idx="15" c:formatCode="[$-F400]h:mm:ss\ AM/PM">
                  <c:v>0.625</c:v>
                </c:pt>
                <c:pt idx="16" c:formatCode="[$-F400]h:mm:ss\ AM/PM">
                  <c:v>0.666666666666667</c:v>
                </c:pt>
                <c:pt idx="17" c:formatCode="[$-F400]h:mm:ss\ AM/PM">
                  <c:v>0.708333333333333</c:v>
                </c:pt>
                <c:pt idx="18" c:formatCode="[$-F400]h:mm:ss\ AM/PM">
                  <c:v>0.75</c:v>
                </c:pt>
                <c:pt idx="19" c:formatCode="[$-F400]h:mm:ss\ AM/PM">
                  <c:v>0.791666666666667</c:v>
                </c:pt>
                <c:pt idx="20" c:formatCode="[$-F400]h:mm:ss\ AM/PM">
                  <c:v>0.833333333333333</c:v>
                </c:pt>
                <c:pt idx="21" c:formatCode="[$-F400]h:mm:ss\ AM/PM">
                  <c:v>0.875</c:v>
                </c:pt>
                <c:pt idx="22" c:formatCode="[$-F400]h:mm:ss\ AM/PM">
                  <c:v>0.916666666666667</c:v>
                </c:pt>
                <c:pt idx="23" c:formatCode="[$-F400]h:mm:ss\ AM/PM">
                  <c:v>0.958333333333333</c:v>
                </c:pt>
                <c:pt idx="24" c:formatCode="[$-F400]h:mm:ss\ AM/PM">
                  <c:v>1</c:v>
                </c:pt>
                <c:pt idx="25" c:formatCode="[$-F400]h:mm:ss\ AM/PM">
                  <c:v>1.04166666666667</c:v>
                </c:pt>
                <c:pt idx="26" c:formatCode="[$-F400]h:mm:ss\ AM/PM">
                  <c:v>1.08333333333333</c:v>
                </c:pt>
                <c:pt idx="27" c:formatCode="[$-F400]h:mm:ss\ AM/PM">
                  <c:v>1.125</c:v>
                </c:pt>
                <c:pt idx="28" c:formatCode="[$-F400]h:mm:ss\ AM/PM">
                  <c:v>1.16666666666667</c:v>
                </c:pt>
                <c:pt idx="29" c:formatCode="[$-F400]h:mm:ss\ AM/PM">
                  <c:v>1.20833333333333</c:v>
                </c:pt>
                <c:pt idx="30" c:formatCode="[$-F400]h:mm:ss\ AM/PM">
                  <c:v>1.25</c:v>
                </c:pt>
                <c:pt idx="31" c:formatCode="[$-F400]h:mm:ss\ AM/PM">
                  <c:v>1.29166666666667</c:v>
                </c:pt>
                <c:pt idx="32" c:formatCode="[$-F400]h:mm:ss\ AM/PM">
                  <c:v>1.33333333333333</c:v>
                </c:pt>
                <c:pt idx="33" c:formatCode="[$-F400]h:mm:ss\ AM/PM">
                  <c:v>1.375</c:v>
                </c:pt>
                <c:pt idx="34" c:formatCode="[$-F400]h:mm:ss\ AM/PM">
                  <c:v>1.41666666666667</c:v>
                </c:pt>
                <c:pt idx="35" c:formatCode="[$-F400]h:mm:ss\ AM/PM">
                  <c:v>1.45833333333333</c:v>
                </c:pt>
                <c:pt idx="36" c:formatCode="[$-F400]h:mm:ss\ AM/PM">
                  <c:v>1.5</c:v>
                </c:pt>
                <c:pt idx="37" c:formatCode="[$-F400]h:mm:ss\ AM/PM">
                  <c:v>1.54166666666667</c:v>
                </c:pt>
                <c:pt idx="38" c:formatCode="[$-F400]h:mm:ss\ AM/PM">
                  <c:v>1.58333333333333</c:v>
                </c:pt>
                <c:pt idx="39" c:formatCode="[$-F400]h:mm:ss\ AM/PM">
                  <c:v>1.625</c:v>
                </c:pt>
                <c:pt idx="40" c:formatCode="[$-F400]h:mm:ss\ AM/PM">
                  <c:v>1.66666666666667</c:v>
                </c:pt>
                <c:pt idx="41" c:formatCode="[$-F400]h:mm:ss\ AM/PM">
                  <c:v>1.70833333333333</c:v>
                </c:pt>
                <c:pt idx="42" c:formatCode="[$-F400]h:mm:ss\ AM/PM">
                  <c:v>1.75</c:v>
                </c:pt>
                <c:pt idx="43" c:formatCode="[$-F400]h:mm:ss\ AM/PM">
                  <c:v>1.79166666666667</c:v>
                </c:pt>
                <c:pt idx="44" c:formatCode="[$-F400]h:mm:ss\ AM/PM">
                  <c:v>1.83333333333333</c:v>
                </c:pt>
                <c:pt idx="45" c:formatCode="[$-F400]h:mm:ss\ AM/PM">
                  <c:v>1.875</c:v>
                </c:pt>
                <c:pt idx="46" c:formatCode="[$-F400]h:mm:ss\ AM/PM">
                  <c:v>1.91666666666667</c:v>
                </c:pt>
                <c:pt idx="47" c:formatCode="[$-F400]h:mm:ss\ AM/PM">
                  <c:v>1.95833333333333</c:v>
                </c:pt>
                <c:pt idx="48" c:formatCode="[$-F400]h:mm:ss\ AM/PM">
                  <c:v>2</c:v>
                </c:pt>
                <c:pt idx="49" c:formatCode="[$-F400]h:mm:ss\ AM/PM">
                  <c:v>2.04166666666667</c:v>
                </c:pt>
                <c:pt idx="50" c:formatCode="[$-F400]h:mm:ss\ AM/PM">
                  <c:v>2.08333333333333</c:v>
                </c:pt>
                <c:pt idx="51" c:formatCode="[$-F400]h:mm:ss\ AM/PM">
                  <c:v>2.125</c:v>
                </c:pt>
                <c:pt idx="52" c:formatCode="[$-F400]h:mm:ss\ AM/PM">
                  <c:v>2.16666666666667</c:v>
                </c:pt>
                <c:pt idx="53" c:formatCode="[$-F400]h:mm:ss\ AM/PM">
                  <c:v>2.20833333333333</c:v>
                </c:pt>
                <c:pt idx="54" c:formatCode="[$-F400]h:mm:ss\ AM/PM">
                  <c:v>2.25</c:v>
                </c:pt>
                <c:pt idx="55" c:formatCode="[$-F400]h:mm:ss\ AM/PM">
                  <c:v>2.29166666666667</c:v>
                </c:pt>
                <c:pt idx="56" c:formatCode="[$-F400]h:mm:ss\ AM/PM">
                  <c:v>2.33333333333333</c:v>
                </c:pt>
                <c:pt idx="57" c:formatCode="[$-F400]h:mm:ss\ AM/PM">
                  <c:v>2.375</c:v>
                </c:pt>
                <c:pt idx="58" c:formatCode="[$-F400]h:mm:ss\ AM/PM">
                  <c:v>2.41666666666667</c:v>
                </c:pt>
                <c:pt idx="59" c:formatCode="[$-F400]h:mm:ss\ AM/PM">
                  <c:v>2.45833333333333</c:v>
                </c:pt>
                <c:pt idx="60" c:formatCode="[$-F400]h:mm:ss\ AM/PM">
                  <c:v>2.5</c:v>
                </c:pt>
                <c:pt idx="61" c:formatCode="[$-F400]h:mm:ss\ AM/PM">
                  <c:v>2.54166666666667</c:v>
                </c:pt>
                <c:pt idx="62" c:formatCode="[$-F400]h:mm:ss\ AM/PM">
                  <c:v>2.58333333333333</c:v>
                </c:pt>
                <c:pt idx="63" c:formatCode="[$-F400]h:mm:ss\ AM/PM">
                  <c:v>2.625</c:v>
                </c:pt>
                <c:pt idx="64" c:formatCode="[$-F400]h:mm:ss\ AM/PM">
                  <c:v>2.66666666666667</c:v>
                </c:pt>
                <c:pt idx="65" c:formatCode="[$-F400]h:mm:ss\ AM/PM">
                  <c:v>2.70833333333333</c:v>
                </c:pt>
                <c:pt idx="66" c:formatCode="[$-F400]h:mm:ss\ AM/PM">
                  <c:v>2.75</c:v>
                </c:pt>
                <c:pt idx="67" c:formatCode="[$-F400]h:mm:ss\ AM/PM">
                  <c:v>2.79166666666667</c:v>
                </c:pt>
                <c:pt idx="68" c:formatCode="[$-F400]h:mm:ss\ AM/PM">
                  <c:v>2.83333333333333</c:v>
                </c:pt>
                <c:pt idx="69" c:formatCode="[$-F400]h:mm:ss\ AM/PM">
                  <c:v>2.875</c:v>
                </c:pt>
                <c:pt idx="70" c:formatCode="[$-F400]h:mm:ss\ AM/PM">
                  <c:v>2.91666666666667</c:v>
                </c:pt>
                <c:pt idx="71" c:formatCode="[$-F400]h:mm:ss\ AM/PM">
                  <c:v>2.95833333333333</c:v>
                </c:pt>
                <c:pt idx="72" c:formatCode="[$-F400]h:mm:ss\ AM/PM">
                  <c:v>3</c:v>
                </c:pt>
                <c:pt idx="73" c:formatCode="[$-F400]h:mm:ss\ AM/PM">
                  <c:v>3.04166666666667</c:v>
                </c:pt>
                <c:pt idx="74" c:formatCode="[$-F400]h:mm:ss\ AM/PM">
                  <c:v>3.08333333333333</c:v>
                </c:pt>
                <c:pt idx="75" c:formatCode="[$-F400]h:mm:ss\ AM/PM">
                  <c:v>3.125</c:v>
                </c:pt>
                <c:pt idx="76" c:formatCode="[$-F400]h:mm:ss\ AM/PM">
                  <c:v>3.16666666666667</c:v>
                </c:pt>
                <c:pt idx="77" c:formatCode="[$-F400]h:mm:ss\ AM/PM">
                  <c:v>3.20833333333333</c:v>
                </c:pt>
                <c:pt idx="78" c:formatCode="[$-F400]h:mm:ss\ AM/PM">
                  <c:v>3.25</c:v>
                </c:pt>
                <c:pt idx="79" c:formatCode="[$-F400]h:mm:ss\ AM/PM">
                  <c:v>3.29166666666667</c:v>
                </c:pt>
                <c:pt idx="80" c:formatCode="[$-F400]h:mm:ss\ AM/PM">
                  <c:v>3.33333333333333</c:v>
                </c:pt>
                <c:pt idx="81" c:formatCode="[$-F400]h:mm:ss\ AM/PM">
                  <c:v>3.375</c:v>
                </c:pt>
                <c:pt idx="82" c:formatCode="[$-F400]h:mm:ss\ AM/PM">
                  <c:v>3.41666666666667</c:v>
                </c:pt>
                <c:pt idx="83" c:formatCode="[$-F400]h:mm:ss\ AM/PM">
                  <c:v>3.45833333333333</c:v>
                </c:pt>
                <c:pt idx="84" c:formatCode="[$-F400]h:mm:ss\ AM/PM">
                  <c:v>3.5</c:v>
                </c:pt>
                <c:pt idx="85" c:formatCode="[$-F400]h:mm:ss\ AM/PM">
                  <c:v>3.54166666666667</c:v>
                </c:pt>
                <c:pt idx="86" c:formatCode="[$-F400]h:mm:ss\ AM/PM">
                  <c:v>3.58333333333333</c:v>
                </c:pt>
                <c:pt idx="87" c:formatCode="[$-F400]h:mm:ss\ AM/PM">
                  <c:v>3.625</c:v>
                </c:pt>
                <c:pt idx="88" c:formatCode="[$-F400]h:mm:ss\ AM/PM">
                  <c:v>3.66666666666667</c:v>
                </c:pt>
                <c:pt idx="89" c:formatCode="[$-F400]h:mm:ss\ AM/PM">
                  <c:v>3.70833333333333</c:v>
                </c:pt>
                <c:pt idx="90" c:formatCode="[$-F400]h:mm:ss\ AM/PM">
                  <c:v>3.75</c:v>
                </c:pt>
                <c:pt idx="91" c:formatCode="[$-F400]h:mm:ss\ AM/PM">
                  <c:v>3.79166666666667</c:v>
                </c:pt>
                <c:pt idx="92" c:formatCode="[$-F400]h:mm:ss\ AM/PM">
                  <c:v>3.83333333333333</c:v>
                </c:pt>
                <c:pt idx="93" c:formatCode="[$-F400]h:mm:ss\ AM/PM">
                  <c:v>3.875</c:v>
                </c:pt>
                <c:pt idx="94" c:formatCode="[$-F400]h:mm:ss\ AM/PM">
                  <c:v>3.91666666666667</c:v>
                </c:pt>
                <c:pt idx="95" c:formatCode="[$-F400]h:mm:ss\ AM/PM">
                  <c:v>3.95833333333333</c:v>
                </c:pt>
                <c:pt idx="96" c:formatCode="[$-F400]h:mm:ss\ AM/PM">
                  <c:v>4</c:v>
                </c:pt>
                <c:pt idx="97" c:formatCode="[$-F400]h:mm:ss\ AM/PM">
                  <c:v>4.04166666666667</c:v>
                </c:pt>
                <c:pt idx="98" c:formatCode="[$-F400]h:mm:ss\ AM/PM">
                  <c:v>4.08333333333333</c:v>
                </c:pt>
                <c:pt idx="99" c:formatCode="[$-F400]h:mm:ss\ AM/PM">
                  <c:v>4.125</c:v>
                </c:pt>
                <c:pt idx="100" c:formatCode="[$-F400]h:mm:ss\ AM/PM">
                  <c:v>4.16666666666667</c:v>
                </c:pt>
                <c:pt idx="101" c:formatCode="[$-F400]h:mm:ss\ AM/PM">
                  <c:v>4.20833333333333</c:v>
                </c:pt>
                <c:pt idx="102" c:formatCode="[$-F400]h:mm:ss\ AM/PM">
                  <c:v>4.25</c:v>
                </c:pt>
                <c:pt idx="103" c:formatCode="[$-F400]h:mm:ss\ AM/PM">
                  <c:v>4.29166666666667</c:v>
                </c:pt>
                <c:pt idx="104" c:formatCode="[$-F400]h:mm:ss\ AM/PM">
                  <c:v>4.33333333333333</c:v>
                </c:pt>
                <c:pt idx="105" c:formatCode="[$-F400]h:mm:ss\ AM/PM">
                  <c:v>4.375</c:v>
                </c:pt>
                <c:pt idx="106" c:formatCode="[$-F400]h:mm:ss\ AM/PM">
                  <c:v>4.41666666666667</c:v>
                </c:pt>
                <c:pt idx="107" c:formatCode="[$-F400]h:mm:ss\ AM/PM">
                  <c:v>4.45833333333333</c:v>
                </c:pt>
                <c:pt idx="108" c:formatCode="[$-F400]h:mm:ss\ AM/PM">
                  <c:v>4.5</c:v>
                </c:pt>
                <c:pt idx="109" c:formatCode="[$-F400]h:mm:ss\ AM/PM">
                  <c:v>4.54166666666667</c:v>
                </c:pt>
                <c:pt idx="110" c:formatCode="[$-F400]h:mm:ss\ AM/PM">
                  <c:v>4.58333333333333</c:v>
                </c:pt>
                <c:pt idx="111" c:formatCode="[$-F400]h:mm:ss\ AM/PM">
                  <c:v>4.625</c:v>
                </c:pt>
                <c:pt idx="112" c:formatCode="[$-F400]h:mm:ss\ AM/PM">
                  <c:v>4.66666666666667</c:v>
                </c:pt>
                <c:pt idx="113" c:formatCode="[$-F400]h:mm:ss\ AM/PM">
                  <c:v>4.70833333333333</c:v>
                </c:pt>
                <c:pt idx="114" c:formatCode="[$-F400]h:mm:ss\ AM/PM">
                  <c:v>4.75</c:v>
                </c:pt>
                <c:pt idx="115" c:formatCode="[$-F400]h:mm:ss\ AM/PM">
                  <c:v>4.79166666666667</c:v>
                </c:pt>
                <c:pt idx="116" c:formatCode="[$-F400]h:mm:ss\ AM/PM">
                  <c:v>4.83333333333333</c:v>
                </c:pt>
                <c:pt idx="117" c:formatCode="[$-F400]h:mm:ss\ AM/PM">
                  <c:v>4.875</c:v>
                </c:pt>
                <c:pt idx="118" c:formatCode="[$-F400]h:mm:ss\ AM/PM">
                  <c:v>4.91666666666667</c:v>
                </c:pt>
                <c:pt idx="119" c:formatCode="[$-F400]h:mm:ss\ AM/PM">
                  <c:v>4.95833333333333</c:v>
                </c:pt>
                <c:pt idx="120" c:formatCode="[$-F400]h:mm:ss\ AM/PM">
                  <c:v>5</c:v>
                </c:pt>
                <c:pt idx="121" c:formatCode="[$-F400]h:mm:ss\ AM/PM">
                  <c:v>5.04166666666667</c:v>
                </c:pt>
                <c:pt idx="122" c:formatCode="[$-F400]h:mm:ss\ AM/PM">
                  <c:v>5.08333333333333</c:v>
                </c:pt>
                <c:pt idx="123" c:formatCode="[$-F400]h:mm:ss\ AM/PM">
                  <c:v>5.125</c:v>
                </c:pt>
                <c:pt idx="124" c:formatCode="[$-F400]h:mm:ss\ AM/PM">
                  <c:v>5.16666666666667</c:v>
                </c:pt>
                <c:pt idx="125" c:formatCode="[$-F400]h:mm:ss\ AM/PM">
                  <c:v>5.20833333333333</c:v>
                </c:pt>
                <c:pt idx="126" c:formatCode="[$-F400]h:mm:ss\ AM/PM">
                  <c:v>5.25</c:v>
                </c:pt>
                <c:pt idx="127" c:formatCode="[$-F400]h:mm:ss\ AM/PM">
                  <c:v>5.29166666666667</c:v>
                </c:pt>
                <c:pt idx="128" c:formatCode="[$-F400]h:mm:ss\ AM/PM">
                  <c:v>5.33333333333333</c:v>
                </c:pt>
                <c:pt idx="129" c:formatCode="[$-F400]h:mm:ss\ AM/PM">
                  <c:v>5.375</c:v>
                </c:pt>
                <c:pt idx="130" c:formatCode="[$-F400]h:mm:ss\ AM/PM">
                  <c:v>5.41666666666667</c:v>
                </c:pt>
                <c:pt idx="131" c:formatCode="[$-F400]h:mm:ss\ AM/PM">
                  <c:v>5.45833333333333</c:v>
                </c:pt>
                <c:pt idx="132" c:formatCode="[$-F400]h:mm:ss\ AM/PM">
                  <c:v>5.5</c:v>
                </c:pt>
                <c:pt idx="133" c:formatCode="[$-F400]h:mm:ss\ AM/PM">
                  <c:v>5.54166666666667</c:v>
                </c:pt>
                <c:pt idx="134" c:formatCode="[$-F400]h:mm:ss\ AM/PM">
                  <c:v>5.58333333333333</c:v>
                </c:pt>
                <c:pt idx="135" c:formatCode="[$-F400]h:mm:ss\ AM/PM">
                  <c:v>5.625</c:v>
                </c:pt>
                <c:pt idx="136" c:formatCode="[$-F400]h:mm:ss\ AM/PM">
                  <c:v>5.66666666666667</c:v>
                </c:pt>
                <c:pt idx="137" c:formatCode="[$-F400]h:mm:ss\ AM/PM">
                  <c:v>5.70833333333333</c:v>
                </c:pt>
                <c:pt idx="138" c:formatCode="[$-F400]h:mm:ss\ AM/PM">
                  <c:v>5.75</c:v>
                </c:pt>
                <c:pt idx="139" c:formatCode="[$-F400]h:mm:ss\ AM/PM">
                  <c:v>5.79166666666667</c:v>
                </c:pt>
                <c:pt idx="140" c:formatCode="[$-F400]h:mm:ss\ AM/PM">
                  <c:v>5.83333333333333</c:v>
                </c:pt>
                <c:pt idx="141" c:formatCode="[$-F400]h:mm:ss\ AM/PM">
                  <c:v>5.875</c:v>
                </c:pt>
                <c:pt idx="142" c:formatCode="[$-F400]h:mm:ss\ AM/PM">
                  <c:v>5.91666666666667</c:v>
                </c:pt>
                <c:pt idx="143" c:formatCode="[$-F400]h:mm:ss\ AM/PM">
                  <c:v>5.95833333333333</c:v>
                </c:pt>
                <c:pt idx="144" c:formatCode="[$-F400]h:mm:ss\ AM/PM">
                  <c:v>6</c:v>
                </c:pt>
                <c:pt idx="145" c:formatCode="[$-F400]h:mm:ss\ AM/PM">
                  <c:v>6.04166666666667</c:v>
                </c:pt>
                <c:pt idx="146" c:formatCode="[$-F400]h:mm:ss\ AM/PM">
                  <c:v>6.08333333333333</c:v>
                </c:pt>
                <c:pt idx="147" c:formatCode="[$-F400]h:mm:ss\ AM/PM">
                  <c:v>6.125</c:v>
                </c:pt>
                <c:pt idx="148" c:formatCode="[$-F400]h:mm:ss\ AM/PM">
                  <c:v>6.16666666666667</c:v>
                </c:pt>
                <c:pt idx="149" c:formatCode="[$-F400]h:mm:ss\ AM/PM">
                  <c:v>6.20833333333333</c:v>
                </c:pt>
                <c:pt idx="150" c:formatCode="[$-F400]h:mm:ss\ AM/PM">
                  <c:v>6.25</c:v>
                </c:pt>
                <c:pt idx="151" c:formatCode="[$-F400]h:mm:ss\ AM/PM">
                  <c:v>6.29166666666667</c:v>
                </c:pt>
                <c:pt idx="152" c:formatCode="[$-F400]h:mm:ss\ AM/PM">
                  <c:v>6.33333333333333</c:v>
                </c:pt>
                <c:pt idx="153" c:formatCode="[$-F400]h:mm:ss\ AM/PM">
                  <c:v>6.375</c:v>
                </c:pt>
                <c:pt idx="154" c:formatCode="[$-F400]h:mm:ss\ AM/PM">
                  <c:v>6.41666666666667</c:v>
                </c:pt>
                <c:pt idx="155" c:formatCode="[$-F400]h:mm:ss\ AM/PM">
                  <c:v>6.45833333333333</c:v>
                </c:pt>
                <c:pt idx="156" c:formatCode="[$-F400]h:mm:ss\ AM/PM">
                  <c:v>6.5</c:v>
                </c:pt>
                <c:pt idx="157" c:formatCode="[$-F400]h:mm:ss\ AM/PM">
                  <c:v>6.54166666666667</c:v>
                </c:pt>
                <c:pt idx="158" c:formatCode="[$-F400]h:mm:ss\ AM/PM">
                  <c:v>6.58333333333333</c:v>
                </c:pt>
                <c:pt idx="159" c:formatCode="[$-F400]h:mm:ss\ AM/PM">
                  <c:v>6.625</c:v>
                </c:pt>
                <c:pt idx="160" c:formatCode="[$-F400]h:mm:ss\ AM/PM">
                  <c:v>6.66666666666667</c:v>
                </c:pt>
                <c:pt idx="161" c:formatCode="[$-F400]h:mm:ss\ AM/PM">
                  <c:v>6.70833333333333</c:v>
                </c:pt>
                <c:pt idx="162" c:formatCode="[$-F400]h:mm:ss\ AM/PM">
                  <c:v>6.75</c:v>
                </c:pt>
                <c:pt idx="163" c:formatCode="[$-F400]h:mm:ss\ AM/PM">
                  <c:v>6.79166666666667</c:v>
                </c:pt>
                <c:pt idx="164" c:formatCode="[$-F400]h:mm:ss\ AM/PM">
                  <c:v>6.83333333333333</c:v>
                </c:pt>
                <c:pt idx="165" c:formatCode="[$-F400]h:mm:ss\ AM/PM">
                  <c:v>6.875</c:v>
                </c:pt>
                <c:pt idx="166" c:formatCode="[$-F400]h:mm:ss\ AM/PM">
                  <c:v>6.91666666666667</c:v>
                </c:pt>
                <c:pt idx="167" c:formatCode="[$-F400]h:mm:ss\ AM/PM">
                  <c:v>6.95833333333333</c:v>
                </c:pt>
                <c:pt idx="168" c:formatCode="[$-F400]h:mm:ss\ AM/PM">
                  <c:v>7</c:v>
                </c:pt>
                <c:pt idx="169" c:formatCode="[$-F400]h:mm:ss\ AM/PM">
                  <c:v>7.04166666666667</c:v>
                </c:pt>
                <c:pt idx="170" c:formatCode="[$-F400]h:mm:ss\ AM/PM">
                  <c:v>7.08333333333333</c:v>
                </c:pt>
                <c:pt idx="171" c:formatCode="[$-F400]h:mm:ss\ AM/PM">
                  <c:v>7.125</c:v>
                </c:pt>
                <c:pt idx="172" c:formatCode="[$-F400]h:mm:ss\ AM/PM">
                  <c:v>7.16666666666667</c:v>
                </c:pt>
                <c:pt idx="173" c:formatCode="[$-F400]h:mm:ss\ AM/PM">
                  <c:v>7.20833333333333</c:v>
                </c:pt>
                <c:pt idx="174" c:formatCode="[$-F400]h:mm:ss\ AM/PM">
                  <c:v>7.25</c:v>
                </c:pt>
                <c:pt idx="175" c:formatCode="[$-F400]h:mm:ss\ AM/PM">
                  <c:v>7.29166666666667</c:v>
                </c:pt>
                <c:pt idx="176" c:formatCode="[$-F400]h:mm:ss\ AM/PM">
                  <c:v>7.33333333333333</c:v>
                </c:pt>
                <c:pt idx="177" c:formatCode="[$-F400]h:mm:ss\ AM/PM">
                  <c:v>7.375</c:v>
                </c:pt>
                <c:pt idx="178" c:formatCode="[$-F400]h:mm:ss\ AM/PM">
                  <c:v>7.41666666666667</c:v>
                </c:pt>
                <c:pt idx="179" c:formatCode="[$-F400]h:mm:ss\ AM/PM">
                  <c:v>7.45833333333333</c:v>
                </c:pt>
                <c:pt idx="180" c:formatCode="[$-F400]h:mm:ss\ AM/PM">
                  <c:v>7.5</c:v>
                </c:pt>
                <c:pt idx="181" c:formatCode="[$-F400]h:mm:ss\ AM/PM">
                  <c:v>7.54166666666667</c:v>
                </c:pt>
                <c:pt idx="182" c:formatCode="[$-F400]h:mm:ss\ AM/PM">
                  <c:v>7.58333333333333</c:v>
                </c:pt>
                <c:pt idx="183" c:formatCode="[$-F400]h:mm:ss\ AM/PM">
                  <c:v>7.625</c:v>
                </c:pt>
                <c:pt idx="184" c:formatCode="[$-F400]h:mm:ss\ AM/PM">
                  <c:v>7.66666666666667</c:v>
                </c:pt>
                <c:pt idx="185" c:formatCode="[$-F400]h:mm:ss\ AM/PM">
                  <c:v>7.70833333333333</c:v>
                </c:pt>
                <c:pt idx="186" c:formatCode="[$-F400]h:mm:ss\ AM/PM">
                  <c:v>7.75</c:v>
                </c:pt>
                <c:pt idx="187" c:formatCode="[$-F400]h:mm:ss\ AM/PM">
                  <c:v>7.79166666666667</c:v>
                </c:pt>
                <c:pt idx="188" c:formatCode="[$-F400]h:mm:ss\ AM/PM">
                  <c:v>7.83333333333333</c:v>
                </c:pt>
                <c:pt idx="189" c:formatCode="[$-F400]h:mm:ss\ AM/PM">
                  <c:v>7.875</c:v>
                </c:pt>
                <c:pt idx="190" c:formatCode="[$-F400]h:mm:ss\ AM/PM">
                  <c:v>7.91666666666667</c:v>
                </c:pt>
                <c:pt idx="191" c:formatCode="[$-F400]h:mm:ss\ AM/PM">
                  <c:v>7.95833333333333</c:v>
                </c:pt>
                <c:pt idx="192" c:formatCode="[$-F400]h:mm:ss\ AM/PM">
                  <c:v>8</c:v>
                </c:pt>
                <c:pt idx="193" c:formatCode="[$-F400]h:mm:ss\ AM/PM">
                  <c:v>8.04166666666667</c:v>
                </c:pt>
                <c:pt idx="194" c:formatCode="[$-F400]h:mm:ss\ AM/PM">
                  <c:v>8.08333333333333</c:v>
                </c:pt>
                <c:pt idx="195" c:formatCode="[$-F400]h:mm:ss\ AM/PM">
                  <c:v>8.125</c:v>
                </c:pt>
                <c:pt idx="196" c:formatCode="[$-F400]h:mm:ss\ AM/PM">
                  <c:v>8.16666666666667</c:v>
                </c:pt>
                <c:pt idx="197" c:formatCode="[$-F400]h:mm:ss\ AM/PM">
                  <c:v>8.20833333333333</c:v>
                </c:pt>
                <c:pt idx="198" c:formatCode="[$-F400]h:mm:ss\ AM/PM">
                  <c:v>8.25</c:v>
                </c:pt>
                <c:pt idx="199" c:formatCode="[$-F400]h:mm:ss\ AM/PM">
                  <c:v>8.29166666666667</c:v>
                </c:pt>
                <c:pt idx="200" c:formatCode="[$-F400]h:mm:ss\ AM/PM">
                  <c:v>8.33333333333333</c:v>
                </c:pt>
                <c:pt idx="201" c:formatCode="[$-F400]h:mm:ss\ AM/PM">
                  <c:v>8.375</c:v>
                </c:pt>
                <c:pt idx="202" c:formatCode="[$-F400]h:mm:ss\ AM/PM">
                  <c:v>8.41666666666667</c:v>
                </c:pt>
                <c:pt idx="203" c:formatCode="[$-F400]h:mm:ss\ AM/PM">
                  <c:v>8.45833333333333</c:v>
                </c:pt>
                <c:pt idx="204" c:formatCode="[$-F400]h:mm:ss\ AM/PM">
                  <c:v>8.5</c:v>
                </c:pt>
                <c:pt idx="205" c:formatCode="[$-F400]h:mm:ss\ AM/PM">
                  <c:v>8.54166666666667</c:v>
                </c:pt>
                <c:pt idx="206" c:formatCode="[$-F400]h:mm:ss\ AM/PM">
                  <c:v>8.58333333333333</c:v>
                </c:pt>
                <c:pt idx="207" c:formatCode="[$-F400]h:mm:ss\ AM/PM">
                  <c:v>8.625</c:v>
                </c:pt>
                <c:pt idx="208" c:formatCode="[$-F400]h:mm:ss\ AM/PM">
                  <c:v>8.66666666666667</c:v>
                </c:pt>
                <c:pt idx="209" c:formatCode="[$-F400]h:mm:ss\ AM/PM">
                  <c:v>8.70833333333333</c:v>
                </c:pt>
                <c:pt idx="210" c:formatCode="[$-F400]h:mm:ss\ AM/PM">
                  <c:v>8.75</c:v>
                </c:pt>
                <c:pt idx="211" c:formatCode="[$-F400]h:mm:ss\ AM/PM">
                  <c:v>8.79166666666667</c:v>
                </c:pt>
                <c:pt idx="212" c:formatCode="[$-F400]h:mm:ss\ AM/PM">
                  <c:v>8.83333333333333</c:v>
                </c:pt>
                <c:pt idx="213" c:formatCode="[$-F400]h:mm:ss\ AM/PM">
                  <c:v>8.875</c:v>
                </c:pt>
                <c:pt idx="214" c:formatCode="[$-F400]h:mm:ss\ AM/PM">
                  <c:v>8.91666666666667</c:v>
                </c:pt>
                <c:pt idx="215" c:formatCode="[$-F400]h:mm:ss\ AM/PM">
                  <c:v>8.95833333333333</c:v>
                </c:pt>
                <c:pt idx="216" c:formatCode="[$-F400]h:mm:ss\ AM/PM">
                  <c:v>9</c:v>
                </c:pt>
                <c:pt idx="217" c:formatCode="[$-F400]h:mm:ss\ AM/PM">
                  <c:v>9.04166666666667</c:v>
                </c:pt>
                <c:pt idx="218" c:formatCode="[$-F400]h:mm:ss\ AM/PM">
                  <c:v>9.08333333333333</c:v>
                </c:pt>
                <c:pt idx="219" c:formatCode="[$-F400]h:mm:ss\ AM/PM">
                  <c:v>9.125</c:v>
                </c:pt>
                <c:pt idx="220" c:formatCode="[$-F400]h:mm:ss\ AM/PM">
                  <c:v>9.16666666666667</c:v>
                </c:pt>
                <c:pt idx="221" c:formatCode="[$-F400]h:mm:ss\ AM/PM">
                  <c:v>9.20833333333333</c:v>
                </c:pt>
                <c:pt idx="222" c:formatCode="[$-F400]h:mm:ss\ AM/PM">
                  <c:v>9.25</c:v>
                </c:pt>
                <c:pt idx="223" c:formatCode="[$-F400]h:mm:ss\ AM/PM">
                  <c:v>9.29166666666667</c:v>
                </c:pt>
                <c:pt idx="224" c:formatCode="[$-F400]h:mm:ss\ AM/PM">
                  <c:v>9.33333333333333</c:v>
                </c:pt>
                <c:pt idx="225" c:formatCode="[$-F400]h:mm:ss\ AM/PM">
                  <c:v>9.375</c:v>
                </c:pt>
                <c:pt idx="226" c:formatCode="[$-F400]h:mm:ss\ AM/PM">
                  <c:v>9.41666666666667</c:v>
                </c:pt>
                <c:pt idx="227" c:formatCode="[$-F400]h:mm:ss\ AM/PM">
                  <c:v>9.45833333333333</c:v>
                </c:pt>
                <c:pt idx="228" c:formatCode="[$-F400]h:mm:ss\ AM/PM">
                  <c:v>9.5</c:v>
                </c:pt>
                <c:pt idx="229" c:formatCode="[$-F400]h:mm:ss\ AM/PM">
                  <c:v>9.54166666666667</c:v>
                </c:pt>
                <c:pt idx="230" c:formatCode="[$-F400]h:mm:ss\ AM/PM">
                  <c:v>9.58333333333333</c:v>
                </c:pt>
                <c:pt idx="231" c:formatCode="[$-F400]h:mm:ss\ AM/PM">
                  <c:v>9.625</c:v>
                </c:pt>
                <c:pt idx="232" c:formatCode="[$-F400]h:mm:ss\ AM/PM">
                  <c:v>9.66666666666667</c:v>
                </c:pt>
                <c:pt idx="233" c:formatCode="[$-F400]h:mm:ss\ AM/PM">
                  <c:v>9.70833333333333</c:v>
                </c:pt>
                <c:pt idx="234" c:formatCode="[$-F400]h:mm:ss\ AM/PM">
                  <c:v>9.75</c:v>
                </c:pt>
                <c:pt idx="235" c:formatCode="[$-F400]h:mm:ss\ AM/PM">
                  <c:v>9.79166666666667</c:v>
                </c:pt>
                <c:pt idx="236" c:formatCode="[$-F400]h:mm:ss\ AM/PM">
                  <c:v>9.83333333333333</c:v>
                </c:pt>
                <c:pt idx="237" c:formatCode="[$-F400]h:mm:ss\ AM/PM">
                  <c:v>9.875</c:v>
                </c:pt>
                <c:pt idx="238" c:formatCode="[$-F400]h:mm:ss\ AM/PM">
                  <c:v>9.91666666666667</c:v>
                </c:pt>
                <c:pt idx="239" c:formatCode="[$-F400]h:mm:ss\ AM/PM">
                  <c:v>9.95833333333333</c:v>
                </c:pt>
                <c:pt idx="240" c:formatCode="[$-F400]h:mm:ss\ AM/PM">
                  <c:v>10</c:v>
                </c:pt>
                <c:pt idx="241" c:formatCode="[$-F400]h:mm:ss\ AM/PM">
                  <c:v>10.0416666666667</c:v>
                </c:pt>
                <c:pt idx="242" c:formatCode="[$-F400]h:mm:ss\ AM/PM">
                  <c:v>10.0833333333333</c:v>
                </c:pt>
                <c:pt idx="243" c:formatCode="[$-F400]h:mm:ss\ AM/PM">
                  <c:v>10.125</c:v>
                </c:pt>
                <c:pt idx="244" c:formatCode="[$-F400]h:mm:ss\ AM/PM">
                  <c:v>10.1666666666667</c:v>
                </c:pt>
                <c:pt idx="245" c:formatCode="[$-F400]h:mm:ss\ AM/PM">
                  <c:v>10.2083333333333</c:v>
                </c:pt>
                <c:pt idx="246" c:formatCode="[$-F400]h:mm:ss\ AM/PM">
                  <c:v>10.25</c:v>
                </c:pt>
                <c:pt idx="247" c:formatCode="[$-F400]h:mm:ss\ AM/PM">
                  <c:v>10.2916666666667</c:v>
                </c:pt>
                <c:pt idx="248" c:formatCode="[$-F400]h:mm:ss\ AM/PM">
                  <c:v>10.3333333333333</c:v>
                </c:pt>
                <c:pt idx="249" c:formatCode="[$-F400]h:mm:ss\ AM/PM">
                  <c:v>10.375</c:v>
                </c:pt>
                <c:pt idx="250" c:formatCode="[$-F400]h:mm:ss\ AM/PM">
                  <c:v>10.4166666666667</c:v>
                </c:pt>
                <c:pt idx="251" c:formatCode="[$-F400]h:mm:ss\ AM/PM">
                  <c:v>10.4583333333333</c:v>
                </c:pt>
                <c:pt idx="252" c:formatCode="[$-F400]h:mm:ss\ AM/PM">
                  <c:v>10.5</c:v>
                </c:pt>
                <c:pt idx="253" c:formatCode="[$-F400]h:mm:ss\ AM/PM">
                  <c:v>10.5416666666667</c:v>
                </c:pt>
                <c:pt idx="254" c:formatCode="[$-F400]h:mm:ss\ AM/PM">
                  <c:v>10.5833333333333</c:v>
                </c:pt>
                <c:pt idx="255" c:formatCode="[$-F400]h:mm:ss\ AM/PM">
                  <c:v>10.625</c:v>
                </c:pt>
                <c:pt idx="256" c:formatCode="[$-F400]h:mm:ss\ AM/PM">
                  <c:v>10.6666666666667</c:v>
                </c:pt>
                <c:pt idx="257" c:formatCode="[$-F400]h:mm:ss\ AM/PM">
                  <c:v>10.7083333333333</c:v>
                </c:pt>
                <c:pt idx="258" c:formatCode="[$-F400]h:mm:ss\ AM/PM">
                  <c:v>10.75</c:v>
                </c:pt>
                <c:pt idx="259" c:formatCode="[$-F400]h:mm:ss\ AM/PM">
                  <c:v>10.7916666666667</c:v>
                </c:pt>
                <c:pt idx="260" c:formatCode="[$-F400]h:mm:ss\ AM/PM">
                  <c:v>10.8333333333333</c:v>
                </c:pt>
                <c:pt idx="261" c:formatCode="[$-F400]h:mm:ss\ AM/PM">
                  <c:v>10.875</c:v>
                </c:pt>
                <c:pt idx="262" c:formatCode="[$-F400]h:mm:ss\ AM/PM">
                  <c:v>10.9166666666667</c:v>
                </c:pt>
                <c:pt idx="263" c:formatCode="[$-F400]h:mm:ss\ AM/PM">
                  <c:v>10.9583333333333</c:v>
                </c:pt>
                <c:pt idx="264" c:formatCode="[$-F400]h:mm:ss\ AM/PM">
                  <c:v>11</c:v>
                </c:pt>
                <c:pt idx="265" c:formatCode="[$-F400]h:mm:ss\ AM/PM">
                  <c:v>11.0416666666667</c:v>
                </c:pt>
                <c:pt idx="266" c:formatCode="[$-F400]h:mm:ss\ AM/PM">
                  <c:v>11.0833333333333</c:v>
                </c:pt>
                <c:pt idx="267" c:formatCode="[$-F400]h:mm:ss\ AM/PM">
                  <c:v>11.125</c:v>
                </c:pt>
                <c:pt idx="268" c:formatCode="[$-F400]h:mm:ss\ AM/PM">
                  <c:v>11.1666666666667</c:v>
                </c:pt>
                <c:pt idx="269" c:formatCode="[$-F400]h:mm:ss\ AM/PM">
                  <c:v>11.2083333333333</c:v>
                </c:pt>
                <c:pt idx="270" c:formatCode="[$-F400]h:mm:ss\ AM/PM">
                  <c:v>11.25</c:v>
                </c:pt>
                <c:pt idx="271" c:formatCode="[$-F400]h:mm:ss\ AM/PM">
                  <c:v>11.2916666666667</c:v>
                </c:pt>
                <c:pt idx="272" c:formatCode="[$-F400]h:mm:ss\ AM/PM">
                  <c:v>11.3333333333333</c:v>
                </c:pt>
                <c:pt idx="273" c:formatCode="[$-F400]h:mm:ss\ AM/PM">
                  <c:v>11.375</c:v>
                </c:pt>
                <c:pt idx="274" c:formatCode="[$-F400]h:mm:ss\ AM/PM">
                  <c:v>11.4166666666667</c:v>
                </c:pt>
                <c:pt idx="275" c:formatCode="[$-F400]h:mm:ss\ AM/PM">
                  <c:v>11.4583333333333</c:v>
                </c:pt>
                <c:pt idx="276" c:formatCode="[$-F400]h:mm:ss\ AM/PM">
                  <c:v>11.5</c:v>
                </c:pt>
                <c:pt idx="277" c:formatCode="[$-F400]h:mm:ss\ AM/PM">
                  <c:v>11.5416666666667</c:v>
                </c:pt>
                <c:pt idx="278" c:formatCode="[$-F400]h:mm:ss\ AM/PM">
                  <c:v>11.5833333333333</c:v>
                </c:pt>
                <c:pt idx="279" c:formatCode="[$-F400]h:mm:ss\ AM/PM">
                  <c:v>11.625</c:v>
                </c:pt>
                <c:pt idx="280" c:formatCode="[$-F400]h:mm:ss\ AM/PM">
                  <c:v>11.6666666666667</c:v>
                </c:pt>
                <c:pt idx="281" c:formatCode="[$-F400]h:mm:ss\ AM/PM">
                  <c:v>11.7083333333333</c:v>
                </c:pt>
                <c:pt idx="282" c:formatCode="[$-F400]h:mm:ss\ AM/PM">
                  <c:v>11.75</c:v>
                </c:pt>
                <c:pt idx="283" c:formatCode="[$-F400]h:mm:ss\ AM/PM">
                  <c:v>11.7916666666667</c:v>
                </c:pt>
                <c:pt idx="284" c:formatCode="[$-F400]h:mm:ss\ AM/PM">
                  <c:v>11.8333333333333</c:v>
                </c:pt>
                <c:pt idx="285" c:formatCode="[$-F400]h:mm:ss\ AM/PM">
                  <c:v>11.875</c:v>
                </c:pt>
                <c:pt idx="286" c:formatCode="[$-F400]h:mm:ss\ AM/PM">
                  <c:v>11.9166666666667</c:v>
                </c:pt>
                <c:pt idx="287" c:formatCode="[$-F400]h:mm:ss\ AM/PM">
                  <c:v>11.9583333333333</c:v>
                </c:pt>
                <c:pt idx="288" c:formatCode="[$-F400]h:mm:ss\ AM/PM">
                  <c:v>12</c:v>
                </c:pt>
                <c:pt idx="289" c:formatCode="[$-F400]h:mm:ss\ AM/PM">
                  <c:v>12.0416666666667</c:v>
                </c:pt>
                <c:pt idx="290" c:formatCode="[$-F400]h:mm:ss\ AM/PM">
                  <c:v>12.0833333333333</c:v>
                </c:pt>
                <c:pt idx="291" c:formatCode="[$-F400]h:mm:ss\ AM/PM">
                  <c:v>12.125</c:v>
                </c:pt>
                <c:pt idx="292" c:formatCode="[$-F400]h:mm:ss\ AM/PM">
                  <c:v>12.1666666666667</c:v>
                </c:pt>
                <c:pt idx="293" c:formatCode="[$-F400]h:mm:ss\ AM/PM">
                  <c:v>12.2083333333333</c:v>
                </c:pt>
                <c:pt idx="294" c:formatCode="[$-F400]h:mm:ss\ AM/PM">
                  <c:v>12.25</c:v>
                </c:pt>
                <c:pt idx="295" c:formatCode="[$-F400]h:mm:ss\ AM/PM">
                  <c:v>12.2916666666667</c:v>
                </c:pt>
                <c:pt idx="296" c:formatCode="[$-F400]h:mm:ss\ AM/PM">
                  <c:v>12.3333333333333</c:v>
                </c:pt>
                <c:pt idx="297" c:formatCode="[$-F400]h:mm:ss\ AM/PM">
                  <c:v>12.375</c:v>
                </c:pt>
                <c:pt idx="298" c:formatCode="[$-F400]h:mm:ss\ AM/PM">
                  <c:v>12.4166666666667</c:v>
                </c:pt>
                <c:pt idx="299" c:formatCode="[$-F400]h:mm:ss\ AM/PM">
                  <c:v>12.4583333333333</c:v>
                </c:pt>
                <c:pt idx="300" c:formatCode="[$-F400]h:mm:ss\ AM/PM">
                  <c:v>12.5</c:v>
                </c:pt>
                <c:pt idx="301" c:formatCode="[$-F400]h:mm:ss\ AM/PM">
                  <c:v>12.5416666666667</c:v>
                </c:pt>
                <c:pt idx="302" c:formatCode="[$-F400]h:mm:ss\ AM/PM">
                  <c:v>12.5833333333333</c:v>
                </c:pt>
                <c:pt idx="303" c:formatCode="[$-F400]h:mm:ss\ AM/PM">
                  <c:v>12.625</c:v>
                </c:pt>
                <c:pt idx="304" c:formatCode="[$-F400]h:mm:ss\ AM/PM">
                  <c:v>12.6666666666667</c:v>
                </c:pt>
                <c:pt idx="305" c:formatCode="[$-F400]h:mm:ss\ AM/PM">
                  <c:v>12.7083333333333</c:v>
                </c:pt>
                <c:pt idx="306" c:formatCode="[$-F400]h:mm:ss\ AM/PM">
                  <c:v>12.75</c:v>
                </c:pt>
                <c:pt idx="307" c:formatCode="[$-F400]h:mm:ss\ AM/PM">
                  <c:v>12.7916666666667</c:v>
                </c:pt>
                <c:pt idx="308" c:formatCode="[$-F400]h:mm:ss\ AM/PM">
                  <c:v>12.8333333333333</c:v>
                </c:pt>
                <c:pt idx="309" c:formatCode="[$-F400]h:mm:ss\ AM/PM">
                  <c:v>12.875</c:v>
                </c:pt>
                <c:pt idx="310" c:formatCode="[$-F400]h:mm:ss\ AM/PM">
                  <c:v>12.9166666666667</c:v>
                </c:pt>
                <c:pt idx="311" c:formatCode="[$-F400]h:mm:ss\ AM/PM">
                  <c:v>12.9583333333333</c:v>
                </c:pt>
                <c:pt idx="312" c:formatCode="[$-F400]h:mm:ss\ AM/PM">
                  <c:v>13</c:v>
                </c:pt>
                <c:pt idx="313" c:formatCode="[$-F400]h:mm:ss\ AM/PM">
                  <c:v>13.0416666666667</c:v>
                </c:pt>
                <c:pt idx="314" c:formatCode="[$-F400]h:mm:ss\ AM/PM">
                  <c:v>13.0833333333333</c:v>
                </c:pt>
                <c:pt idx="315" c:formatCode="[$-F400]h:mm:ss\ AM/PM">
                  <c:v>13.125</c:v>
                </c:pt>
                <c:pt idx="316" c:formatCode="[$-F400]h:mm:ss\ AM/PM">
                  <c:v>13.1666666666667</c:v>
                </c:pt>
                <c:pt idx="317" c:formatCode="[$-F400]h:mm:ss\ AM/PM">
                  <c:v>13.2083333333333</c:v>
                </c:pt>
                <c:pt idx="318" c:formatCode="[$-F400]h:mm:ss\ AM/PM">
                  <c:v>13.25</c:v>
                </c:pt>
                <c:pt idx="319" c:formatCode="[$-F400]h:mm:ss\ AM/PM">
                  <c:v>13.2916666666667</c:v>
                </c:pt>
                <c:pt idx="320" c:formatCode="[$-F400]h:mm:ss\ AM/PM">
                  <c:v>13.3333333333333</c:v>
                </c:pt>
                <c:pt idx="321" c:formatCode="[$-F400]h:mm:ss\ AM/PM">
                  <c:v>13.375</c:v>
                </c:pt>
                <c:pt idx="322" c:formatCode="[$-F400]h:mm:ss\ AM/PM">
                  <c:v>13.4166666666667</c:v>
                </c:pt>
                <c:pt idx="323" c:formatCode="[$-F400]h:mm:ss\ AM/PM">
                  <c:v>13.4583333333333</c:v>
                </c:pt>
                <c:pt idx="324" c:formatCode="[$-F400]h:mm:ss\ AM/PM">
                  <c:v>13.5</c:v>
                </c:pt>
                <c:pt idx="325" c:formatCode="[$-F400]h:mm:ss\ AM/PM">
                  <c:v>13.5416666666667</c:v>
                </c:pt>
                <c:pt idx="326" c:formatCode="[$-F400]h:mm:ss\ AM/PM">
                  <c:v>13.5833333333333</c:v>
                </c:pt>
                <c:pt idx="327" c:formatCode="[$-F400]h:mm:ss\ AM/PM">
                  <c:v>13.625</c:v>
                </c:pt>
                <c:pt idx="328" c:formatCode="[$-F400]h:mm:ss\ AM/PM">
                  <c:v>13.6666666666667</c:v>
                </c:pt>
                <c:pt idx="329" c:formatCode="[$-F400]h:mm:ss\ AM/PM">
                  <c:v>13.7083333333333</c:v>
                </c:pt>
                <c:pt idx="330" c:formatCode="[$-F400]h:mm:ss\ AM/PM">
                  <c:v>13.75</c:v>
                </c:pt>
                <c:pt idx="331" c:formatCode="[$-F400]h:mm:ss\ AM/PM">
                  <c:v>13.7916666666667</c:v>
                </c:pt>
                <c:pt idx="332" c:formatCode="[$-F400]h:mm:ss\ AM/PM">
                  <c:v>13.8333333333333</c:v>
                </c:pt>
                <c:pt idx="333" c:formatCode="[$-F400]h:mm:ss\ AM/PM">
                  <c:v>13.875</c:v>
                </c:pt>
                <c:pt idx="334" c:formatCode="[$-F400]h:mm:ss\ AM/PM">
                  <c:v>13.9166666666667</c:v>
                </c:pt>
                <c:pt idx="335" c:formatCode="[$-F400]h:mm:ss\ AM/PM">
                  <c:v>13.9583333333333</c:v>
                </c:pt>
                <c:pt idx="336" c:formatCode="[$-F400]h:mm:ss\ AM/PM">
                  <c:v>14</c:v>
                </c:pt>
                <c:pt idx="337" c:formatCode="[$-F400]h:mm:ss\ AM/PM">
                  <c:v>14.0416666666667</c:v>
                </c:pt>
                <c:pt idx="338" c:formatCode="[$-F400]h:mm:ss\ AM/PM">
                  <c:v>14.0833333333333</c:v>
                </c:pt>
                <c:pt idx="339" c:formatCode="[$-F400]h:mm:ss\ AM/PM">
                  <c:v>14.125</c:v>
                </c:pt>
                <c:pt idx="340" c:formatCode="[$-F400]h:mm:ss\ AM/PM">
                  <c:v>14.1666666666667</c:v>
                </c:pt>
                <c:pt idx="341" c:formatCode="[$-F400]h:mm:ss\ AM/PM">
                  <c:v>14.2083333333333</c:v>
                </c:pt>
                <c:pt idx="342" c:formatCode="[$-F400]h:mm:ss\ AM/PM">
                  <c:v>14.25</c:v>
                </c:pt>
                <c:pt idx="343" c:formatCode="[$-F400]h:mm:ss\ AM/PM">
                  <c:v>14.2916666666667</c:v>
                </c:pt>
                <c:pt idx="344" c:formatCode="[$-F400]h:mm:ss\ AM/PM">
                  <c:v>14.3333333333333</c:v>
                </c:pt>
                <c:pt idx="345" c:formatCode="[$-F400]h:mm:ss\ AM/PM">
                  <c:v>14.375</c:v>
                </c:pt>
                <c:pt idx="346" c:formatCode="[$-F400]h:mm:ss\ AM/PM">
                  <c:v>14.4166666666667</c:v>
                </c:pt>
                <c:pt idx="347" c:formatCode="[$-F400]h:mm:ss\ AM/PM">
                  <c:v>14.4583333333333</c:v>
                </c:pt>
                <c:pt idx="348" c:formatCode="[$-F400]h:mm:ss\ AM/PM">
                  <c:v>14.5</c:v>
                </c:pt>
                <c:pt idx="349" c:formatCode="[$-F400]h:mm:ss\ AM/PM">
                  <c:v>14.5416666666667</c:v>
                </c:pt>
                <c:pt idx="350" c:formatCode="[$-F400]h:mm:ss\ AM/PM">
                  <c:v>14.5833333333333</c:v>
                </c:pt>
                <c:pt idx="351" c:formatCode="[$-F400]h:mm:ss\ AM/PM">
                  <c:v>14.625</c:v>
                </c:pt>
                <c:pt idx="352" c:formatCode="[$-F400]h:mm:ss\ AM/PM">
                  <c:v>14.6666666666667</c:v>
                </c:pt>
                <c:pt idx="353" c:formatCode="[$-F400]h:mm:ss\ AM/PM">
                  <c:v>14.7083333333333</c:v>
                </c:pt>
                <c:pt idx="354" c:formatCode="[$-F400]h:mm:ss\ AM/PM">
                  <c:v>14.75</c:v>
                </c:pt>
                <c:pt idx="355" c:formatCode="[$-F400]h:mm:ss\ AM/PM">
                  <c:v>14.7916666666667</c:v>
                </c:pt>
                <c:pt idx="356" c:formatCode="[$-F400]h:mm:ss\ AM/PM">
                  <c:v>14.8333333333333</c:v>
                </c:pt>
                <c:pt idx="357" c:formatCode="[$-F400]h:mm:ss\ AM/PM">
                  <c:v>14.875</c:v>
                </c:pt>
                <c:pt idx="358" c:formatCode="[$-F400]h:mm:ss\ AM/PM">
                  <c:v>14.9166666666667</c:v>
                </c:pt>
                <c:pt idx="359" c:formatCode="[$-F400]h:mm:ss\ AM/PM">
                  <c:v>14.9583333333333</c:v>
                </c:pt>
                <c:pt idx="360" c:formatCode="[$-F400]h:mm:ss\ AM/PM">
                  <c:v>15</c:v>
                </c:pt>
                <c:pt idx="361" c:formatCode="[$-F400]h:mm:ss\ AM/PM">
                  <c:v>15.0416666666667</c:v>
                </c:pt>
                <c:pt idx="362" c:formatCode="[$-F400]h:mm:ss\ AM/PM">
                  <c:v>15.0833333333333</c:v>
                </c:pt>
                <c:pt idx="363" c:formatCode="[$-F400]h:mm:ss\ AM/PM">
                  <c:v>15.125</c:v>
                </c:pt>
                <c:pt idx="364" c:formatCode="[$-F400]h:mm:ss\ AM/PM">
                  <c:v>15.1666666666667</c:v>
                </c:pt>
                <c:pt idx="365" c:formatCode="[$-F400]h:mm:ss\ AM/PM">
                  <c:v>15.2083333333333</c:v>
                </c:pt>
                <c:pt idx="366" c:formatCode="[$-F400]h:mm:ss\ AM/PM">
                  <c:v>15.25</c:v>
                </c:pt>
                <c:pt idx="367" c:formatCode="[$-F400]h:mm:ss\ AM/PM">
                  <c:v>15.2916666666667</c:v>
                </c:pt>
                <c:pt idx="368" c:formatCode="[$-F400]h:mm:ss\ AM/PM">
                  <c:v>15.3333333333333</c:v>
                </c:pt>
                <c:pt idx="369" c:formatCode="[$-F400]h:mm:ss\ AM/PM">
                  <c:v>15.375</c:v>
                </c:pt>
                <c:pt idx="370" c:formatCode="[$-F400]h:mm:ss\ AM/PM">
                  <c:v>15.4166666666667</c:v>
                </c:pt>
                <c:pt idx="371" c:formatCode="[$-F400]h:mm:ss\ AM/PM">
                  <c:v>15.4583333333333</c:v>
                </c:pt>
                <c:pt idx="372" c:formatCode="[$-F400]h:mm:ss\ AM/PM">
                  <c:v>15.5</c:v>
                </c:pt>
                <c:pt idx="373" c:formatCode="[$-F400]h:mm:ss\ AM/PM">
                  <c:v>15.5416666666667</c:v>
                </c:pt>
                <c:pt idx="374" c:formatCode="[$-F400]h:mm:ss\ AM/PM">
                  <c:v>15.5833333333333</c:v>
                </c:pt>
                <c:pt idx="375" c:formatCode="[$-F400]h:mm:ss\ AM/PM">
                  <c:v>15.625</c:v>
                </c:pt>
                <c:pt idx="376" c:formatCode="[$-F400]h:mm:ss\ AM/PM">
                  <c:v>15.6666666666667</c:v>
                </c:pt>
                <c:pt idx="377" c:formatCode="[$-F400]h:mm:ss\ AM/PM">
                  <c:v>15.7083333333333</c:v>
                </c:pt>
                <c:pt idx="378" c:formatCode="[$-F400]h:mm:ss\ AM/PM">
                  <c:v>15.75</c:v>
                </c:pt>
                <c:pt idx="379" c:formatCode="[$-F400]h:mm:ss\ AM/PM">
                  <c:v>15.7916666666667</c:v>
                </c:pt>
                <c:pt idx="380" c:formatCode="[$-F400]h:mm:ss\ AM/PM">
                  <c:v>15.8333333333333</c:v>
                </c:pt>
                <c:pt idx="381" c:formatCode="[$-F400]h:mm:ss\ AM/PM">
                  <c:v>15.875</c:v>
                </c:pt>
                <c:pt idx="382" c:formatCode="[$-F400]h:mm:ss\ AM/PM">
                  <c:v>15.9166666666667</c:v>
                </c:pt>
                <c:pt idx="383" c:formatCode="[$-F400]h:mm:ss\ AM/PM">
                  <c:v>15.9583333333333</c:v>
                </c:pt>
                <c:pt idx="384" c:formatCode="[$-F400]h:mm:ss\ AM/PM">
                  <c:v>16</c:v>
                </c:pt>
                <c:pt idx="385" c:formatCode="[$-F400]h:mm:ss\ AM/PM">
                  <c:v>16.0416666666667</c:v>
                </c:pt>
                <c:pt idx="386" c:formatCode="[$-F400]h:mm:ss\ AM/PM">
                  <c:v>16.0833333333333</c:v>
                </c:pt>
                <c:pt idx="387" c:formatCode="[$-F400]h:mm:ss\ AM/PM">
                  <c:v>16.125</c:v>
                </c:pt>
                <c:pt idx="388" c:formatCode="[$-F400]h:mm:ss\ AM/PM">
                  <c:v>16.1666666666667</c:v>
                </c:pt>
                <c:pt idx="389" c:formatCode="[$-F400]h:mm:ss\ AM/PM">
                  <c:v>16.2083333333333</c:v>
                </c:pt>
                <c:pt idx="390" c:formatCode="[$-F400]h:mm:ss\ AM/PM">
                  <c:v>16.25</c:v>
                </c:pt>
                <c:pt idx="391" c:formatCode="[$-F400]h:mm:ss\ AM/PM">
                  <c:v>16.2916666666667</c:v>
                </c:pt>
                <c:pt idx="392" c:formatCode="[$-F400]h:mm:ss\ AM/PM">
                  <c:v>16.3333333333333</c:v>
                </c:pt>
                <c:pt idx="393" c:formatCode="[$-F400]h:mm:ss\ AM/PM">
                  <c:v>16.375</c:v>
                </c:pt>
                <c:pt idx="394" c:formatCode="[$-F400]h:mm:ss\ AM/PM">
                  <c:v>16.4166666666667</c:v>
                </c:pt>
                <c:pt idx="395" c:formatCode="[$-F400]h:mm:ss\ AM/PM">
                  <c:v>16.4583333333333</c:v>
                </c:pt>
                <c:pt idx="396" c:formatCode="[$-F400]h:mm:ss\ AM/PM">
                  <c:v>16.5</c:v>
                </c:pt>
                <c:pt idx="397" c:formatCode="[$-F400]h:mm:ss\ AM/PM">
                  <c:v>16.5416666666667</c:v>
                </c:pt>
                <c:pt idx="398" c:formatCode="[$-F400]h:mm:ss\ AM/PM">
                  <c:v>16.5833333333333</c:v>
                </c:pt>
                <c:pt idx="399" c:formatCode="[$-F400]h:mm:ss\ AM/PM">
                  <c:v>16.625</c:v>
                </c:pt>
                <c:pt idx="400" c:formatCode="[$-F400]h:mm:ss\ AM/PM">
                  <c:v>16.6666666666667</c:v>
                </c:pt>
                <c:pt idx="401" c:formatCode="[$-F400]h:mm:ss\ AM/PM">
                  <c:v>16.7083333333333</c:v>
                </c:pt>
                <c:pt idx="402" c:formatCode="[$-F400]h:mm:ss\ AM/PM">
                  <c:v>16.75</c:v>
                </c:pt>
                <c:pt idx="403" c:formatCode="[$-F400]h:mm:ss\ AM/PM">
                  <c:v>16.7916666666667</c:v>
                </c:pt>
                <c:pt idx="404" c:formatCode="[$-F400]h:mm:ss\ AM/PM">
                  <c:v>16.8333333333333</c:v>
                </c:pt>
                <c:pt idx="405" c:formatCode="[$-F400]h:mm:ss\ AM/PM">
                  <c:v>16.875</c:v>
                </c:pt>
                <c:pt idx="406" c:formatCode="[$-F400]h:mm:ss\ AM/PM">
                  <c:v>16.9166666666667</c:v>
                </c:pt>
                <c:pt idx="407" c:formatCode="[$-F400]h:mm:ss\ AM/PM">
                  <c:v>16.9583333333333</c:v>
                </c:pt>
                <c:pt idx="408" c:formatCode="[$-F400]h:mm:ss\ AM/PM">
                  <c:v>17</c:v>
                </c:pt>
                <c:pt idx="409" c:formatCode="[$-F400]h:mm:ss\ AM/PM">
                  <c:v>17.0416666666667</c:v>
                </c:pt>
                <c:pt idx="410" c:formatCode="[$-F400]h:mm:ss\ AM/PM">
                  <c:v>17.0833333333333</c:v>
                </c:pt>
                <c:pt idx="411" c:formatCode="[$-F400]h:mm:ss\ AM/PM">
                  <c:v>17.125</c:v>
                </c:pt>
                <c:pt idx="412" c:formatCode="[$-F400]h:mm:ss\ AM/PM">
                  <c:v>17.1666666666667</c:v>
                </c:pt>
                <c:pt idx="413" c:formatCode="[$-F400]h:mm:ss\ AM/PM">
                  <c:v>17.2083333333333</c:v>
                </c:pt>
                <c:pt idx="414" c:formatCode="[$-F400]h:mm:ss\ AM/PM">
                  <c:v>17.25</c:v>
                </c:pt>
                <c:pt idx="415" c:formatCode="[$-F400]h:mm:ss\ AM/PM">
                  <c:v>17.2916666666667</c:v>
                </c:pt>
                <c:pt idx="416" c:formatCode="[$-F400]h:mm:ss\ AM/PM">
                  <c:v>17.3333333333333</c:v>
                </c:pt>
                <c:pt idx="417" c:formatCode="[$-F400]h:mm:ss\ AM/PM">
                  <c:v>17.375</c:v>
                </c:pt>
                <c:pt idx="418" c:formatCode="[$-F400]h:mm:ss\ AM/PM">
                  <c:v>17.4166666666667</c:v>
                </c:pt>
                <c:pt idx="419" c:formatCode="[$-F400]h:mm:ss\ AM/PM">
                  <c:v>17.4583333333333</c:v>
                </c:pt>
                <c:pt idx="420" c:formatCode="[$-F400]h:mm:ss\ AM/PM">
                  <c:v>17.5</c:v>
                </c:pt>
                <c:pt idx="421" c:formatCode="[$-F400]h:mm:ss\ AM/PM">
                  <c:v>17.5416666666667</c:v>
                </c:pt>
                <c:pt idx="422" c:formatCode="[$-F400]h:mm:ss\ AM/PM">
                  <c:v>17.5833333333333</c:v>
                </c:pt>
                <c:pt idx="423" c:formatCode="[$-F400]h:mm:ss\ AM/PM">
                  <c:v>17.625</c:v>
                </c:pt>
                <c:pt idx="424" c:formatCode="[$-F400]h:mm:ss\ AM/PM">
                  <c:v>17.6666666666667</c:v>
                </c:pt>
                <c:pt idx="425" c:formatCode="[$-F400]h:mm:ss\ AM/PM">
                  <c:v>17.7083333333333</c:v>
                </c:pt>
                <c:pt idx="426" c:formatCode="[$-F400]h:mm:ss\ AM/PM">
                  <c:v>17.75</c:v>
                </c:pt>
                <c:pt idx="427" c:formatCode="[$-F400]h:mm:ss\ AM/PM">
                  <c:v>17.7916666666667</c:v>
                </c:pt>
                <c:pt idx="428" c:formatCode="[$-F400]h:mm:ss\ AM/PM">
                  <c:v>17.8333333333333</c:v>
                </c:pt>
                <c:pt idx="429" c:formatCode="[$-F400]h:mm:ss\ AM/PM">
                  <c:v>17.875</c:v>
                </c:pt>
                <c:pt idx="430" c:formatCode="[$-F400]h:mm:ss\ AM/PM">
                  <c:v>17.9166666666667</c:v>
                </c:pt>
                <c:pt idx="431" c:formatCode="[$-F400]h:mm:ss\ AM/PM">
                  <c:v>17.9583333333333</c:v>
                </c:pt>
                <c:pt idx="432" c:formatCode="[$-F400]h:mm:ss\ AM/PM">
                  <c:v>18</c:v>
                </c:pt>
                <c:pt idx="433" c:formatCode="[$-F400]h:mm:ss\ AM/PM">
                  <c:v>18.0416666666667</c:v>
                </c:pt>
                <c:pt idx="434" c:formatCode="[$-F400]h:mm:ss\ AM/PM">
                  <c:v>18.0833333333333</c:v>
                </c:pt>
                <c:pt idx="435" c:formatCode="[$-F400]h:mm:ss\ AM/PM">
                  <c:v>18.125</c:v>
                </c:pt>
                <c:pt idx="436" c:formatCode="[$-F400]h:mm:ss\ AM/PM">
                  <c:v>18.1666666666667</c:v>
                </c:pt>
                <c:pt idx="437" c:formatCode="[$-F400]h:mm:ss\ AM/PM">
                  <c:v>18.2083333333333</c:v>
                </c:pt>
                <c:pt idx="438" c:formatCode="[$-F400]h:mm:ss\ AM/PM">
                  <c:v>18.25</c:v>
                </c:pt>
                <c:pt idx="439" c:formatCode="[$-F400]h:mm:ss\ AM/PM">
                  <c:v>18.2916666666667</c:v>
                </c:pt>
                <c:pt idx="440" c:formatCode="[$-F400]h:mm:ss\ AM/PM">
                  <c:v>18.3333333333333</c:v>
                </c:pt>
                <c:pt idx="441" c:formatCode="[$-F400]h:mm:ss\ AM/PM">
                  <c:v>18.375</c:v>
                </c:pt>
                <c:pt idx="442" c:formatCode="[$-F400]h:mm:ss\ AM/PM">
                  <c:v>18.4166666666667</c:v>
                </c:pt>
                <c:pt idx="443" c:formatCode="[$-F400]h:mm:ss\ AM/PM">
                  <c:v>18.4583333333333</c:v>
                </c:pt>
                <c:pt idx="444" c:formatCode="[$-F400]h:mm:ss\ AM/PM">
                  <c:v>18.5</c:v>
                </c:pt>
                <c:pt idx="445" c:formatCode="[$-F400]h:mm:ss\ AM/PM">
                  <c:v>18.5416666666667</c:v>
                </c:pt>
                <c:pt idx="446" c:formatCode="[$-F400]h:mm:ss\ AM/PM">
                  <c:v>18.5833333333333</c:v>
                </c:pt>
                <c:pt idx="447" c:formatCode="[$-F400]h:mm:ss\ AM/PM">
                  <c:v>18.625</c:v>
                </c:pt>
                <c:pt idx="448" c:formatCode="[$-F400]h:mm:ss\ AM/PM">
                  <c:v>18.6666666666667</c:v>
                </c:pt>
                <c:pt idx="449" c:formatCode="[$-F400]h:mm:ss\ AM/PM">
                  <c:v>18.7083333333333</c:v>
                </c:pt>
                <c:pt idx="450" c:formatCode="[$-F400]h:mm:ss\ AM/PM">
                  <c:v>18.75</c:v>
                </c:pt>
                <c:pt idx="451" c:formatCode="[$-F400]h:mm:ss\ AM/PM">
                  <c:v>18.7916666666667</c:v>
                </c:pt>
                <c:pt idx="452" c:formatCode="[$-F400]h:mm:ss\ AM/PM">
                  <c:v>18.8333333333333</c:v>
                </c:pt>
                <c:pt idx="453" c:formatCode="[$-F400]h:mm:ss\ AM/PM">
                  <c:v>18.875</c:v>
                </c:pt>
                <c:pt idx="454" c:formatCode="[$-F400]h:mm:ss\ AM/PM">
                  <c:v>18.9166666666667</c:v>
                </c:pt>
                <c:pt idx="455" c:formatCode="[$-F400]h:mm:ss\ AM/PM">
                  <c:v>18.9583333333333</c:v>
                </c:pt>
                <c:pt idx="456" c:formatCode="[$-F400]h:mm:ss\ AM/PM">
                  <c:v>19</c:v>
                </c:pt>
                <c:pt idx="457" c:formatCode="[$-F400]h:mm:ss\ AM/PM">
                  <c:v>19.0416666666667</c:v>
                </c:pt>
                <c:pt idx="458" c:formatCode="[$-F400]h:mm:ss\ AM/PM">
                  <c:v>19.0833333333333</c:v>
                </c:pt>
                <c:pt idx="459" c:formatCode="[$-F400]h:mm:ss\ AM/PM">
                  <c:v>19.125</c:v>
                </c:pt>
                <c:pt idx="460" c:formatCode="[$-F400]h:mm:ss\ AM/PM">
                  <c:v>19.1666666666667</c:v>
                </c:pt>
                <c:pt idx="461" c:formatCode="[$-F400]h:mm:ss\ AM/PM">
                  <c:v>19.2083333333333</c:v>
                </c:pt>
                <c:pt idx="462" c:formatCode="[$-F400]h:mm:ss\ AM/PM">
                  <c:v>19.25</c:v>
                </c:pt>
                <c:pt idx="463" c:formatCode="[$-F400]h:mm:ss\ AM/PM">
                  <c:v>19.2916666666667</c:v>
                </c:pt>
                <c:pt idx="464" c:formatCode="[$-F400]h:mm:ss\ AM/PM">
                  <c:v>19.3333333333333</c:v>
                </c:pt>
                <c:pt idx="465" c:formatCode="[$-F400]h:mm:ss\ AM/PM">
                  <c:v>19.375</c:v>
                </c:pt>
                <c:pt idx="466" c:formatCode="[$-F400]h:mm:ss\ AM/PM">
                  <c:v>19.4166666666667</c:v>
                </c:pt>
                <c:pt idx="467" c:formatCode="[$-F400]h:mm:ss\ AM/PM">
                  <c:v>19.4583333333333</c:v>
                </c:pt>
                <c:pt idx="468" c:formatCode="[$-F400]h:mm:ss\ AM/PM">
                  <c:v>19.5</c:v>
                </c:pt>
                <c:pt idx="469" c:formatCode="[$-F400]h:mm:ss\ AM/PM">
                  <c:v>19.5416666666667</c:v>
                </c:pt>
                <c:pt idx="470" c:formatCode="[$-F400]h:mm:ss\ AM/PM">
                  <c:v>19.5833333333333</c:v>
                </c:pt>
                <c:pt idx="471" c:formatCode="[$-F400]h:mm:ss\ AM/PM">
                  <c:v>19.625</c:v>
                </c:pt>
                <c:pt idx="472" c:formatCode="[$-F400]h:mm:ss\ AM/PM">
                  <c:v>19.6666666666667</c:v>
                </c:pt>
                <c:pt idx="473" c:formatCode="[$-F400]h:mm:ss\ AM/PM">
                  <c:v>19.7083333333333</c:v>
                </c:pt>
                <c:pt idx="474" c:formatCode="[$-F400]h:mm:ss\ AM/PM">
                  <c:v>19.75</c:v>
                </c:pt>
                <c:pt idx="475" c:formatCode="[$-F400]h:mm:ss\ AM/PM">
                  <c:v>19.7916666666667</c:v>
                </c:pt>
                <c:pt idx="476" c:formatCode="[$-F400]h:mm:ss\ AM/PM">
                  <c:v>19.8333333333333</c:v>
                </c:pt>
                <c:pt idx="477" c:formatCode="[$-F400]h:mm:ss\ AM/PM">
                  <c:v>19.875</c:v>
                </c:pt>
                <c:pt idx="478" c:formatCode="[$-F400]h:mm:ss\ AM/PM">
                  <c:v>19.9166666666667</c:v>
                </c:pt>
                <c:pt idx="479" c:formatCode="[$-F400]h:mm:ss\ AM/PM">
                  <c:v>19.9583333333333</c:v>
                </c:pt>
                <c:pt idx="480" c:formatCode="[$-F400]h:mm:ss\ AM/PM">
                  <c:v>20</c:v>
                </c:pt>
                <c:pt idx="481" c:formatCode="[$-F400]h:mm:ss\ AM/PM">
                  <c:v>20.0416666666667</c:v>
                </c:pt>
                <c:pt idx="482" c:formatCode="[$-F400]h:mm:ss\ AM/PM">
                  <c:v>20.0833333333333</c:v>
                </c:pt>
                <c:pt idx="483" c:formatCode="[$-F400]h:mm:ss\ AM/PM">
                  <c:v>20.125</c:v>
                </c:pt>
                <c:pt idx="484" c:formatCode="[$-F400]h:mm:ss\ AM/PM">
                  <c:v>20.1666666666667</c:v>
                </c:pt>
                <c:pt idx="485" c:formatCode="[$-F400]h:mm:ss\ AM/PM">
                  <c:v>20.2083333333333</c:v>
                </c:pt>
                <c:pt idx="486" c:formatCode="[$-F400]h:mm:ss\ AM/PM">
                  <c:v>20.25</c:v>
                </c:pt>
                <c:pt idx="487" c:formatCode="[$-F400]h:mm:ss\ AM/PM">
                  <c:v>20.2916666666667</c:v>
                </c:pt>
                <c:pt idx="488" c:formatCode="[$-F400]h:mm:ss\ AM/PM">
                  <c:v>20.3333333333333</c:v>
                </c:pt>
                <c:pt idx="489" c:formatCode="[$-F400]h:mm:ss\ AM/PM">
                  <c:v>20.375</c:v>
                </c:pt>
                <c:pt idx="490" c:formatCode="[$-F400]h:mm:ss\ AM/PM">
                  <c:v>20.4166666666667</c:v>
                </c:pt>
                <c:pt idx="491" c:formatCode="[$-F400]h:mm:ss\ AM/PM">
                  <c:v>20.4583333333333</c:v>
                </c:pt>
                <c:pt idx="492" c:formatCode="[$-F400]h:mm:ss\ AM/PM">
                  <c:v>20.5</c:v>
                </c:pt>
                <c:pt idx="493" c:formatCode="[$-F400]h:mm:ss\ AM/PM">
                  <c:v>20.5416666666667</c:v>
                </c:pt>
                <c:pt idx="494" c:formatCode="[$-F400]h:mm:ss\ AM/PM">
                  <c:v>20.5833333333333</c:v>
                </c:pt>
                <c:pt idx="495" c:formatCode="[$-F400]h:mm:ss\ AM/PM">
                  <c:v>20.625</c:v>
                </c:pt>
                <c:pt idx="496" c:formatCode="[$-F400]h:mm:ss\ AM/PM">
                  <c:v>20.6666666666667</c:v>
                </c:pt>
                <c:pt idx="497" c:formatCode="[$-F400]h:mm:ss\ AM/PM">
                  <c:v>20.7083333333333</c:v>
                </c:pt>
                <c:pt idx="498" c:formatCode="[$-F400]h:mm:ss\ AM/PM">
                  <c:v>20.75</c:v>
                </c:pt>
                <c:pt idx="499" c:formatCode="[$-F400]h:mm:ss\ AM/PM">
                  <c:v>20.7916666666667</c:v>
                </c:pt>
                <c:pt idx="500" c:formatCode="[$-F400]h:mm:ss\ AM/PM">
                  <c:v>20.8333333333333</c:v>
                </c:pt>
                <c:pt idx="501" c:formatCode="[$-F400]h:mm:ss\ AM/PM">
                  <c:v>20.875</c:v>
                </c:pt>
                <c:pt idx="502" c:formatCode="[$-F400]h:mm:ss\ AM/PM">
                  <c:v>20.9166666666667</c:v>
                </c:pt>
                <c:pt idx="503" c:formatCode="[$-F400]h:mm:ss\ AM/PM">
                  <c:v>20.9583333333333</c:v>
                </c:pt>
                <c:pt idx="504" c:formatCode="[$-F400]h:mm:ss\ AM/PM">
                  <c:v>21</c:v>
                </c:pt>
                <c:pt idx="505" c:formatCode="[$-F400]h:mm:ss\ AM/PM">
                  <c:v>21.0416666666667</c:v>
                </c:pt>
                <c:pt idx="506" c:formatCode="[$-F400]h:mm:ss\ AM/PM">
                  <c:v>21.0833333333333</c:v>
                </c:pt>
                <c:pt idx="507" c:formatCode="[$-F400]h:mm:ss\ AM/PM">
                  <c:v>21.125</c:v>
                </c:pt>
                <c:pt idx="508" c:formatCode="[$-F400]h:mm:ss\ AM/PM">
                  <c:v>21.1666666666667</c:v>
                </c:pt>
                <c:pt idx="509" c:formatCode="[$-F400]h:mm:ss\ AM/PM">
                  <c:v>21.2083333333333</c:v>
                </c:pt>
                <c:pt idx="510" c:formatCode="[$-F400]h:mm:ss\ AM/PM">
                  <c:v>21.25</c:v>
                </c:pt>
                <c:pt idx="511" c:formatCode="[$-F400]h:mm:ss\ AM/PM">
                  <c:v>21.2916666666667</c:v>
                </c:pt>
                <c:pt idx="512" c:formatCode="[$-F400]h:mm:ss\ AM/PM">
                  <c:v>21.3333333333333</c:v>
                </c:pt>
                <c:pt idx="513" c:formatCode="[$-F400]h:mm:ss\ AM/PM">
                  <c:v>21.375</c:v>
                </c:pt>
                <c:pt idx="514" c:formatCode="[$-F400]h:mm:ss\ AM/PM">
                  <c:v>21.4166666666667</c:v>
                </c:pt>
                <c:pt idx="515" c:formatCode="[$-F400]h:mm:ss\ AM/PM">
                  <c:v>21.4583333333333</c:v>
                </c:pt>
                <c:pt idx="516" c:formatCode="[$-F400]h:mm:ss\ AM/PM">
                  <c:v>21.5</c:v>
                </c:pt>
                <c:pt idx="517" c:formatCode="[$-F400]h:mm:ss\ AM/PM">
                  <c:v>21.5416666666667</c:v>
                </c:pt>
                <c:pt idx="518" c:formatCode="[$-F400]h:mm:ss\ AM/PM">
                  <c:v>21.5833333333333</c:v>
                </c:pt>
                <c:pt idx="519" c:formatCode="[$-F400]h:mm:ss\ AM/PM">
                  <c:v>21.625</c:v>
                </c:pt>
                <c:pt idx="520" c:formatCode="[$-F400]h:mm:ss\ AM/PM">
                  <c:v>21.6666666666667</c:v>
                </c:pt>
                <c:pt idx="521" c:formatCode="[$-F400]h:mm:ss\ AM/PM">
                  <c:v>21.7083333333333</c:v>
                </c:pt>
                <c:pt idx="522" c:formatCode="[$-F400]h:mm:ss\ AM/PM">
                  <c:v>21.75</c:v>
                </c:pt>
                <c:pt idx="523" c:formatCode="[$-F400]h:mm:ss\ AM/PM">
                  <c:v>21.7916666666667</c:v>
                </c:pt>
                <c:pt idx="524" c:formatCode="[$-F400]h:mm:ss\ AM/PM">
                  <c:v>21.8333333333333</c:v>
                </c:pt>
                <c:pt idx="525" c:formatCode="[$-F400]h:mm:ss\ AM/PM">
                  <c:v>21.875</c:v>
                </c:pt>
                <c:pt idx="526" c:formatCode="[$-F400]h:mm:ss\ AM/PM">
                  <c:v>21.9166666666667</c:v>
                </c:pt>
                <c:pt idx="527" c:formatCode="[$-F400]h:mm:ss\ AM/PM">
                  <c:v>21.9583333333333</c:v>
                </c:pt>
                <c:pt idx="528" c:formatCode="[$-F400]h:mm:ss\ AM/PM">
                  <c:v>22</c:v>
                </c:pt>
                <c:pt idx="529" c:formatCode="[$-F400]h:mm:ss\ AM/PM">
                  <c:v>22.0416666666667</c:v>
                </c:pt>
                <c:pt idx="530" c:formatCode="[$-F400]h:mm:ss\ AM/PM">
                  <c:v>22.0833333333333</c:v>
                </c:pt>
                <c:pt idx="531" c:formatCode="[$-F400]h:mm:ss\ AM/PM">
                  <c:v>22.125</c:v>
                </c:pt>
                <c:pt idx="532" c:formatCode="[$-F400]h:mm:ss\ AM/PM">
                  <c:v>22.1666666666667</c:v>
                </c:pt>
                <c:pt idx="533" c:formatCode="[$-F400]h:mm:ss\ AM/PM">
                  <c:v>22.2083333333333</c:v>
                </c:pt>
                <c:pt idx="534" c:formatCode="[$-F400]h:mm:ss\ AM/PM">
                  <c:v>22.25</c:v>
                </c:pt>
                <c:pt idx="535" c:formatCode="[$-F400]h:mm:ss\ AM/PM">
                  <c:v>22.2916666666667</c:v>
                </c:pt>
                <c:pt idx="536" c:formatCode="[$-F400]h:mm:ss\ AM/PM">
                  <c:v>22.3333333333333</c:v>
                </c:pt>
                <c:pt idx="537" c:formatCode="[$-F400]h:mm:ss\ AM/PM">
                  <c:v>22.375</c:v>
                </c:pt>
                <c:pt idx="538" c:formatCode="[$-F400]h:mm:ss\ AM/PM">
                  <c:v>22.4166666666667</c:v>
                </c:pt>
                <c:pt idx="539" c:formatCode="[$-F400]h:mm:ss\ AM/PM">
                  <c:v>22.4583333333333</c:v>
                </c:pt>
                <c:pt idx="540" c:formatCode="[$-F400]h:mm:ss\ AM/PM">
                  <c:v>22.5</c:v>
                </c:pt>
                <c:pt idx="541" c:formatCode="[$-F400]h:mm:ss\ AM/PM">
                  <c:v>22.5416666666667</c:v>
                </c:pt>
                <c:pt idx="542" c:formatCode="[$-F400]h:mm:ss\ AM/PM">
                  <c:v>22.5833333333333</c:v>
                </c:pt>
                <c:pt idx="543" c:formatCode="[$-F400]h:mm:ss\ AM/PM">
                  <c:v>22.625</c:v>
                </c:pt>
                <c:pt idx="544" c:formatCode="[$-F400]h:mm:ss\ AM/PM">
                  <c:v>22.6666666666667</c:v>
                </c:pt>
                <c:pt idx="545" c:formatCode="[$-F400]h:mm:ss\ AM/PM">
                  <c:v>22.7083333333333</c:v>
                </c:pt>
                <c:pt idx="546" c:formatCode="[$-F400]h:mm:ss\ AM/PM">
                  <c:v>22.75</c:v>
                </c:pt>
                <c:pt idx="547" c:formatCode="[$-F400]h:mm:ss\ AM/PM">
                  <c:v>22.7916666666667</c:v>
                </c:pt>
                <c:pt idx="548" c:formatCode="[$-F400]h:mm:ss\ AM/PM">
                  <c:v>22.8333333333333</c:v>
                </c:pt>
                <c:pt idx="549" c:formatCode="[$-F400]h:mm:ss\ AM/PM">
                  <c:v>22.875</c:v>
                </c:pt>
                <c:pt idx="550" c:formatCode="[$-F400]h:mm:ss\ AM/PM">
                  <c:v>22.9166666666667</c:v>
                </c:pt>
                <c:pt idx="551" c:formatCode="[$-F400]h:mm:ss\ AM/PM">
                  <c:v>22.9583333333333</c:v>
                </c:pt>
                <c:pt idx="552" c:formatCode="[$-F400]h:mm:ss\ AM/PM">
                  <c:v>23</c:v>
                </c:pt>
                <c:pt idx="553" c:formatCode="[$-F400]h:mm:ss\ AM/PM">
                  <c:v>23.0416666666667</c:v>
                </c:pt>
                <c:pt idx="554" c:formatCode="[$-F400]h:mm:ss\ AM/PM">
                  <c:v>23.0833333333333</c:v>
                </c:pt>
                <c:pt idx="555" c:formatCode="[$-F400]h:mm:ss\ AM/PM">
                  <c:v>23.125</c:v>
                </c:pt>
                <c:pt idx="556" c:formatCode="[$-F400]h:mm:ss\ AM/PM">
                  <c:v>23.1666666666667</c:v>
                </c:pt>
                <c:pt idx="557" c:formatCode="[$-F400]h:mm:ss\ AM/PM">
                  <c:v>23.2083333333333</c:v>
                </c:pt>
                <c:pt idx="558" c:formatCode="[$-F400]h:mm:ss\ AM/PM">
                  <c:v>23.25</c:v>
                </c:pt>
                <c:pt idx="559" c:formatCode="[$-F400]h:mm:ss\ AM/PM">
                  <c:v>23.2916666666667</c:v>
                </c:pt>
                <c:pt idx="560" c:formatCode="[$-F400]h:mm:ss\ AM/PM">
                  <c:v>23.3333333333333</c:v>
                </c:pt>
                <c:pt idx="561" c:formatCode="[$-F400]h:mm:ss\ AM/PM">
                  <c:v>23.375</c:v>
                </c:pt>
                <c:pt idx="562" c:formatCode="[$-F400]h:mm:ss\ AM/PM">
                  <c:v>23.4166666666667</c:v>
                </c:pt>
                <c:pt idx="563" c:formatCode="[$-F400]h:mm:ss\ AM/PM">
                  <c:v>23.4583333333333</c:v>
                </c:pt>
                <c:pt idx="564" c:formatCode="[$-F400]h:mm:ss\ AM/PM">
                  <c:v>23.5</c:v>
                </c:pt>
                <c:pt idx="565" c:formatCode="[$-F400]h:mm:ss\ AM/PM">
                  <c:v>23.5416666666667</c:v>
                </c:pt>
                <c:pt idx="566" c:formatCode="[$-F400]h:mm:ss\ AM/PM">
                  <c:v>23.5833333333333</c:v>
                </c:pt>
                <c:pt idx="567" c:formatCode="[$-F400]h:mm:ss\ AM/PM">
                  <c:v>23.625</c:v>
                </c:pt>
                <c:pt idx="568" c:formatCode="[$-F400]h:mm:ss\ AM/PM">
                  <c:v>23.6666666666667</c:v>
                </c:pt>
                <c:pt idx="569" c:formatCode="[$-F400]h:mm:ss\ AM/PM">
                  <c:v>23.7083333333333</c:v>
                </c:pt>
                <c:pt idx="570" c:formatCode="[$-F400]h:mm:ss\ AM/PM">
                  <c:v>23.75</c:v>
                </c:pt>
                <c:pt idx="571" c:formatCode="[$-F400]h:mm:ss\ AM/PM">
                  <c:v>23.7916666666667</c:v>
                </c:pt>
                <c:pt idx="572" c:formatCode="[$-F400]h:mm:ss\ AM/PM">
                  <c:v>23.8333333333333</c:v>
                </c:pt>
                <c:pt idx="573" c:formatCode="[$-F400]h:mm:ss\ AM/PM">
                  <c:v>23.875</c:v>
                </c:pt>
                <c:pt idx="574" c:formatCode="[$-F400]h:mm:ss\ AM/PM">
                  <c:v>23.9166666666667</c:v>
                </c:pt>
                <c:pt idx="575" c:formatCode="[$-F400]h:mm:ss\ AM/PM">
                  <c:v>23.9583333333333</c:v>
                </c:pt>
                <c:pt idx="576" c:formatCode="[$-F400]h:mm:ss\ AM/PM">
                  <c:v>24</c:v>
                </c:pt>
                <c:pt idx="577" c:formatCode="[$-F400]h:mm:ss\ AM/PM">
                  <c:v>24.0416666666667</c:v>
                </c:pt>
                <c:pt idx="578" c:formatCode="[$-F400]h:mm:ss\ AM/PM">
                  <c:v>24.0833333333333</c:v>
                </c:pt>
                <c:pt idx="579" c:formatCode="[$-F400]h:mm:ss\ AM/PM">
                  <c:v>24.125</c:v>
                </c:pt>
                <c:pt idx="580" c:formatCode="[$-F400]h:mm:ss\ AM/PM">
                  <c:v>24.1666666666667</c:v>
                </c:pt>
                <c:pt idx="581" c:formatCode="[$-F400]h:mm:ss\ AM/PM">
                  <c:v>24.2083333333333</c:v>
                </c:pt>
                <c:pt idx="582" c:formatCode="[$-F400]h:mm:ss\ AM/PM">
                  <c:v>24.25</c:v>
                </c:pt>
                <c:pt idx="583" c:formatCode="[$-F400]h:mm:ss\ AM/PM">
                  <c:v>24.2916666666667</c:v>
                </c:pt>
                <c:pt idx="584" c:formatCode="[$-F400]h:mm:ss\ AM/PM">
                  <c:v>24.3333333333333</c:v>
                </c:pt>
                <c:pt idx="585" c:formatCode="[$-F400]h:mm:ss\ AM/PM">
                  <c:v>24.375</c:v>
                </c:pt>
                <c:pt idx="586" c:formatCode="[$-F400]h:mm:ss\ AM/PM">
                  <c:v>24.4166666666667</c:v>
                </c:pt>
                <c:pt idx="587" c:formatCode="[$-F400]h:mm:ss\ AM/PM">
                  <c:v>24.4583333333333</c:v>
                </c:pt>
                <c:pt idx="588" c:formatCode="[$-F400]h:mm:ss\ AM/PM">
                  <c:v>24.5</c:v>
                </c:pt>
                <c:pt idx="589" c:formatCode="[$-F400]h:mm:ss\ AM/PM">
                  <c:v>24.5416666666667</c:v>
                </c:pt>
                <c:pt idx="590" c:formatCode="[$-F400]h:mm:ss\ AM/PM">
                  <c:v>24.5833333333333</c:v>
                </c:pt>
                <c:pt idx="591" c:formatCode="[$-F400]h:mm:ss\ AM/PM">
                  <c:v>24.625</c:v>
                </c:pt>
                <c:pt idx="592" c:formatCode="[$-F400]h:mm:ss\ AM/PM">
                  <c:v>24.6666666666667</c:v>
                </c:pt>
                <c:pt idx="593" c:formatCode="[$-F400]h:mm:ss\ AM/PM">
                  <c:v>24.7083333333333</c:v>
                </c:pt>
                <c:pt idx="594" c:formatCode="[$-F400]h:mm:ss\ AM/PM">
                  <c:v>24.75</c:v>
                </c:pt>
                <c:pt idx="595" c:formatCode="[$-F400]h:mm:ss\ AM/PM">
                  <c:v>24.7916666666667</c:v>
                </c:pt>
                <c:pt idx="596" c:formatCode="[$-F400]h:mm:ss\ AM/PM">
                  <c:v>24.8333333333333</c:v>
                </c:pt>
                <c:pt idx="597" c:formatCode="[$-F400]h:mm:ss\ AM/PM">
                  <c:v>24.875</c:v>
                </c:pt>
                <c:pt idx="598" c:formatCode="[$-F400]h:mm:ss\ AM/PM">
                  <c:v>24.9166666666667</c:v>
                </c:pt>
                <c:pt idx="599" c:formatCode="[$-F400]h:mm:ss\ AM/PM">
                  <c:v>24.9583333333333</c:v>
                </c:pt>
                <c:pt idx="600" c:formatCode="[$-F400]h:mm:ss\ AM/PM">
                  <c:v>25</c:v>
                </c:pt>
                <c:pt idx="601" c:formatCode="[$-F400]h:mm:ss\ AM/PM">
                  <c:v>25.0416666666667</c:v>
                </c:pt>
                <c:pt idx="602" c:formatCode="[$-F400]h:mm:ss\ AM/PM">
                  <c:v>25.0833333333333</c:v>
                </c:pt>
                <c:pt idx="603" c:formatCode="[$-F400]h:mm:ss\ AM/PM">
                  <c:v>25.125</c:v>
                </c:pt>
                <c:pt idx="604" c:formatCode="[$-F400]h:mm:ss\ AM/PM">
                  <c:v>25.1666666666667</c:v>
                </c:pt>
                <c:pt idx="605" c:formatCode="[$-F400]h:mm:ss\ AM/PM">
                  <c:v>25.2083333333333</c:v>
                </c:pt>
                <c:pt idx="606" c:formatCode="[$-F400]h:mm:ss\ AM/PM">
                  <c:v>25.25</c:v>
                </c:pt>
                <c:pt idx="607" c:formatCode="[$-F400]h:mm:ss\ AM/PM">
                  <c:v>25.2916666666667</c:v>
                </c:pt>
                <c:pt idx="608" c:formatCode="[$-F400]h:mm:ss\ AM/PM">
                  <c:v>25.3333333333333</c:v>
                </c:pt>
                <c:pt idx="609" c:formatCode="[$-F400]h:mm:ss\ AM/PM">
                  <c:v>25.375</c:v>
                </c:pt>
                <c:pt idx="610" c:formatCode="[$-F400]h:mm:ss\ AM/PM">
                  <c:v>25.4166666666667</c:v>
                </c:pt>
                <c:pt idx="611" c:formatCode="[$-F400]h:mm:ss\ AM/PM">
                  <c:v>25.4583333333333</c:v>
                </c:pt>
                <c:pt idx="612" c:formatCode="[$-F400]h:mm:ss\ AM/PM">
                  <c:v>25.5</c:v>
                </c:pt>
                <c:pt idx="613" c:formatCode="[$-F400]h:mm:ss\ AM/PM">
                  <c:v>25.5416666666667</c:v>
                </c:pt>
                <c:pt idx="614" c:formatCode="[$-F400]h:mm:ss\ AM/PM">
                  <c:v>25.5833333333333</c:v>
                </c:pt>
                <c:pt idx="615" c:formatCode="[$-F400]h:mm:ss\ AM/PM">
                  <c:v>25.625</c:v>
                </c:pt>
                <c:pt idx="616" c:formatCode="[$-F400]h:mm:ss\ AM/PM">
                  <c:v>25.6666666666667</c:v>
                </c:pt>
                <c:pt idx="617" c:formatCode="[$-F400]h:mm:ss\ AM/PM">
                  <c:v>25.7083333333333</c:v>
                </c:pt>
                <c:pt idx="618" c:formatCode="[$-F400]h:mm:ss\ AM/PM">
                  <c:v>25.75</c:v>
                </c:pt>
                <c:pt idx="619" c:formatCode="[$-F400]h:mm:ss\ AM/PM">
                  <c:v>25.7916666666667</c:v>
                </c:pt>
                <c:pt idx="620" c:formatCode="[$-F400]h:mm:ss\ AM/PM">
                  <c:v>25.8333333333333</c:v>
                </c:pt>
                <c:pt idx="621" c:formatCode="[$-F400]h:mm:ss\ AM/PM">
                  <c:v>25.875</c:v>
                </c:pt>
                <c:pt idx="622" c:formatCode="[$-F400]h:mm:ss\ AM/PM">
                  <c:v>25.9166666666667</c:v>
                </c:pt>
                <c:pt idx="623" c:formatCode="[$-F400]h:mm:ss\ AM/PM">
                  <c:v>25.9583333333333</c:v>
                </c:pt>
                <c:pt idx="624" c:formatCode="[$-F400]h:mm:ss\ AM/PM">
                  <c:v>26</c:v>
                </c:pt>
                <c:pt idx="625" c:formatCode="[$-F400]h:mm:ss\ AM/PM">
                  <c:v>26.0416666666667</c:v>
                </c:pt>
                <c:pt idx="626" c:formatCode="[$-F400]h:mm:ss\ AM/PM">
                  <c:v>26.0833333333333</c:v>
                </c:pt>
                <c:pt idx="627" c:formatCode="[$-F400]h:mm:ss\ AM/PM">
                  <c:v>26.125</c:v>
                </c:pt>
                <c:pt idx="628" c:formatCode="[$-F400]h:mm:ss\ AM/PM">
                  <c:v>26.1666666666667</c:v>
                </c:pt>
                <c:pt idx="629" c:formatCode="[$-F400]h:mm:ss\ AM/PM">
                  <c:v>26.2083333333333</c:v>
                </c:pt>
                <c:pt idx="630" c:formatCode="[$-F400]h:mm:ss\ AM/PM">
                  <c:v>26.25</c:v>
                </c:pt>
                <c:pt idx="631" c:formatCode="[$-F400]h:mm:ss\ AM/PM">
                  <c:v>26.2916666666667</c:v>
                </c:pt>
                <c:pt idx="632" c:formatCode="[$-F400]h:mm:ss\ AM/PM">
                  <c:v>26.3333333333333</c:v>
                </c:pt>
                <c:pt idx="633" c:formatCode="[$-F400]h:mm:ss\ AM/PM">
                  <c:v>26.375</c:v>
                </c:pt>
                <c:pt idx="634" c:formatCode="[$-F400]h:mm:ss\ AM/PM">
                  <c:v>26.4166666666667</c:v>
                </c:pt>
                <c:pt idx="635" c:formatCode="[$-F400]h:mm:ss\ AM/PM">
                  <c:v>26.4583333333333</c:v>
                </c:pt>
                <c:pt idx="636" c:formatCode="[$-F400]h:mm:ss\ AM/PM">
                  <c:v>26.5</c:v>
                </c:pt>
                <c:pt idx="637" c:formatCode="[$-F400]h:mm:ss\ AM/PM">
                  <c:v>26.5416666666667</c:v>
                </c:pt>
                <c:pt idx="638" c:formatCode="[$-F400]h:mm:ss\ AM/PM">
                  <c:v>26.5833333333333</c:v>
                </c:pt>
                <c:pt idx="639" c:formatCode="[$-F400]h:mm:ss\ AM/PM">
                  <c:v>26.625</c:v>
                </c:pt>
                <c:pt idx="640" c:formatCode="[$-F400]h:mm:ss\ AM/PM">
                  <c:v>26.6666666666667</c:v>
                </c:pt>
                <c:pt idx="641" c:formatCode="[$-F400]h:mm:ss\ AM/PM">
                  <c:v>26.7083333333333</c:v>
                </c:pt>
                <c:pt idx="642" c:formatCode="[$-F400]h:mm:ss\ AM/PM">
                  <c:v>26.75</c:v>
                </c:pt>
                <c:pt idx="643" c:formatCode="[$-F400]h:mm:ss\ AM/PM">
                  <c:v>26.7916666666667</c:v>
                </c:pt>
                <c:pt idx="644" c:formatCode="[$-F400]h:mm:ss\ AM/PM">
                  <c:v>26.8333333333333</c:v>
                </c:pt>
                <c:pt idx="645" c:formatCode="[$-F400]h:mm:ss\ AM/PM">
                  <c:v>26.875</c:v>
                </c:pt>
                <c:pt idx="646" c:formatCode="[$-F400]h:mm:ss\ AM/PM">
                  <c:v>26.9166666666667</c:v>
                </c:pt>
                <c:pt idx="647" c:formatCode="[$-F400]h:mm:ss\ AM/PM">
                  <c:v>26.9583333333333</c:v>
                </c:pt>
                <c:pt idx="648" c:formatCode="[$-F400]h:mm:ss\ AM/PM">
                  <c:v>27</c:v>
                </c:pt>
                <c:pt idx="649" c:formatCode="[$-F400]h:mm:ss\ AM/PM">
                  <c:v>27.0416666666667</c:v>
                </c:pt>
                <c:pt idx="650" c:formatCode="[$-F400]h:mm:ss\ AM/PM">
                  <c:v>27.0833333333333</c:v>
                </c:pt>
                <c:pt idx="651" c:formatCode="[$-F400]h:mm:ss\ AM/PM">
                  <c:v>27.125</c:v>
                </c:pt>
                <c:pt idx="652" c:formatCode="[$-F400]h:mm:ss\ AM/PM">
                  <c:v>27.1666666666667</c:v>
                </c:pt>
                <c:pt idx="653" c:formatCode="[$-F400]h:mm:ss\ AM/PM">
                  <c:v>27.2083333333333</c:v>
                </c:pt>
                <c:pt idx="654" c:formatCode="[$-F400]h:mm:ss\ AM/PM">
                  <c:v>27.25</c:v>
                </c:pt>
                <c:pt idx="655" c:formatCode="[$-F400]h:mm:ss\ AM/PM">
                  <c:v>27.2916666666667</c:v>
                </c:pt>
                <c:pt idx="656" c:formatCode="[$-F400]h:mm:ss\ AM/PM">
                  <c:v>27.3333333333333</c:v>
                </c:pt>
                <c:pt idx="657" c:formatCode="[$-F400]h:mm:ss\ AM/PM">
                  <c:v>27.375</c:v>
                </c:pt>
                <c:pt idx="658" c:formatCode="[$-F400]h:mm:ss\ AM/PM">
                  <c:v>27.4166666666667</c:v>
                </c:pt>
                <c:pt idx="659" c:formatCode="[$-F400]h:mm:ss\ AM/PM">
                  <c:v>27.4583333333333</c:v>
                </c:pt>
                <c:pt idx="660" c:formatCode="[$-F400]h:mm:ss\ AM/PM">
                  <c:v>27.5</c:v>
                </c:pt>
                <c:pt idx="661" c:formatCode="[$-F400]h:mm:ss\ AM/PM">
                  <c:v>27.5416666666667</c:v>
                </c:pt>
                <c:pt idx="662" c:formatCode="[$-F400]h:mm:ss\ AM/PM">
                  <c:v>27.5833333333333</c:v>
                </c:pt>
                <c:pt idx="663" c:formatCode="[$-F400]h:mm:ss\ AM/PM">
                  <c:v>27.625</c:v>
                </c:pt>
                <c:pt idx="664" c:formatCode="[$-F400]h:mm:ss\ AM/PM">
                  <c:v>27.6666666666667</c:v>
                </c:pt>
                <c:pt idx="665" c:formatCode="[$-F400]h:mm:ss\ AM/PM">
                  <c:v>27.7083333333333</c:v>
                </c:pt>
                <c:pt idx="666" c:formatCode="[$-F400]h:mm:ss\ AM/PM">
                  <c:v>27.75</c:v>
                </c:pt>
                <c:pt idx="667" c:formatCode="[$-F400]h:mm:ss\ AM/PM">
                  <c:v>27.7916666666667</c:v>
                </c:pt>
                <c:pt idx="668" c:formatCode="[$-F400]h:mm:ss\ AM/PM">
                  <c:v>27.8333333333333</c:v>
                </c:pt>
                <c:pt idx="669" c:formatCode="[$-F400]h:mm:ss\ AM/PM">
                  <c:v>27.875</c:v>
                </c:pt>
                <c:pt idx="670" c:formatCode="[$-F400]h:mm:ss\ AM/PM">
                  <c:v>27.9166666666667</c:v>
                </c:pt>
                <c:pt idx="671" c:formatCode="[$-F400]h:mm:ss\ AM/PM">
                  <c:v>27.9583333333333</c:v>
                </c:pt>
                <c:pt idx="672" c:formatCode="[$-F400]h:mm:ss\ AM/PM">
                  <c:v>28</c:v>
                </c:pt>
                <c:pt idx="673" c:formatCode="[$-F400]h:mm:ss\ AM/PM">
                  <c:v>28.0416666666667</c:v>
                </c:pt>
                <c:pt idx="674" c:formatCode="[$-F400]h:mm:ss\ AM/PM">
                  <c:v>28.0833333333333</c:v>
                </c:pt>
                <c:pt idx="675" c:formatCode="[$-F400]h:mm:ss\ AM/PM">
                  <c:v>28.125</c:v>
                </c:pt>
                <c:pt idx="676" c:formatCode="[$-F400]h:mm:ss\ AM/PM">
                  <c:v>28.1666666666667</c:v>
                </c:pt>
                <c:pt idx="677" c:formatCode="[$-F400]h:mm:ss\ AM/PM">
                  <c:v>28.2083333333333</c:v>
                </c:pt>
                <c:pt idx="678" c:formatCode="[$-F400]h:mm:ss\ AM/PM">
                  <c:v>28.25</c:v>
                </c:pt>
                <c:pt idx="679" c:formatCode="[$-F400]h:mm:ss\ AM/PM">
                  <c:v>28.2916666666667</c:v>
                </c:pt>
                <c:pt idx="680" c:formatCode="[$-F400]h:mm:ss\ AM/PM">
                  <c:v>28.3333333333333</c:v>
                </c:pt>
                <c:pt idx="681" c:formatCode="[$-F400]h:mm:ss\ AM/PM">
                  <c:v>28.375</c:v>
                </c:pt>
                <c:pt idx="682" c:formatCode="[$-F400]h:mm:ss\ AM/PM">
                  <c:v>28.4166666666667</c:v>
                </c:pt>
                <c:pt idx="683" c:formatCode="[$-F400]h:mm:ss\ AM/PM">
                  <c:v>28.4583333333333</c:v>
                </c:pt>
                <c:pt idx="684" c:formatCode="[$-F400]h:mm:ss\ AM/PM">
                  <c:v>28.5</c:v>
                </c:pt>
                <c:pt idx="685" c:formatCode="[$-F400]h:mm:ss\ AM/PM">
                  <c:v>28.5416666666667</c:v>
                </c:pt>
                <c:pt idx="686" c:formatCode="[$-F400]h:mm:ss\ AM/PM">
                  <c:v>28.5833333333333</c:v>
                </c:pt>
                <c:pt idx="687" c:formatCode="[$-F400]h:mm:ss\ AM/PM">
                  <c:v>28.625</c:v>
                </c:pt>
                <c:pt idx="688" c:formatCode="[$-F400]h:mm:ss\ AM/PM">
                  <c:v>28.6666666666667</c:v>
                </c:pt>
                <c:pt idx="689" c:formatCode="[$-F400]h:mm:ss\ AM/PM">
                  <c:v>28.7083333333333</c:v>
                </c:pt>
                <c:pt idx="690" c:formatCode="[$-F400]h:mm:ss\ AM/PM">
                  <c:v>28.75</c:v>
                </c:pt>
                <c:pt idx="691" c:formatCode="[$-F400]h:mm:ss\ AM/PM">
                  <c:v>28.7916666666667</c:v>
                </c:pt>
                <c:pt idx="692" c:formatCode="[$-F400]h:mm:ss\ AM/PM">
                  <c:v>28.8333333333333</c:v>
                </c:pt>
                <c:pt idx="693" c:formatCode="[$-F400]h:mm:ss\ AM/PM">
                  <c:v>28.875</c:v>
                </c:pt>
                <c:pt idx="694" c:formatCode="[$-F400]h:mm:ss\ AM/PM">
                  <c:v>28.9166666666667</c:v>
                </c:pt>
                <c:pt idx="695" c:formatCode="[$-F400]h:mm:ss\ AM/PM">
                  <c:v>28.9583333333333</c:v>
                </c:pt>
              </c:numCache>
            </c:numRef>
          </c:cat>
          <c:val>
            <c:numRef>
              <c:f>'Raw Data Pasut'!$D$2:$D$697</c:f>
              <c:numCache>
                <c:formatCode>0.000</c:formatCode>
                <c:ptCount val="696"/>
                <c:pt idx="0">
                  <c:v>1.288103475</c:v>
                </c:pt>
                <c:pt idx="1">
                  <c:v>1.207834933</c:v>
                </c:pt>
                <c:pt idx="2">
                  <c:v>1.148771517</c:v>
                </c:pt>
                <c:pt idx="3">
                  <c:v>1.123025817</c:v>
                </c:pt>
                <c:pt idx="4">
                  <c:v>1.130473812</c:v>
                </c:pt>
                <c:pt idx="5">
                  <c:v>1.16248086</c:v>
                </c:pt>
                <c:pt idx="6">
                  <c:v>1.207835409</c:v>
                </c:pt>
                <c:pt idx="7">
                  <c:v>1.256380183</c:v>
                </c:pt>
                <c:pt idx="8">
                  <c:v>1.299870384</c:v>
                </c:pt>
                <c:pt idx="9">
                  <c:v>1.332511994</c:v>
                </c:pt>
                <c:pt idx="10">
                  <c:v>1.352765746</c:v>
                </c:pt>
                <c:pt idx="11">
                  <c:v>1.365349693</c:v>
                </c:pt>
                <c:pt idx="12">
                  <c:v>1.381156076</c:v>
                </c:pt>
                <c:pt idx="13">
                  <c:v>1.413832837</c:v>
                </c:pt>
                <c:pt idx="14">
                  <c:v>1.473849547</c:v>
                </c:pt>
                <c:pt idx="15">
                  <c:v>1.562682442</c:v>
                </c:pt>
                <c:pt idx="16">
                  <c:v>1.670256932</c:v>
                </c:pt>
                <c:pt idx="17">
                  <c:v>1.777192638</c:v>
                </c:pt>
                <c:pt idx="18">
                  <c:v>1.860538742</c:v>
                </c:pt>
                <c:pt idx="19">
                  <c:v>1.900018038</c:v>
                </c:pt>
                <c:pt idx="20">
                  <c:v>1.882620084</c:v>
                </c:pt>
                <c:pt idx="21">
                  <c:v>1.805222788</c:v>
                </c:pt>
                <c:pt idx="22">
                  <c:v>1.675667498</c:v>
                </c:pt>
                <c:pt idx="23">
                  <c:v>1.512188812</c:v>
                </c:pt>
                <c:pt idx="24">
                  <c:v>1.340646783</c:v>
                </c:pt>
                <c:pt idx="25">
                  <c:v>1.189493989</c:v>
                </c:pt>
                <c:pt idx="26">
                  <c:v>1.083464009</c:v>
                </c:pt>
                <c:pt idx="27">
                  <c:v>1.037737895</c:v>
                </c:pt>
                <c:pt idx="28">
                  <c:v>1.054378017</c:v>
                </c:pt>
                <c:pt idx="29">
                  <c:v>1.122157607</c:v>
                </c:pt>
                <c:pt idx="30">
                  <c:v>1.219794858</c:v>
                </c:pt>
                <c:pt idx="31">
                  <c:v>1.321473248</c:v>
                </c:pt>
                <c:pt idx="32">
                  <c:v>1.403049931</c:v>
                </c:pt>
                <c:pt idx="33">
                  <c:v>1.447705762</c:v>
                </c:pt>
                <c:pt idx="34">
                  <c:v>1.450242788</c:v>
                </c:pt>
                <c:pt idx="35">
                  <c:v>1.41908736</c:v>
                </c:pt>
                <c:pt idx="36">
                  <c:v>1.37480604</c:v>
                </c:pt>
                <c:pt idx="37">
                  <c:v>1.344640576</c:v>
                </c:pt>
                <c:pt idx="38">
                  <c:v>1.354193413</c:v>
                </c:pt>
                <c:pt idx="39">
                  <c:v>1.418783527</c:v>
                </c:pt>
                <c:pt idx="40">
                  <c:v>1.537281403</c:v>
                </c:pt>
                <c:pt idx="41">
                  <c:v>1.690527317</c:v>
                </c:pt>
                <c:pt idx="42">
                  <c:v>1.845191297</c:v>
                </c:pt>
                <c:pt idx="43">
                  <c:v>1.962382427</c:v>
                </c:pt>
                <c:pt idx="44">
                  <c:v>2.008651951</c:v>
                </c:pt>
                <c:pt idx="45">
                  <c:v>1.965847126</c:v>
                </c:pt>
                <c:pt idx="46">
                  <c:v>1.83642595</c:v>
                </c:pt>
                <c:pt idx="47">
                  <c:v>1.64260047</c:v>
                </c:pt>
                <c:pt idx="48">
                  <c:v>1.420151097</c:v>
                </c:pt>
                <c:pt idx="49">
                  <c:v>1.209555246</c:v>
                </c:pt>
                <c:pt idx="50">
                  <c:v>1.047326567</c:v>
                </c:pt>
                <c:pt idx="51">
                  <c:v>0.959285152</c:v>
                </c:pt>
                <c:pt idx="52">
                  <c:v>0.955992085</c:v>
                </c:pt>
                <c:pt idx="53">
                  <c:v>1.030203864</c:v>
                </c:pt>
                <c:pt idx="54">
                  <c:v>1.157195342</c:v>
                </c:pt>
                <c:pt idx="55">
                  <c:v>1.29963669</c:v>
                </c:pt>
                <c:pt idx="56">
                  <c:v>1.417554285</c:v>
                </c:pt>
                <c:pt idx="57">
                  <c:v>1.480804339</c:v>
                </c:pt>
                <c:pt idx="58">
                  <c:v>1.478834875</c:v>
                </c:pt>
                <c:pt idx="59">
                  <c:v>1.423078209</c:v>
                </c:pt>
                <c:pt idx="60">
                  <c:v>1.341396392</c:v>
                </c:pt>
                <c:pt idx="61">
                  <c:v>1.268440582</c:v>
                </c:pt>
                <c:pt idx="62">
                  <c:v>1.236676549</c:v>
                </c:pt>
                <c:pt idx="63">
                  <c:v>1.269793801</c:v>
                </c:pt>
                <c:pt idx="64">
                  <c:v>1.377167637</c:v>
                </c:pt>
                <c:pt idx="65">
                  <c:v>1.548704721</c:v>
                </c:pt>
                <c:pt idx="66">
                  <c:v>1.752755045</c:v>
                </c:pt>
                <c:pt idx="67">
                  <c:v>1.941221921</c:v>
                </c:pt>
                <c:pt idx="68">
                  <c:v>2.062815395</c:v>
                </c:pt>
                <c:pt idx="69">
                  <c:v>2.079859458</c:v>
                </c:pt>
                <c:pt idx="70">
                  <c:v>1.981043238</c:v>
                </c:pt>
                <c:pt idx="71">
                  <c:v>1.784562342</c:v>
                </c:pt>
                <c:pt idx="72">
                  <c:v>1.531395479</c:v>
                </c:pt>
                <c:pt idx="73">
                  <c:v>1.272990348</c:v>
                </c:pt>
                <c:pt idx="74">
                  <c:v>1.05872323</c:v>
                </c:pt>
                <c:pt idx="75">
                  <c:v>0.9263883</c:v>
                </c:pt>
                <c:pt idx="76">
                  <c:v>0.896035623</c:v>
                </c:pt>
                <c:pt idx="77">
                  <c:v>0.966265924</c:v>
                </c:pt>
                <c:pt idx="78">
                  <c:v>1.113278371</c:v>
                </c:pt>
                <c:pt idx="79">
                  <c:v>1.294667902</c:v>
                </c:pt>
                <c:pt idx="80">
                  <c:v>1.459548158</c:v>
                </c:pt>
                <c:pt idx="81">
                  <c:v>1.563403435</c:v>
                </c:pt>
                <c:pt idx="82">
                  <c:v>1.582348224</c:v>
                </c:pt>
                <c:pt idx="83">
                  <c:v>1.520430711</c:v>
                </c:pt>
                <c:pt idx="84">
                  <c:v>1.406747368</c:v>
                </c:pt>
                <c:pt idx="85">
                  <c:v>1.284564728</c:v>
                </c:pt>
                <c:pt idx="86">
                  <c:v>1.198266678</c:v>
                </c:pt>
                <c:pt idx="87">
                  <c:v>1.183010504</c:v>
                </c:pt>
                <c:pt idx="88">
                  <c:v>1.257965834</c:v>
                </c:pt>
                <c:pt idx="89">
                  <c:v>1.421392743</c:v>
                </c:pt>
                <c:pt idx="90">
                  <c:v>1.647325723</c:v>
                </c:pt>
                <c:pt idx="91">
                  <c:v>1.887095902</c:v>
                </c:pt>
                <c:pt idx="92">
                  <c:v>2.079450422</c:v>
                </c:pt>
                <c:pt idx="93">
                  <c:v>2.16850769</c:v>
                </c:pt>
                <c:pt idx="94">
                  <c:v>2.122690933</c:v>
                </c:pt>
                <c:pt idx="95">
                  <c:v>1.945834161</c:v>
                </c:pt>
                <c:pt idx="96">
                  <c:v>1.675793794</c:v>
                </c:pt>
                <c:pt idx="97">
                  <c:v>1.372419869</c:v>
                </c:pt>
                <c:pt idx="98">
                  <c:v>1.100669293</c:v>
                </c:pt>
                <c:pt idx="99">
                  <c:v>0.914627639</c:v>
                </c:pt>
                <c:pt idx="100">
                  <c:v>0.846193895</c:v>
                </c:pt>
                <c:pt idx="101">
                  <c:v>0.89994468</c:v>
                </c:pt>
                <c:pt idx="102">
                  <c:v>1.053753376</c:v>
                </c:pt>
                <c:pt idx="103">
                  <c:v>1.263807262</c:v>
                </c:pt>
                <c:pt idx="104">
                  <c:v>1.473405884</c:v>
                </c:pt>
                <c:pt idx="105">
                  <c:v>1.625944643</c:v>
                </c:pt>
                <c:pt idx="106">
                  <c:v>1.681019409</c:v>
                </c:pt>
                <c:pt idx="107">
                  <c:v>1.62854184</c:v>
                </c:pt>
                <c:pt idx="108">
                  <c:v>1.493406378</c:v>
                </c:pt>
                <c:pt idx="109">
                  <c:v>1.326772503</c:v>
                </c:pt>
                <c:pt idx="110">
                  <c:v>1.187808992</c:v>
                </c:pt>
                <c:pt idx="111">
                  <c:v>1.125133619</c:v>
                </c:pt>
                <c:pt idx="112">
                  <c:v>1.165432255</c:v>
                </c:pt>
                <c:pt idx="113">
                  <c:v>1.31016317</c:v>
                </c:pt>
                <c:pt idx="114">
                  <c:v>1.536595939</c:v>
                </c:pt>
                <c:pt idx="115">
                  <c:v>1.800576954</c:v>
                </c:pt>
                <c:pt idx="116">
                  <c:v>2.042529978</c:v>
                </c:pt>
                <c:pt idx="117">
                  <c:v>2.199524917</c:v>
                </c:pt>
                <c:pt idx="118">
                  <c:v>2.222709691</c:v>
                </c:pt>
                <c:pt idx="119">
                  <c:v>2.094365132</c:v>
                </c:pt>
                <c:pt idx="120">
                  <c:v>1.836876903</c:v>
                </c:pt>
                <c:pt idx="121">
                  <c:v>1.508540744</c:v>
                </c:pt>
                <c:pt idx="122">
                  <c:v>1.186686288</c:v>
                </c:pt>
                <c:pt idx="123">
                  <c:v>0.94431853</c:v>
                </c:pt>
                <c:pt idx="124">
                  <c:v>0.829502958</c:v>
                </c:pt>
                <c:pt idx="125">
                  <c:v>0.855021713</c:v>
                </c:pt>
                <c:pt idx="126">
                  <c:v>0.999980574</c:v>
                </c:pt>
                <c:pt idx="127">
                  <c:v>1.219119765</c:v>
                </c:pt>
                <c:pt idx="128">
                  <c:v>1.454196299</c:v>
                </c:pt>
                <c:pt idx="129">
                  <c:v>1.645251086</c:v>
                </c:pt>
                <c:pt idx="130">
                  <c:v>1.743019616</c:v>
                </c:pt>
                <c:pt idx="131">
                  <c:v>1.722575647</c:v>
                </c:pt>
                <c:pt idx="132">
                  <c:v>1.593602668</c:v>
                </c:pt>
                <c:pt idx="133">
                  <c:v>1.400265887</c:v>
                </c:pt>
                <c:pt idx="134">
                  <c:v>1.207657734</c:v>
                </c:pt>
                <c:pt idx="135">
                  <c:v>1.079941236</c:v>
                </c:pt>
                <c:pt idx="136">
                  <c:v>1.060611676</c:v>
                </c:pt>
                <c:pt idx="137">
                  <c:v>1.162793244</c:v>
                </c:pt>
                <c:pt idx="138">
                  <c:v>1.369721009</c:v>
                </c:pt>
                <c:pt idx="139">
                  <c:v>1.640251472</c:v>
                </c:pt>
                <c:pt idx="140">
                  <c:v>1.915827572</c:v>
                </c:pt>
                <c:pt idx="141">
                  <c:v>2.130121756</c:v>
                </c:pt>
                <c:pt idx="142">
                  <c:v>2.223778795</c:v>
                </c:pt>
                <c:pt idx="143">
                  <c:v>2.162470687</c:v>
                </c:pt>
                <c:pt idx="144">
                  <c:v>1.951287284</c:v>
                </c:pt>
                <c:pt idx="145">
                  <c:v>1.637446385</c:v>
                </c:pt>
                <c:pt idx="146">
                  <c:v>1.297744434</c:v>
                </c:pt>
                <c:pt idx="147">
                  <c:v>1.01460995</c:v>
                </c:pt>
                <c:pt idx="148">
                  <c:v>0.850718586</c:v>
                </c:pt>
                <c:pt idx="149">
                  <c:v>0.83282041</c:v>
                </c:pt>
                <c:pt idx="150">
                  <c:v>0.949733912</c:v>
                </c:pt>
                <c:pt idx="151">
                  <c:v>1.161269327</c:v>
                </c:pt>
                <c:pt idx="152">
                  <c:v>1.410595149</c:v>
                </c:pt>
                <c:pt idx="153">
                  <c:v>1.63532078</c:v>
                </c:pt>
                <c:pt idx="154">
                  <c:v>1.778359211</c:v>
                </c:pt>
                <c:pt idx="155">
                  <c:v>1.801267639</c:v>
                </c:pt>
                <c:pt idx="156">
                  <c:v>1.697981169</c:v>
                </c:pt>
                <c:pt idx="157">
                  <c:v>1.501218663</c:v>
                </c:pt>
                <c:pt idx="158">
                  <c:v>1.274578864</c:v>
                </c:pt>
                <c:pt idx="159">
                  <c:v>1.091366695</c:v>
                </c:pt>
                <c:pt idx="160">
                  <c:v>1.009982017</c:v>
                </c:pt>
                <c:pt idx="161">
                  <c:v>1.057580985</c:v>
                </c:pt>
                <c:pt idx="162">
                  <c:v>1.22705731</c:v>
                </c:pt>
                <c:pt idx="163">
                  <c:v>1.483349445</c:v>
                </c:pt>
                <c:pt idx="164">
                  <c:v>1.771912263</c:v>
                </c:pt>
                <c:pt idx="165">
                  <c:v>2.026858909</c:v>
                </c:pt>
                <c:pt idx="166">
                  <c:v>2.182182018</c:v>
                </c:pt>
                <c:pt idx="167">
                  <c:v>2.188846037</c:v>
                </c:pt>
                <c:pt idx="168">
                  <c:v>2.033474065</c:v>
                </c:pt>
                <c:pt idx="169">
                  <c:v>1.748479448</c:v>
                </c:pt>
                <c:pt idx="170">
                  <c:v>1.405413518</c:v>
                </c:pt>
                <c:pt idx="171">
                  <c:v>1.09221841</c:v>
                </c:pt>
                <c:pt idx="172">
                  <c:v>0.884400808</c:v>
                </c:pt>
                <c:pt idx="173">
                  <c:v>0.823251165</c:v>
                </c:pt>
                <c:pt idx="174">
                  <c:v>0.909108263</c:v>
                </c:pt>
                <c:pt idx="175">
                  <c:v>1.108303274</c:v>
                </c:pt>
                <c:pt idx="176">
                  <c:v>1.366031656</c:v>
                </c:pt>
                <c:pt idx="177">
                  <c:v>1.6184965</c:v>
                </c:pt>
                <c:pt idx="178">
                  <c:v>1.803711817</c:v>
                </c:pt>
                <c:pt idx="179">
                  <c:v>1.874058583</c:v>
                </c:pt>
                <c:pt idx="180">
                  <c:v>1.810620025</c:v>
                </c:pt>
                <c:pt idx="181">
                  <c:v>1.633010913</c:v>
                </c:pt>
                <c:pt idx="182">
                  <c:v>1.396657597</c:v>
                </c:pt>
                <c:pt idx="183">
                  <c:v>1.175580534</c:v>
                </c:pt>
                <c:pt idx="184">
                  <c:v>1.03779073</c:v>
                </c:pt>
                <c:pt idx="185">
                  <c:v>1.024686081</c:v>
                </c:pt>
                <c:pt idx="186">
                  <c:v>1.142251137</c:v>
                </c:pt>
                <c:pt idx="187">
                  <c:v>1.36402852</c:v>
                </c:pt>
                <c:pt idx="188">
                  <c:v>1.640228246</c:v>
                </c:pt>
                <c:pt idx="189">
                  <c:v>1.907884007</c:v>
                </c:pt>
                <c:pt idx="190">
                  <c:v>2.101640028</c:v>
                </c:pt>
                <c:pt idx="191">
                  <c:v>2.167472087</c:v>
                </c:pt>
                <c:pt idx="192">
                  <c:v>2.078747262</c:v>
                </c:pt>
                <c:pt idx="193">
                  <c:v>1.848536695</c:v>
                </c:pt>
                <c:pt idx="194">
                  <c:v>1.530307946</c:v>
                </c:pt>
                <c:pt idx="195">
                  <c:v>1.203748708</c:v>
                </c:pt>
                <c:pt idx="196">
                  <c:v>0.95034414</c:v>
                </c:pt>
                <c:pt idx="197">
                  <c:v>0.828824284</c:v>
                </c:pt>
                <c:pt idx="198">
                  <c:v>0.860152507</c:v>
                </c:pt>
                <c:pt idx="199">
                  <c:v>1.02603081</c:v>
                </c:pt>
                <c:pt idx="200">
                  <c:v>1.278143273</c:v>
                </c:pt>
                <c:pt idx="201">
                  <c:v>1.552081211</c:v>
                </c:pt>
                <c:pt idx="202">
                  <c:v>1.781414547</c:v>
                </c:pt>
                <c:pt idx="203">
                  <c:v>1.910855886</c:v>
                </c:pt>
                <c:pt idx="204">
                  <c:v>1.908757716</c:v>
                </c:pt>
                <c:pt idx="205">
                  <c:v>1.776997168</c:v>
                </c:pt>
                <c:pt idx="206">
                  <c:v>1.553542392</c:v>
                </c:pt>
                <c:pt idx="207">
                  <c:v>1.303693265</c:v>
                </c:pt>
                <c:pt idx="208">
                  <c:v>1.100963576</c:v>
                </c:pt>
                <c:pt idx="209">
                  <c:v>1.004432256</c:v>
                </c:pt>
                <c:pt idx="210">
                  <c:v>1.041652887</c:v>
                </c:pt>
                <c:pt idx="211">
                  <c:v>1.203070929</c:v>
                </c:pt>
                <c:pt idx="212">
                  <c:v>1.447638191</c:v>
                </c:pt>
                <c:pt idx="213">
                  <c:v>1.714679363</c:v>
                </c:pt>
                <c:pt idx="214">
                  <c:v>1.937307246</c:v>
                </c:pt>
                <c:pt idx="215">
                  <c:v>2.056154856</c:v>
                </c:pt>
                <c:pt idx="216">
                  <c:v>2.033842139</c:v>
                </c:pt>
                <c:pt idx="217">
                  <c:v>1.867865591</c:v>
                </c:pt>
                <c:pt idx="218">
                  <c:v>1.595765626</c:v>
                </c:pt>
                <c:pt idx="219">
                  <c:v>1.286941532</c:v>
                </c:pt>
                <c:pt idx="220">
                  <c:v>1.021748471</c:v>
                </c:pt>
                <c:pt idx="221">
                  <c:v>0.866143715</c:v>
                </c:pt>
                <c:pt idx="222">
                  <c:v>0.85302136</c:v>
                </c:pt>
                <c:pt idx="223">
                  <c:v>0.977044834</c:v>
                </c:pt>
                <c:pt idx="224">
                  <c:v>1.201642082</c:v>
                </c:pt>
                <c:pt idx="225">
                  <c:v>1.471314661</c:v>
                </c:pt>
                <c:pt idx="226">
                  <c:v>1.723429145</c:v>
                </c:pt>
                <c:pt idx="227">
                  <c:v>1.898894615</c:v>
                </c:pt>
                <c:pt idx="228">
                  <c:v>1.954266941</c:v>
                </c:pt>
                <c:pt idx="229">
                  <c:v>1.875082219</c:v>
                </c:pt>
                <c:pt idx="230">
                  <c:v>1.684556842</c:v>
                </c:pt>
                <c:pt idx="231">
                  <c:v>1.439989592</c:v>
                </c:pt>
                <c:pt idx="232">
                  <c:v>1.214789991</c:v>
                </c:pt>
                <c:pt idx="233">
                  <c:v>1.073292427</c:v>
                </c:pt>
                <c:pt idx="234">
                  <c:v>1.050586525</c:v>
                </c:pt>
                <c:pt idx="235">
                  <c:v>1.145982651</c:v>
                </c:pt>
                <c:pt idx="236">
                  <c:v>1.329525183</c:v>
                </c:pt>
                <c:pt idx="237">
                  <c:v>1.553980764</c:v>
                </c:pt>
                <c:pt idx="238">
                  <c:v>1.765278359</c:v>
                </c:pt>
                <c:pt idx="239">
                  <c:v>1.910491084</c:v>
                </c:pt>
                <c:pt idx="240">
                  <c:v>1.947074755</c:v>
                </c:pt>
                <c:pt idx="241">
                  <c:v>1.855241871</c:v>
                </c:pt>
                <c:pt idx="242">
                  <c:v>1.649088243</c:v>
                </c:pt>
                <c:pt idx="243">
                  <c:v>1.378207596</c:v>
                </c:pt>
                <c:pt idx="244">
                  <c:v>1.114827737</c:v>
                </c:pt>
                <c:pt idx="245">
                  <c:v>0.930194074</c:v>
                </c:pt>
                <c:pt idx="246">
                  <c:v>0.871149017</c:v>
                </c:pt>
                <c:pt idx="247">
                  <c:v>0.947686146</c:v>
                </c:pt>
                <c:pt idx="248">
                  <c:v>1.134951257</c:v>
                </c:pt>
                <c:pt idx="249">
                  <c:v>1.384861692</c:v>
                </c:pt>
                <c:pt idx="250">
                  <c:v>1.639623154</c:v>
                </c:pt>
                <c:pt idx="251">
                  <c:v>1.842915859</c:v>
                </c:pt>
                <c:pt idx="252">
                  <c:v>1.949550944</c:v>
                </c:pt>
                <c:pt idx="253">
                  <c:v>1.935444236</c:v>
                </c:pt>
                <c:pt idx="254">
                  <c:v>1.80617539</c:v>
                </c:pt>
                <c:pt idx="255">
                  <c:v>1.598774842</c:v>
                </c:pt>
                <c:pt idx="256">
                  <c:v>1.372499346</c:v>
                </c:pt>
                <c:pt idx="257">
                  <c:v>1.190278147</c:v>
                </c:pt>
                <c:pt idx="258">
                  <c:v>1.09857289</c:v>
                </c:pt>
                <c:pt idx="259">
                  <c:v>1.114613122</c:v>
                </c:pt>
                <c:pt idx="260">
                  <c:v>1.225347836</c:v>
                </c:pt>
                <c:pt idx="261">
                  <c:v>1.395629063</c:v>
                </c:pt>
                <c:pt idx="262">
                  <c:v>1.579334318</c:v>
                </c:pt>
                <c:pt idx="263">
                  <c:v>1.728816727</c:v>
                </c:pt>
                <c:pt idx="264">
                  <c:v>1.802735147</c:v>
                </c:pt>
                <c:pt idx="265">
                  <c:v>1.774724685</c:v>
                </c:pt>
                <c:pt idx="266">
                  <c:v>1.642831857</c:v>
                </c:pt>
                <c:pt idx="267">
                  <c:v>1.435003279</c:v>
                </c:pt>
                <c:pt idx="268">
                  <c:v>1.20474766</c:v>
                </c:pt>
                <c:pt idx="269">
                  <c:v>1.015769611</c:v>
                </c:pt>
                <c:pt idx="270">
                  <c:v>0.921383672</c:v>
                </c:pt>
                <c:pt idx="271">
                  <c:v>0.947930543</c:v>
                </c:pt>
                <c:pt idx="272">
                  <c:v>1.08871478</c:v>
                </c:pt>
                <c:pt idx="273">
                  <c:v>1.308894005</c:v>
                </c:pt>
                <c:pt idx="274">
                  <c:v>1.556969471</c:v>
                </c:pt>
                <c:pt idx="275">
                  <c:v>1.777682387</c:v>
                </c:pt>
                <c:pt idx="276">
                  <c:v>1.9234244</c:v>
                </c:pt>
                <c:pt idx="277">
                  <c:v>1.963758937</c:v>
                </c:pt>
                <c:pt idx="278">
                  <c:v>1.892799091</c:v>
                </c:pt>
                <c:pt idx="279">
                  <c:v>1.732301662</c:v>
                </c:pt>
                <c:pt idx="280">
                  <c:v>1.527322102</c:v>
                </c:pt>
                <c:pt idx="281">
                  <c:v>1.3335242</c:v>
                </c:pt>
                <c:pt idx="282">
                  <c:v>1.199867463</c:v>
                </c:pt>
                <c:pt idx="283">
                  <c:v>1.153824087</c:v>
                </c:pt>
                <c:pt idx="284">
                  <c:v>1.195424213</c:v>
                </c:pt>
                <c:pt idx="285">
                  <c:v>1.301450893</c:v>
                </c:pt>
                <c:pt idx="286">
                  <c:v>1.435569243</c:v>
                </c:pt>
                <c:pt idx="287">
                  <c:v>1.558411099</c:v>
                </c:pt>
                <c:pt idx="288">
                  <c:v>1.634781754</c:v>
                </c:pt>
                <c:pt idx="289">
                  <c:v>1.639476546</c:v>
                </c:pt>
                <c:pt idx="290">
                  <c:v>1.563744509</c:v>
                </c:pt>
                <c:pt idx="291">
                  <c:v>1.420815705</c:v>
                </c:pt>
                <c:pt idx="292">
                  <c:v>1.245851833</c:v>
                </c:pt>
                <c:pt idx="293">
                  <c:v>1.087346876</c:v>
                </c:pt>
                <c:pt idx="294">
                  <c:v>0.992232776</c:v>
                </c:pt>
                <c:pt idx="295">
                  <c:v>0.9909715</c:v>
                </c:pt>
                <c:pt idx="296">
                  <c:v>1.088658195</c:v>
                </c:pt>
                <c:pt idx="297">
                  <c:v>1.264701835</c:v>
                </c:pt>
                <c:pt idx="298">
                  <c:v>1.479999368</c:v>
                </c:pt>
                <c:pt idx="299">
                  <c:v>1.688377699</c:v>
                </c:pt>
                <c:pt idx="300">
                  <c:v>1.848404449</c:v>
                </c:pt>
                <c:pt idx="301">
                  <c:v>1.932225933</c:v>
                </c:pt>
                <c:pt idx="302">
                  <c:v>1.929813077</c:v>
                </c:pt>
                <c:pt idx="303">
                  <c:v>1.849030243</c:v>
                </c:pt>
                <c:pt idx="304">
                  <c:v>1.712854595</c:v>
                </c:pt>
                <c:pt idx="305">
                  <c:v>1.554497205</c:v>
                </c:pt>
                <c:pt idx="306">
                  <c:v>1.410375089</c:v>
                </c:pt>
                <c:pt idx="307">
                  <c:v>1.311270825</c:v>
                </c:pt>
                <c:pt idx="308">
                  <c:v>1.273654434</c:v>
                </c:pt>
                <c:pt idx="309">
                  <c:v>1.294679609</c:v>
                </c:pt>
                <c:pt idx="310">
                  <c:v>1.353918939</c:v>
                </c:pt>
                <c:pt idx="311">
                  <c:v>1.421659689</c:v>
                </c:pt>
                <c:pt idx="312">
                  <c:v>1.469550377</c:v>
                </c:pt>
                <c:pt idx="313">
                  <c:v>1.478359909</c:v>
                </c:pt>
                <c:pt idx="314">
                  <c:v>1.440788066</c:v>
                </c:pt>
                <c:pt idx="315">
                  <c:v>1.361179715</c:v>
                </c:pt>
                <c:pt idx="316">
                  <c:v>1.254599869</c:v>
                </c:pt>
                <c:pt idx="317">
                  <c:v>1.145308309</c:v>
                </c:pt>
                <c:pt idx="318">
                  <c:v>1.062828529</c:v>
                </c:pt>
                <c:pt idx="319">
                  <c:v>1.034714725</c:v>
                </c:pt>
                <c:pt idx="320">
                  <c:v>1.077697445</c:v>
                </c:pt>
                <c:pt idx="321">
                  <c:v>1.190828758</c:v>
                </c:pt>
                <c:pt idx="322">
                  <c:v>1.354166257</c:v>
                </c:pt>
                <c:pt idx="323">
                  <c:v>1.534357708</c:v>
                </c:pt>
                <c:pt idx="324">
                  <c:v>1.695189247</c:v>
                </c:pt>
                <c:pt idx="325">
                  <c:v>1.808545764</c:v>
                </c:pt>
                <c:pt idx="326">
                  <c:v>1.861092298</c:v>
                </c:pt>
                <c:pt idx="327">
                  <c:v>1.85458044</c:v>
                </c:pt>
                <c:pt idx="328">
                  <c:v>1.801212395</c:v>
                </c:pt>
                <c:pt idx="329">
                  <c:v>1.717567688</c:v>
                </c:pt>
                <c:pt idx="330">
                  <c:v>1.620160272</c:v>
                </c:pt>
                <c:pt idx="331">
                  <c:v>1.523525814</c:v>
                </c:pt>
                <c:pt idx="332">
                  <c:v>1.43963118</c:v>
                </c:pt>
                <c:pt idx="333">
                  <c:v>1.376892304</c:v>
                </c:pt>
                <c:pt idx="334">
                  <c:v>1.338357792</c:v>
                </c:pt>
                <c:pt idx="335">
                  <c:v>1.320338265</c:v>
                </c:pt>
                <c:pt idx="336">
                  <c:v>1.313265404</c:v>
                </c:pt>
                <c:pt idx="337">
                  <c:v>1.305267113</c:v>
                </c:pt>
                <c:pt idx="338">
                  <c:v>1.286895091</c:v>
                </c:pt>
                <c:pt idx="339">
                  <c:v>1.254525094</c:v>
                </c:pt>
                <c:pt idx="340">
                  <c:v>1.211101316</c:v>
                </c:pt>
                <c:pt idx="341">
                  <c:v>1.164916556</c:v>
                </c:pt>
                <c:pt idx="342">
                  <c:v>1.127852361</c:v>
                </c:pt>
                <c:pt idx="343">
                  <c:v>1.113383253</c:v>
                </c:pt>
                <c:pt idx="344">
                  <c:v>1.133470677</c:v>
                </c:pt>
                <c:pt idx="345">
                  <c:v>1.194202919</c:v>
                </c:pt>
                <c:pt idx="346">
                  <c:v>1.292203412</c:v>
                </c:pt>
                <c:pt idx="347">
                  <c:v>1.414703319</c:v>
                </c:pt>
                <c:pt idx="348">
                  <c:v>1.543967801</c:v>
                </c:pt>
                <c:pt idx="349">
                  <c:v>1.663259602</c:v>
                </c:pt>
                <c:pt idx="350">
                  <c:v>1.760464852</c:v>
                </c:pt>
                <c:pt idx="351">
                  <c:v>1.828117784</c:v>
                </c:pt>
                <c:pt idx="352">
                  <c:v>1.861849584</c:v>
                </c:pt>
                <c:pt idx="353">
                  <c:v>1.859708704</c:v>
                </c:pt>
                <c:pt idx="354">
                  <c:v>1.822595907</c:v>
                </c:pt>
                <c:pt idx="355">
                  <c:v>1.75446444</c:v>
                </c:pt>
                <c:pt idx="356">
                  <c:v>1.661669402</c:v>
                </c:pt>
                <c:pt idx="357">
                  <c:v>1.552272214</c:v>
                </c:pt>
                <c:pt idx="358">
                  <c:v>1.436053119</c:v>
                </c:pt>
                <c:pt idx="359">
                  <c:v>1.324639746</c:v>
                </c:pt>
                <c:pt idx="360">
                  <c:v>1.230372656</c:v>
                </c:pt>
                <c:pt idx="361">
                  <c:v>1.163384698</c:v>
                </c:pt>
                <c:pt idx="362">
                  <c:v>1.12812618</c:v>
                </c:pt>
                <c:pt idx="363">
                  <c:v>1.121550334</c:v>
                </c:pt>
                <c:pt idx="364">
                  <c:v>1.134417625</c:v>
                </c:pt>
                <c:pt idx="365">
                  <c:v>1.155293349</c:v>
                </c:pt>
                <c:pt idx="366">
                  <c:v>1.175299646</c:v>
                </c:pt>
                <c:pt idx="367">
                  <c:v>1.191455239</c:v>
                </c:pt>
                <c:pt idx="368">
                  <c:v>1.207221114</c:v>
                </c:pt>
                <c:pt idx="369">
                  <c:v>1.230042118</c:v>
                </c:pt>
                <c:pt idx="370">
                  <c:v>1.267095681</c:v>
                </c:pt>
                <c:pt idx="371">
                  <c:v>1.321806123</c:v>
                </c:pt>
                <c:pt idx="372">
                  <c:v>1.393526967</c:v>
                </c:pt>
                <c:pt idx="373">
                  <c:v>1.480118611</c:v>
                </c:pt>
                <c:pt idx="374">
                  <c:v>1.579984424</c:v>
                </c:pt>
                <c:pt idx="375">
                  <c:v>1.690331929</c:v>
                </c:pt>
                <c:pt idx="376">
                  <c:v>1.8026197</c:v>
                </c:pt>
                <c:pt idx="377">
                  <c:v>1.89994477</c:v>
                </c:pt>
                <c:pt idx="378">
                  <c:v>1.960134229</c:v>
                </c:pt>
                <c:pt idx="379">
                  <c:v>1.963498935</c:v>
                </c:pt>
                <c:pt idx="380">
                  <c:v>1.900544005</c:v>
                </c:pt>
                <c:pt idx="381">
                  <c:v>1.775539074</c:v>
                </c:pt>
                <c:pt idx="382">
                  <c:v>1.605234071</c:v>
                </c:pt>
                <c:pt idx="383">
                  <c:v>1.414689661</c:v>
                </c:pt>
                <c:pt idx="384">
                  <c:v>1.2324607</c:v>
                </c:pt>
                <c:pt idx="385">
                  <c:v>1.085999465</c:v>
                </c:pt>
                <c:pt idx="386">
                  <c:v>0.996888678</c:v>
                </c:pt>
                <c:pt idx="387">
                  <c:v>0.975701136</c:v>
                </c:pt>
                <c:pt idx="388">
                  <c:v>1.017875247</c:v>
                </c:pt>
                <c:pt idx="389">
                  <c:v>1.103328859</c:v>
                </c:pt>
                <c:pt idx="390">
                  <c:v>1.201739116</c:v>
                </c:pt>
                <c:pt idx="391">
                  <c:v>1.282522651</c:v>
                </c:pt>
                <c:pt idx="392">
                  <c:v>1.325580489</c:v>
                </c:pt>
                <c:pt idx="393">
                  <c:v>1.327898499</c:v>
                </c:pt>
                <c:pt idx="394">
                  <c:v>1.302870805</c:v>
                </c:pt>
                <c:pt idx="395">
                  <c:v>1.273104252</c:v>
                </c:pt>
                <c:pt idx="396">
                  <c:v>1.261306006</c:v>
                </c:pt>
                <c:pt idx="397">
                  <c:v>1.284465942</c:v>
                </c:pt>
                <c:pt idx="398">
                  <c:v>1.352669448</c:v>
                </c:pt>
                <c:pt idx="399">
                  <c:v>1.469017839</c:v>
                </c:pt>
                <c:pt idx="400">
                  <c:v>1.626845964</c:v>
                </c:pt>
                <c:pt idx="401">
                  <c:v>1.805479863</c:v>
                </c:pt>
                <c:pt idx="402">
                  <c:v>1.970257202</c:v>
                </c:pt>
                <c:pt idx="403">
                  <c:v>2.080668728</c:v>
                </c:pt>
                <c:pt idx="404">
                  <c:v>2.103776014</c:v>
                </c:pt>
                <c:pt idx="405">
                  <c:v>2.025504606</c:v>
                </c:pt>
                <c:pt idx="406">
                  <c:v>1.854349414</c:v>
                </c:pt>
                <c:pt idx="407">
                  <c:v>1.617825791</c:v>
                </c:pt>
                <c:pt idx="408">
                  <c:v>1.355759142</c:v>
                </c:pt>
                <c:pt idx="409">
                  <c:v>1.113491813</c:v>
                </c:pt>
                <c:pt idx="410">
                  <c:v>0.934767206</c:v>
                </c:pt>
                <c:pt idx="411">
                  <c:v>0.8527251</c:v>
                </c:pt>
                <c:pt idx="412">
                  <c:v>0.87975882</c:v>
                </c:pt>
                <c:pt idx="413">
                  <c:v>1.000577476</c:v>
                </c:pt>
                <c:pt idx="414">
                  <c:v>1.173766673</c:v>
                </c:pt>
                <c:pt idx="415">
                  <c:v>1.343764064</c:v>
                </c:pt>
                <c:pt idx="416">
                  <c:v>1.459548165</c:v>
                </c:pt>
                <c:pt idx="417">
                  <c:v>1.492297111</c:v>
                </c:pt>
                <c:pt idx="418">
                  <c:v>1.444276206</c:v>
                </c:pt>
                <c:pt idx="419">
                  <c:v>1.345292228</c:v>
                </c:pt>
                <c:pt idx="420">
                  <c:v>1.239296528</c:v>
                </c:pt>
                <c:pt idx="421">
                  <c:v>1.168676296</c:v>
                </c:pt>
                <c:pt idx="422">
                  <c:v>1.163771803</c:v>
                </c:pt>
                <c:pt idx="423">
                  <c:v>1.23967084</c:v>
                </c:pt>
                <c:pt idx="424">
                  <c:v>1.396106382</c:v>
                </c:pt>
                <c:pt idx="425">
                  <c:v>1.615675199</c:v>
                </c:pt>
                <c:pt idx="426">
                  <c:v>1.86134945</c:v>
                </c:pt>
                <c:pt idx="427">
                  <c:v>2.079589926</c:v>
                </c:pt>
                <c:pt idx="428">
                  <c:v>2.213338738</c:v>
                </c:pt>
                <c:pt idx="429">
                  <c:v>2.221020398</c:v>
                </c:pt>
                <c:pt idx="430">
                  <c:v>2.091652452</c:v>
                </c:pt>
                <c:pt idx="431">
                  <c:v>1.848212243</c:v>
                </c:pt>
                <c:pt idx="432">
                  <c:v>1.539202416</c:v>
                </c:pt>
                <c:pt idx="433">
                  <c:v>1.224695196</c:v>
                </c:pt>
                <c:pt idx="434">
                  <c:v>0.963403471</c:v>
                </c:pt>
                <c:pt idx="435">
                  <c:v>0.802995525</c:v>
                </c:pt>
                <c:pt idx="436">
                  <c:v>0.77197877</c:v>
                </c:pt>
                <c:pt idx="437">
                  <c:v>0.871793755</c:v>
                </c:pt>
                <c:pt idx="438">
                  <c:v>1.071686088</c:v>
                </c:pt>
                <c:pt idx="439">
                  <c:v>1.312029307</c:v>
                </c:pt>
                <c:pt idx="440">
                  <c:v>1.519725282</c:v>
                </c:pt>
                <c:pt idx="441">
                  <c:v>1.632330868</c:v>
                </c:pt>
                <c:pt idx="442">
                  <c:v>1.620826042</c:v>
                </c:pt>
                <c:pt idx="443">
                  <c:v>1.499963408</c:v>
                </c:pt>
                <c:pt idx="444">
                  <c:v>1.321049406</c:v>
                </c:pt>
                <c:pt idx="445">
                  <c:v>1.151175608</c:v>
                </c:pt>
                <c:pt idx="446">
                  <c:v>1.049734332</c:v>
                </c:pt>
                <c:pt idx="447">
                  <c:v>1.053027392</c:v>
                </c:pt>
                <c:pt idx="448">
                  <c:v>1.1706301</c:v>
                </c:pt>
                <c:pt idx="449">
                  <c:v>1.388530782</c:v>
                </c:pt>
                <c:pt idx="450">
                  <c:v>1.671831969</c:v>
                </c:pt>
                <c:pt idx="451">
                  <c:v>1.966011761</c:v>
                </c:pt>
                <c:pt idx="452">
                  <c:v>2.203063166</c:v>
                </c:pt>
                <c:pt idx="453">
                  <c:v>2.317973274</c:v>
                </c:pt>
                <c:pt idx="454">
                  <c:v>2.271559418</c:v>
                </c:pt>
                <c:pt idx="455">
                  <c:v>2.067173032</c:v>
                </c:pt>
                <c:pt idx="456">
                  <c:v>1.750498543</c:v>
                </c:pt>
                <c:pt idx="457">
                  <c:v>1.392797515</c:v>
                </c:pt>
                <c:pt idx="458">
                  <c:v>1.068446289</c:v>
                </c:pt>
                <c:pt idx="459">
                  <c:v>0.838361614</c:v>
                </c:pt>
                <c:pt idx="460">
                  <c:v>0.742472236</c:v>
                </c:pt>
                <c:pt idx="461">
                  <c:v>0.795974799</c:v>
                </c:pt>
                <c:pt idx="462">
                  <c:v>0.98411151</c:v>
                </c:pt>
                <c:pt idx="463">
                  <c:v>1.257886479</c:v>
                </c:pt>
                <c:pt idx="464">
                  <c:v>1.539484345</c:v>
                </c:pt>
                <c:pt idx="465">
                  <c:v>1.743092308</c:v>
                </c:pt>
                <c:pt idx="466">
                  <c:v>1.805626374</c:v>
                </c:pt>
                <c:pt idx="467">
                  <c:v>1.712207155</c:v>
                </c:pt>
                <c:pt idx="468">
                  <c:v>1.501980603</c:v>
                </c:pt>
                <c:pt idx="469">
                  <c:v>1.251039836</c:v>
                </c:pt>
                <c:pt idx="470">
                  <c:v>1.042446235</c:v>
                </c:pt>
                <c:pt idx="471">
                  <c:v>0.93925997</c:v>
                </c:pt>
                <c:pt idx="472">
                  <c:v>0.971584525</c:v>
                </c:pt>
                <c:pt idx="473">
                  <c:v>1.137423358</c:v>
                </c:pt>
                <c:pt idx="474">
                  <c:v>1.40877383</c:v>
                </c:pt>
                <c:pt idx="475">
                  <c:v>1.735556895</c:v>
                </c:pt>
                <c:pt idx="476">
                  <c:v>2.048731733</c:v>
                </c:pt>
                <c:pt idx="477">
                  <c:v>2.270510644</c:v>
                </c:pt>
                <c:pt idx="478">
                  <c:v>2.335816067</c:v>
                </c:pt>
                <c:pt idx="479">
                  <c:v>2.217583363</c:v>
                </c:pt>
                <c:pt idx="480">
                  <c:v>1.940762646</c:v>
                </c:pt>
                <c:pt idx="481">
                  <c:v>1.574734017</c:v>
                </c:pt>
                <c:pt idx="482">
                  <c:v>1.208059266</c:v>
                </c:pt>
                <c:pt idx="483">
                  <c:v>0.920593392</c:v>
                </c:pt>
                <c:pt idx="484">
                  <c:v>0.766457575</c:v>
                </c:pt>
                <c:pt idx="485">
                  <c:v>0.769790484</c:v>
                </c:pt>
                <c:pt idx="486">
                  <c:v>0.925366632</c:v>
                </c:pt>
                <c:pt idx="487">
                  <c:v>1.197307279</c:v>
                </c:pt>
                <c:pt idx="488">
                  <c:v>1.518672773</c:v>
                </c:pt>
                <c:pt idx="489">
                  <c:v>1.80127952</c:v>
                </c:pt>
                <c:pt idx="490">
                  <c:v>1.960302909</c:v>
                </c:pt>
                <c:pt idx="491">
                  <c:v>1.945651952</c:v>
                </c:pt>
                <c:pt idx="492">
                  <c:v>1.763561105</c:v>
                </c:pt>
                <c:pt idx="493">
                  <c:v>1.475563352</c:v>
                </c:pt>
                <c:pt idx="494">
                  <c:v>1.175077786</c:v>
                </c:pt>
                <c:pt idx="495">
                  <c:v>0.954019566</c:v>
                </c:pt>
                <c:pt idx="496">
                  <c:v>0.875030939</c:v>
                </c:pt>
                <c:pt idx="497">
                  <c:v>0.958706223</c:v>
                </c:pt>
                <c:pt idx="498">
                  <c:v>1.185321359</c:v>
                </c:pt>
                <c:pt idx="499">
                  <c:v>1.50418226</c:v>
                </c:pt>
                <c:pt idx="500">
                  <c:v>1.844454485</c:v>
                </c:pt>
                <c:pt idx="501">
                  <c:v>2.126885397</c:v>
                </c:pt>
                <c:pt idx="502">
                  <c:v>2.279515218</c:v>
                </c:pt>
                <c:pt idx="503">
                  <c:v>2.257507262</c:v>
                </c:pt>
                <c:pt idx="504">
                  <c:v>2.060128291</c:v>
                </c:pt>
                <c:pt idx="505">
                  <c:v>1.734598947</c:v>
                </c:pt>
                <c:pt idx="506">
                  <c:v>1.362081125</c:v>
                </c:pt>
                <c:pt idx="507">
                  <c:v>1.031856565</c:v>
                </c:pt>
                <c:pt idx="508">
                  <c:v>0.81653368</c:v>
                </c:pt>
                <c:pt idx="509">
                  <c:v>0.757974391</c:v>
                </c:pt>
                <c:pt idx="510">
                  <c:v>0.863961895</c:v>
                </c:pt>
                <c:pt idx="511">
                  <c:v>1.10912513</c:v>
                </c:pt>
                <c:pt idx="512">
                  <c:v>1.436440809</c:v>
                </c:pt>
                <c:pt idx="513">
                  <c:v>1.763450229</c:v>
                </c:pt>
                <c:pt idx="514">
                  <c:v>1.999803318</c:v>
                </c:pt>
                <c:pt idx="515">
                  <c:v>2.075282789</c:v>
                </c:pt>
                <c:pt idx="516">
                  <c:v>1.966768463</c:v>
                </c:pt>
                <c:pt idx="517">
                  <c:v>1.709328085</c:v>
                </c:pt>
                <c:pt idx="518">
                  <c:v>1.384323553</c:v>
                </c:pt>
                <c:pt idx="519">
                  <c:v>1.090058328</c:v>
                </c:pt>
                <c:pt idx="520">
                  <c:v>0.909025652</c:v>
                </c:pt>
                <c:pt idx="521">
                  <c:v>0.885488066</c:v>
                </c:pt>
                <c:pt idx="522">
                  <c:v>1.019492688</c:v>
                </c:pt>
                <c:pt idx="523">
                  <c:v>1.27411773</c:v>
                </c:pt>
                <c:pt idx="524">
                  <c:v>1.587895443</c:v>
                </c:pt>
                <c:pt idx="525">
                  <c:v>1.886804447</c:v>
                </c:pt>
                <c:pt idx="526">
                  <c:v>2.096577041</c:v>
                </c:pt>
                <c:pt idx="527">
                  <c:v>2.158801658</c:v>
                </c:pt>
                <c:pt idx="528">
                  <c:v>2.049510804</c:v>
                </c:pt>
                <c:pt idx="529">
                  <c:v>1.791526595</c:v>
                </c:pt>
                <c:pt idx="530">
                  <c:v>1.450770157</c:v>
                </c:pt>
                <c:pt idx="531">
                  <c:v>1.115220229</c:v>
                </c:pt>
                <c:pt idx="532">
                  <c:v>0.866628025</c:v>
                </c:pt>
                <c:pt idx="533">
                  <c:v>0.759126072</c:v>
                </c:pt>
                <c:pt idx="534">
                  <c:v>0.811715989</c:v>
                </c:pt>
                <c:pt idx="535">
                  <c:v>1.010479723</c:v>
                </c:pt>
                <c:pt idx="536">
                  <c:v>1.312475422</c:v>
                </c:pt>
                <c:pt idx="537">
                  <c:v>1.649652634</c:v>
                </c:pt>
                <c:pt idx="538">
                  <c:v>1.938810152</c:v>
                </c:pt>
                <c:pt idx="539">
                  <c:v>2.102211633</c:v>
                </c:pt>
                <c:pt idx="540">
                  <c:v>2.093573575</c:v>
                </c:pt>
                <c:pt idx="541">
                  <c:v>1.916412397</c:v>
                </c:pt>
                <c:pt idx="542">
                  <c:v>1.624304559</c:v>
                </c:pt>
                <c:pt idx="543">
                  <c:v>1.302816797</c:v>
                </c:pt>
                <c:pt idx="544">
                  <c:v>1.041872823</c:v>
                </c:pt>
                <c:pt idx="545">
                  <c:v>0.909653111</c:v>
                </c:pt>
                <c:pt idx="546">
                  <c:v>0.935886244</c:v>
                </c:pt>
                <c:pt idx="547">
                  <c:v>1.107416754</c:v>
                </c:pt>
                <c:pt idx="548">
                  <c:v>1.374737541</c:v>
                </c:pt>
                <c:pt idx="549">
                  <c:v>1.665783469</c:v>
                </c:pt>
                <c:pt idx="550">
                  <c:v>1.903205424</c:v>
                </c:pt>
                <c:pt idx="551">
                  <c:v>2.022636137</c:v>
                </c:pt>
                <c:pt idx="552">
                  <c:v>1.989529061</c:v>
                </c:pt>
                <c:pt idx="553">
                  <c:v>1.810097702</c:v>
                </c:pt>
                <c:pt idx="554">
                  <c:v>1.530880973</c:v>
                </c:pt>
                <c:pt idx="555">
                  <c:v>1.225088332</c:v>
                </c:pt>
                <c:pt idx="556">
                  <c:v>0.970711893</c:v>
                </c:pt>
                <c:pt idx="557">
                  <c:v>0.829668325</c:v>
                </c:pt>
                <c:pt idx="558">
                  <c:v>0.835018086</c:v>
                </c:pt>
                <c:pt idx="559">
                  <c:v>0.98691027</c:v>
                </c:pt>
                <c:pt idx="560">
                  <c:v>1.253720202</c:v>
                </c:pt>
                <c:pt idx="561">
                  <c:v>1.576510218</c:v>
                </c:pt>
                <c:pt idx="562">
                  <c:v>1.879020436</c:v>
                </c:pt>
                <c:pt idx="563">
                  <c:v>2.085439118</c:v>
                </c:pt>
                <c:pt idx="564">
                  <c:v>2.142716102</c:v>
                </c:pt>
                <c:pt idx="565">
                  <c:v>2.038464416</c:v>
                </c:pt>
                <c:pt idx="566">
                  <c:v>1.805535019</c:v>
                </c:pt>
                <c:pt idx="567">
                  <c:v>1.510726286</c:v>
                </c:pt>
                <c:pt idx="568">
                  <c:v>1.233001685</c:v>
                </c:pt>
                <c:pt idx="569">
                  <c:v>1.040575958</c:v>
                </c:pt>
                <c:pt idx="570">
                  <c:v>0.974546045</c:v>
                </c:pt>
                <c:pt idx="571">
                  <c:v>1.041897384</c:v>
                </c:pt>
                <c:pt idx="572">
                  <c:v>1.216640649</c:v>
                </c:pt>
                <c:pt idx="573">
                  <c:v>1.446753471</c:v>
                </c:pt>
                <c:pt idx="574">
                  <c:v>1.665810929</c:v>
                </c:pt>
                <c:pt idx="575">
                  <c:v>1.808982181</c:v>
                </c:pt>
                <c:pt idx="576">
                  <c:v>1.83126466</c:v>
                </c:pt>
                <c:pt idx="577">
                  <c:v>1.722305673</c:v>
                </c:pt>
                <c:pt idx="578">
                  <c:v>1.510768914</c:v>
                </c:pt>
                <c:pt idx="579">
                  <c:v>1.254995266</c:v>
                </c:pt>
                <c:pt idx="580">
                  <c:v>1.023935623</c:v>
                </c:pt>
                <c:pt idx="581">
                  <c:v>0.877242434</c:v>
                </c:pt>
                <c:pt idx="582">
                  <c:v>0.851953157</c:v>
                </c:pt>
                <c:pt idx="583">
                  <c:v>0.957357533</c:v>
                </c:pt>
                <c:pt idx="584">
                  <c:v>1.175138581</c:v>
                </c:pt>
                <c:pt idx="585">
                  <c:v>1.462189398</c:v>
                </c:pt>
                <c:pt idx="586">
                  <c:v>1.756872869</c:v>
                </c:pt>
                <c:pt idx="587">
                  <c:v>1.991281303</c:v>
                </c:pt>
                <c:pt idx="588">
                  <c:v>2.109351958</c:v>
                </c:pt>
                <c:pt idx="589">
                  <c:v>2.085129916</c:v>
                </c:pt>
                <c:pt idx="590">
                  <c:v>1.932203789</c:v>
                </c:pt>
                <c:pt idx="591">
                  <c:v>1.698499659</c:v>
                </c:pt>
                <c:pt idx="592">
                  <c:v>1.448764516</c:v>
                </c:pt>
                <c:pt idx="593">
                  <c:v>1.243809127</c:v>
                </c:pt>
                <c:pt idx="594">
                  <c:v>1.125621977</c:v>
                </c:pt>
                <c:pt idx="595">
                  <c:v>1.111618751</c:v>
                </c:pt>
                <c:pt idx="596">
                  <c:v>1.195139246</c:v>
                </c:pt>
                <c:pt idx="597">
                  <c:v>1.347875931</c:v>
                </c:pt>
                <c:pt idx="598">
                  <c:v>1.52356401</c:v>
                </c:pt>
                <c:pt idx="599">
                  <c:v>1.666348528</c:v>
                </c:pt>
                <c:pt idx="600">
                  <c:v>1.72623771</c:v>
                </c:pt>
                <c:pt idx="601">
                  <c:v>1.677543527</c:v>
                </c:pt>
                <c:pt idx="602">
                  <c:v>1.530484403</c:v>
                </c:pt>
                <c:pt idx="603">
                  <c:v>1.328006675</c:v>
                </c:pt>
                <c:pt idx="604">
                  <c:v>1.129023284</c:v>
                </c:pt>
                <c:pt idx="605">
                  <c:v>0.987846364</c:v>
                </c:pt>
                <c:pt idx="606">
                  <c:v>0.94012842</c:v>
                </c:pt>
                <c:pt idx="607">
                  <c:v>0.998560834</c:v>
                </c:pt>
                <c:pt idx="608">
                  <c:v>1.154401042</c:v>
                </c:pt>
                <c:pt idx="609">
                  <c:v>1.379951951</c:v>
                </c:pt>
                <c:pt idx="610">
                  <c:v>1.631434945</c:v>
                </c:pt>
                <c:pt idx="611">
                  <c:v>1.85540501</c:v>
                </c:pt>
                <c:pt idx="612">
                  <c:v>2.000917705</c:v>
                </c:pt>
                <c:pt idx="613">
                  <c:v>2.035007712</c:v>
                </c:pt>
                <c:pt idx="614">
                  <c:v>1.954692411</c:v>
                </c:pt>
                <c:pt idx="615">
                  <c:v>1.788515011</c:v>
                </c:pt>
                <c:pt idx="616">
                  <c:v>1.58565201</c:v>
                </c:pt>
                <c:pt idx="617">
                  <c:v>1.397854522</c:v>
                </c:pt>
                <c:pt idx="618">
                  <c:v>1.263599708</c:v>
                </c:pt>
                <c:pt idx="619">
                  <c:v>1.201311228</c:v>
                </c:pt>
                <c:pt idx="620">
                  <c:v>1.211245713</c:v>
                </c:pt>
                <c:pt idx="621">
                  <c:v>1.279974535</c:v>
                </c:pt>
                <c:pt idx="622">
                  <c:v>1.382563103</c:v>
                </c:pt>
                <c:pt idx="623">
                  <c:v>1.48400884</c:v>
                </c:pt>
                <c:pt idx="624">
                  <c:v>1.545617384</c:v>
                </c:pt>
                <c:pt idx="625">
                  <c:v>1.538213322</c:v>
                </c:pt>
                <c:pt idx="626">
                  <c:v>1.45584908</c:v>
                </c:pt>
                <c:pt idx="627">
                  <c:v>1.320207676</c:v>
                </c:pt>
                <c:pt idx="628">
                  <c:v>1.171766214</c:v>
                </c:pt>
                <c:pt idx="629">
                  <c:v>1.053609991</c:v>
                </c:pt>
                <c:pt idx="630">
                  <c:v>0.998062682</c:v>
                </c:pt>
                <c:pt idx="631">
                  <c:v>1.021520096</c:v>
                </c:pt>
                <c:pt idx="632">
                  <c:v>1.124873415</c:v>
                </c:pt>
                <c:pt idx="633">
                  <c:v>1.294156996</c:v>
                </c:pt>
                <c:pt idx="634">
                  <c:v>1.500367859</c:v>
                </c:pt>
                <c:pt idx="635">
                  <c:v>1.702466563</c:v>
                </c:pt>
                <c:pt idx="636">
                  <c:v>1.856914103</c:v>
                </c:pt>
                <c:pt idx="637">
                  <c:v>1.931495972</c:v>
                </c:pt>
                <c:pt idx="638">
                  <c:v>1.916649206</c:v>
                </c:pt>
                <c:pt idx="639">
                  <c:v>1.828039719</c:v>
                </c:pt>
                <c:pt idx="640">
                  <c:v>1.698830688</c:v>
                </c:pt>
                <c:pt idx="641">
                  <c:v>1.565710569</c:v>
                </c:pt>
                <c:pt idx="642">
                  <c:v>1.456132951</c:v>
                </c:pt>
                <c:pt idx="643">
                  <c:v>1.383000383</c:v>
                </c:pt>
                <c:pt idx="644">
                  <c:v>1.347398517</c:v>
                </c:pt>
                <c:pt idx="645">
                  <c:v>1.344135706</c:v>
                </c:pt>
                <c:pt idx="646">
                  <c:v>1.364140141</c:v>
                </c:pt>
                <c:pt idx="647">
                  <c:v>1.393074412</c:v>
                </c:pt>
                <c:pt idx="648">
                  <c:v>1.411274221</c:v>
                </c:pt>
                <c:pt idx="649">
                  <c:v>1.399706539</c:v>
                </c:pt>
                <c:pt idx="650">
                  <c:v>1.349980748</c:v>
                </c:pt>
                <c:pt idx="651">
                  <c:v>1.270709206</c:v>
                </c:pt>
                <c:pt idx="652">
                  <c:v>1.184378218</c:v>
                </c:pt>
                <c:pt idx="653">
                  <c:v>1.11685979</c:v>
                </c:pt>
                <c:pt idx="654">
                  <c:v>1.087570636</c:v>
                </c:pt>
                <c:pt idx="655">
                  <c:v>1.106179747</c:v>
                </c:pt>
                <c:pt idx="656">
                  <c:v>1.174458107</c:v>
                </c:pt>
                <c:pt idx="657">
                  <c:v>1.287567006</c:v>
                </c:pt>
                <c:pt idx="658">
                  <c:v>1.432204677</c:v>
                </c:pt>
                <c:pt idx="659">
                  <c:v>1.585215206</c:v>
                </c:pt>
                <c:pt idx="660">
                  <c:v>1.717713441</c:v>
                </c:pt>
                <c:pt idx="661">
                  <c:v>1.804725576</c:v>
                </c:pt>
                <c:pt idx="662">
                  <c:v>1.834697281</c:v>
                </c:pt>
                <c:pt idx="663">
                  <c:v>1.812809112</c:v>
                </c:pt>
                <c:pt idx="664">
                  <c:v>1.756446907</c:v>
                </c:pt>
                <c:pt idx="665">
                  <c:v>1.686052377</c:v>
                </c:pt>
                <c:pt idx="666">
                  <c:v>1.616727418</c:v>
                </c:pt>
                <c:pt idx="667">
                  <c:v>1.554767206</c:v>
                </c:pt>
                <c:pt idx="668">
                  <c:v>1.499802237</c:v>
                </c:pt>
                <c:pt idx="669">
                  <c:v>1.44961349</c:v>
                </c:pt>
                <c:pt idx="670">
                  <c:v>1.403425237</c:v>
                </c:pt>
                <c:pt idx="671">
                  <c:v>1.361584367</c:v>
                </c:pt>
                <c:pt idx="672">
                  <c:v>1.323260962</c:v>
                </c:pt>
                <c:pt idx="673">
                  <c:v>1.285698413</c:v>
                </c:pt>
                <c:pt idx="674">
                  <c:v>1.246654449</c:v>
                </c:pt>
                <c:pt idx="675">
                  <c:v>1.20789611</c:v>
                </c:pt>
                <c:pt idx="676">
                  <c:v>1.176010722</c:v>
                </c:pt>
                <c:pt idx="677">
                  <c:v>1.159250996</c:v>
                </c:pt>
                <c:pt idx="678">
                  <c:v>1.163127494</c:v>
                </c:pt>
                <c:pt idx="679">
                  <c:v>1.188698599</c:v>
                </c:pt>
                <c:pt idx="680">
                  <c:v>1.234549532</c:v>
                </c:pt>
                <c:pt idx="681">
                  <c:v>1.299381692</c:v>
                </c:pt>
                <c:pt idx="682">
                  <c:v>1.381488034</c:v>
                </c:pt>
                <c:pt idx="683">
                  <c:v>1.475266926</c:v>
                </c:pt>
                <c:pt idx="684">
                  <c:v>1.569206724</c:v>
                </c:pt>
                <c:pt idx="685">
                  <c:v>1.649212715</c:v>
                </c:pt>
                <c:pt idx="686">
                  <c:v>1.705703057</c:v>
                </c:pt>
                <c:pt idx="687">
                  <c:v>1.738401875</c:v>
                </c:pt>
                <c:pt idx="688">
                  <c:v>1.754256166</c:v>
                </c:pt>
                <c:pt idx="689">
                  <c:v>1.759961223</c:v>
                </c:pt>
                <c:pt idx="690">
                  <c:v>1.755290289</c:v>
                </c:pt>
                <c:pt idx="691">
                  <c:v>1.732647566</c:v>
                </c:pt>
                <c:pt idx="692">
                  <c:v>1.683030822</c:v>
                </c:pt>
                <c:pt idx="693">
                  <c:v>1.603567127</c:v>
                </c:pt>
                <c:pt idx="694">
                  <c:v>1.501046653</c:v>
                </c:pt>
                <c:pt idx="695">
                  <c:v>1.38955799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100736"/>
        <c:axId val="98102656"/>
      </c:lineChart>
      <c:catAx>
        <c:axId val="981007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JAM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[$-F400]h:mm:ss\ AM/PM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102656"/>
        <c:crosses val="autoZero"/>
        <c:auto val="1"/>
        <c:lblAlgn val="ctr"/>
        <c:lblOffset val="100"/>
        <c:noMultiLvlLbl val="0"/>
      </c:catAx>
      <c:valAx>
        <c:axId val="981026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TINGGI AIR (m)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100736"/>
        <c:crosses val="autoZero"/>
        <c:crossBetween val="between"/>
      </c:valAx>
    </c:plotArea>
    <c:plotVisOnly val="1"/>
    <c:dispBlanksAs val="gap"/>
    <c:showDLblsOverMax val="0"/>
    <c:extLst>
      <c:ext uri="{0b15fc19-7d7d-44ad-8c2d-2c3a37ce22c3}">
        <chartProps xmlns="https://web.wps.cn/et/2018/main" chartId="{6c642fb2-f2f9-47a1-aa37-b34190d60efe}"/>
      </c:ext>
    </c:extLst>
  </c:chart>
  <c:spPr>
    <a:ln w="12700" cap="flat" cmpd="sng" algn="ctr">
      <a:solidFill>
        <a:schemeClr val="tx1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PERBANDINGAN DATA PASUT SEBELUM DAN SESUDAH DI FILTER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Pasut'!$C$1</c:f>
              <c:strCache>
                <c:ptCount val="1"/>
                <c:pt idx="0">
                  <c:v>ELEVASI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'Raw Data Pasut'!$B$2:$B$697</c:f>
              <c:numCache>
                <c:formatCode>[$-F400]h:mm:ss\ AM/PM</c:formatCode>
                <c:ptCount val="696"/>
                <c:pt idx="0" c:formatCode="[$-F400]h:mm:ss\ AM/PM">
                  <c:v>0</c:v>
                </c:pt>
                <c:pt idx="1" c:formatCode="[$-F400]h:mm:ss\ AM/PM">
                  <c:v>0.0416666666666667</c:v>
                </c:pt>
                <c:pt idx="2" c:formatCode="[$-F400]h:mm:ss\ AM/PM">
                  <c:v>0.0833333333333333</c:v>
                </c:pt>
                <c:pt idx="3" c:formatCode="[$-F400]h:mm:ss\ AM/PM">
                  <c:v>0.125</c:v>
                </c:pt>
                <c:pt idx="4" c:formatCode="[$-F400]h:mm:ss\ AM/PM">
                  <c:v>0.166666666666667</c:v>
                </c:pt>
                <c:pt idx="5" c:formatCode="[$-F400]h:mm:ss\ AM/PM">
                  <c:v>0.208333333333333</c:v>
                </c:pt>
                <c:pt idx="6" c:formatCode="[$-F400]h:mm:ss\ AM/PM">
                  <c:v>0.25</c:v>
                </c:pt>
                <c:pt idx="7" c:formatCode="[$-F400]h:mm:ss\ AM/PM">
                  <c:v>0.291666666666667</c:v>
                </c:pt>
                <c:pt idx="8" c:formatCode="[$-F400]h:mm:ss\ AM/PM">
                  <c:v>0.333333333333333</c:v>
                </c:pt>
                <c:pt idx="9" c:formatCode="[$-F400]h:mm:ss\ AM/PM">
                  <c:v>0.375</c:v>
                </c:pt>
                <c:pt idx="10" c:formatCode="[$-F400]h:mm:ss\ AM/PM">
                  <c:v>0.416666666666667</c:v>
                </c:pt>
                <c:pt idx="11" c:formatCode="[$-F400]h:mm:ss\ AM/PM">
                  <c:v>0.458333333333333</c:v>
                </c:pt>
                <c:pt idx="12" c:formatCode="[$-F400]h:mm:ss\ AM/PM">
                  <c:v>0.5</c:v>
                </c:pt>
                <c:pt idx="13" c:formatCode="[$-F400]h:mm:ss\ AM/PM">
                  <c:v>0.541666666666667</c:v>
                </c:pt>
                <c:pt idx="14" c:formatCode="[$-F400]h:mm:ss\ AM/PM">
                  <c:v>0.583333333333333</c:v>
                </c:pt>
                <c:pt idx="15" c:formatCode="[$-F400]h:mm:ss\ AM/PM">
                  <c:v>0.625</c:v>
                </c:pt>
                <c:pt idx="16" c:formatCode="[$-F400]h:mm:ss\ AM/PM">
                  <c:v>0.666666666666667</c:v>
                </c:pt>
                <c:pt idx="17" c:formatCode="[$-F400]h:mm:ss\ AM/PM">
                  <c:v>0.708333333333333</c:v>
                </c:pt>
                <c:pt idx="18" c:formatCode="[$-F400]h:mm:ss\ AM/PM">
                  <c:v>0.75</c:v>
                </c:pt>
                <c:pt idx="19" c:formatCode="[$-F400]h:mm:ss\ AM/PM">
                  <c:v>0.791666666666667</c:v>
                </c:pt>
                <c:pt idx="20" c:formatCode="[$-F400]h:mm:ss\ AM/PM">
                  <c:v>0.833333333333333</c:v>
                </c:pt>
                <c:pt idx="21" c:formatCode="[$-F400]h:mm:ss\ AM/PM">
                  <c:v>0.875</c:v>
                </c:pt>
                <c:pt idx="22" c:formatCode="[$-F400]h:mm:ss\ AM/PM">
                  <c:v>0.916666666666667</c:v>
                </c:pt>
                <c:pt idx="23" c:formatCode="[$-F400]h:mm:ss\ AM/PM">
                  <c:v>0.958333333333333</c:v>
                </c:pt>
                <c:pt idx="24" c:formatCode="[$-F400]h:mm:ss\ AM/PM">
                  <c:v>1</c:v>
                </c:pt>
                <c:pt idx="25" c:formatCode="[$-F400]h:mm:ss\ AM/PM">
                  <c:v>1.04166666666667</c:v>
                </c:pt>
                <c:pt idx="26" c:formatCode="[$-F400]h:mm:ss\ AM/PM">
                  <c:v>1.08333333333333</c:v>
                </c:pt>
                <c:pt idx="27" c:formatCode="[$-F400]h:mm:ss\ AM/PM">
                  <c:v>1.125</c:v>
                </c:pt>
                <c:pt idx="28" c:formatCode="[$-F400]h:mm:ss\ AM/PM">
                  <c:v>1.16666666666667</c:v>
                </c:pt>
                <c:pt idx="29" c:formatCode="[$-F400]h:mm:ss\ AM/PM">
                  <c:v>1.20833333333333</c:v>
                </c:pt>
                <c:pt idx="30" c:formatCode="[$-F400]h:mm:ss\ AM/PM">
                  <c:v>1.25</c:v>
                </c:pt>
                <c:pt idx="31" c:formatCode="[$-F400]h:mm:ss\ AM/PM">
                  <c:v>1.29166666666667</c:v>
                </c:pt>
                <c:pt idx="32" c:formatCode="[$-F400]h:mm:ss\ AM/PM">
                  <c:v>1.33333333333333</c:v>
                </c:pt>
                <c:pt idx="33" c:formatCode="[$-F400]h:mm:ss\ AM/PM">
                  <c:v>1.375</c:v>
                </c:pt>
                <c:pt idx="34" c:formatCode="[$-F400]h:mm:ss\ AM/PM">
                  <c:v>1.41666666666667</c:v>
                </c:pt>
                <c:pt idx="35" c:formatCode="[$-F400]h:mm:ss\ AM/PM">
                  <c:v>1.45833333333333</c:v>
                </c:pt>
                <c:pt idx="36" c:formatCode="[$-F400]h:mm:ss\ AM/PM">
                  <c:v>1.5</c:v>
                </c:pt>
                <c:pt idx="37" c:formatCode="[$-F400]h:mm:ss\ AM/PM">
                  <c:v>1.54166666666667</c:v>
                </c:pt>
                <c:pt idx="38" c:formatCode="[$-F400]h:mm:ss\ AM/PM">
                  <c:v>1.58333333333333</c:v>
                </c:pt>
                <c:pt idx="39" c:formatCode="[$-F400]h:mm:ss\ AM/PM">
                  <c:v>1.625</c:v>
                </c:pt>
                <c:pt idx="40" c:formatCode="[$-F400]h:mm:ss\ AM/PM">
                  <c:v>1.66666666666667</c:v>
                </c:pt>
                <c:pt idx="41" c:formatCode="[$-F400]h:mm:ss\ AM/PM">
                  <c:v>1.70833333333333</c:v>
                </c:pt>
                <c:pt idx="42" c:formatCode="[$-F400]h:mm:ss\ AM/PM">
                  <c:v>1.75</c:v>
                </c:pt>
                <c:pt idx="43" c:formatCode="[$-F400]h:mm:ss\ AM/PM">
                  <c:v>1.79166666666667</c:v>
                </c:pt>
                <c:pt idx="44" c:formatCode="[$-F400]h:mm:ss\ AM/PM">
                  <c:v>1.83333333333333</c:v>
                </c:pt>
                <c:pt idx="45" c:formatCode="[$-F400]h:mm:ss\ AM/PM">
                  <c:v>1.875</c:v>
                </c:pt>
                <c:pt idx="46" c:formatCode="[$-F400]h:mm:ss\ AM/PM">
                  <c:v>1.91666666666667</c:v>
                </c:pt>
                <c:pt idx="47" c:formatCode="[$-F400]h:mm:ss\ AM/PM">
                  <c:v>1.95833333333333</c:v>
                </c:pt>
                <c:pt idx="48" c:formatCode="[$-F400]h:mm:ss\ AM/PM">
                  <c:v>2</c:v>
                </c:pt>
                <c:pt idx="49" c:formatCode="[$-F400]h:mm:ss\ AM/PM">
                  <c:v>2.04166666666667</c:v>
                </c:pt>
                <c:pt idx="50" c:formatCode="[$-F400]h:mm:ss\ AM/PM">
                  <c:v>2.08333333333333</c:v>
                </c:pt>
                <c:pt idx="51" c:formatCode="[$-F400]h:mm:ss\ AM/PM">
                  <c:v>2.125</c:v>
                </c:pt>
                <c:pt idx="52" c:formatCode="[$-F400]h:mm:ss\ AM/PM">
                  <c:v>2.16666666666667</c:v>
                </c:pt>
                <c:pt idx="53" c:formatCode="[$-F400]h:mm:ss\ AM/PM">
                  <c:v>2.20833333333333</c:v>
                </c:pt>
                <c:pt idx="54" c:formatCode="[$-F400]h:mm:ss\ AM/PM">
                  <c:v>2.25</c:v>
                </c:pt>
                <c:pt idx="55" c:formatCode="[$-F400]h:mm:ss\ AM/PM">
                  <c:v>2.29166666666667</c:v>
                </c:pt>
                <c:pt idx="56" c:formatCode="[$-F400]h:mm:ss\ AM/PM">
                  <c:v>2.33333333333333</c:v>
                </c:pt>
                <c:pt idx="57" c:formatCode="[$-F400]h:mm:ss\ AM/PM">
                  <c:v>2.375</c:v>
                </c:pt>
                <c:pt idx="58" c:formatCode="[$-F400]h:mm:ss\ AM/PM">
                  <c:v>2.41666666666667</c:v>
                </c:pt>
                <c:pt idx="59" c:formatCode="[$-F400]h:mm:ss\ AM/PM">
                  <c:v>2.45833333333333</c:v>
                </c:pt>
                <c:pt idx="60" c:formatCode="[$-F400]h:mm:ss\ AM/PM">
                  <c:v>2.5</c:v>
                </c:pt>
                <c:pt idx="61" c:formatCode="[$-F400]h:mm:ss\ AM/PM">
                  <c:v>2.54166666666667</c:v>
                </c:pt>
                <c:pt idx="62" c:formatCode="[$-F400]h:mm:ss\ AM/PM">
                  <c:v>2.58333333333333</c:v>
                </c:pt>
                <c:pt idx="63" c:formatCode="[$-F400]h:mm:ss\ AM/PM">
                  <c:v>2.625</c:v>
                </c:pt>
                <c:pt idx="64" c:formatCode="[$-F400]h:mm:ss\ AM/PM">
                  <c:v>2.66666666666667</c:v>
                </c:pt>
                <c:pt idx="65" c:formatCode="[$-F400]h:mm:ss\ AM/PM">
                  <c:v>2.70833333333333</c:v>
                </c:pt>
                <c:pt idx="66" c:formatCode="[$-F400]h:mm:ss\ AM/PM">
                  <c:v>2.75</c:v>
                </c:pt>
                <c:pt idx="67" c:formatCode="[$-F400]h:mm:ss\ AM/PM">
                  <c:v>2.79166666666667</c:v>
                </c:pt>
                <c:pt idx="68" c:formatCode="[$-F400]h:mm:ss\ AM/PM">
                  <c:v>2.83333333333333</c:v>
                </c:pt>
                <c:pt idx="69" c:formatCode="[$-F400]h:mm:ss\ AM/PM">
                  <c:v>2.875</c:v>
                </c:pt>
                <c:pt idx="70" c:formatCode="[$-F400]h:mm:ss\ AM/PM">
                  <c:v>2.91666666666667</c:v>
                </c:pt>
                <c:pt idx="71" c:formatCode="[$-F400]h:mm:ss\ AM/PM">
                  <c:v>2.95833333333333</c:v>
                </c:pt>
                <c:pt idx="72" c:formatCode="[$-F400]h:mm:ss\ AM/PM">
                  <c:v>3</c:v>
                </c:pt>
                <c:pt idx="73" c:formatCode="[$-F400]h:mm:ss\ AM/PM">
                  <c:v>3.04166666666667</c:v>
                </c:pt>
                <c:pt idx="74" c:formatCode="[$-F400]h:mm:ss\ AM/PM">
                  <c:v>3.08333333333333</c:v>
                </c:pt>
                <c:pt idx="75" c:formatCode="[$-F400]h:mm:ss\ AM/PM">
                  <c:v>3.125</c:v>
                </c:pt>
                <c:pt idx="76" c:formatCode="[$-F400]h:mm:ss\ AM/PM">
                  <c:v>3.16666666666667</c:v>
                </c:pt>
                <c:pt idx="77" c:formatCode="[$-F400]h:mm:ss\ AM/PM">
                  <c:v>3.20833333333333</c:v>
                </c:pt>
                <c:pt idx="78" c:formatCode="[$-F400]h:mm:ss\ AM/PM">
                  <c:v>3.25</c:v>
                </c:pt>
                <c:pt idx="79" c:formatCode="[$-F400]h:mm:ss\ AM/PM">
                  <c:v>3.29166666666667</c:v>
                </c:pt>
                <c:pt idx="80" c:formatCode="[$-F400]h:mm:ss\ AM/PM">
                  <c:v>3.33333333333333</c:v>
                </c:pt>
                <c:pt idx="81" c:formatCode="[$-F400]h:mm:ss\ AM/PM">
                  <c:v>3.375</c:v>
                </c:pt>
                <c:pt idx="82" c:formatCode="[$-F400]h:mm:ss\ AM/PM">
                  <c:v>3.41666666666667</c:v>
                </c:pt>
                <c:pt idx="83" c:formatCode="[$-F400]h:mm:ss\ AM/PM">
                  <c:v>3.45833333333333</c:v>
                </c:pt>
                <c:pt idx="84" c:formatCode="[$-F400]h:mm:ss\ AM/PM">
                  <c:v>3.5</c:v>
                </c:pt>
                <c:pt idx="85" c:formatCode="[$-F400]h:mm:ss\ AM/PM">
                  <c:v>3.54166666666667</c:v>
                </c:pt>
                <c:pt idx="86" c:formatCode="[$-F400]h:mm:ss\ AM/PM">
                  <c:v>3.58333333333333</c:v>
                </c:pt>
                <c:pt idx="87" c:formatCode="[$-F400]h:mm:ss\ AM/PM">
                  <c:v>3.625</c:v>
                </c:pt>
                <c:pt idx="88" c:formatCode="[$-F400]h:mm:ss\ AM/PM">
                  <c:v>3.66666666666667</c:v>
                </c:pt>
                <c:pt idx="89" c:formatCode="[$-F400]h:mm:ss\ AM/PM">
                  <c:v>3.70833333333333</c:v>
                </c:pt>
                <c:pt idx="90" c:formatCode="[$-F400]h:mm:ss\ AM/PM">
                  <c:v>3.75</c:v>
                </c:pt>
                <c:pt idx="91" c:formatCode="[$-F400]h:mm:ss\ AM/PM">
                  <c:v>3.79166666666667</c:v>
                </c:pt>
                <c:pt idx="92" c:formatCode="[$-F400]h:mm:ss\ AM/PM">
                  <c:v>3.83333333333333</c:v>
                </c:pt>
                <c:pt idx="93" c:formatCode="[$-F400]h:mm:ss\ AM/PM">
                  <c:v>3.875</c:v>
                </c:pt>
                <c:pt idx="94" c:formatCode="[$-F400]h:mm:ss\ AM/PM">
                  <c:v>3.91666666666667</c:v>
                </c:pt>
                <c:pt idx="95" c:formatCode="[$-F400]h:mm:ss\ AM/PM">
                  <c:v>3.95833333333333</c:v>
                </c:pt>
                <c:pt idx="96" c:formatCode="[$-F400]h:mm:ss\ AM/PM">
                  <c:v>4</c:v>
                </c:pt>
                <c:pt idx="97" c:formatCode="[$-F400]h:mm:ss\ AM/PM">
                  <c:v>4.04166666666667</c:v>
                </c:pt>
                <c:pt idx="98" c:formatCode="[$-F400]h:mm:ss\ AM/PM">
                  <c:v>4.08333333333333</c:v>
                </c:pt>
                <c:pt idx="99" c:formatCode="[$-F400]h:mm:ss\ AM/PM">
                  <c:v>4.125</c:v>
                </c:pt>
                <c:pt idx="100" c:formatCode="[$-F400]h:mm:ss\ AM/PM">
                  <c:v>4.16666666666667</c:v>
                </c:pt>
                <c:pt idx="101" c:formatCode="[$-F400]h:mm:ss\ AM/PM">
                  <c:v>4.20833333333333</c:v>
                </c:pt>
                <c:pt idx="102" c:formatCode="[$-F400]h:mm:ss\ AM/PM">
                  <c:v>4.25</c:v>
                </c:pt>
                <c:pt idx="103" c:formatCode="[$-F400]h:mm:ss\ AM/PM">
                  <c:v>4.29166666666667</c:v>
                </c:pt>
                <c:pt idx="104" c:formatCode="[$-F400]h:mm:ss\ AM/PM">
                  <c:v>4.33333333333333</c:v>
                </c:pt>
                <c:pt idx="105" c:formatCode="[$-F400]h:mm:ss\ AM/PM">
                  <c:v>4.375</c:v>
                </c:pt>
                <c:pt idx="106" c:formatCode="[$-F400]h:mm:ss\ AM/PM">
                  <c:v>4.41666666666667</c:v>
                </c:pt>
                <c:pt idx="107" c:formatCode="[$-F400]h:mm:ss\ AM/PM">
                  <c:v>4.45833333333333</c:v>
                </c:pt>
                <c:pt idx="108" c:formatCode="[$-F400]h:mm:ss\ AM/PM">
                  <c:v>4.5</c:v>
                </c:pt>
                <c:pt idx="109" c:formatCode="[$-F400]h:mm:ss\ AM/PM">
                  <c:v>4.54166666666667</c:v>
                </c:pt>
                <c:pt idx="110" c:formatCode="[$-F400]h:mm:ss\ AM/PM">
                  <c:v>4.58333333333333</c:v>
                </c:pt>
                <c:pt idx="111" c:formatCode="[$-F400]h:mm:ss\ AM/PM">
                  <c:v>4.625</c:v>
                </c:pt>
                <c:pt idx="112" c:formatCode="[$-F400]h:mm:ss\ AM/PM">
                  <c:v>4.66666666666667</c:v>
                </c:pt>
                <c:pt idx="113" c:formatCode="[$-F400]h:mm:ss\ AM/PM">
                  <c:v>4.70833333333333</c:v>
                </c:pt>
                <c:pt idx="114" c:formatCode="[$-F400]h:mm:ss\ AM/PM">
                  <c:v>4.75</c:v>
                </c:pt>
                <c:pt idx="115" c:formatCode="[$-F400]h:mm:ss\ AM/PM">
                  <c:v>4.79166666666667</c:v>
                </c:pt>
                <c:pt idx="116" c:formatCode="[$-F400]h:mm:ss\ AM/PM">
                  <c:v>4.83333333333333</c:v>
                </c:pt>
                <c:pt idx="117" c:formatCode="[$-F400]h:mm:ss\ AM/PM">
                  <c:v>4.875</c:v>
                </c:pt>
                <c:pt idx="118" c:formatCode="[$-F400]h:mm:ss\ AM/PM">
                  <c:v>4.91666666666667</c:v>
                </c:pt>
                <c:pt idx="119" c:formatCode="[$-F400]h:mm:ss\ AM/PM">
                  <c:v>4.95833333333333</c:v>
                </c:pt>
                <c:pt idx="120" c:formatCode="[$-F400]h:mm:ss\ AM/PM">
                  <c:v>5</c:v>
                </c:pt>
                <c:pt idx="121" c:formatCode="[$-F400]h:mm:ss\ AM/PM">
                  <c:v>5.04166666666667</c:v>
                </c:pt>
                <c:pt idx="122" c:formatCode="[$-F400]h:mm:ss\ AM/PM">
                  <c:v>5.08333333333333</c:v>
                </c:pt>
                <c:pt idx="123" c:formatCode="[$-F400]h:mm:ss\ AM/PM">
                  <c:v>5.125</c:v>
                </c:pt>
                <c:pt idx="124" c:formatCode="[$-F400]h:mm:ss\ AM/PM">
                  <c:v>5.16666666666667</c:v>
                </c:pt>
                <c:pt idx="125" c:formatCode="[$-F400]h:mm:ss\ AM/PM">
                  <c:v>5.20833333333333</c:v>
                </c:pt>
                <c:pt idx="126" c:formatCode="[$-F400]h:mm:ss\ AM/PM">
                  <c:v>5.25</c:v>
                </c:pt>
                <c:pt idx="127" c:formatCode="[$-F400]h:mm:ss\ AM/PM">
                  <c:v>5.29166666666667</c:v>
                </c:pt>
                <c:pt idx="128" c:formatCode="[$-F400]h:mm:ss\ AM/PM">
                  <c:v>5.33333333333333</c:v>
                </c:pt>
                <c:pt idx="129" c:formatCode="[$-F400]h:mm:ss\ AM/PM">
                  <c:v>5.375</c:v>
                </c:pt>
                <c:pt idx="130" c:formatCode="[$-F400]h:mm:ss\ AM/PM">
                  <c:v>5.41666666666667</c:v>
                </c:pt>
                <c:pt idx="131" c:formatCode="[$-F400]h:mm:ss\ AM/PM">
                  <c:v>5.45833333333333</c:v>
                </c:pt>
                <c:pt idx="132" c:formatCode="[$-F400]h:mm:ss\ AM/PM">
                  <c:v>5.5</c:v>
                </c:pt>
                <c:pt idx="133" c:formatCode="[$-F400]h:mm:ss\ AM/PM">
                  <c:v>5.54166666666667</c:v>
                </c:pt>
                <c:pt idx="134" c:formatCode="[$-F400]h:mm:ss\ AM/PM">
                  <c:v>5.58333333333333</c:v>
                </c:pt>
                <c:pt idx="135" c:formatCode="[$-F400]h:mm:ss\ AM/PM">
                  <c:v>5.625</c:v>
                </c:pt>
                <c:pt idx="136" c:formatCode="[$-F400]h:mm:ss\ AM/PM">
                  <c:v>5.66666666666667</c:v>
                </c:pt>
                <c:pt idx="137" c:formatCode="[$-F400]h:mm:ss\ AM/PM">
                  <c:v>5.70833333333333</c:v>
                </c:pt>
                <c:pt idx="138" c:formatCode="[$-F400]h:mm:ss\ AM/PM">
                  <c:v>5.75</c:v>
                </c:pt>
                <c:pt idx="139" c:formatCode="[$-F400]h:mm:ss\ AM/PM">
                  <c:v>5.79166666666667</c:v>
                </c:pt>
                <c:pt idx="140" c:formatCode="[$-F400]h:mm:ss\ AM/PM">
                  <c:v>5.83333333333333</c:v>
                </c:pt>
                <c:pt idx="141" c:formatCode="[$-F400]h:mm:ss\ AM/PM">
                  <c:v>5.875</c:v>
                </c:pt>
                <c:pt idx="142" c:formatCode="[$-F400]h:mm:ss\ AM/PM">
                  <c:v>5.91666666666667</c:v>
                </c:pt>
                <c:pt idx="143" c:formatCode="[$-F400]h:mm:ss\ AM/PM">
                  <c:v>5.95833333333333</c:v>
                </c:pt>
                <c:pt idx="144" c:formatCode="[$-F400]h:mm:ss\ AM/PM">
                  <c:v>6</c:v>
                </c:pt>
                <c:pt idx="145" c:formatCode="[$-F400]h:mm:ss\ AM/PM">
                  <c:v>6.04166666666667</c:v>
                </c:pt>
                <c:pt idx="146" c:formatCode="[$-F400]h:mm:ss\ AM/PM">
                  <c:v>6.08333333333333</c:v>
                </c:pt>
                <c:pt idx="147" c:formatCode="[$-F400]h:mm:ss\ AM/PM">
                  <c:v>6.125</c:v>
                </c:pt>
                <c:pt idx="148" c:formatCode="[$-F400]h:mm:ss\ AM/PM">
                  <c:v>6.16666666666667</c:v>
                </c:pt>
                <c:pt idx="149" c:formatCode="[$-F400]h:mm:ss\ AM/PM">
                  <c:v>6.20833333333333</c:v>
                </c:pt>
                <c:pt idx="150" c:formatCode="[$-F400]h:mm:ss\ AM/PM">
                  <c:v>6.25</c:v>
                </c:pt>
                <c:pt idx="151" c:formatCode="[$-F400]h:mm:ss\ AM/PM">
                  <c:v>6.29166666666667</c:v>
                </c:pt>
                <c:pt idx="152" c:formatCode="[$-F400]h:mm:ss\ AM/PM">
                  <c:v>6.33333333333333</c:v>
                </c:pt>
                <c:pt idx="153" c:formatCode="[$-F400]h:mm:ss\ AM/PM">
                  <c:v>6.375</c:v>
                </c:pt>
                <c:pt idx="154" c:formatCode="[$-F400]h:mm:ss\ AM/PM">
                  <c:v>6.41666666666667</c:v>
                </c:pt>
                <c:pt idx="155" c:formatCode="[$-F400]h:mm:ss\ AM/PM">
                  <c:v>6.45833333333333</c:v>
                </c:pt>
                <c:pt idx="156" c:formatCode="[$-F400]h:mm:ss\ AM/PM">
                  <c:v>6.5</c:v>
                </c:pt>
                <c:pt idx="157" c:formatCode="[$-F400]h:mm:ss\ AM/PM">
                  <c:v>6.54166666666667</c:v>
                </c:pt>
                <c:pt idx="158" c:formatCode="[$-F400]h:mm:ss\ AM/PM">
                  <c:v>6.58333333333333</c:v>
                </c:pt>
                <c:pt idx="159" c:formatCode="[$-F400]h:mm:ss\ AM/PM">
                  <c:v>6.625</c:v>
                </c:pt>
                <c:pt idx="160" c:formatCode="[$-F400]h:mm:ss\ AM/PM">
                  <c:v>6.66666666666667</c:v>
                </c:pt>
                <c:pt idx="161" c:formatCode="[$-F400]h:mm:ss\ AM/PM">
                  <c:v>6.70833333333333</c:v>
                </c:pt>
                <c:pt idx="162" c:formatCode="[$-F400]h:mm:ss\ AM/PM">
                  <c:v>6.75</c:v>
                </c:pt>
                <c:pt idx="163" c:formatCode="[$-F400]h:mm:ss\ AM/PM">
                  <c:v>6.79166666666667</c:v>
                </c:pt>
                <c:pt idx="164" c:formatCode="[$-F400]h:mm:ss\ AM/PM">
                  <c:v>6.83333333333333</c:v>
                </c:pt>
                <c:pt idx="165" c:formatCode="[$-F400]h:mm:ss\ AM/PM">
                  <c:v>6.875</c:v>
                </c:pt>
                <c:pt idx="166" c:formatCode="[$-F400]h:mm:ss\ AM/PM">
                  <c:v>6.91666666666667</c:v>
                </c:pt>
                <c:pt idx="167" c:formatCode="[$-F400]h:mm:ss\ AM/PM">
                  <c:v>6.95833333333333</c:v>
                </c:pt>
                <c:pt idx="168" c:formatCode="[$-F400]h:mm:ss\ AM/PM">
                  <c:v>7</c:v>
                </c:pt>
                <c:pt idx="169" c:formatCode="[$-F400]h:mm:ss\ AM/PM">
                  <c:v>7.04166666666667</c:v>
                </c:pt>
                <c:pt idx="170" c:formatCode="[$-F400]h:mm:ss\ AM/PM">
                  <c:v>7.08333333333333</c:v>
                </c:pt>
                <c:pt idx="171" c:formatCode="[$-F400]h:mm:ss\ AM/PM">
                  <c:v>7.125</c:v>
                </c:pt>
                <c:pt idx="172" c:formatCode="[$-F400]h:mm:ss\ AM/PM">
                  <c:v>7.16666666666667</c:v>
                </c:pt>
                <c:pt idx="173" c:formatCode="[$-F400]h:mm:ss\ AM/PM">
                  <c:v>7.20833333333333</c:v>
                </c:pt>
                <c:pt idx="174" c:formatCode="[$-F400]h:mm:ss\ AM/PM">
                  <c:v>7.25</c:v>
                </c:pt>
                <c:pt idx="175" c:formatCode="[$-F400]h:mm:ss\ AM/PM">
                  <c:v>7.29166666666667</c:v>
                </c:pt>
                <c:pt idx="176" c:formatCode="[$-F400]h:mm:ss\ AM/PM">
                  <c:v>7.33333333333333</c:v>
                </c:pt>
                <c:pt idx="177" c:formatCode="[$-F400]h:mm:ss\ AM/PM">
                  <c:v>7.375</c:v>
                </c:pt>
                <c:pt idx="178" c:formatCode="[$-F400]h:mm:ss\ AM/PM">
                  <c:v>7.41666666666667</c:v>
                </c:pt>
                <c:pt idx="179" c:formatCode="[$-F400]h:mm:ss\ AM/PM">
                  <c:v>7.45833333333333</c:v>
                </c:pt>
                <c:pt idx="180" c:formatCode="[$-F400]h:mm:ss\ AM/PM">
                  <c:v>7.5</c:v>
                </c:pt>
                <c:pt idx="181" c:formatCode="[$-F400]h:mm:ss\ AM/PM">
                  <c:v>7.54166666666667</c:v>
                </c:pt>
                <c:pt idx="182" c:formatCode="[$-F400]h:mm:ss\ AM/PM">
                  <c:v>7.58333333333333</c:v>
                </c:pt>
                <c:pt idx="183" c:formatCode="[$-F400]h:mm:ss\ AM/PM">
                  <c:v>7.625</c:v>
                </c:pt>
                <c:pt idx="184" c:formatCode="[$-F400]h:mm:ss\ AM/PM">
                  <c:v>7.66666666666667</c:v>
                </c:pt>
                <c:pt idx="185" c:formatCode="[$-F400]h:mm:ss\ AM/PM">
                  <c:v>7.70833333333333</c:v>
                </c:pt>
                <c:pt idx="186" c:formatCode="[$-F400]h:mm:ss\ AM/PM">
                  <c:v>7.75</c:v>
                </c:pt>
                <c:pt idx="187" c:formatCode="[$-F400]h:mm:ss\ AM/PM">
                  <c:v>7.79166666666667</c:v>
                </c:pt>
                <c:pt idx="188" c:formatCode="[$-F400]h:mm:ss\ AM/PM">
                  <c:v>7.83333333333333</c:v>
                </c:pt>
                <c:pt idx="189" c:formatCode="[$-F400]h:mm:ss\ AM/PM">
                  <c:v>7.875</c:v>
                </c:pt>
                <c:pt idx="190" c:formatCode="[$-F400]h:mm:ss\ AM/PM">
                  <c:v>7.91666666666667</c:v>
                </c:pt>
                <c:pt idx="191" c:formatCode="[$-F400]h:mm:ss\ AM/PM">
                  <c:v>7.95833333333333</c:v>
                </c:pt>
                <c:pt idx="192" c:formatCode="[$-F400]h:mm:ss\ AM/PM">
                  <c:v>8</c:v>
                </c:pt>
                <c:pt idx="193" c:formatCode="[$-F400]h:mm:ss\ AM/PM">
                  <c:v>8.04166666666667</c:v>
                </c:pt>
                <c:pt idx="194" c:formatCode="[$-F400]h:mm:ss\ AM/PM">
                  <c:v>8.08333333333333</c:v>
                </c:pt>
                <c:pt idx="195" c:formatCode="[$-F400]h:mm:ss\ AM/PM">
                  <c:v>8.125</c:v>
                </c:pt>
                <c:pt idx="196" c:formatCode="[$-F400]h:mm:ss\ AM/PM">
                  <c:v>8.16666666666667</c:v>
                </c:pt>
                <c:pt idx="197" c:formatCode="[$-F400]h:mm:ss\ AM/PM">
                  <c:v>8.20833333333333</c:v>
                </c:pt>
                <c:pt idx="198" c:formatCode="[$-F400]h:mm:ss\ AM/PM">
                  <c:v>8.25</c:v>
                </c:pt>
                <c:pt idx="199" c:formatCode="[$-F400]h:mm:ss\ AM/PM">
                  <c:v>8.29166666666667</c:v>
                </c:pt>
                <c:pt idx="200" c:formatCode="[$-F400]h:mm:ss\ AM/PM">
                  <c:v>8.33333333333333</c:v>
                </c:pt>
                <c:pt idx="201" c:formatCode="[$-F400]h:mm:ss\ AM/PM">
                  <c:v>8.375</c:v>
                </c:pt>
                <c:pt idx="202" c:formatCode="[$-F400]h:mm:ss\ AM/PM">
                  <c:v>8.41666666666667</c:v>
                </c:pt>
                <c:pt idx="203" c:formatCode="[$-F400]h:mm:ss\ AM/PM">
                  <c:v>8.45833333333333</c:v>
                </c:pt>
                <c:pt idx="204" c:formatCode="[$-F400]h:mm:ss\ AM/PM">
                  <c:v>8.5</c:v>
                </c:pt>
                <c:pt idx="205" c:formatCode="[$-F400]h:mm:ss\ AM/PM">
                  <c:v>8.54166666666667</c:v>
                </c:pt>
                <c:pt idx="206" c:formatCode="[$-F400]h:mm:ss\ AM/PM">
                  <c:v>8.58333333333333</c:v>
                </c:pt>
                <c:pt idx="207" c:formatCode="[$-F400]h:mm:ss\ AM/PM">
                  <c:v>8.625</c:v>
                </c:pt>
                <c:pt idx="208" c:formatCode="[$-F400]h:mm:ss\ AM/PM">
                  <c:v>8.66666666666667</c:v>
                </c:pt>
                <c:pt idx="209" c:formatCode="[$-F400]h:mm:ss\ AM/PM">
                  <c:v>8.70833333333333</c:v>
                </c:pt>
                <c:pt idx="210" c:formatCode="[$-F400]h:mm:ss\ AM/PM">
                  <c:v>8.75</c:v>
                </c:pt>
                <c:pt idx="211" c:formatCode="[$-F400]h:mm:ss\ AM/PM">
                  <c:v>8.79166666666667</c:v>
                </c:pt>
                <c:pt idx="212" c:formatCode="[$-F400]h:mm:ss\ AM/PM">
                  <c:v>8.83333333333333</c:v>
                </c:pt>
                <c:pt idx="213" c:formatCode="[$-F400]h:mm:ss\ AM/PM">
                  <c:v>8.875</c:v>
                </c:pt>
                <c:pt idx="214" c:formatCode="[$-F400]h:mm:ss\ AM/PM">
                  <c:v>8.91666666666667</c:v>
                </c:pt>
                <c:pt idx="215" c:formatCode="[$-F400]h:mm:ss\ AM/PM">
                  <c:v>8.95833333333333</c:v>
                </c:pt>
                <c:pt idx="216" c:formatCode="[$-F400]h:mm:ss\ AM/PM">
                  <c:v>9</c:v>
                </c:pt>
                <c:pt idx="217" c:formatCode="[$-F400]h:mm:ss\ AM/PM">
                  <c:v>9.04166666666667</c:v>
                </c:pt>
                <c:pt idx="218" c:formatCode="[$-F400]h:mm:ss\ AM/PM">
                  <c:v>9.08333333333333</c:v>
                </c:pt>
                <c:pt idx="219" c:formatCode="[$-F400]h:mm:ss\ AM/PM">
                  <c:v>9.125</c:v>
                </c:pt>
                <c:pt idx="220" c:formatCode="[$-F400]h:mm:ss\ AM/PM">
                  <c:v>9.16666666666667</c:v>
                </c:pt>
                <c:pt idx="221" c:formatCode="[$-F400]h:mm:ss\ AM/PM">
                  <c:v>9.20833333333333</c:v>
                </c:pt>
                <c:pt idx="222" c:formatCode="[$-F400]h:mm:ss\ AM/PM">
                  <c:v>9.25</c:v>
                </c:pt>
                <c:pt idx="223" c:formatCode="[$-F400]h:mm:ss\ AM/PM">
                  <c:v>9.29166666666667</c:v>
                </c:pt>
                <c:pt idx="224" c:formatCode="[$-F400]h:mm:ss\ AM/PM">
                  <c:v>9.33333333333333</c:v>
                </c:pt>
                <c:pt idx="225" c:formatCode="[$-F400]h:mm:ss\ AM/PM">
                  <c:v>9.375</c:v>
                </c:pt>
                <c:pt idx="226" c:formatCode="[$-F400]h:mm:ss\ AM/PM">
                  <c:v>9.41666666666667</c:v>
                </c:pt>
                <c:pt idx="227" c:formatCode="[$-F400]h:mm:ss\ AM/PM">
                  <c:v>9.45833333333333</c:v>
                </c:pt>
                <c:pt idx="228" c:formatCode="[$-F400]h:mm:ss\ AM/PM">
                  <c:v>9.5</c:v>
                </c:pt>
                <c:pt idx="229" c:formatCode="[$-F400]h:mm:ss\ AM/PM">
                  <c:v>9.54166666666667</c:v>
                </c:pt>
                <c:pt idx="230" c:formatCode="[$-F400]h:mm:ss\ AM/PM">
                  <c:v>9.58333333333333</c:v>
                </c:pt>
                <c:pt idx="231" c:formatCode="[$-F400]h:mm:ss\ AM/PM">
                  <c:v>9.625</c:v>
                </c:pt>
                <c:pt idx="232" c:formatCode="[$-F400]h:mm:ss\ AM/PM">
                  <c:v>9.66666666666667</c:v>
                </c:pt>
                <c:pt idx="233" c:formatCode="[$-F400]h:mm:ss\ AM/PM">
                  <c:v>9.70833333333333</c:v>
                </c:pt>
                <c:pt idx="234" c:formatCode="[$-F400]h:mm:ss\ AM/PM">
                  <c:v>9.75</c:v>
                </c:pt>
                <c:pt idx="235" c:formatCode="[$-F400]h:mm:ss\ AM/PM">
                  <c:v>9.79166666666667</c:v>
                </c:pt>
                <c:pt idx="236" c:formatCode="[$-F400]h:mm:ss\ AM/PM">
                  <c:v>9.83333333333333</c:v>
                </c:pt>
                <c:pt idx="237" c:formatCode="[$-F400]h:mm:ss\ AM/PM">
                  <c:v>9.875</c:v>
                </c:pt>
                <c:pt idx="238" c:formatCode="[$-F400]h:mm:ss\ AM/PM">
                  <c:v>9.91666666666667</c:v>
                </c:pt>
                <c:pt idx="239" c:formatCode="[$-F400]h:mm:ss\ AM/PM">
                  <c:v>9.95833333333333</c:v>
                </c:pt>
                <c:pt idx="240" c:formatCode="[$-F400]h:mm:ss\ AM/PM">
                  <c:v>10</c:v>
                </c:pt>
                <c:pt idx="241" c:formatCode="[$-F400]h:mm:ss\ AM/PM">
                  <c:v>10.0416666666667</c:v>
                </c:pt>
                <c:pt idx="242" c:formatCode="[$-F400]h:mm:ss\ AM/PM">
                  <c:v>10.0833333333333</c:v>
                </c:pt>
                <c:pt idx="243" c:formatCode="[$-F400]h:mm:ss\ AM/PM">
                  <c:v>10.125</c:v>
                </c:pt>
                <c:pt idx="244" c:formatCode="[$-F400]h:mm:ss\ AM/PM">
                  <c:v>10.1666666666667</c:v>
                </c:pt>
                <c:pt idx="245" c:formatCode="[$-F400]h:mm:ss\ AM/PM">
                  <c:v>10.2083333333333</c:v>
                </c:pt>
                <c:pt idx="246" c:formatCode="[$-F400]h:mm:ss\ AM/PM">
                  <c:v>10.25</c:v>
                </c:pt>
                <c:pt idx="247" c:formatCode="[$-F400]h:mm:ss\ AM/PM">
                  <c:v>10.2916666666667</c:v>
                </c:pt>
                <c:pt idx="248" c:formatCode="[$-F400]h:mm:ss\ AM/PM">
                  <c:v>10.3333333333333</c:v>
                </c:pt>
                <c:pt idx="249" c:formatCode="[$-F400]h:mm:ss\ AM/PM">
                  <c:v>10.375</c:v>
                </c:pt>
                <c:pt idx="250" c:formatCode="[$-F400]h:mm:ss\ AM/PM">
                  <c:v>10.4166666666667</c:v>
                </c:pt>
                <c:pt idx="251" c:formatCode="[$-F400]h:mm:ss\ AM/PM">
                  <c:v>10.4583333333333</c:v>
                </c:pt>
                <c:pt idx="252" c:formatCode="[$-F400]h:mm:ss\ AM/PM">
                  <c:v>10.5</c:v>
                </c:pt>
                <c:pt idx="253" c:formatCode="[$-F400]h:mm:ss\ AM/PM">
                  <c:v>10.5416666666667</c:v>
                </c:pt>
                <c:pt idx="254" c:formatCode="[$-F400]h:mm:ss\ AM/PM">
                  <c:v>10.5833333333333</c:v>
                </c:pt>
                <c:pt idx="255" c:formatCode="[$-F400]h:mm:ss\ AM/PM">
                  <c:v>10.625</c:v>
                </c:pt>
                <c:pt idx="256" c:formatCode="[$-F400]h:mm:ss\ AM/PM">
                  <c:v>10.6666666666667</c:v>
                </c:pt>
                <c:pt idx="257" c:formatCode="[$-F400]h:mm:ss\ AM/PM">
                  <c:v>10.7083333333333</c:v>
                </c:pt>
                <c:pt idx="258" c:formatCode="[$-F400]h:mm:ss\ AM/PM">
                  <c:v>10.75</c:v>
                </c:pt>
                <c:pt idx="259" c:formatCode="[$-F400]h:mm:ss\ AM/PM">
                  <c:v>10.7916666666667</c:v>
                </c:pt>
                <c:pt idx="260" c:formatCode="[$-F400]h:mm:ss\ AM/PM">
                  <c:v>10.8333333333333</c:v>
                </c:pt>
                <c:pt idx="261" c:formatCode="[$-F400]h:mm:ss\ AM/PM">
                  <c:v>10.875</c:v>
                </c:pt>
                <c:pt idx="262" c:formatCode="[$-F400]h:mm:ss\ AM/PM">
                  <c:v>10.9166666666667</c:v>
                </c:pt>
                <c:pt idx="263" c:formatCode="[$-F400]h:mm:ss\ AM/PM">
                  <c:v>10.9583333333333</c:v>
                </c:pt>
                <c:pt idx="264" c:formatCode="[$-F400]h:mm:ss\ AM/PM">
                  <c:v>11</c:v>
                </c:pt>
                <c:pt idx="265" c:formatCode="[$-F400]h:mm:ss\ AM/PM">
                  <c:v>11.0416666666667</c:v>
                </c:pt>
                <c:pt idx="266" c:formatCode="[$-F400]h:mm:ss\ AM/PM">
                  <c:v>11.0833333333333</c:v>
                </c:pt>
                <c:pt idx="267" c:formatCode="[$-F400]h:mm:ss\ AM/PM">
                  <c:v>11.125</c:v>
                </c:pt>
                <c:pt idx="268" c:formatCode="[$-F400]h:mm:ss\ AM/PM">
                  <c:v>11.1666666666667</c:v>
                </c:pt>
                <c:pt idx="269" c:formatCode="[$-F400]h:mm:ss\ AM/PM">
                  <c:v>11.2083333333333</c:v>
                </c:pt>
                <c:pt idx="270" c:formatCode="[$-F400]h:mm:ss\ AM/PM">
                  <c:v>11.25</c:v>
                </c:pt>
                <c:pt idx="271" c:formatCode="[$-F400]h:mm:ss\ AM/PM">
                  <c:v>11.2916666666667</c:v>
                </c:pt>
                <c:pt idx="272" c:formatCode="[$-F400]h:mm:ss\ AM/PM">
                  <c:v>11.3333333333333</c:v>
                </c:pt>
                <c:pt idx="273" c:formatCode="[$-F400]h:mm:ss\ AM/PM">
                  <c:v>11.375</c:v>
                </c:pt>
                <c:pt idx="274" c:formatCode="[$-F400]h:mm:ss\ AM/PM">
                  <c:v>11.4166666666667</c:v>
                </c:pt>
                <c:pt idx="275" c:formatCode="[$-F400]h:mm:ss\ AM/PM">
                  <c:v>11.4583333333333</c:v>
                </c:pt>
                <c:pt idx="276" c:formatCode="[$-F400]h:mm:ss\ AM/PM">
                  <c:v>11.5</c:v>
                </c:pt>
                <c:pt idx="277" c:formatCode="[$-F400]h:mm:ss\ AM/PM">
                  <c:v>11.5416666666667</c:v>
                </c:pt>
                <c:pt idx="278" c:formatCode="[$-F400]h:mm:ss\ AM/PM">
                  <c:v>11.5833333333333</c:v>
                </c:pt>
                <c:pt idx="279" c:formatCode="[$-F400]h:mm:ss\ AM/PM">
                  <c:v>11.625</c:v>
                </c:pt>
                <c:pt idx="280" c:formatCode="[$-F400]h:mm:ss\ AM/PM">
                  <c:v>11.6666666666667</c:v>
                </c:pt>
                <c:pt idx="281" c:formatCode="[$-F400]h:mm:ss\ AM/PM">
                  <c:v>11.7083333333333</c:v>
                </c:pt>
                <c:pt idx="282" c:formatCode="[$-F400]h:mm:ss\ AM/PM">
                  <c:v>11.75</c:v>
                </c:pt>
                <c:pt idx="283" c:formatCode="[$-F400]h:mm:ss\ AM/PM">
                  <c:v>11.7916666666667</c:v>
                </c:pt>
                <c:pt idx="284" c:formatCode="[$-F400]h:mm:ss\ AM/PM">
                  <c:v>11.8333333333333</c:v>
                </c:pt>
                <c:pt idx="285" c:formatCode="[$-F400]h:mm:ss\ AM/PM">
                  <c:v>11.875</c:v>
                </c:pt>
                <c:pt idx="286" c:formatCode="[$-F400]h:mm:ss\ AM/PM">
                  <c:v>11.9166666666667</c:v>
                </c:pt>
                <c:pt idx="287" c:formatCode="[$-F400]h:mm:ss\ AM/PM">
                  <c:v>11.9583333333333</c:v>
                </c:pt>
                <c:pt idx="288" c:formatCode="[$-F400]h:mm:ss\ AM/PM">
                  <c:v>12</c:v>
                </c:pt>
                <c:pt idx="289" c:formatCode="[$-F400]h:mm:ss\ AM/PM">
                  <c:v>12.0416666666667</c:v>
                </c:pt>
                <c:pt idx="290" c:formatCode="[$-F400]h:mm:ss\ AM/PM">
                  <c:v>12.0833333333333</c:v>
                </c:pt>
                <c:pt idx="291" c:formatCode="[$-F400]h:mm:ss\ AM/PM">
                  <c:v>12.125</c:v>
                </c:pt>
                <c:pt idx="292" c:formatCode="[$-F400]h:mm:ss\ AM/PM">
                  <c:v>12.1666666666667</c:v>
                </c:pt>
                <c:pt idx="293" c:formatCode="[$-F400]h:mm:ss\ AM/PM">
                  <c:v>12.2083333333333</c:v>
                </c:pt>
                <c:pt idx="294" c:formatCode="[$-F400]h:mm:ss\ AM/PM">
                  <c:v>12.25</c:v>
                </c:pt>
                <c:pt idx="295" c:formatCode="[$-F400]h:mm:ss\ AM/PM">
                  <c:v>12.2916666666667</c:v>
                </c:pt>
                <c:pt idx="296" c:formatCode="[$-F400]h:mm:ss\ AM/PM">
                  <c:v>12.3333333333333</c:v>
                </c:pt>
                <c:pt idx="297" c:formatCode="[$-F400]h:mm:ss\ AM/PM">
                  <c:v>12.375</c:v>
                </c:pt>
                <c:pt idx="298" c:formatCode="[$-F400]h:mm:ss\ AM/PM">
                  <c:v>12.4166666666667</c:v>
                </c:pt>
                <c:pt idx="299" c:formatCode="[$-F400]h:mm:ss\ AM/PM">
                  <c:v>12.4583333333333</c:v>
                </c:pt>
                <c:pt idx="300" c:formatCode="[$-F400]h:mm:ss\ AM/PM">
                  <c:v>12.5</c:v>
                </c:pt>
                <c:pt idx="301" c:formatCode="[$-F400]h:mm:ss\ AM/PM">
                  <c:v>12.5416666666667</c:v>
                </c:pt>
                <c:pt idx="302" c:formatCode="[$-F400]h:mm:ss\ AM/PM">
                  <c:v>12.5833333333333</c:v>
                </c:pt>
                <c:pt idx="303" c:formatCode="[$-F400]h:mm:ss\ AM/PM">
                  <c:v>12.625</c:v>
                </c:pt>
                <c:pt idx="304" c:formatCode="[$-F400]h:mm:ss\ AM/PM">
                  <c:v>12.6666666666667</c:v>
                </c:pt>
                <c:pt idx="305" c:formatCode="[$-F400]h:mm:ss\ AM/PM">
                  <c:v>12.7083333333333</c:v>
                </c:pt>
                <c:pt idx="306" c:formatCode="[$-F400]h:mm:ss\ AM/PM">
                  <c:v>12.75</c:v>
                </c:pt>
                <c:pt idx="307" c:formatCode="[$-F400]h:mm:ss\ AM/PM">
                  <c:v>12.7916666666667</c:v>
                </c:pt>
                <c:pt idx="308" c:formatCode="[$-F400]h:mm:ss\ AM/PM">
                  <c:v>12.8333333333333</c:v>
                </c:pt>
                <c:pt idx="309" c:formatCode="[$-F400]h:mm:ss\ AM/PM">
                  <c:v>12.875</c:v>
                </c:pt>
                <c:pt idx="310" c:formatCode="[$-F400]h:mm:ss\ AM/PM">
                  <c:v>12.9166666666667</c:v>
                </c:pt>
                <c:pt idx="311" c:formatCode="[$-F400]h:mm:ss\ AM/PM">
                  <c:v>12.9583333333333</c:v>
                </c:pt>
                <c:pt idx="312" c:formatCode="[$-F400]h:mm:ss\ AM/PM">
                  <c:v>13</c:v>
                </c:pt>
                <c:pt idx="313" c:formatCode="[$-F400]h:mm:ss\ AM/PM">
                  <c:v>13.0416666666667</c:v>
                </c:pt>
                <c:pt idx="314" c:formatCode="[$-F400]h:mm:ss\ AM/PM">
                  <c:v>13.0833333333333</c:v>
                </c:pt>
                <c:pt idx="315" c:formatCode="[$-F400]h:mm:ss\ AM/PM">
                  <c:v>13.125</c:v>
                </c:pt>
                <c:pt idx="316" c:formatCode="[$-F400]h:mm:ss\ AM/PM">
                  <c:v>13.1666666666667</c:v>
                </c:pt>
                <c:pt idx="317" c:formatCode="[$-F400]h:mm:ss\ AM/PM">
                  <c:v>13.2083333333333</c:v>
                </c:pt>
                <c:pt idx="318" c:formatCode="[$-F400]h:mm:ss\ AM/PM">
                  <c:v>13.25</c:v>
                </c:pt>
                <c:pt idx="319" c:formatCode="[$-F400]h:mm:ss\ AM/PM">
                  <c:v>13.2916666666667</c:v>
                </c:pt>
                <c:pt idx="320" c:formatCode="[$-F400]h:mm:ss\ AM/PM">
                  <c:v>13.3333333333333</c:v>
                </c:pt>
                <c:pt idx="321" c:formatCode="[$-F400]h:mm:ss\ AM/PM">
                  <c:v>13.375</c:v>
                </c:pt>
                <c:pt idx="322" c:formatCode="[$-F400]h:mm:ss\ AM/PM">
                  <c:v>13.4166666666667</c:v>
                </c:pt>
                <c:pt idx="323" c:formatCode="[$-F400]h:mm:ss\ AM/PM">
                  <c:v>13.4583333333333</c:v>
                </c:pt>
                <c:pt idx="324" c:formatCode="[$-F400]h:mm:ss\ AM/PM">
                  <c:v>13.5</c:v>
                </c:pt>
                <c:pt idx="325" c:formatCode="[$-F400]h:mm:ss\ AM/PM">
                  <c:v>13.5416666666667</c:v>
                </c:pt>
                <c:pt idx="326" c:formatCode="[$-F400]h:mm:ss\ AM/PM">
                  <c:v>13.5833333333333</c:v>
                </c:pt>
                <c:pt idx="327" c:formatCode="[$-F400]h:mm:ss\ AM/PM">
                  <c:v>13.625</c:v>
                </c:pt>
                <c:pt idx="328" c:formatCode="[$-F400]h:mm:ss\ AM/PM">
                  <c:v>13.6666666666667</c:v>
                </c:pt>
                <c:pt idx="329" c:formatCode="[$-F400]h:mm:ss\ AM/PM">
                  <c:v>13.7083333333333</c:v>
                </c:pt>
                <c:pt idx="330" c:formatCode="[$-F400]h:mm:ss\ AM/PM">
                  <c:v>13.75</c:v>
                </c:pt>
                <c:pt idx="331" c:formatCode="[$-F400]h:mm:ss\ AM/PM">
                  <c:v>13.7916666666667</c:v>
                </c:pt>
                <c:pt idx="332" c:formatCode="[$-F400]h:mm:ss\ AM/PM">
                  <c:v>13.8333333333333</c:v>
                </c:pt>
                <c:pt idx="333" c:formatCode="[$-F400]h:mm:ss\ AM/PM">
                  <c:v>13.875</c:v>
                </c:pt>
                <c:pt idx="334" c:formatCode="[$-F400]h:mm:ss\ AM/PM">
                  <c:v>13.9166666666667</c:v>
                </c:pt>
                <c:pt idx="335" c:formatCode="[$-F400]h:mm:ss\ AM/PM">
                  <c:v>13.9583333333333</c:v>
                </c:pt>
                <c:pt idx="336" c:formatCode="[$-F400]h:mm:ss\ AM/PM">
                  <c:v>14</c:v>
                </c:pt>
                <c:pt idx="337" c:formatCode="[$-F400]h:mm:ss\ AM/PM">
                  <c:v>14.0416666666667</c:v>
                </c:pt>
                <c:pt idx="338" c:formatCode="[$-F400]h:mm:ss\ AM/PM">
                  <c:v>14.0833333333333</c:v>
                </c:pt>
                <c:pt idx="339" c:formatCode="[$-F400]h:mm:ss\ AM/PM">
                  <c:v>14.125</c:v>
                </c:pt>
                <c:pt idx="340" c:formatCode="[$-F400]h:mm:ss\ AM/PM">
                  <c:v>14.1666666666667</c:v>
                </c:pt>
                <c:pt idx="341" c:formatCode="[$-F400]h:mm:ss\ AM/PM">
                  <c:v>14.2083333333333</c:v>
                </c:pt>
                <c:pt idx="342" c:formatCode="[$-F400]h:mm:ss\ AM/PM">
                  <c:v>14.25</c:v>
                </c:pt>
                <c:pt idx="343" c:formatCode="[$-F400]h:mm:ss\ AM/PM">
                  <c:v>14.2916666666667</c:v>
                </c:pt>
                <c:pt idx="344" c:formatCode="[$-F400]h:mm:ss\ AM/PM">
                  <c:v>14.3333333333333</c:v>
                </c:pt>
                <c:pt idx="345" c:formatCode="[$-F400]h:mm:ss\ AM/PM">
                  <c:v>14.375</c:v>
                </c:pt>
                <c:pt idx="346" c:formatCode="[$-F400]h:mm:ss\ AM/PM">
                  <c:v>14.4166666666667</c:v>
                </c:pt>
                <c:pt idx="347" c:formatCode="[$-F400]h:mm:ss\ AM/PM">
                  <c:v>14.4583333333333</c:v>
                </c:pt>
                <c:pt idx="348" c:formatCode="[$-F400]h:mm:ss\ AM/PM">
                  <c:v>14.5</c:v>
                </c:pt>
                <c:pt idx="349" c:formatCode="[$-F400]h:mm:ss\ AM/PM">
                  <c:v>14.5416666666667</c:v>
                </c:pt>
                <c:pt idx="350" c:formatCode="[$-F400]h:mm:ss\ AM/PM">
                  <c:v>14.5833333333333</c:v>
                </c:pt>
                <c:pt idx="351" c:formatCode="[$-F400]h:mm:ss\ AM/PM">
                  <c:v>14.625</c:v>
                </c:pt>
                <c:pt idx="352" c:formatCode="[$-F400]h:mm:ss\ AM/PM">
                  <c:v>14.6666666666667</c:v>
                </c:pt>
                <c:pt idx="353" c:formatCode="[$-F400]h:mm:ss\ AM/PM">
                  <c:v>14.7083333333333</c:v>
                </c:pt>
                <c:pt idx="354" c:formatCode="[$-F400]h:mm:ss\ AM/PM">
                  <c:v>14.75</c:v>
                </c:pt>
                <c:pt idx="355" c:formatCode="[$-F400]h:mm:ss\ AM/PM">
                  <c:v>14.7916666666667</c:v>
                </c:pt>
                <c:pt idx="356" c:formatCode="[$-F400]h:mm:ss\ AM/PM">
                  <c:v>14.8333333333333</c:v>
                </c:pt>
                <c:pt idx="357" c:formatCode="[$-F400]h:mm:ss\ AM/PM">
                  <c:v>14.875</c:v>
                </c:pt>
                <c:pt idx="358" c:formatCode="[$-F400]h:mm:ss\ AM/PM">
                  <c:v>14.9166666666667</c:v>
                </c:pt>
                <c:pt idx="359" c:formatCode="[$-F400]h:mm:ss\ AM/PM">
                  <c:v>14.9583333333333</c:v>
                </c:pt>
                <c:pt idx="360" c:formatCode="[$-F400]h:mm:ss\ AM/PM">
                  <c:v>15</c:v>
                </c:pt>
                <c:pt idx="361" c:formatCode="[$-F400]h:mm:ss\ AM/PM">
                  <c:v>15.0416666666667</c:v>
                </c:pt>
                <c:pt idx="362" c:formatCode="[$-F400]h:mm:ss\ AM/PM">
                  <c:v>15.0833333333333</c:v>
                </c:pt>
                <c:pt idx="363" c:formatCode="[$-F400]h:mm:ss\ AM/PM">
                  <c:v>15.125</c:v>
                </c:pt>
                <c:pt idx="364" c:formatCode="[$-F400]h:mm:ss\ AM/PM">
                  <c:v>15.1666666666667</c:v>
                </c:pt>
                <c:pt idx="365" c:formatCode="[$-F400]h:mm:ss\ AM/PM">
                  <c:v>15.2083333333333</c:v>
                </c:pt>
                <c:pt idx="366" c:formatCode="[$-F400]h:mm:ss\ AM/PM">
                  <c:v>15.25</c:v>
                </c:pt>
                <c:pt idx="367" c:formatCode="[$-F400]h:mm:ss\ AM/PM">
                  <c:v>15.2916666666667</c:v>
                </c:pt>
                <c:pt idx="368" c:formatCode="[$-F400]h:mm:ss\ AM/PM">
                  <c:v>15.3333333333333</c:v>
                </c:pt>
                <c:pt idx="369" c:formatCode="[$-F400]h:mm:ss\ AM/PM">
                  <c:v>15.375</c:v>
                </c:pt>
                <c:pt idx="370" c:formatCode="[$-F400]h:mm:ss\ AM/PM">
                  <c:v>15.4166666666667</c:v>
                </c:pt>
                <c:pt idx="371" c:formatCode="[$-F400]h:mm:ss\ AM/PM">
                  <c:v>15.4583333333333</c:v>
                </c:pt>
                <c:pt idx="372" c:formatCode="[$-F400]h:mm:ss\ AM/PM">
                  <c:v>15.5</c:v>
                </c:pt>
                <c:pt idx="373" c:formatCode="[$-F400]h:mm:ss\ AM/PM">
                  <c:v>15.5416666666667</c:v>
                </c:pt>
                <c:pt idx="374" c:formatCode="[$-F400]h:mm:ss\ AM/PM">
                  <c:v>15.5833333333333</c:v>
                </c:pt>
                <c:pt idx="375" c:formatCode="[$-F400]h:mm:ss\ AM/PM">
                  <c:v>15.625</c:v>
                </c:pt>
                <c:pt idx="376" c:formatCode="[$-F400]h:mm:ss\ AM/PM">
                  <c:v>15.6666666666667</c:v>
                </c:pt>
                <c:pt idx="377" c:formatCode="[$-F400]h:mm:ss\ AM/PM">
                  <c:v>15.7083333333333</c:v>
                </c:pt>
                <c:pt idx="378" c:formatCode="[$-F400]h:mm:ss\ AM/PM">
                  <c:v>15.75</c:v>
                </c:pt>
                <c:pt idx="379" c:formatCode="[$-F400]h:mm:ss\ AM/PM">
                  <c:v>15.7916666666667</c:v>
                </c:pt>
                <c:pt idx="380" c:formatCode="[$-F400]h:mm:ss\ AM/PM">
                  <c:v>15.8333333333333</c:v>
                </c:pt>
                <c:pt idx="381" c:formatCode="[$-F400]h:mm:ss\ AM/PM">
                  <c:v>15.875</c:v>
                </c:pt>
                <c:pt idx="382" c:formatCode="[$-F400]h:mm:ss\ AM/PM">
                  <c:v>15.9166666666667</c:v>
                </c:pt>
                <c:pt idx="383" c:formatCode="[$-F400]h:mm:ss\ AM/PM">
                  <c:v>15.9583333333333</c:v>
                </c:pt>
                <c:pt idx="384" c:formatCode="[$-F400]h:mm:ss\ AM/PM">
                  <c:v>16</c:v>
                </c:pt>
                <c:pt idx="385" c:formatCode="[$-F400]h:mm:ss\ AM/PM">
                  <c:v>16.0416666666667</c:v>
                </c:pt>
                <c:pt idx="386" c:formatCode="[$-F400]h:mm:ss\ AM/PM">
                  <c:v>16.0833333333333</c:v>
                </c:pt>
                <c:pt idx="387" c:formatCode="[$-F400]h:mm:ss\ AM/PM">
                  <c:v>16.125</c:v>
                </c:pt>
                <c:pt idx="388" c:formatCode="[$-F400]h:mm:ss\ AM/PM">
                  <c:v>16.1666666666667</c:v>
                </c:pt>
                <c:pt idx="389" c:formatCode="[$-F400]h:mm:ss\ AM/PM">
                  <c:v>16.2083333333333</c:v>
                </c:pt>
                <c:pt idx="390" c:formatCode="[$-F400]h:mm:ss\ AM/PM">
                  <c:v>16.25</c:v>
                </c:pt>
                <c:pt idx="391" c:formatCode="[$-F400]h:mm:ss\ AM/PM">
                  <c:v>16.2916666666667</c:v>
                </c:pt>
                <c:pt idx="392" c:formatCode="[$-F400]h:mm:ss\ AM/PM">
                  <c:v>16.3333333333333</c:v>
                </c:pt>
                <c:pt idx="393" c:formatCode="[$-F400]h:mm:ss\ AM/PM">
                  <c:v>16.375</c:v>
                </c:pt>
                <c:pt idx="394" c:formatCode="[$-F400]h:mm:ss\ AM/PM">
                  <c:v>16.4166666666667</c:v>
                </c:pt>
                <c:pt idx="395" c:formatCode="[$-F400]h:mm:ss\ AM/PM">
                  <c:v>16.4583333333333</c:v>
                </c:pt>
                <c:pt idx="396" c:formatCode="[$-F400]h:mm:ss\ AM/PM">
                  <c:v>16.5</c:v>
                </c:pt>
                <c:pt idx="397" c:formatCode="[$-F400]h:mm:ss\ AM/PM">
                  <c:v>16.5416666666667</c:v>
                </c:pt>
                <c:pt idx="398" c:formatCode="[$-F400]h:mm:ss\ AM/PM">
                  <c:v>16.5833333333333</c:v>
                </c:pt>
                <c:pt idx="399" c:formatCode="[$-F400]h:mm:ss\ AM/PM">
                  <c:v>16.625</c:v>
                </c:pt>
                <c:pt idx="400" c:formatCode="[$-F400]h:mm:ss\ AM/PM">
                  <c:v>16.6666666666667</c:v>
                </c:pt>
                <c:pt idx="401" c:formatCode="[$-F400]h:mm:ss\ AM/PM">
                  <c:v>16.7083333333333</c:v>
                </c:pt>
                <c:pt idx="402" c:formatCode="[$-F400]h:mm:ss\ AM/PM">
                  <c:v>16.75</c:v>
                </c:pt>
                <c:pt idx="403" c:formatCode="[$-F400]h:mm:ss\ AM/PM">
                  <c:v>16.7916666666667</c:v>
                </c:pt>
                <c:pt idx="404" c:formatCode="[$-F400]h:mm:ss\ AM/PM">
                  <c:v>16.8333333333333</c:v>
                </c:pt>
                <c:pt idx="405" c:formatCode="[$-F400]h:mm:ss\ AM/PM">
                  <c:v>16.875</c:v>
                </c:pt>
                <c:pt idx="406" c:formatCode="[$-F400]h:mm:ss\ AM/PM">
                  <c:v>16.9166666666667</c:v>
                </c:pt>
                <c:pt idx="407" c:formatCode="[$-F400]h:mm:ss\ AM/PM">
                  <c:v>16.9583333333333</c:v>
                </c:pt>
                <c:pt idx="408" c:formatCode="[$-F400]h:mm:ss\ AM/PM">
                  <c:v>17</c:v>
                </c:pt>
                <c:pt idx="409" c:formatCode="[$-F400]h:mm:ss\ AM/PM">
                  <c:v>17.0416666666667</c:v>
                </c:pt>
                <c:pt idx="410" c:formatCode="[$-F400]h:mm:ss\ AM/PM">
                  <c:v>17.0833333333333</c:v>
                </c:pt>
                <c:pt idx="411" c:formatCode="[$-F400]h:mm:ss\ AM/PM">
                  <c:v>17.125</c:v>
                </c:pt>
                <c:pt idx="412" c:formatCode="[$-F400]h:mm:ss\ AM/PM">
                  <c:v>17.1666666666667</c:v>
                </c:pt>
                <c:pt idx="413" c:formatCode="[$-F400]h:mm:ss\ AM/PM">
                  <c:v>17.2083333333333</c:v>
                </c:pt>
                <c:pt idx="414" c:formatCode="[$-F400]h:mm:ss\ AM/PM">
                  <c:v>17.25</c:v>
                </c:pt>
                <c:pt idx="415" c:formatCode="[$-F400]h:mm:ss\ AM/PM">
                  <c:v>17.2916666666667</c:v>
                </c:pt>
                <c:pt idx="416" c:formatCode="[$-F400]h:mm:ss\ AM/PM">
                  <c:v>17.3333333333333</c:v>
                </c:pt>
                <c:pt idx="417" c:formatCode="[$-F400]h:mm:ss\ AM/PM">
                  <c:v>17.375</c:v>
                </c:pt>
                <c:pt idx="418" c:formatCode="[$-F400]h:mm:ss\ AM/PM">
                  <c:v>17.4166666666667</c:v>
                </c:pt>
                <c:pt idx="419" c:formatCode="[$-F400]h:mm:ss\ AM/PM">
                  <c:v>17.4583333333333</c:v>
                </c:pt>
                <c:pt idx="420" c:formatCode="[$-F400]h:mm:ss\ AM/PM">
                  <c:v>17.5</c:v>
                </c:pt>
                <c:pt idx="421" c:formatCode="[$-F400]h:mm:ss\ AM/PM">
                  <c:v>17.5416666666667</c:v>
                </c:pt>
                <c:pt idx="422" c:formatCode="[$-F400]h:mm:ss\ AM/PM">
                  <c:v>17.5833333333333</c:v>
                </c:pt>
                <c:pt idx="423" c:formatCode="[$-F400]h:mm:ss\ AM/PM">
                  <c:v>17.625</c:v>
                </c:pt>
                <c:pt idx="424" c:formatCode="[$-F400]h:mm:ss\ AM/PM">
                  <c:v>17.6666666666667</c:v>
                </c:pt>
                <c:pt idx="425" c:formatCode="[$-F400]h:mm:ss\ AM/PM">
                  <c:v>17.7083333333333</c:v>
                </c:pt>
                <c:pt idx="426" c:formatCode="[$-F400]h:mm:ss\ AM/PM">
                  <c:v>17.75</c:v>
                </c:pt>
                <c:pt idx="427" c:formatCode="[$-F400]h:mm:ss\ AM/PM">
                  <c:v>17.7916666666667</c:v>
                </c:pt>
                <c:pt idx="428" c:formatCode="[$-F400]h:mm:ss\ AM/PM">
                  <c:v>17.8333333333333</c:v>
                </c:pt>
                <c:pt idx="429" c:formatCode="[$-F400]h:mm:ss\ AM/PM">
                  <c:v>17.875</c:v>
                </c:pt>
                <c:pt idx="430" c:formatCode="[$-F400]h:mm:ss\ AM/PM">
                  <c:v>17.9166666666667</c:v>
                </c:pt>
                <c:pt idx="431" c:formatCode="[$-F400]h:mm:ss\ AM/PM">
                  <c:v>17.9583333333333</c:v>
                </c:pt>
                <c:pt idx="432" c:formatCode="[$-F400]h:mm:ss\ AM/PM">
                  <c:v>18</c:v>
                </c:pt>
                <c:pt idx="433" c:formatCode="[$-F400]h:mm:ss\ AM/PM">
                  <c:v>18.0416666666667</c:v>
                </c:pt>
                <c:pt idx="434" c:formatCode="[$-F400]h:mm:ss\ AM/PM">
                  <c:v>18.0833333333333</c:v>
                </c:pt>
                <c:pt idx="435" c:formatCode="[$-F400]h:mm:ss\ AM/PM">
                  <c:v>18.125</c:v>
                </c:pt>
                <c:pt idx="436" c:formatCode="[$-F400]h:mm:ss\ AM/PM">
                  <c:v>18.1666666666667</c:v>
                </c:pt>
                <c:pt idx="437" c:formatCode="[$-F400]h:mm:ss\ AM/PM">
                  <c:v>18.2083333333333</c:v>
                </c:pt>
                <c:pt idx="438" c:formatCode="[$-F400]h:mm:ss\ AM/PM">
                  <c:v>18.25</c:v>
                </c:pt>
                <c:pt idx="439" c:formatCode="[$-F400]h:mm:ss\ AM/PM">
                  <c:v>18.2916666666667</c:v>
                </c:pt>
                <c:pt idx="440" c:formatCode="[$-F400]h:mm:ss\ AM/PM">
                  <c:v>18.3333333333333</c:v>
                </c:pt>
                <c:pt idx="441" c:formatCode="[$-F400]h:mm:ss\ AM/PM">
                  <c:v>18.375</c:v>
                </c:pt>
                <c:pt idx="442" c:formatCode="[$-F400]h:mm:ss\ AM/PM">
                  <c:v>18.4166666666667</c:v>
                </c:pt>
                <c:pt idx="443" c:formatCode="[$-F400]h:mm:ss\ AM/PM">
                  <c:v>18.4583333333333</c:v>
                </c:pt>
                <c:pt idx="444" c:formatCode="[$-F400]h:mm:ss\ AM/PM">
                  <c:v>18.5</c:v>
                </c:pt>
                <c:pt idx="445" c:formatCode="[$-F400]h:mm:ss\ AM/PM">
                  <c:v>18.5416666666667</c:v>
                </c:pt>
                <c:pt idx="446" c:formatCode="[$-F400]h:mm:ss\ AM/PM">
                  <c:v>18.5833333333333</c:v>
                </c:pt>
                <c:pt idx="447" c:formatCode="[$-F400]h:mm:ss\ AM/PM">
                  <c:v>18.625</c:v>
                </c:pt>
                <c:pt idx="448" c:formatCode="[$-F400]h:mm:ss\ AM/PM">
                  <c:v>18.6666666666667</c:v>
                </c:pt>
                <c:pt idx="449" c:formatCode="[$-F400]h:mm:ss\ AM/PM">
                  <c:v>18.7083333333333</c:v>
                </c:pt>
                <c:pt idx="450" c:formatCode="[$-F400]h:mm:ss\ AM/PM">
                  <c:v>18.75</c:v>
                </c:pt>
                <c:pt idx="451" c:formatCode="[$-F400]h:mm:ss\ AM/PM">
                  <c:v>18.7916666666667</c:v>
                </c:pt>
                <c:pt idx="452" c:formatCode="[$-F400]h:mm:ss\ AM/PM">
                  <c:v>18.8333333333333</c:v>
                </c:pt>
                <c:pt idx="453" c:formatCode="[$-F400]h:mm:ss\ AM/PM">
                  <c:v>18.875</c:v>
                </c:pt>
                <c:pt idx="454" c:formatCode="[$-F400]h:mm:ss\ AM/PM">
                  <c:v>18.9166666666667</c:v>
                </c:pt>
                <c:pt idx="455" c:formatCode="[$-F400]h:mm:ss\ AM/PM">
                  <c:v>18.9583333333333</c:v>
                </c:pt>
                <c:pt idx="456" c:formatCode="[$-F400]h:mm:ss\ AM/PM">
                  <c:v>19</c:v>
                </c:pt>
                <c:pt idx="457" c:formatCode="[$-F400]h:mm:ss\ AM/PM">
                  <c:v>19.0416666666667</c:v>
                </c:pt>
                <c:pt idx="458" c:formatCode="[$-F400]h:mm:ss\ AM/PM">
                  <c:v>19.0833333333333</c:v>
                </c:pt>
                <c:pt idx="459" c:formatCode="[$-F400]h:mm:ss\ AM/PM">
                  <c:v>19.125</c:v>
                </c:pt>
                <c:pt idx="460" c:formatCode="[$-F400]h:mm:ss\ AM/PM">
                  <c:v>19.1666666666667</c:v>
                </c:pt>
                <c:pt idx="461" c:formatCode="[$-F400]h:mm:ss\ AM/PM">
                  <c:v>19.2083333333333</c:v>
                </c:pt>
                <c:pt idx="462" c:formatCode="[$-F400]h:mm:ss\ AM/PM">
                  <c:v>19.25</c:v>
                </c:pt>
                <c:pt idx="463" c:formatCode="[$-F400]h:mm:ss\ AM/PM">
                  <c:v>19.2916666666667</c:v>
                </c:pt>
                <c:pt idx="464" c:formatCode="[$-F400]h:mm:ss\ AM/PM">
                  <c:v>19.3333333333333</c:v>
                </c:pt>
                <c:pt idx="465" c:formatCode="[$-F400]h:mm:ss\ AM/PM">
                  <c:v>19.375</c:v>
                </c:pt>
                <c:pt idx="466" c:formatCode="[$-F400]h:mm:ss\ AM/PM">
                  <c:v>19.4166666666667</c:v>
                </c:pt>
                <c:pt idx="467" c:formatCode="[$-F400]h:mm:ss\ AM/PM">
                  <c:v>19.4583333333333</c:v>
                </c:pt>
                <c:pt idx="468" c:formatCode="[$-F400]h:mm:ss\ AM/PM">
                  <c:v>19.5</c:v>
                </c:pt>
                <c:pt idx="469" c:formatCode="[$-F400]h:mm:ss\ AM/PM">
                  <c:v>19.5416666666667</c:v>
                </c:pt>
                <c:pt idx="470" c:formatCode="[$-F400]h:mm:ss\ AM/PM">
                  <c:v>19.5833333333333</c:v>
                </c:pt>
                <c:pt idx="471" c:formatCode="[$-F400]h:mm:ss\ AM/PM">
                  <c:v>19.625</c:v>
                </c:pt>
                <c:pt idx="472" c:formatCode="[$-F400]h:mm:ss\ AM/PM">
                  <c:v>19.6666666666667</c:v>
                </c:pt>
                <c:pt idx="473" c:formatCode="[$-F400]h:mm:ss\ AM/PM">
                  <c:v>19.7083333333333</c:v>
                </c:pt>
                <c:pt idx="474" c:formatCode="[$-F400]h:mm:ss\ AM/PM">
                  <c:v>19.75</c:v>
                </c:pt>
                <c:pt idx="475" c:formatCode="[$-F400]h:mm:ss\ AM/PM">
                  <c:v>19.7916666666667</c:v>
                </c:pt>
                <c:pt idx="476" c:formatCode="[$-F400]h:mm:ss\ AM/PM">
                  <c:v>19.8333333333333</c:v>
                </c:pt>
                <c:pt idx="477" c:formatCode="[$-F400]h:mm:ss\ AM/PM">
                  <c:v>19.875</c:v>
                </c:pt>
                <c:pt idx="478" c:formatCode="[$-F400]h:mm:ss\ AM/PM">
                  <c:v>19.9166666666667</c:v>
                </c:pt>
                <c:pt idx="479" c:formatCode="[$-F400]h:mm:ss\ AM/PM">
                  <c:v>19.9583333333333</c:v>
                </c:pt>
                <c:pt idx="480" c:formatCode="[$-F400]h:mm:ss\ AM/PM">
                  <c:v>20</c:v>
                </c:pt>
                <c:pt idx="481" c:formatCode="[$-F400]h:mm:ss\ AM/PM">
                  <c:v>20.0416666666667</c:v>
                </c:pt>
                <c:pt idx="482" c:formatCode="[$-F400]h:mm:ss\ AM/PM">
                  <c:v>20.0833333333333</c:v>
                </c:pt>
                <c:pt idx="483" c:formatCode="[$-F400]h:mm:ss\ AM/PM">
                  <c:v>20.125</c:v>
                </c:pt>
                <c:pt idx="484" c:formatCode="[$-F400]h:mm:ss\ AM/PM">
                  <c:v>20.1666666666667</c:v>
                </c:pt>
                <c:pt idx="485" c:formatCode="[$-F400]h:mm:ss\ AM/PM">
                  <c:v>20.2083333333333</c:v>
                </c:pt>
                <c:pt idx="486" c:formatCode="[$-F400]h:mm:ss\ AM/PM">
                  <c:v>20.25</c:v>
                </c:pt>
                <c:pt idx="487" c:formatCode="[$-F400]h:mm:ss\ AM/PM">
                  <c:v>20.2916666666667</c:v>
                </c:pt>
                <c:pt idx="488" c:formatCode="[$-F400]h:mm:ss\ AM/PM">
                  <c:v>20.3333333333333</c:v>
                </c:pt>
                <c:pt idx="489" c:formatCode="[$-F400]h:mm:ss\ AM/PM">
                  <c:v>20.375</c:v>
                </c:pt>
                <c:pt idx="490" c:formatCode="[$-F400]h:mm:ss\ AM/PM">
                  <c:v>20.4166666666667</c:v>
                </c:pt>
                <c:pt idx="491" c:formatCode="[$-F400]h:mm:ss\ AM/PM">
                  <c:v>20.4583333333333</c:v>
                </c:pt>
                <c:pt idx="492" c:formatCode="[$-F400]h:mm:ss\ AM/PM">
                  <c:v>20.5</c:v>
                </c:pt>
                <c:pt idx="493" c:formatCode="[$-F400]h:mm:ss\ AM/PM">
                  <c:v>20.5416666666667</c:v>
                </c:pt>
                <c:pt idx="494" c:formatCode="[$-F400]h:mm:ss\ AM/PM">
                  <c:v>20.5833333333333</c:v>
                </c:pt>
                <c:pt idx="495" c:formatCode="[$-F400]h:mm:ss\ AM/PM">
                  <c:v>20.625</c:v>
                </c:pt>
                <c:pt idx="496" c:formatCode="[$-F400]h:mm:ss\ AM/PM">
                  <c:v>20.6666666666667</c:v>
                </c:pt>
                <c:pt idx="497" c:formatCode="[$-F400]h:mm:ss\ AM/PM">
                  <c:v>20.7083333333333</c:v>
                </c:pt>
                <c:pt idx="498" c:formatCode="[$-F400]h:mm:ss\ AM/PM">
                  <c:v>20.75</c:v>
                </c:pt>
                <c:pt idx="499" c:formatCode="[$-F400]h:mm:ss\ AM/PM">
                  <c:v>20.7916666666667</c:v>
                </c:pt>
                <c:pt idx="500" c:formatCode="[$-F400]h:mm:ss\ AM/PM">
                  <c:v>20.8333333333333</c:v>
                </c:pt>
                <c:pt idx="501" c:formatCode="[$-F400]h:mm:ss\ AM/PM">
                  <c:v>20.875</c:v>
                </c:pt>
                <c:pt idx="502" c:formatCode="[$-F400]h:mm:ss\ AM/PM">
                  <c:v>20.9166666666667</c:v>
                </c:pt>
                <c:pt idx="503" c:formatCode="[$-F400]h:mm:ss\ AM/PM">
                  <c:v>20.9583333333333</c:v>
                </c:pt>
                <c:pt idx="504" c:formatCode="[$-F400]h:mm:ss\ AM/PM">
                  <c:v>21</c:v>
                </c:pt>
                <c:pt idx="505" c:formatCode="[$-F400]h:mm:ss\ AM/PM">
                  <c:v>21.0416666666667</c:v>
                </c:pt>
                <c:pt idx="506" c:formatCode="[$-F400]h:mm:ss\ AM/PM">
                  <c:v>21.0833333333333</c:v>
                </c:pt>
                <c:pt idx="507" c:formatCode="[$-F400]h:mm:ss\ AM/PM">
                  <c:v>21.125</c:v>
                </c:pt>
                <c:pt idx="508" c:formatCode="[$-F400]h:mm:ss\ AM/PM">
                  <c:v>21.1666666666667</c:v>
                </c:pt>
                <c:pt idx="509" c:formatCode="[$-F400]h:mm:ss\ AM/PM">
                  <c:v>21.2083333333333</c:v>
                </c:pt>
                <c:pt idx="510" c:formatCode="[$-F400]h:mm:ss\ AM/PM">
                  <c:v>21.25</c:v>
                </c:pt>
                <c:pt idx="511" c:formatCode="[$-F400]h:mm:ss\ AM/PM">
                  <c:v>21.2916666666667</c:v>
                </c:pt>
                <c:pt idx="512" c:formatCode="[$-F400]h:mm:ss\ AM/PM">
                  <c:v>21.3333333333333</c:v>
                </c:pt>
                <c:pt idx="513" c:formatCode="[$-F400]h:mm:ss\ AM/PM">
                  <c:v>21.375</c:v>
                </c:pt>
                <c:pt idx="514" c:formatCode="[$-F400]h:mm:ss\ AM/PM">
                  <c:v>21.4166666666667</c:v>
                </c:pt>
                <c:pt idx="515" c:formatCode="[$-F400]h:mm:ss\ AM/PM">
                  <c:v>21.4583333333333</c:v>
                </c:pt>
                <c:pt idx="516" c:formatCode="[$-F400]h:mm:ss\ AM/PM">
                  <c:v>21.5</c:v>
                </c:pt>
                <c:pt idx="517" c:formatCode="[$-F400]h:mm:ss\ AM/PM">
                  <c:v>21.5416666666667</c:v>
                </c:pt>
                <c:pt idx="518" c:formatCode="[$-F400]h:mm:ss\ AM/PM">
                  <c:v>21.5833333333333</c:v>
                </c:pt>
                <c:pt idx="519" c:formatCode="[$-F400]h:mm:ss\ AM/PM">
                  <c:v>21.625</c:v>
                </c:pt>
                <c:pt idx="520" c:formatCode="[$-F400]h:mm:ss\ AM/PM">
                  <c:v>21.6666666666667</c:v>
                </c:pt>
                <c:pt idx="521" c:formatCode="[$-F400]h:mm:ss\ AM/PM">
                  <c:v>21.7083333333333</c:v>
                </c:pt>
                <c:pt idx="522" c:formatCode="[$-F400]h:mm:ss\ AM/PM">
                  <c:v>21.75</c:v>
                </c:pt>
                <c:pt idx="523" c:formatCode="[$-F400]h:mm:ss\ AM/PM">
                  <c:v>21.7916666666667</c:v>
                </c:pt>
                <c:pt idx="524" c:formatCode="[$-F400]h:mm:ss\ AM/PM">
                  <c:v>21.8333333333333</c:v>
                </c:pt>
                <c:pt idx="525" c:formatCode="[$-F400]h:mm:ss\ AM/PM">
                  <c:v>21.875</c:v>
                </c:pt>
                <c:pt idx="526" c:formatCode="[$-F400]h:mm:ss\ AM/PM">
                  <c:v>21.9166666666667</c:v>
                </c:pt>
                <c:pt idx="527" c:formatCode="[$-F400]h:mm:ss\ AM/PM">
                  <c:v>21.9583333333333</c:v>
                </c:pt>
                <c:pt idx="528" c:formatCode="[$-F400]h:mm:ss\ AM/PM">
                  <c:v>22</c:v>
                </c:pt>
                <c:pt idx="529" c:formatCode="[$-F400]h:mm:ss\ AM/PM">
                  <c:v>22.0416666666667</c:v>
                </c:pt>
                <c:pt idx="530" c:formatCode="[$-F400]h:mm:ss\ AM/PM">
                  <c:v>22.0833333333333</c:v>
                </c:pt>
                <c:pt idx="531" c:formatCode="[$-F400]h:mm:ss\ AM/PM">
                  <c:v>22.125</c:v>
                </c:pt>
                <c:pt idx="532" c:formatCode="[$-F400]h:mm:ss\ AM/PM">
                  <c:v>22.1666666666667</c:v>
                </c:pt>
                <c:pt idx="533" c:formatCode="[$-F400]h:mm:ss\ AM/PM">
                  <c:v>22.2083333333333</c:v>
                </c:pt>
                <c:pt idx="534" c:formatCode="[$-F400]h:mm:ss\ AM/PM">
                  <c:v>22.25</c:v>
                </c:pt>
                <c:pt idx="535" c:formatCode="[$-F400]h:mm:ss\ AM/PM">
                  <c:v>22.2916666666667</c:v>
                </c:pt>
                <c:pt idx="536" c:formatCode="[$-F400]h:mm:ss\ AM/PM">
                  <c:v>22.3333333333333</c:v>
                </c:pt>
                <c:pt idx="537" c:formatCode="[$-F400]h:mm:ss\ AM/PM">
                  <c:v>22.375</c:v>
                </c:pt>
                <c:pt idx="538" c:formatCode="[$-F400]h:mm:ss\ AM/PM">
                  <c:v>22.4166666666667</c:v>
                </c:pt>
                <c:pt idx="539" c:formatCode="[$-F400]h:mm:ss\ AM/PM">
                  <c:v>22.4583333333333</c:v>
                </c:pt>
                <c:pt idx="540" c:formatCode="[$-F400]h:mm:ss\ AM/PM">
                  <c:v>22.5</c:v>
                </c:pt>
                <c:pt idx="541" c:formatCode="[$-F400]h:mm:ss\ AM/PM">
                  <c:v>22.5416666666667</c:v>
                </c:pt>
                <c:pt idx="542" c:formatCode="[$-F400]h:mm:ss\ AM/PM">
                  <c:v>22.5833333333333</c:v>
                </c:pt>
                <c:pt idx="543" c:formatCode="[$-F400]h:mm:ss\ AM/PM">
                  <c:v>22.625</c:v>
                </c:pt>
                <c:pt idx="544" c:formatCode="[$-F400]h:mm:ss\ AM/PM">
                  <c:v>22.6666666666667</c:v>
                </c:pt>
                <c:pt idx="545" c:formatCode="[$-F400]h:mm:ss\ AM/PM">
                  <c:v>22.7083333333333</c:v>
                </c:pt>
                <c:pt idx="546" c:formatCode="[$-F400]h:mm:ss\ AM/PM">
                  <c:v>22.75</c:v>
                </c:pt>
                <c:pt idx="547" c:formatCode="[$-F400]h:mm:ss\ AM/PM">
                  <c:v>22.7916666666667</c:v>
                </c:pt>
                <c:pt idx="548" c:formatCode="[$-F400]h:mm:ss\ AM/PM">
                  <c:v>22.8333333333333</c:v>
                </c:pt>
                <c:pt idx="549" c:formatCode="[$-F400]h:mm:ss\ AM/PM">
                  <c:v>22.875</c:v>
                </c:pt>
                <c:pt idx="550" c:formatCode="[$-F400]h:mm:ss\ AM/PM">
                  <c:v>22.9166666666667</c:v>
                </c:pt>
                <c:pt idx="551" c:formatCode="[$-F400]h:mm:ss\ AM/PM">
                  <c:v>22.9583333333333</c:v>
                </c:pt>
                <c:pt idx="552" c:formatCode="[$-F400]h:mm:ss\ AM/PM">
                  <c:v>23</c:v>
                </c:pt>
                <c:pt idx="553" c:formatCode="[$-F400]h:mm:ss\ AM/PM">
                  <c:v>23.0416666666667</c:v>
                </c:pt>
                <c:pt idx="554" c:formatCode="[$-F400]h:mm:ss\ AM/PM">
                  <c:v>23.0833333333333</c:v>
                </c:pt>
                <c:pt idx="555" c:formatCode="[$-F400]h:mm:ss\ AM/PM">
                  <c:v>23.125</c:v>
                </c:pt>
                <c:pt idx="556" c:formatCode="[$-F400]h:mm:ss\ AM/PM">
                  <c:v>23.1666666666667</c:v>
                </c:pt>
                <c:pt idx="557" c:formatCode="[$-F400]h:mm:ss\ AM/PM">
                  <c:v>23.2083333333333</c:v>
                </c:pt>
                <c:pt idx="558" c:formatCode="[$-F400]h:mm:ss\ AM/PM">
                  <c:v>23.25</c:v>
                </c:pt>
                <c:pt idx="559" c:formatCode="[$-F400]h:mm:ss\ AM/PM">
                  <c:v>23.2916666666667</c:v>
                </c:pt>
                <c:pt idx="560" c:formatCode="[$-F400]h:mm:ss\ AM/PM">
                  <c:v>23.3333333333333</c:v>
                </c:pt>
                <c:pt idx="561" c:formatCode="[$-F400]h:mm:ss\ AM/PM">
                  <c:v>23.375</c:v>
                </c:pt>
                <c:pt idx="562" c:formatCode="[$-F400]h:mm:ss\ AM/PM">
                  <c:v>23.4166666666667</c:v>
                </c:pt>
                <c:pt idx="563" c:formatCode="[$-F400]h:mm:ss\ AM/PM">
                  <c:v>23.4583333333333</c:v>
                </c:pt>
                <c:pt idx="564" c:formatCode="[$-F400]h:mm:ss\ AM/PM">
                  <c:v>23.5</c:v>
                </c:pt>
                <c:pt idx="565" c:formatCode="[$-F400]h:mm:ss\ AM/PM">
                  <c:v>23.5416666666667</c:v>
                </c:pt>
                <c:pt idx="566" c:formatCode="[$-F400]h:mm:ss\ AM/PM">
                  <c:v>23.5833333333333</c:v>
                </c:pt>
                <c:pt idx="567" c:formatCode="[$-F400]h:mm:ss\ AM/PM">
                  <c:v>23.625</c:v>
                </c:pt>
                <c:pt idx="568" c:formatCode="[$-F400]h:mm:ss\ AM/PM">
                  <c:v>23.6666666666667</c:v>
                </c:pt>
                <c:pt idx="569" c:formatCode="[$-F400]h:mm:ss\ AM/PM">
                  <c:v>23.7083333333333</c:v>
                </c:pt>
                <c:pt idx="570" c:formatCode="[$-F400]h:mm:ss\ AM/PM">
                  <c:v>23.75</c:v>
                </c:pt>
                <c:pt idx="571" c:formatCode="[$-F400]h:mm:ss\ AM/PM">
                  <c:v>23.7916666666667</c:v>
                </c:pt>
                <c:pt idx="572" c:formatCode="[$-F400]h:mm:ss\ AM/PM">
                  <c:v>23.8333333333333</c:v>
                </c:pt>
                <c:pt idx="573" c:formatCode="[$-F400]h:mm:ss\ AM/PM">
                  <c:v>23.875</c:v>
                </c:pt>
                <c:pt idx="574" c:formatCode="[$-F400]h:mm:ss\ AM/PM">
                  <c:v>23.9166666666667</c:v>
                </c:pt>
                <c:pt idx="575" c:formatCode="[$-F400]h:mm:ss\ AM/PM">
                  <c:v>23.9583333333333</c:v>
                </c:pt>
                <c:pt idx="576" c:formatCode="[$-F400]h:mm:ss\ AM/PM">
                  <c:v>24</c:v>
                </c:pt>
                <c:pt idx="577" c:formatCode="[$-F400]h:mm:ss\ AM/PM">
                  <c:v>24.0416666666667</c:v>
                </c:pt>
                <c:pt idx="578" c:formatCode="[$-F400]h:mm:ss\ AM/PM">
                  <c:v>24.0833333333333</c:v>
                </c:pt>
                <c:pt idx="579" c:formatCode="[$-F400]h:mm:ss\ AM/PM">
                  <c:v>24.125</c:v>
                </c:pt>
                <c:pt idx="580" c:formatCode="[$-F400]h:mm:ss\ AM/PM">
                  <c:v>24.1666666666667</c:v>
                </c:pt>
                <c:pt idx="581" c:formatCode="[$-F400]h:mm:ss\ AM/PM">
                  <c:v>24.2083333333333</c:v>
                </c:pt>
                <c:pt idx="582" c:formatCode="[$-F400]h:mm:ss\ AM/PM">
                  <c:v>24.25</c:v>
                </c:pt>
                <c:pt idx="583" c:formatCode="[$-F400]h:mm:ss\ AM/PM">
                  <c:v>24.2916666666667</c:v>
                </c:pt>
                <c:pt idx="584" c:formatCode="[$-F400]h:mm:ss\ AM/PM">
                  <c:v>24.3333333333333</c:v>
                </c:pt>
                <c:pt idx="585" c:formatCode="[$-F400]h:mm:ss\ AM/PM">
                  <c:v>24.375</c:v>
                </c:pt>
                <c:pt idx="586" c:formatCode="[$-F400]h:mm:ss\ AM/PM">
                  <c:v>24.4166666666667</c:v>
                </c:pt>
                <c:pt idx="587" c:formatCode="[$-F400]h:mm:ss\ AM/PM">
                  <c:v>24.4583333333333</c:v>
                </c:pt>
                <c:pt idx="588" c:formatCode="[$-F400]h:mm:ss\ AM/PM">
                  <c:v>24.5</c:v>
                </c:pt>
                <c:pt idx="589" c:formatCode="[$-F400]h:mm:ss\ AM/PM">
                  <c:v>24.5416666666667</c:v>
                </c:pt>
                <c:pt idx="590" c:formatCode="[$-F400]h:mm:ss\ AM/PM">
                  <c:v>24.5833333333333</c:v>
                </c:pt>
                <c:pt idx="591" c:formatCode="[$-F400]h:mm:ss\ AM/PM">
                  <c:v>24.625</c:v>
                </c:pt>
                <c:pt idx="592" c:formatCode="[$-F400]h:mm:ss\ AM/PM">
                  <c:v>24.6666666666667</c:v>
                </c:pt>
                <c:pt idx="593" c:formatCode="[$-F400]h:mm:ss\ AM/PM">
                  <c:v>24.7083333333333</c:v>
                </c:pt>
                <c:pt idx="594" c:formatCode="[$-F400]h:mm:ss\ AM/PM">
                  <c:v>24.75</c:v>
                </c:pt>
                <c:pt idx="595" c:formatCode="[$-F400]h:mm:ss\ AM/PM">
                  <c:v>24.7916666666667</c:v>
                </c:pt>
                <c:pt idx="596" c:formatCode="[$-F400]h:mm:ss\ AM/PM">
                  <c:v>24.8333333333333</c:v>
                </c:pt>
                <c:pt idx="597" c:formatCode="[$-F400]h:mm:ss\ AM/PM">
                  <c:v>24.875</c:v>
                </c:pt>
                <c:pt idx="598" c:formatCode="[$-F400]h:mm:ss\ AM/PM">
                  <c:v>24.9166666666667</c:v>
                </c:pt>
                <c:pt idx="599" c:formatCode="[$-F400]h:mm:ss\ AM/PM">
                  <c:v>24.9583333333333</c:v>
                </c:pt>
                <c:pt idx="600" c:formatCode="[$-F400]h:mm:ss\ AM/PM">
                  <c:v>25</c:v>
                </c:pt>
                <c:pt idx="601" c:formatCode="[$-F400]h:mm:ss\ AM/PM">
                  <c:v>25.0416666666667</c:v>
                </c:pt>
                <c:pt idx="602" c:formatCode="[$-F400]h:mm:ss\ AM/PM">
                  <c:v>25.0833333333333</c:v>
                </c:pt>
                <c:pt idx="603" c:formatCode="[$-F400]h:mm:ss\ AM/PM">
                  <c:v>25.125</c:v>
                </c:pt>
                <c:pt idx="604" c:formatCode="[$-F400]h:mm:ss\ AM/PM">
                  <c:v>25.1666666666667</c:v>
                </c:pt>
                <c:pt idx="605" c:formatCode="[$-F400]h:mm:ss\ AM/PM">
                  <c:v>25.2083333333333</c:v>
                </c:pt>
                <c:pt idx="606" c:formatCode="[$-F400]h:mm:ss\ AM/PM">
                  <c:v>25.25</c:v>
                </c:pt>
                <c:pt idx="607" c:formatCode="[$-F400]h:mm:ss\ AM/PM">
                  <c:v>25.2916666666667</c:v>
                </c:pt>
                <c:pt idx="608" c:formatCode="[$-F400]h:mm:ss\ AM/PM">
                  <c:v>25.3333333333333</c:v>
                </c:pt>
                <c:pt idx="609" c:formatCode="[$-F400]h:mm:ss\ AM/PM">
                  <c:v>25.375</c:v>
                </c:pt>
                <c:pt idx="610" c:formatCode="[$-F400]h:mm:ss\ AM/PM">
                  <c:v>25.4166666666667</c:v>
                </c:pt>
                <c:pt idx="611" c:formatCode="[$-F400]h:mm:ss\ AM/PM">
                  <c:v>25.4583333333333</c:v>
                </c:pt>
                <c:pt idx="612" c:formatCode="[$-F400]h:mm:ss\ AM/PM">
                  <c:v>25.5</c:v>
                </c:pt>
                <c:pt idx="613" c:formatCode="[$-F400]h:mm:ss\ AM/PM">
                  <c:v>25.5416666666667</c:v>
                </c:pt>
                <c:pt idx="614" c:formatCode="[$-F400]h:mm:ss\ AM/PM">
                  <c:v>25.5833333333333</c:v>
                </c:pt>
                <c:pt idx="615" c:formatCode="[$-F400]h:mm:ss\ AM/PM">
                  <c:v>25.625</c:v>
                </c:pt>
                <c:pt idx="616" c:formatCode="[$-F400]h:mm:ss\ AM/PM">
                  <c:v>25.6666666666667</c:v>
                </c:pt>
                <c:pt idx="617" c:formatCode="[$-F400]h:mm:ss\ AM/PM">
                  <c:v>25.7083333333333</c:v>
                </c:pt>
                <c:pt idx="618" c:formatCode="[$-F400]h:mm:ss\ AM/PM">
                  <c:v>25.75</c:v>
                </c:pt>
                <c:pt idx="619" c:formatCode="[$-F400]h:mm:ss\ AM/PM">
                  <c:v>25.7916666666667</c:v>
                </c:pt>
                <c:pt idx="620" c:formatCode="[$-F400]h:mm:ss\ AM/PM">
                  <c:v>25.8333333333333</c:v>
                </c:pt>
                <c:pt idx="621" c:formatCode="[$-F400]h:mm:ss\ AM/PM">
                  <c:v>25.875</c:v>
                </c:pt>
                <c:pt idx="622" c:formatCode="[$-F400]h:mm:ss\ AM/PM">
                  <c:v>25.9166666666667</c:v>
                </c:pt>
                <c:pt idx="623" c:formatCode="[$-F400]h:mm:ss\ AM/PM">
                  <c:v>25.9583333333333</c:v>
                </c:pt>
                <c:pt idx="624" c:formatCode="[$-F400]h:mm:ss\ AM/PM">
                  <c:v>26</c:v>
                </c:pt>
                <c:pt idx="625" c:formatCode="[$-F400]h:mm:ss\ AM/PM">
                  <c:v>26.0416666666667</c:v>
                </c:pt>
                <c:pt idx="626" c:formatCode="[$-F400]h:mm:ss\ AM/PM">
                  <c:v>26.0833333333333</c:v>
                </c:pt>
                <c:pt idx="627" c:formatCode="[$-F400]h:mm:ss\ AM/PM">
                  <c:v>26.125</c:v>
                </c:pt>
                <c:pt idx="628" c:formatCode="[$-F400]h:mm:ss\ AM/PM">
                  <c:v>26.1666666666667</c:v>
                </c:pt>
                <c:pt idx="629" c:formatCode="[$-F400]h:mm:ss\ AM/PM">
                  <c:v>26.2083333333333</c:v>
                </c:pt>
                <c:pt idx="630" c:formatCode="[$-F400]h:mm:ss\ AM/PM">
                  <c:v>26.25</c:v>
                </c:pt>
                <c:pt idx="631" c:formatCode="[$-F400]h:mm:ss\ AM/PM">
                  <c:v>26.2916666666667</c:v>
                </c:pt>
                <c:pt idx="632" c:formatCode="[$-F400]h:mm:ss\ AM/PM">
                  <c:v>26.3333333333333</c:v>
                </c:pt>
                <c:pt idx="633" c:formatCode="[$-F400]h:mm:ss\ AM/PM">
                  <c:v>26.375</c:v>
                </c:pt>
                <c:pt idx="634" c:formatCode="[$-F400]h:mm:ss\ AM/PM">
                  <c:v>26.4166666666667</c:v>
                </c:pt>
                <c:pt idx="635" c:formatCode="[$-F400]h:mm:ss\ AM/PM">
                  <c:v>26.4583333333333</c:v>
                </c:pt>
                <c:pt idx="636" c:formatCode="[$-F400]h:mm:ss\ AM/PM">
                  <c:v>26.5</c:v>
                </c:pt>
                <c:pt idx="637" c:formatCode="[$-F400]h:mm:ss\ AM/PM">
                  <c:v>26.5416666666667</c:v>
                </c:pt>
                <c:pt idx="638" c:formatCode="[$-F400]h:mm:ss\ AM/PM">
                  <c:v>26.5833333333333</c:v>
                </c:pt>
                <c:pt idx="639" c:formatCode="[$-F400]h:mm:ss\ AM/PM">
                  <c:v>26.625</c:v>
                </c:pt>
                <c:pt idx="640" c:formatCode="[$-F400]h:mm:ss\ AM/PM">
                  <c:v>26.6666666666667</c:v>
                </c:pt>
                <c:pt idx="641" c:formatCode="[$-F400]h:mm:ss\ AM/PM">
                  <c:v>26.7083333333333</c:v>
                </c:pt>
                <c:pt idx="642" c:formatCode="[$-F400]h:mm:ss\ AM/PM">
                  <c:v>26.75</c:v>
                </c:pt>
                <c:pt idx="643" c:formatCode="[$-F400]h:mm:ss\ AM/PM">
                  <c:v>26.7916666666667</c:v>
                </c:pt>
                <c:pt idx="644" c:formatCode="[$-F400]h:mm:ss\ AM/PM">
                  <c:v>26.8333333333333</c:v>
                </c:pt>
                <c:pt idx="645" c:formatCode="[$-F400]h:mm:ss\ AM/PM">
                  <c:v>26.875</c:v>
                </c:pt>
                <c:pt idx="646" c:formatCode="[$-F400]h:mm:ss\ AM/PM">
                  <c:v>26.9166666666667</c:v>
                </c:pt>
                <c:pt idx="647" c:formatCode="[$-F400]h:mm:ss\ AM/PM">
                  <c:v>26.9583333333333</c:v>
                </c:pt>
                <c:pt idx="648" c:formatCode="[$-F400]h:mm:ss\ AM/PM">
                  <c:v>27</c:v>
                </c:pt>
                <c:pt idx="649" c:formatCode="[$-F400]h:mm:ss\ AM/PM">
                  <c:v>27.0416666666667</c:v>
                </c:pt>
                <c:pt idx="650" c:formatCode="[$-F400]h:mm:ss\ AM/PM">
                  <c:v>27.0833333333333</c:v>
                </c:pt>
                <c:pt idx="651" c:formatCode="[$-F400]h:mm:ss\ AM/PM">
                  <c:v>27.125</c:v>
                </c:pt>
                <c:pt idx="652" c:formatCode="[$-F400]h:mm:ss\ AM/PM">
                  <c:v>27.1666666666667</c:v>
                </c:pt>
                <c:pt idx="653" c:formatCode="[$-F400]h:mm:ss\ AM/PM">
                  <c:v>27.2083333333333</c:v>
                </c:pt>
                <c:pt idx="654" c:formatCode="[$-F400]h:mm:ss\ AM/PM">
                  <c:v>27.25</c:v>
                </c:pt>
                <c:pt idx="655" c:formatCode="[$-F400]h:mm:ss\ AM/PM">
                  <c:v>27.2916666666667</c:v>
                </c:pt>
                <c:pt idx="656" c:formatCode="[$-F400]h:mm:ss\ AM/PM">
                  <c:v>27.3333333333333</c:v>
                </c:pt>
                <c:pt idx="657" c:formatCode="[$-F400]h:mm:ss\ AM/PM">
                  <c:v>27.375</c:v>
                </c:pt>
                <c:pt idx="658" c:formatCode="[$-F400]h:mm:ss\ AM/PM">
                  <c:v>27.4166666666667</c:v>
                </c:pt>
                <c:pt idx="659" c:formatCode="[$-F400]h:mm:ss\ AM/PM">
                  <c:v>27.4583333333333</c:v>
                </c:pt>
                <c:pt idx="660" c:formatCode="[$-F400]h:mm:ss\ AM/PM">
                  <c:v>27.5</c:v>
                </c:pt>
                <c:pt idx="661" c:formatCode="[$-F400]h:mm:ss\ AM/PM">
                  <c:v>27.5416666666667</c:v>
                </c:pt>
                <c:pt idx="662" c:formatCode="[$-F400]h:mm:ss\ AM/PM">
                  <c:v>27.5833333333333</c:v>
                </c:pt>
                <c:pt idx="663" c:formatCode="[$-F400]h:mm:ss\ AM/PM">
                  <c:v>27.625</c:v>
                </c:pt>
                <c:pt idx="664" c:formatCode="[$-F400]h:mm:ss\ AM/PM">
                  <c:v>27.6666666666667</c:v>
                </c:pt>
                <c:pt idx="665" c:formatCode="[$-F400]h:mm:ss\ AM/PM">
                  <c:v>27.7083333333333</c:v>
                </c:pt>
                <c:pt idx="666" c:formatCode="[$-F400]h:mm:ss\ AM/PM">
                  <c:v>27.75</c:v>
                </c:pt>
                <c:pt idx="667" c:formatCode="[$-F400]h:mm:ss\ AM/PM">
                  <c:v>27.7916666666667</c:v>
                </c:pt>
                <c:pt idx="668" c:formatCode="[$-F400]h:mm:ss\ AM/PM">
                  <c:v>27.8333333333333</c:v>
                </c:pt>
                <c:pt idx="669" c:formatCode="[$-F400]h:mm:ss\ AM/PM">
                  <c:v>27.875</c:v>
                </c:pt>
                <c:pt idx="670" c:formatCode="[$-F400]h:mm:ss\ AM/PM">
                  <c:v>27.9166666666667</c:v>
                </c:pt>
                <c:pt idx="671" c:formatCode="[$-F400]h:mm:ss\ AM/PM">
                  <c:v>27.9583333333333</c:v>
                </c:pt>
                <c:pt idx="672" c:formatCode="[$-F400]h:mm:ss\ AM/PM">
                  <c:v>28</c:v>
                </c:pt>
                <c:pt idx="673" c:formatCode="[$-F400]h:mm:ss\ AM/PM">
                  <c:v>28.0416666666667</c:v>
                </c:pt>
                <c:pt idx="674" c:formatCode="[$-F400]h:mm:ss\ AM/PM">
                  <c:v>28.0833333333333</c:v>
                </c:pt>
                <c:pt idx="675" c:formatCode="[$-F400]h:mm:ss\ AM/PM">
                  <c:v>28.125</c:v>
                </c:pt>
                <c:pt idx="676" c:formatCode="[$-F400]h:mm:ss\ AM/PM">
                  <c:v>28.1666666666667</c:v>
                </c:pt>
                <c:pt idx="677" c:formatCode="[$-F400]h:mm:ss\ AM/PM">
                  <c:v>28.2083333333333</c:v>
                </c:pt>
                <c:pt idx="678" c:formatCode="[$-F400]h:mm:ss\ AM/PM">
                  <c:v>28.25</c:v>
                </c:pt>
                <c:pt idx="679" c:formatCode="[$-F400]h:mm:ss\ AM/PM">
                  <c:v>28.2916666666667</c:v>
                </c:pt>
                <c:pt idx="680" c:formatCode="[$-F400]h:mm:ss\ AM/PM">
                  <c:v>28.3333333333333</c:v>
                </c:pt>
                <c:pt idx="681" c:formatCode="[$-F400]h:mm:ss\ AM/PM">
                  <c:v>28.375</c:v>
                </c:pt>
                <c:pt idx="682" c:formatCode="[$-F400]h:mm:ss\ AM/PM">
                  <c:v>28.4166666666667</c:v>
                </c:pt>
                <c:pt idx="683" c:formatCode="[$-F400]h:mm:ss\ AM/PM">
                  <c:v>28.4583333333333</c:v>
                </c:pt>
                <c:pt idx="684" c:formatCode="[$-F400]h:mm:ss\ AM/PM">
                  <c:v>28.5</c:v>
                </c:pt>
                <c:pt idx="685" c:formatCode="[$-F400]h:mm:ss\ AM/PM">
                  <c:v>28.5416666666667</c:v>
                </c:pt>
                <c:pt idx="686" c:formatCode="[$-F400]h:mm:ss\ AM/PM">
                  <c:v>28.5833333333333</c:v>
                </c:pt>
                <c:pt idx="687" c:formatCode="[$-F400]h:mm:ss\ AM/PM">
                  <c:v>28.625</c:v>
                </c:pt>
                <c:pt idx="688" c:formatCode="[$-F400]h:mm:ss\ AM/PM">
                  <c:v>28.6666666666667</c:v>
                </c:pt>
                <c:pt idx="689" c:formatCode="[$-F400]h:mm:ss\ AM/PM">
                  <c:v>28.7083333333333</c:v>
                </c:pt>
                <c:pt idx="690" c:formatCode="[$-F400]h:mm:ss\ AM/PM">
                  <c:v>28.75</c:v>
                </c:pt>
                <c:pt idx="691" c:formatCode="[$-F400]h:mm:ss\ AM/PM">
                  <c:v>28.7916666666667</c:v>
                </c:pt>
                <c:pt idx="692" c:formatCode="[$-F400]h:mm:ss\ AM/PM">
                  <c:v>28.8333333333333</c:v>
                </c:pt>
                <c:pt idx="693" c:formatCode="[$-F400]h:mm:ss\ AM/PM">
                  <c:v>28.875</c:v>
                </c:pt>
                <c:pt idx="694" c:formatCode="[$-F400]h:mm:ss\ AM/PM">
                  <c:v>28.9166666666667</c:v>
                </c:pt>
                <c:pt idx="695" c:formatCode="[$-F400]h:mm:ss\ AM/PM">
                  <c:v>28.9583333333333</c:v>
                </c:pt>
              </c:numCache>
            </c:numRef>
          </c:cat>
          <c:val>
            <c:numRef>
              <c:f>'Raw Data Pasut'!$C$2:$C$697</c:f>
              <c:numCache>
                <c:formatCode>0.000</c:formatCode>
                <c:ptCount val="696"/>
                <c:pt idx="0">
                  <c:v>1.288</c:v>
                </c:pt>
                <c:pt idx="1">
                  <c:v>1.199</c:v>
                </c:pt>
                <c:pt idx="2">
                  <c:v>1.143</c:v>
                </c:pt>
                <c:pt idx="3">
                  <c:v>1.126</c:v>
                </c:pt>
                <c:pt idx="4">
                  <c:v>1.139</c:v>
                </c:pt>
                <c:pt idx="5">
                  <c:v>1.165</c:v>
                </c:pt>
                <c:pt idx="6">
                  <c:v>1.201</c:v>
                </c:pt>
                <c:pt idx="7">
                  <c:v>1.252</c:v>
                </c:pt>
                <c:pt idx="8">
                  <c:v>1.303</c:v>
                </c:pt>
                <c:pt idx="9">
                  <c:v>1.336</c:v>
                </c:pt>
                <c:pt idx="10">
                  <c:v>1.354</c:v>
                </c:pt>
                <c:pt idx="11">
                  <c:v>1.356</c:v>
                </c:pt>
                <c:pt idx="12">
                  <c:v>1.39</c:v>
                </c:pt>
                <c:pt idx="13">
                  <c:v>1.417</c:v>
                </c:pt>
                <c:pt idx="14">
                  <c:v>1.466</c:v>
                </c:pt>
                <c:pt idx="15">
                  <c:v>1.558</c:v>
                </c:pt>
                <c:pt idx="16">
                  <c:v>1.678</c:v>
                </c:pt>
                <c:pt idx="17">
                  <c:v>1.781</c:v>
                </c:pt>
                <c:pt idx="18">
                  <c:v>1.855</c:v>
                </c:pt>
                <c:pt idx="19">
                  <c:v>1.899</c:v>
                </c:pt>
                <c:pt idx="20">
                  <c:v>1.885</c:v>
                </c:pt>
                <c:pt idx="21">
                  <c:v>1.803</c:v>
                </c:pt>
                <c:pt idx="22">
                  <c:v>1.678</c:v>
                </c:pt>
                <c:pt idx="23">
                  <c:v>1.513</c:v>
                </c:pt>
                <c:pt idx="24">
                  <c:v>1.338</c:v>
                </c:pt>
                <c:pt idx="25">
                  <c:v>1.19</c:v>
                </c:pt>
                <c:pt idx="26">
                  <c:v>1.086</c:v>
                </c:pt>
                <c:pt idx="27">
                  <c:v>1.035</c:v>
                </c:pt>
                <c:pt idx="28">
                  <c:v>1.054</c:v>
                </c:pt>
                <c:pt idx="29">
                  <c:v>1.122</c:v>
                </c:pt>
                <c:pt idx="30">
                  <c:v>1.223</c:v>
                </c:pt>
                <c:pt idx="31">
                  <c:v>1.322</c:v>
                </c:pt>
                <c:pt idx="32">
                  <c:v>1.398</c:v>
                </c:pt>
                <c:pt idx="33">
                  <c:v>1.447</c:v>
                </c:pt>
                <c:pt idx="34">
                  <c:v>1.457</c:v>
                </c:pt>
                <c:pt idx="35">
                  <c:v>1.417</c:v>
                </c:pt>
                <c:pt idx="36">
                  <c:v>1.371</c:v>
                </c:pt>
                <c:pt idx="37">
                  <c:v>1.349</c:v>
                </c:pt>
                <c:pt idx="38">
                  <c:v>1.352</c:v>
                </c:pt>
                <c:pt idx="39">
                  <c:v>1.418</c:v>
                </c:pt>
                <c:pt idx="40">
                  <c:v>1.54</c:v>
                </c:pt>
                <c:pt idx="41">
                  <c:v>1.689</c:v>
                </c:pt>
                <c:pt idx="42">
                  <c:v>1.842</c:v>
                </c:pt>
                <c:pt idx="43">
                  <c:v>1.965</c:v>
                </c:pt>
                <c:pt idx="44">
                  <c:v>2.012</c:v>
                </c:pt>
                <c:pt idx="45">
                  <c:v>1.962</c:v>
                </c:pt>
                <c:pt idx="46">
                  <c:v>1.837</c:v>
                </c:pt>
                <c:pt idx="47">
                  <c:v>1.646</c:v>
                </c:pt>
                <c:pt idx="48">
                  <c:v>1.416</c:v>
                </c:pt>
                <c:pt idx="49">
                  <c:v>1.207</c:v>
                </c:pt>
                <c:pt idx="50">
                  <c:v>1.052</c:v>
                </c:pt>
                <c:pt idx="51">
                  <c:v>0.96</c:v>
                </c:pt>
                <c:pt idx="52">
                  <c:v>0.956</c:v>
                </c:pt>
                <c:pt idx="53">
                  <c:v>1.029</c:v>
                </c:pt>
                <c:pt idx="54">
                  <c:v>1.155</c:v>
                </c:pt>
                <c:pt idx="55">
                  <c:v>1.298</c:v>
                </c:pt>
                <c:pt idx="56">
                  <c:v>1.419</c:v>
                </c:pt>
                <c:pt idx="57">
                  <c:v>1.485</c:v>
                </c:pt>
                <c:pt idx="58">
                  <c:v>1.483</c:v>
                </c:pt>
                <c:pt idx="59">
                  <c:v>1.418</c:v>
                </c:pt>
                <c:pt idx="60">
                  <c:v>1.332</c:v>
                </c:pt>
                <c:pt idx="61">
                  <c:v>1.273</c:v>
                </c:pt>
                <c:pt idx="62">
                  <c:v>1.244</c:v>
                </c:pt>
                <c:pt idx="63">
                  <c:v>1.27</c:v>
                </c:pt>
                <c:pt idx="64">
                  <c:v>1.376</c:v>
                </c:pt>
                <c:pt idx="65">
                  <c:v>1.543</c:v>
                </c:pt>
                <c:pt idx="66">
                  <c:v>1.75</c:v>
                </c:pt>
                <c:pt idx="67">
                  <c:v>1.946</c:v>
                </c:pt>
                <c:pt idx="68">
                  <c:v>2.065</c:v>
                </c:pt>
                <c:pt idx="69">
                  <c:v>2.082</c:v>
                </c:pt>
                <c:pt idx="70">
                  <c:v>1.977</c:v>
                </c:pt>
                <c:pt idx="71">
                  <c:v>1.786</c:v>
                </c:pt>
                <c:pt idx="72">
                  <c:v>1.531</c:v>
                </c:pt>
                <c:pt idx="73">
                  <c:v>1.268</c:v>
                </c:pt>
                <c:pt idx="74">
                  <c:v>1.062</c:v>
                </c:pt>
                <c:pt idx="75">
                  <c:v>0.931</c:v>
                </c:pt>
                <c:pt idx="76">
                  <c:v>0.895</c:v>
                </c:pt>
                <c:pt idx="77">
                  <c:v>0.963</c:v>
                </c:pt>
                <c:pt idx="78">
                  <c:v>1.114</c:v>
                </c:pt>
                <c:pt idx="79">
                  <c:v>1.292</c:v>
                </c:pt>
                <c:pt idx="80">
                  <c:v>1.459</c:v>
                </c:pt>
                <c:pt idx="81">
                  <c:v>1.568</c:v>
                </c:pt>
                <c:pt idx="82">
                  <c:v>1.585</c:v>
                </c:pt>
                <c:pt idx="83">
                  <c:v>1.52</c:v>
                </c:pt>
                <c:pt idx="84">
                  <c:v>1.403</c:v>
                </c:pt>
                <c:pt idx="85">
                  <c:v>1.278</c:v>
                </c:pt>
                <c:pt idx="86">
                  <c:v>1.203</c:v>
                </c:pt>
                <c:pt idx="87">
                  <c:v>1.188</c:v>
                </c:pt>
                <c:pt idx="88">
                  <c:v>1.26</c:v>
                </c:pt>
                <c:pt idx="89">
                  <c:v>1.42</c:v>
                </c:pt>
                <c:pt idx="90">
                  <c:v>1.64</c:v>
                </c:pt>
                <c:pt idx="91">
                  <c:v>1.883</c:v>
                </c:pt>
                <c:pt idx="92">
                  <c:v>2.086</c:v>
                </c:pt>
                <c:pt idx="93">
                  <c:v>2.176</c:v>
                </c:pt>
                <c:pt idx="94">
                  <c:v>2.121</c:v>
                </c:pt>
                <c:pt idx="95">
                  <c:v>1.938</c:v>
                </c:pt>
                <c:pt idx="96">
                  <c:v>1.676</c:v>
                </c:pt>
                <c:pt idx="97">
                  <c:v>1.379</c:v>
                </c:pt>
                <c:pt idx="98">
                  <c:v>1.099</c:v>
                </c:pt>
                <c:pt idx="99">
                  <c:v>0.91</c:v>
                </c:pt>
                <c:pt idx="100">
                  <c:v>0.845</c:v>
                </c:pt>
                <c:pt idx="101">
                  <c:v>0.906</c:v>
                </c:pt>
                <c:pt idx="102">
                  <c:v>1.059</c:v>
                </c:pt>
                <c:pt idx="103">
                  <c:v>1.257</c:v>
                </c:pt>
                <c:pt idx="104">
                  <c:v>1.466</c:v>
                </c:pt>
                <c:pt idx="105">
                  <c:v>1.626</c:v>
                </c:pt>
                <c:pt idx="106">
                  <c:v>1.691</c:v>
                </c:pt>
                <c:pt idx="107">
                  <c:v>1.634</c:v>
                </c:pt>
                <c:pt idx="108">
                  <c:v>1.488</c:v>
                </c:pt>
                <c:pt idx="109">
                  <c:v>1.322</c:v>
                </c:pt>
                <c:pt idx="110">
                  <c:v>1.182</c:v>
                </c:pt>
                <c:pt idx="111">
                  <c:v>1.128</c:v>
                </c:pt>
                <c:pt idx="112">
                  <c:v>1.176</c:v>
                </c:pt>
                <c:pt idx="113">
                  <c:v>1.311</c:v>
                </c:pt>
                <c:pt idx="114">
                  <c:v>1.529</c:v>
                </c:pt>
                <c:pt idx="115">
                  <c:v>1.796</c:v>
                </c:pt>
                <c:pt idx="116">
                  <c:v>2.046</c:v>
                </c:pt>
                <c:pt idx="117">
                  <c:v>2.203</c:v>
                </c:pt>
                <c:pt idx="118">
                  <c:v>2.22</c:v>
                </c:pt>
                <c:pt idx="119">
                  <c:v>2.096</c:v>
                </c:pt>
                <c:pt idx="120">
                  <c:v>1.837</c:v>
                </c:pt>
                <c:pt idx="121">
                  <c:v>1.512</c:v>
                </c:pt>
                <c:pt idx="122">
                  <c:v>1.186</c:v>
                </c:pt>
                <c:pt idx="123">
                  <c:v>0.936</c:v>
                </c:pt>
                <c:pt idx="124">
                  <c:v>0.828</c:v>
                </c:pt>
                <c:pt idx="125">
                  <c:v>0.86</c:v>
                </c:pt>
                <c:pt idx="126">
                  <c:v>1.01</c:v>
                </c:pt>
                <c:pt idx="127">
                  <c:v>1.215</c:v>
                </c:pt>
                <c:pt idx="128">
                  <c:v>1.446</c:v>
                </c:pt>
                <c:pt idx="129">
                  <c:v>1.644</c:v>
                </c:pt>
                <c:pt idx="130">
                  <c:v>1.744</c:v>
                </c:pt>
                <c:pt idx="131">
                  <c:v>1.727</c:v>
                </c:pt>
                <c:pt idx="132">
                  <c:v>1.6</c:v>
                </c:pt>
                <c:pt idx="133">
                  <c:v>1.401</c:v>
                </c:pt>
                <c:pt idx="134">
                  <c:v>1.199</c:v>
                </c:pt>
                <c:pt idx="135">
                  <c:v>1.068</c:v>
                </c:pt>
                <c:pt idx="136">
                  <c:v>1.07</c:v>
                </c:pt>
                <c:pt idx="137">
                  <c:v>1.176</c:v>
                </c:pt>
                <c:pt idx="138">
                  <c:v>1.367</c:v>
                </c:pt>
                <c:pt idx="139">
                  <c:v>1.63</c:v>
                </c:pt>
                <c:pt idx="140">
                  <c:v>1.914</c:v>
                </c:pt>
                <c:pt idx="141">
                  <c:v>2.135</c:v>
                </c:pt>
                <c:pt idx="142">
                  <c:v>2.224</c:v>
                </c:pt>
                <c:pt idx="143">
                  <c:v>2.161</c:v>
                </c:pt>
                <c:pt idx="144">
                  <c:v>1.954</c:v>
                </c:pt>
                <c:pt idx="145">
                  <c:v>1.643</c:v>
                </c:pt>
                <c:pt idx="146">
                  <c:v>1.293</c:v>
                </c:pt>
                <c:pt idx="147">
                  <c:v>1.011</c:v>
                </c:pt>
                <c:pt idx="148">
                  <c:v>0.847</c:v>
                </c:pt>
                <c:pt idx="149">
                  <c:v>0.83</c:v>
                </c:pt>
                <c:pt idx="150">
                  <c:v>0.964</c:v>
                </c:pt>
                <c:pt idx="151">
                  <c:v>1.167</c:v>
                </c:pt>
                <c:pt idx="152">
                  <c:v>1.398</c:v>
                </c:pt>
                <c:pt idx="153">
                  <c:v>1.628</c:v>
                </c:pt>
                <c:pt idx="154">
                  <c:v>1.781</c:v>
                </c:pt>
                <c:pt idx="155">
                  <c:v>1.807</c:v>
                </c:pt>
                <c:pt idx="156">
                  <c:v>1.701</c:v>
                </c:pt>
                <c:pt idx="157">
                  <c:v>1.508</c:v>
                </c:pt>
                <c:pt idx="158">
                  <c:v>1.264</c:v>
                </c:pt>
                <c:pt idx="159">
                  <c:v>1.091</c:v>
                </c:pt>
                <c:pt idx="160">
                  <c:v>0.999</c:v>
                </c:pt>
                <c:pt idx="161">
                  <c:v>1.065</c:v>
                </c:pt>
                <c:pt idx="162">
                  <c:v>1.244</c:v>
                </c:pt>
                <c:pt idx="163">
                  <c:v>1.48</c:v>
                </c:pt>
                <c:pt idx="164">
                  <c:v>1.758</c:v>
                </c:pt>
                <c:pt idx="165">
                  <c:v>2.022</c:v>
                </c:pt>
                <c:pt idx="166">
                  <c:v>2.19</c:v>
                </c:pt>
                <c:pt idx="167">
                  <c:v>2.193</c:v>
                </c:pt>
                <c:pt idx="168">
                  <c:v>2.032</c:v>
                </c:pt>
                <c:pt idx="169">
                  <c:v>1.753</c:v>
                </c:pt>
                <c:pt idx="170">
                  <c:v>1.405</c:v>
                </c:pt>
                <c:pt idx="171">
                  <c:v>1.085</c:v>
                </c:pt>
                <c:pt idx="172">
                  <c:v>0.88</c:v>
                </c:pt>
                <c:pt idx="173">
                  <c:v>0.825</c:v>
                </c:pt>
                <c:pt idx="174">
                  <c:v>0.915</c:v>
                </c:pt>
                <c:pt idx="175">
                  <c:v>1.116</c:v>
                </c:pt>
                <c:pt idx="176">
                  <c:v>1.364</c:v>
                </c:pt>
                <c:pt idx="177">
                  <c:v>1.606</c:v>
                </c:pt>
                <c:pt idx="178">
                  <c:v>1.799</c:v>
                </c:pt>
                <c:pt idx="179">
                  <c:v>1.883</c:v>
                </c:pt>
                <c:pt idx="180">
                  <c:v>1.82</c:v>
                </c:pt>
                <c:pt idx="181">
                  <c:v>1.631</c:v>
                </c:pt>
                <c:pt idx="182">
                  <c:v>1.39</c:v>
                </c:pt>
                <c:pt idx="183">
                  <c:v>1.176</c:v>
                </c:pt>
                <c:pt idx="184">
                  <c:v>1.037</c:v>
                </c:pt>
                <c:pt idx="185">
                  <c:v>1.017</c:v>
                </c:pt>
                <c:pt idx="186">
                  <c:v>1.152</c:v>
                </c:pt>
                <c:pt idx="187">
                  <c:v>1.375</c:v>
                </c:pt>
                <c:pt idx="188">
                  <c:v>1.631</c:v>
                </c:pt>
                <c:pt idx="189">
                  <c:v>1.898</c:v>
                </c:pt>
                <c:pt idx="190">
                  <c:v>2.104</c:v>
                </c:pt>
                <c:pt idx="191">
                  <c:v>2.173</c:v>
                </c:pt>
                <c:pt idx="192">
                  <c:v>2.08</c:v>
                </c:pt>
                <c:pt idx="193">
                  <c:v>1.849</c:v>
                </c:pt>
                <c:pt idx="194">
                  <c:v>1.532</c:v>
                </c:pt>
                <c:pt idx="195">
                  <c:v>1.201</c:v>
                </c:pt>
                <c:pt idx="196">
                  <c:v>0.946</c:v>
                </c:pt>
                <c:pt idx="197">
                  <c:v>0.828</c:v>
                </c:pt>
                <c:pt idx="198">
                  <c:v>0.863</c:v>
                </c:pt>
                <c:pt idx="199">
                  <c:v>1.029</c:v>
                </c:pt>
                <c:pt idx="200">
                  <c:v>1.281</c:v>
                </c:pt>
                <c:pt idx="201">
                  <c:v>1.549</c:v>
                </c:pt>
                <c:pt idx="202">
                  <c:v>1.776</c:v>
                </c:pt>
                <c:pt idx="203">
                  <c:v>1.91</c:v>
                </c:pt>
                <c:pt idx="204">
                  <c:v>1.913</c:v>
                </c:pt>
                <c:pt idx="205">
                  <c:v>1.782</c:v>
                </c:pt>
                <c:pt idx="206">
                  <c:v>1.551</c:v>
                </c:pt>
                <c:pt idx="207">
                  <c:v>1.302</c:v>
                </c:pt>
                <c:pt idx="208">
                  <c:v>1.104</c:v>
                </c:pt>
                <c:pt idx="209">
                  <c:v>0.996</c:v>
                </c:pt>
                <c:pt idx="210">
                  <c:v>1.039</c:v>
                </c:pt>
                <c:pt idx="211">
                  <c:v>1.215</c:v>
                </c:pt>
                <c:pt idx="212">
                  <c:v>1.451</c:v>
                </c:pt>
                <c:pt idx="213">
                  <c:v>1.709</c:v>
                </c:pt>
                <c:pt idx="214">
                  <c:v>1.929</c:v>
                </c:pt>
                <c:pt idx="215">
                  <c:v>2.058</c:v>
                </c:pt>
                <c:pt idx="216">
                  <c:v>2.038</c:v>
                </c:pt>
                <c:pt idx="217">
                  <c:v>1.871</c:v>
                </c:pt>
                <c:pt idx="218">
                  <c:v>1.599</c:v>
                </c:pt>
                <c:pt idx="219">
                  <c:v>1.283</c:v>
                </c:pt>
                <c:pt idx="220">
                  <c:v>1.019</c:v>
                </c:pt>
                <c:pt idx="221">
                  <c:v>0.861</c:v>
                </c:pt>
                <c:pt idx="222">
                  <c:v>0.854</c:v>
                </c:pt>
                <c:pt idx="223">
                  <c:v>0.983</c:v>
                </c:pt>
                <c:pt idx="224">
                  <c:v>1.21</c:v>
                </c:pt>
                <c:pt idx="225">
                  <c:v>1.464</c:v>
                </c:pt>
                <c:pt idx="226">
                  <c:v>1.718</c:v>
                </c:pt>
                <c:pt idx="227">
                  <c:v>1.896</c:v>
                </c:pt>
                <c:pt idx="228">
                  <c:v>1.956</c:v>
                </c:pt>
                <c:pt idx="229">
                  <c:v>1.882</c:v>
                </c:pt>
                <c:pt idx="230">
                  <c:v>1.692</c:v>
                </c:pt>
                <c:pt idx="231">
                  <c:v>1.433</c:v>
                </c:pt>
                <c:pt idx="232">
                  <c:v>1.209</c:v>
                </c:pt>
                <c:pt idx="233">
                  <c:v>1.072</c:v>
                </c:pt>
                <c:pt idx="234">
                  <c:v>1.047</c:v>
                </c:pt>
                <c:pt idx="235">
                  <c:v>1.156</c:v>
                </c:pt>
                <c:pt idx="236">
                  <c:v>1.336</c:v>
                </c:pt>
                <c:pt idx="237">
                  <c:v>1.549</c:v>
                </c:pt>
                <c:pt idx="238">
                  <c:v>1.758</c:v>
                </c:pt>
                <c:pt idx="239">
                  <c:v>1.909</c:v>
                </c:pt>
                <c:pt idx="240">
                  <c:v>1.948</c:v>
                </c:pt>
                <c:pt idx="241">
                  <c:v>1.859</c:v>
                </c:pt>
                <c:pt idx="242">
                  <c:v>1.656</c:v>
                </c:pt>
                <c:pt idx="243">
                  <c:v>1.378</c:v>
                </c:pt>
                <c:pt idx="244">
                  <c:v>1.108</c:v>
                </c:pt>
                <c:pt idx="245">
                  <c:v>0.926</c:v>
                </c:pt>
                <c:pt idx="246">
                  <c:v>0.87</c:v>
                </c:pt>
                <c:pt idx="247">
                  <c:v>0.953</c:v>
                </c:pt>
                <c:pt idx="248">
                  <c:v>1.139</c:v>
                </c:pt>
                <c:pt idx="249">
                  <c:v>1.389</c:v>
                </c:pt>
                <c:pt idx="250">
                  <c:v>1.63</c:v>
                </c:pt>
                <c:pt idx="251">
                  <c:v>1.84</c:v>
                </c:pt>
                <c:pt idx="252">
                  <c:v>1.951</c:v>
                </c:pt>
                <c:pt idx="253">
                  <c:v>1.938</c:v>
                </c:pt>
                <c:pt idx="254">
                  <c:v>1.812</c:v>
                </c:pt>
                <c:pt idx="255">
                  <c:v>1.598</c:v>
                </c:pt>
                <c:pt idx="256">
                  <c:v>1.368</c:v>
                </c:pt>
                <c:pt idx="257">
                  <c:v>1.19</c:v>
                </c:pt>
                <c:pt idx="258">
                  <c:v>1.096</c:v>
                </c:pt>
                <c:pt idx="259">
                  <c:v>1.111</c:v>
                </c:pt>
                <c:pt idx="260">
                  <c:v>1.237</c:v>
                </c:pt>
                <c:pt idx="261">
                  <c:v>1.396</c:v>
                </c:pt>
                <c:pt idx="262">
                  <c:v>1.576</c:v>
                </c:pt>
                <c:pt idx="263">
                  <c:v>1.725</c:v>
                </c:pt>
                <c:pt idx="264">
                  <c:v>1.798</c:v>
                </c:pt>
                <c:pt idx="265">
                  <c:v>1.778</c:v>
                </c:pt>
                <c:pt idx="266">
                  <c:v>1.651</c:v>
                </c:pt>
                <c:pt idx="267">
                  <c:v>1.437</c:v>
                </c:pt>
                <c:pt idx="268">
                  <c:v>1.198</c:v>
                </c:pt>
                <c:pt idx="269">
                  <c:v>1.012</c:v>
                </c:pt>
                <c:pt idx="270">
                  <c:v>0.924</c:v>
                </c:pt>
                <c:pt idx="271">
                  <c:v>0.949</c:v>
                </c:pt>
                <c:pt idx="272">
                  <c:v>1.085</c:v>
                </c:pt>
                <c:pt idx="273">
                  <c:v>1.317</c:v>
                </c:pt>
                <c:pt idx="274">
                  <c:v>1.556</c:v>
                </c:pt>
                <c:pt idx="275">
                  <c:v>1.773</c:v>
                </c:pt>
                <c:pt idx="276">
                  <c:v>1.921</c:v>
                </c:pt>
                <c:pt idx="277">
                  <c:v>1.966</c:v>
                </c:pt>
                <c:pt idx="278">
                  <c:v>1.894</c:v>
                </c:pt>
                <c:pt idx="279">
                  <c:v>1.737</c:v>
                </c:pt>
                <c:pt idx="280">
                  <c:v>1.525</c:v>
                </c:pt>
                <c:pt idx="281">
                  <c:v>1.331</c:v>
                </c:pt>
                <c:pt idx="282">
                  <c:v>1.201</c:v>
                </c:pt>
                <c:pt idx="283">
                  <c:v>1.148</c:v>
                </c:pt>
                <c:pt idx="284">
                  <c:v>1.194</c:v>
                </c:pt>
                <c:pt idx="285">
                  <c:v>1.316</c:v>
                </c:pt>
                <c:pt idx="286">
                  <c:v>1.435</c:v>
                </c:pt>
                <c:pt idx="287">
                  <c:v>1.548</c:v>
                </c:pt>
                <c:pt idx="288">
                  <c:v>1.631</c:v>
                </c:pt>
                <c:pt idx="289">
                  <c:v>1.644</c:v>
                </c:pt>
                <c:pt idx="290">
                  <c:v>1.568</c:v>
                </c:pt>
                <c:pt idx="291">
                  <c:v>1.424</c:v>
                </c:pt>
                <c:pt idx="292">
                  <c:v>1.242</c:v>
                </c:pt>
                <c:pt idx="293">
                  <c:v>1.084</c:v>
                </c:pt>
                <c:pt idx="294">
                  <c:v>0.991</c:v>
                </c:pt>
                <c:pt idx="295">
                  <c:v>0.996</c:v>
                </c:pt>
                <c:pt idx="296">
                  <c:v>1.089</c:v>
                </c:pt>
                <c:pt idx="297">
                  <c:v>1.259</c:v>
                </c:pt>
                <c:pt idx="298">
                  <c:v>1.483</c:v>
                </c:pt>
                <c:pt idx="299">
                  <c:v>1.69</c:v>
                </c:pt>
                <c:pt idx="300">
                  <c:v>1.85</c:v>
                </c:pt>
                <c:pt idx="301">
                  <c:v>1.93</c:v>
                </c:pt>
                <c:pt idx="302">
                  <c:v>1.926</c:v>
                </c:pt>
                <c:pt idx="303">
                  <c:v>1.852</c:v>
                </c:pt>
                <c:pt idx="304">
                  <c:v>1.716</c:v>
                </c:pt>
                <c:pt idx="305">
                  <c:v>1.549</c:v>
                </c:pt>
                <c:pt idx="306">
                  <c:v>1.414</c:v>
                </c:pt>
                <c:pt idx="307">
                  <c:v>1.317</c:v>
                </c:pt>
                <c:pt idx="308">
                  <c:v>1.266</c:v>
                </c:pt>
                <c:pt idx="309">
                  <c:v>1.285</c:v>
                </c:pt>
                <c:pt idx="310">
                  <c:v>1.365</c:v>
                </c:pt>
                <c:pt idx="311">
                  <c:v>1.429</c:v>
                </c:pt>
                <c:pt idx="312">
                  <c:v>1.466</c:v>
                </c:pt>
                <c:pt idx="313">
                  <c:v>1.469</c:v>
                </c:pt>
                <c:pt idx="314">
                  <c:v>1.442</c:v>
                </c:pt>
                <c:pt idx="315">
                  <c:v>1.368</c:v>
                </c:pt>
                <c:pt idx="316">
                  <c:v>1.252</c:v>
                </c:pt>
                <c:pt idx="317">
                  <c:v>1.145</c:v>
                </c:pt>
                <c:pt idx="318">
                  <c:v>1.065</c:v>
                </c:pt>
                <c:pt idx="319">
                  <c:v>1.032</c:v>
                </c:pt>
                <c:pt idx="320">
                  <c:v>1.079</c:v>
                </c:pt>
                <c:pt idx="321">
                  <c:v>1.191</c:v>
                </c:pt>
                <c:pt idx="322">
                  <c:v>1.348</c:v>
                </c:pt>
                <c:pt idx="323">
                  <c:v>1.54</c:v>
                </c:pt>
                <c:pt idx="324">
                  <c:v>1.698</c:v>
                </c:pt>
                <c:pt idx="325">
                  <c:v>1.806</c:v>
                </c:pt>
                <c:pt idx="326">
                  <c:v>1.86</c:v>
                </c:pt>
                <c:pt idx="327">
                  <c:v>1.857</c:v>
                </c:pt>
                <c:pt idx="328">
                  <c:v>1.798</c:v>
                </c:pt>
                <c:pt idx="329">
                  <c:v>1.716</c:v>
                </c:pt>
                <c:pt idx="330">
                  <c:v>1.624</c:v>
                </c:pt>
                <c:pt idx="331">
                  <c:v>1.524</c:v>
                </c:pt>
                <c:pt idx="332">
                  <c:v>1.438</c:v>
                </c:pt>
                <c:pt idx="333">
                  <c:v>1.379</c:v>
                </c:pt>
                <c:pt idx="334">
                  <c:v>1.336</c:v>
                </c:pt>
                <c:pt idx="335">
                  <c:v>1.319</c:v>
                </c:pt>
                <c:pt idx="336">
                  <c:v>1.312</c:v>
                </c:pt>
                <c:pt idx="337">
                  <c:v>1.311</c:v>
                </c:pt>
                <c:pt idx="338">
                  <c:v>1.288</c:v>
                </c:pt>
                <c:pt idx="339">
                  <c:v>1.249</c:v>
                </c:pt>
                <c:pt idx="340">
                  <c:v>1.212</c:v>
                </c:pt>
                <c:pt idx="341">
                  <c:v>1.163</c:v>
                </c:pt>
                <c:pt idx="342">
                  <c:v>1.13</c:v>
                </c:pt>
                <c:pt idx="343">
                  <c:v>1.119</c:v>
                </c:pt>
                <c:pt idx="344">
                  <c:v>1.131</c:v>
                </c:pt>
                <c:pt idx="345">
                  <c:v>1.19</c:v>
                </c:pt>
                <c:pt idx="346">
                  <c:v>1.287</c:v>
                </c:pt>
                <c:pt idx="347">
                  <c:v>1.421</c:v>
                </c:pt>
                <c:pt idx="348">
                  <c:v>1.55</c:v>
                </c:pt>
                <c:pt idx="349">
                  <c:v>1.662</c:v>
                </c:pt>
                <c:pt idx="350">
                  <c:v>1.754</c:v>
                </c:pt>
                <c:pt idx="351">
                  <c:v>1.824</c:v>
                </c:pt>
                <c:pt idx="352">
                  <c:v>1.869</c:v>
                </c:pt>
                <c:pt idx="353">
                  <c:v>1.865</c:v>
                </c:pt>
                <c:pt idx="354">
                  <c:v>1.815</c:v>
                </c:pt>
                <c:pt idx="355">
                  <c:v>1.755</c:v>
                </c:pt>
                <c:pt idx="356">
                  <c:v>1.662</c:v>
                </c:pt>
                <c:pt idx="357">
                  <c:v>1.552</c:v>
                </c:pt>
                <c:pt idx="358">
                  <c:v>1.437</c:v>
                </c:pt>
                <c:pt idx="359">
                  <c:v>1.327</c:v>
                </c:pt>
                <c:pt idx="360">
                  <c:v>1.229</c:v>
                </c:pt>
                <c:pt idx="361">
                  <c:v>1.161</c:v>
                </c:pt>
                <c:pt idx="362">
                  <c:v>1.129</c:v>
                </c:pt>
                <c:pt idx="363">
                  <c:v>1.121</c:v>
                </c:pt>
                <c:pt idx="364">
                  <c:v>1.136</c:v>
                </c:pt>
                <c:pt idx="365">
                  <c:v>1.157</c:v>
                </c:pt>
                <c:pt idx="366">
                  <c:v>1.171</c:v>
                </c:pt>
                <c:pt idx="367">
                  <c:v>1.191</c:v>
                </c:pt>
                <c:pt idx="368">
                  <c:v>1.213</c:v>
                </c:pt>
                <c:pt idx="369">
                  <c:v>1.233</c:v>
                </c:pt>
                <c:pt idx="370">
                  <c:v>1.258</c:v>
                </c:pt>
                <c:pt idx="371">
                  <c:v>1.314</c:v>
                </c:pt>
                <c:pt idx="372">
                  <c:v>1.406</c:v>
                </c:pt>
                <c:pt idx="373">
                  <c:v>1.487</c:v>
                </c:pt>
                <c:pt idx="374">
                  <c:v>1.574</c:v>
                </c:pt>
                <c:pt idx="375">
                  <c:v>1.685</c:v>
                </c:pt>
                <c:pt idx="376">
                  <c:v>1.8</c:v>
                </c:pt>
                <c:pt idx="377">
                  <c:v>1.903</c:v>
                </c:pt>
                <c:pt idx="378">
                  <c:v>1.967</c:v>
                </c:pt>
                <c:pt idx="379">
                  <c:v>1.961</c:v>
                </c:pt>
                <c:pt idx="380">
                  <c:v>1.896</c:v>
                </c:pt>
                <c:pt idx="381">
                  <c:v>1.779</c:v>
                </c:pt>
                <c:pt idx="382">
                  <c:v>1.605</c:v>
                </c:pt>
                <c:pt idx="383">
                  <c:v>1.411</c:v>
                </c:pt>
                <c:pt idx="384">
                  <c:v>1.234</c:v>
                </c:pt>
                <c:pt idx="385">
                  <c:v>1.09</c:v>
                </c:pt>
                <c:pt idx="386">
                  <c:v>0.998</c:v>
                </c:pt>
                <c:pt idx="387">
                  <c:v>0.97</c:v>
                </c:pt>
                <c:pt idx="388">
                  <c:v>1.017</c:v>
                </c:pt>
                <c:pt idx="389">
                  <c:v>1.107</c:v>
                </c:pt>
                <c:pt idx="390">
                  <c:v>1.201</c:v>
                </c:pt>
                <c:pt idx="391">
                  <c:v>1.28</c:v>
                </c:pt>
                <c:pt idx="392">
                  <c:v>1.327</c:v>
                </c:pt>
                <c:pt idx="393">
                  <c:v>1.334</c:v>
                </c:pt>
                <c:pt idx="394">
                  <c:v>1.304</c:v>
                </c:pt>
                <c:pt idx="395">
                  <c:v>1.263</c:v>
                </c:pt>
                <c:pt idx="396">
                  <c:v>1.252</c:v>
                </c:pt>
                <c:pt idx="397">
                  <c:v>1.3</c:v>
                </c:pt>
                <c:pt idx="398">
                  <c:v>1.36</c:v>
                </c:pt>
                <c:pt idx="399">
                  <c:v>1.465</c:v>
                </c:pt>
                <c:pt idx="400">
                  <c:v>1.617</c:v>
                </c:pt>
                <c:pt idx="401">
                  <c:v>1.801</c:v>
                </c:pt>
                <c:pt idx="402">
                  <c:v>1.977</c:v>
                </c:pt>
                <c:pt idx="403">
                  <c:v>2.087</c:v>
                </c:pt>
                <c:pt idx="404">
                  <c:v>2.104</c:v>
                </c:pt>
                <c:pt idx="405">
                  <c:v>2.022</c:v>
                </c:pt>
                <c:pt idx="406">
                  <c:v>1.85</c:v>
                </c:pt>
                <c:pt idx="407">
                  <c:v>1.618</c:v>
                </c:pt>
                <c:pt idx="408">
                  <c:v>1.358</c:v>
                </c:pt>
                <c:pt idx="409">
                  <c:v>1.115</c:v>
                </c:pt>
                <c:pt idx="410">
                  <c:v>0.939</c:v>
                </c:pt>
                <c:pt idx="411">
                  <c:v>0.85</c:v>
                </c:pt>
                <c:pt idx="412">
                  <c:v>0.874</c:v>
                </c:pt>
                <c:pt idx="413">
                  <c:v>1.001</c:v>
                </c:pt>
                <c:pt idx="414">
                  <c:v>1.178</c:v>
                </c:pt>
                <c:pt idx="415">
                  <c:v>1.342</c:v>
                </c:pt>
                <c:pt idx="416">
                  <c:v>1.457</c:v>
                </c:pt>
                <c:pt idx="417">
                  <c:v>1.498</c:v>
                </c:pt>
                <c:pt idx="418">
                  <c:v>1.447</c:v>
                </c:pt>
                <c:pt idx="419">
                  <c:v>1.344</c:v>
                </c:pt>
                <c:pt idx="420">
                  <c:v>1.232</c:v>
                </c:pt>
                <c:pt idx="421">
                  <c:v>1.16</c:v>
                </c:pt>
                <c:pt idx="422">
                  <c:v>1.175</c:v>
                </c:pt>
                <c:pt idx="423">
                  <c:v>1.251</c:v>
                </c:pt>
                <c:pt idx="424">
                  <c:v>1.395</c:v>
                </c:pt>
                <c:pt idx="425">
                  <c:v>1.601</c:v>
                </c:pt>
                <c:pt idx="426">
                  <c:v>1.856</c:v>
                </c:pt>
                <c:pt idx="427">
                  <c:v>2.088</c:v>
                </c:pt>
                <c:pt idx="428">
                  <c:v>2.219</c:v>
                </c:pt>
                <c:pt idx="429">
                  <c:v>2.223</c:v>
                </c:pt>
                <c:pt idx="430">
                  <c:v>2.089</c:v>
                </c:pt>
                <c:pt idx="431">
                  <c:v>1.843</c:v>
                </c:pt>
                <c:pt idx="432">
                  <c:v>1.539</c:v>
                </c:pt>
                <c:pt idx="433">
                  <c:v>1.225</c:v>
                </c:pt>
                <c:pt idx="434">
                  <c:v>0.964</c:v>
                </c:pt>
                <c:pt idx="435">
                  <c:v>0.808</c:v>
                </c:pt>
                <c:pt idx="436">
                  <c:v>0.776</c:v>
                </c:pt>
                <c:pt idx="437">
                  <c:v>0.865</c:v>
                </c:pt>
                <c:pt idx="438">
                  <c:v>1.063</c:v>
                </c:pt>
                <c:pt idx="439">
                  <c:v>1.317</c:v>
                </c:pt>
                <c:pt idx="440">
                  <c:v>1.525</c:v>
                </c:pt>
                <c:pt idx="441">
                  <c:v>1.629</c:v>
                </c:pt>
                <c:pt idx="442">
                  <c:v>1.624</c:v>
                </c:pt>
                <c:pt idx="443">
                  <c:v>1.503</c:v>
                </c:pt>
                <c:pt idx="444">
                  <c:v>1.321</c:v>
                </c:pt>
                <c:pt idx="445">
                  <c:v>1.145</c:v>
                </c:pt>
                <c:pt idx="446">
                  <c:v>1.036</c:v>
                </c:pt>
                <c:pt idx="447">
                  <c:v>1.064</c:v>
                </c:pt>
                <c:pt idx="448">
                  <c:v>1.188</c:v>
                </c:pt>
                <c:pt idx="449">
                  <c:v>1.385</c:v>
                </c:pt>
                <c:pt idx="450">
                  <c:v>1.66</c:v>
                </c:pt>
                <c:pt idx="451">
                  <c:v>1.958</c:v>
                </c:pt>
                <c:pt idx="452">
                  <c:v>2.204</c:v>
                </c:pt>
                <c:pt idx="453">
                  <c:v>2.328</c:v>
                </c:pt>
                <c:pt idx="454">
                  <c:v>2.281</c:v>
                </c:pt>
                <c:pt idx="455">
                  <c:v>2.065</c:v>
                </c:pt>
                <c:pt idx="456">
                  <c:v>1.741</c:v>
                </c:pt>
                <c:pt idx="457">
                  <c:v>1.386</c:v>
                </c:pt>
                <c:pt idx="458">
                  <c:v>1.068</c:v>
                </c:pt>
                <c:pt idx="459">
                  <c:v>0.848</c:v>
                </c:pt>
                <c:pt idx="460">
                  <c:v>0.75</c:v>
                </c:pt>
                <c:pt idx="461">
                  <c:v>0.797</c:v>
                </c:pt>
                <c:pt idx="462">
                  <c:v>0.973</c:v>
                </c:pt>
                <c:pt idx="463">
                  <c:v>1.248</c:v>
                </c:pt>
                <c:pt idx="464">
                  <c:v>1.545</c:v>
                </c:pt>
                <c:pt idx="465">
                  <c:v>1.749</c:v>
                </c:pt>
                <c:pt idx="466">
                  <c:v>1.811</c:v>
                </c:pt>
                <c:pt idx="467">
                  <c:v>1.713</c:v>
                </c:pt>
                <c:pt idx="468">
                  <c:v>1.499</c:v>
                </c:pt>
                <c:pt idx="469">
                  <c:v>1.247</c:v>
                </c:pt>
                <c:pt idx="470">
                  <c:v>1.039</c:v>
                </c:pt>
                <c:pt idx="471">
                  <c:v>0.932</c:v>
                </c:pt>
                <c:pt idx="472">
                  <c:v>0.982</c:v>
                </c:pt>
                <c:pt idx="473">
                  <c:v>1.153</c:v>
                </c:pt>
                <c:pt idx="474">
                  <c:v>1.402</c:v>
                </c:pt>
                <c:pt idx="475">
                  <c:v>1.725</c:v>
                </c:pt>
                <c:pt idx="476">
                  <c:v>2.04</c:v>
                </c:pt>
                <c:pt idx="477">
                  <c:v>2.271</c:v>
                </c:pt>
                <c:pt idx="478">
                  <c:v>2.352</c:v>
                </c:pt>
                <c:pt idx="479">
                  <c:v>2.224</c:v>
                </c:pt>
                <c:pt idx="480">
                  <c:v>1.937</c:v>
                </c:pt>
                <c:pt idx="481">
                  <c:v>1.567</c:v>
                </c:pt>
                <c:pt idx="482">
                  <c:v>1.195</c:v>
                </c:pt>
                <c:pt idx="483">
                  <c:v>0.924</c:v>
                </c:pt>
                <c:pt idx="484">
                  <c:v>0.781</c:v>
                </c:pt>
                <c:pt idx="485">
                  <c:v>0.775</c:v>
                </c:pt>
                <c:pt idx="486">
                  <c:v>0.925</c:v>
                </c:pt>
                <c:pt idx="487">
                  <c:v>1.184</c:v>
                </c:pt>
                <c:pt idx="488">
                  <c:v>1.507</c:v>
                </c:pt>
                <c:pt idx="489">
                  <c:v>1.812</c:v>
                </c:pt>
                <c:pt idx="490">
                  <c:v>1.969</c:v>
                </c:pt>
                <c:pt idx="491">
                  <c:v>1.949</c:v>
                </c:pt>
                <c:pt idx="492">
                  <c:v>1.759</c:v>
                </c:pt>
                <c:pt idx="493">
                  <c:v>1.474</c:v>
                </c:pt>
                <c:pt idx="494">
                  <c:v>1.171</c:v>
                </c:pt>
                <c:pt idx="495">
                  <c:v>0.954</c:v>
                </c:pt>
                <c:pt idx="496">
                  <c:v>0.872</c:v>
                </c:pt>
                <c:pt idx="497">
                  <c:v>0.963</c:v>
                </c:pt>
                <c:pt idx="498">
                  <c:v>1.196</c:v>
                </c:pt>
                <c:pt idx="499">
                  <c:v>1.501</c:v>
                </c:pt>
                <c:pt idx="500">
                  <c:v>1.835</c:v>
                </c:pt>
                <c:pt idx="501">
                  <c:v>2.121</c:v>
                </c:pt>
                <c:pt idx="502">
                  <c:v>2.283</c:v>
                </c:pt>
                <c:pt idx="503">
                  <c:v>2.268</c:v>
                </c:pt>
                <c:pt idx="504">
                  <c:v>2.063</c:v>
                </c:pt>
                <c:pt idx="505">
                  <c:v>1.733</c:v>
                </c:pt>
                <c:pt idx="506">
                  <c:v>1.356</c:v>
                </c:pt>
                <c:pt idx="507">
                  <c:v>1.02</c:v>
                </c:pt>
                <c:pt idx="508">
                  <c:v>0.821</c:v>
                </c:pt>
                <c:pt idx="509">
                  <c:v>0.769</c:v>
                </c:pt>
                <c:pt idx="510">
                  <c:v>0.878</c:v>
                </c:pt>
                <c:pt idx="511">
                  <c:v>1.094</c:v>
                </c:pt>
                <c:pt idx="512">
                  <c:v>1.421</c:v>
                </c:pt>
                <c:pt idx="513">
                  <c:v>1.77</c:v>
                </c:pt>
                <c:pt idx="514">
                  <c:v>2.005</c:v>
                </c:pt>
                <c:pt idx="515">
                  <c:v>2.081</c:v>
                </c:pt>
                <c:pt idx="516">
                  <c:v>1.968</c:v>
                </c:pt>
                <c:pt idx="517">
                  <c:v>1.706</c:v>
                </c:pt>
                <c:pt idx="518">
                  <c:v>1.381</c:v>
                </c:pt>
                <c:pt idx="519">
                  <c:v>1.09</c:v>
                </c:pt>
                <c:pt idx="520">
                  <c:v>0.91</c:v>
                </c:pt>
                <c:pt idx="521">
                  <c:v>0.873</c:v>
                </c:pt>
                <c:pt idx="522">
                  <c:v>1.035</c:v>
                </c:pt>
                <c:pt idx="523">
                  <c:v>1.285</c:v>
                </c:pt>
                <c:pt idx="524">
                  <c:v>1.577</c:v>
                </c:pt>
                <c:pt idx="525">
                  <c:v>1.875</c:v>
                </c:pt>
                <c:pt idx="526">
                  <c:v>2.098</c:v>
                </c:pt>
                <c:pt idx="527">
                  <c:v>2.163</c:v>
                </c:pt>
                <c:pt idx="528">
                  <c:v>2.057</c:v>
                </c:pt>
                <c:pt idx="529">
                  <c:v>1.798</c:v>
                </c:pt>
                <c:pt idx="530">
                  <c:v>1.447</c:v>
                </c:pt>
                <c:pt idx="531">
                  <c:v>1.101</c:v>
                </c:pt>
                <c:pt idx="532">
                  <c:v>0.859</c:v>
                </c:pt>
                <c:pt idx="533">
                  <c:v>0.769</c:v>
                </c:pt>
                <c:pt idx="534">
                  <c:v>0.833</c:v>
                </c:pt>
                <c:pt idx="535">
                  <c:v>1.007</c:v>
                </c:pt>
                <c:pt idx="536">
                  <c:v>1.292</c:v>
                </c:pt>
                <c:pt idx="537">
                  <c:v>1.645</c:v>
                </c:pt>
                <c:pt idx="538">
                  <c:v>1.945</c:v>
                </c:pt>
                <c:pt idx="539">
                  <c:v>2.117</c:v>
                </c:pt>
                <c:pt idx="540">
                  <c:v>2.09</c:v>
                </c:pt>
                <c:pt idx="541">
                  <c:v>1.912</c:v>
                </c:pt>
                <c:pt idx="542">
                  <c:v>1.622</c:v>
                </c:pt>
                <c:pt idx="543">
                  <c:v>1.302</c:v>
                </c:pt>
                <c:pt idx="544">
                  <c:v>1.046</c:v>
                </c:pt>
                <c:pt idx="545">
                  <c:v>0.911</c:v>
                </c:pt>
                <c:pt idx="546">
                  <c:v>0.925</c:v>
                </c:pt>
                <c:pt idx="547">
                  <c:v>1.114</c:v>
                </c:pt>
                <c:pt idx="548">
                  <c:v>1.386</c:v>
                </c:pt>
                <c:pt idx="549">
                  <c:v>1.658</c:v>
                </c:pt>
                <c:pt idx="550">
                  <c:v>1.89</c:v>
                </c:pt>
                <c:pt idx="551">
                  <c:v>2.03</c:v>
                </c:pt>
                <c:pt idx="552">
                  <c:v>1.999</c:v>
                </c:pt>
                <c:pt idx="553">
                  <c:v>1.807</c:v>
                </c:pt>
                <c:pt idx="554">
                  <c:v>1.532</c:v>
                </c:pt>
                <c:pt idx="555">
                  <c:v>1.223</c:v>
                </c:pt>
                <c:pt idx="556">
                  <c:v>0.96</c:v>
                </c:pt>
                <c:pt idx="557">
                  <c:v>0.83</c:v>
                </c:pt>
                <c:pt idx="558">
                  <c:v>0.854</c:v>
                </c:pt>
                <c:pt idx="559">
                  <c:v>0.986</c:v>
                </c:pt>
                <c:pt idx="560">
                  <c:v>1.239</c:v>
                </c:pt>
                <c:pt idx="561">
                  <c:v>1.577</c:v>
                </c:pt>
                <c:pt idx="562">
                  <c:v>1.881</c:v>
                </c:pt>
                <c:pt idx="563">
                  <c:v>2.086</c:v>
                </c:pt>
                <c:pt idx="564">
                  <c:v>2.149</c:v>
                </c:pt>
                <c:pt idx="565">
                  <c:v>2.04</c:v>
                </c:pt>
                <c:pt idx="566">
                  <c:v>1.799</c:v>
                </c:pt>
                <c:pt idx="567">
                  <c:v>1.51</c:v>
                </c:pt>
                <c:pt idx="568">
                  <c:v>1.234</c:v>
                </c:pt>
                <c:pt idx="569">
                  <c:v>1.039</c:v>
                </c:pt>
                <c:pt idx="570">
                  <c:v>0.976</c:v>
                </c:pt>
                <c:pt idx="571">
                  <c:v>1.046</c:v>
                </c:pt>
                <c:pt idx="572">
                  <c:v>1.215</c:v>
                </c:pt>
                <c:pt idx="573">
                  <c:v>1.447</c:v>
                </c:pt>
                <c:pt idx="574">
                  <c:v>1.658</c:v>
                </c:pt>
                <c:pt idx="575">
                  <c:v>1.81</c:v>
                </c:pt>
                <c:pt idx="576">
                  <c:v>1.837</c:v>
                </c:pt>
                <c:pt idx="577">
                  <c:v>1.729</c:v>
                </c:pt>
                <c:pt idx="578">
                  <c:v>1.509</c:v>
                </c:pt>
                <c:pt idx="579">
                  <c:v>1.243</c:v>
                </c:pt>
                <c:pt idx="580">
                  <c:v>1.026</c:v>
                </c:pt>
                <c:pt idx="581">
                  <c:v>0.881</c:v>
                </c:pt>
                <c:pt idx="582">
                  <c:v>0.852</c:v>
                </c:pt>
                <c:pt idx="583">
                  <c:v>0.963</c:v>
                </c:pt>
                <c:pt idx="584">
                  <c:v>1.171</c:v>
                </c:pt>
                <c:pt idx="585">
                  <c:v>1.462</c:v>
                </c:pt>
                <c:pt idx="586">
                  <c:v>1.752</c:v>
                </c:pt>
                <c:pt idx="587">
                  <c:v>1.987</c:v>
                </c:pt>
                <c:pt idx="588">
                  <c:v>2.118</c:v>
                </c:pt>
                <c:pt idx="589">
                  <c:v>2.095</c:v>
                </c:pt>
                <c:pt idx="590">
                  <c:v>1.925</c:v>
                </c:pt>
                <c:pt idx="591">
                  <c:v>1.691</c:v>
                </c:pt>
                <c:pt idx="592">
                  <c:v>1.452</c:v>
                </c:pt>
                <c:pt idx="593">
                  <c:v>1.243</c:v>
                </c:pt>
                <c:pt idx="594">
                  <c:v>1.122</c:v>
                </c:pt>
                <c:pt idx="595">
                  <c:v>1.121</c:v>
                </c:pt>
                <c:pt idx="596">
                  <c:v>1.202</c:v>
                </c:pt>
                <c:pt idx="597">
                  <c:v>1.337</c:v>
                </c:pt>
                <c:pt idx="598">
                  <c:v>1.515</c:v>
                </c:pt>
                <c:pt idx="599">
                  <c:v>1.668</c:v>
                </c:pt>
                <c:pt idx="600">
                  <c:v>1.734</c:v>
                </c:pt>
                <c:pt idx="601">
                  <c:v>1.684</c:v>
                </c:pt>
                <c:pt idx="602">
                  <c:v>1.532</c:v>
                </c:pt>
                <c:pt idx="603">
                  <c:v>1.319</c:v>
                </c:pt>
                <c:pt idx="604">
                  <c:v>1.119</c:v>
                </c:pt>
                <c:pt idx="605">
                  <c:v>0.993</c:v>
                </c:pt>
                <c:pt idx="606">
                  <c:v>0.951</c:v>
                </c:pt>
                <c:pt idx="607">
                  <c:v>0.999</c:v>
                </c:pt>
                <c:pt idx="608">
                  <c:v>1.146</c:v>
                </c:pt>
                <c:pt idx="609">
                  <c:v>1.382</c:v>
                </c:pt>
                <c:pt idx="610">
                  <c:v>1.634</c:v>
                </c:pt>
                <c:pt idx="611">
                  <c:v>1.846</c:v>
                </c:pt>
                <c:pt idx="612">
                  <c:v>2.006</c:v>
                </c:pt>
                <c:pt idx="613">
                  <c:v>2.04</c:v>
                </c:pt>
                <c:pt idx="614">
                  <c:v>1.955</c:v>
                </c:pt>
                <c:pt idx="615">
                  <c:v>1.79</c:v>
                </c:pt>
                <c:pt idx="616">
                  <c:v>1.581</c:v>
                </c:pt>
                <c:pt idx="617">
                  <c:v>1.393</c:v>
                </c:pt>
                <c:pt idx="618">
                  <c:v>1.26</c:v>
                </c:pt>
                <c:pt idx="619">
                  <c:v>1.209</c:v>
                </c:pt>
                <c:pt idx="620">
                  <c:v>1.224</c:v>
                </c:pt>
                <c:pt idx="621">
                  <c:v>1.275</c:v>
                </c:pt>
                <c:pt idx="622">
                  <c:v>1.37</c:v>
                </c:pt>
                <c:pt idx="623">
                  <c:v>1.476</c:v>
                </c:pt>
                <c:pt idx="624">
                  <c:v>1.558</c:v>
                </c:pt>
                <c:pt idx="625">
                  <c:v>1.545</c:v>
                </c:pt>
                <c:pt idx="626">
                  <c:v>1.459</c:v>
                </c:pt>
                <c:pt idx="627">
                  <c:v>1.315</c:v>
                </c:pt>
                <c:pt idx="628">
                  <c:v>1.162</c:v>
                </c:pt>
                <c:pt idx="629">
                  <c:v>1.049</c:v>
                </c:pt>
                <c:pt idx="630">
                  <c:v>1.008</c:v>
                </c:pt>
                <c:pt idx="631">
                  <c:v>1.033</c:v>
                </c:pt>
                <c:pt idx="632">
                  <c:v>1.122</c:v>
                </c:pt>
                <c:pt idx="633">
                  <c:v>1.278</c:v>
                </c:pt>
                <c:pt idx="634">
                  <c:v>1.502</c:v>
                </c:pt>
                <c:pt idx="635">
                  <c:v>1.713</c:v>
                </c:pt>
                <c:pt idx="636">
                  <c:v>1.854</c:v>
                </c:pt>
                <c:pt idx="637">
                  <c:v>1.928</c:v>
                </c:pt>
                <c:pt idx="638">
                  <c:v>1.92</c:v>
                </c:pt>
                <c:pt idx="639">
                  <c:v>1.833</c:v>
                </c:pt>
                <c:pt idx="640">
                  <c:v>1.696</c:v>
                </c:pt>
                <c:pt idx="641">
                  <c:v>1.558</c:v>
                </c:pt>
                <c:pt idx="642">
                  <c:v>1.454</c:v>
                </c:pt>
                <c:pt idx="643">
                  <c:v>1.388</c:v>
                </c:pt>
                <c:pt idx="644">
                  <c:v>1.355</c:v>
                </c:pt>
                <c:pt idx="645">
                  <c:v>1.348</c:v>
                </c:pt>
                <c:pt idx="646">
                  <c:v>1.355</c:v>
                </c:pt>
                <c:pt idx="647">
                  <c:v>1.382</c:v>
                </c:pt>
                <c:pt idx="648">
                  <c:v>1.415</c:v>
                </c:pt>
                <c:pt idx="649">
                  <c:v>1.41</c:v>
                </c:pt>
                <c:pt idx="650">
                  <c:v>1.356</c:v>
                </c:pt>
                <c:pt idx="651">
                  <c:v>1.266</c:v>
                </c:pt>
                <c:pt idx="652">
                  <c:v>1.177</c:v>
                </c:pt>
                <c:pt idx="653">
                  <c:v>1.111</c:v>
                </c:pt>
                <c:pt idx="654">
                  <c:v>1.089</c:v>
                </c:pt>
                <c:pt idx="655">
                  <c:v>1.121</c:v>
                </c:pt>
                <c:pt idx="656">
                  <c:v>1.179</c:v>
                </c:pt>
                <c:pt idx="657">
                  <c:v>1.275</c:v>
                </c:pt>
                <c:pt idx="658">
                  <c:v>1.417</c:v>
                </c:pt>
                <c:pt idx="659">
                  <c:v>1.602</c:v>
                </c:pt>
                <c:pt idx="660">
                  <c:v>1.724</c:v>
                </c:pt>
                <c:pt idx="661">
                  <c:v>1.794</c:v>
                </c:pt>
                <c:pt idx="662">
                  <c:v>1.838</c:v>
                </c:pt>
                <c:pt idx="663">
                  <c:v>1.817</c:v>
                </c:pt>
                <c:pt idx="664">
                  <c:v>1.751</c:v>
                </c:pt>
                <c:pt idx="665">
                  <c:v>1.686</c:v>
                </c:pt>
                <c:pt idx="666">
                  <c:v>1.617</c:v>
                </c:pt>
                <c:pt idx="667">
                  <c:v>1.553</c:v>
                </c:pt>
                <c:pt idx="668">
                  <c:v>1.502</c:v>
                </c:pt>
                <c:pt idx="669">
                  <c:v>1.456</c:v>
                </c:pt>
                <c:pt idx="670">
                  <c:v>1.4</c:v>
                </c:pt>
                <c:pt idx="671">
                  <c:v>1.356</c:v>
                </c:pt>
                <c:pt idx="672">
                  <c:v>1.323</c:v>
                </c:pt>
                <c:pt idx="673">
                  <c:v>1.286</c:v>
                </c:pt>
                <c:pt idx="674">
                  <c:v>1.253</c:v>
                </c:pt>
                <c:pt idx="675">
                  <c:v>1.211</c:v>
                </c:pt>
                <c:pt idx="676">
                  <c:v>1.168</c:v>
                </c:pt>
                <c:pt idx="677">
                  <c:v>1.16</c:v>
                </c:pt>
                <c:pt idx="678">
                  <c:v>1.16</c:v>
                </c:pt>
                <c:pt idx="679">
                  <c:v>1.188</c:v>
                </c:pt>
                <c:pt idx="680">
                  <c:v>1.244</c:v>
                </c:pt>
                <c:pt idx="681">
                  <c:v>1.305</c:v>
                </c:pt>
                <c:pt idx="682">
                  <c:v>1.371</c:v>
                </c:pt>
                <c:pt idx="683">
                  <c:v>1.462</c:v>
                </c:pt>
                <c:pt idx="684">
                  <c:v>1.582</c:v>
                </c:pt>
                <c:pt idx="685">
                  <c:v>1.655</c:v>
                </c:pt>
                <c:pt idx="686">
                  <c:v>1.702</c:v>
                </c:pt>
                <c:pt idx="687">
                  <c:v>1.74</c:v>
                </c:pt>
                <c:pt idx="688">
                  <c:v>1.753</c:v>
                </c:pt>
                <c:pt idx="689">
                  <c:v>1.753</c:v>
                </c:pt>
                <c:pt idx="690">
                  <c:v>1.756</c:v>
                </c:pt>
                <c:pt idx="691">
                  <c:v>1.739</c:v>
                </c:pt>
                <c:pt idx="692">
                  <c:v>1.684</c:v>
                </c:pt>
                <c:pt idx="693">
                  <c:v>1.601</c:v>
                </c:pt>
                <c:pt idx="694">
                  <c:v>1.504</c:v>
                </c:pt>
                <c:pt idx="695">
                  <c:v>1.386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Data Pasut'!$D$1</c:f>
              <c:strCache>
                <c:ptCount val="1"/>
                <c:pt idx="0">
                  <c:v>ELEVASI FILTER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'Raw Data Pasut'!$B$2:$B$697</c:f>
              <c:numCache>
                <c:formatCode>[$-F400]h:mm:ss\ AM/PM</c:formatCode>
                <c:ptCount val="696"/>
                <c:pt idx="0" c:formatCode="[$-F400]h:mm:ss\ AM/PM">
                  <c:v>0</c:v>
                </c:pt>
                <c:pt idx="1" c:formatCode="[$-F400]h:mm:ss\ AM/PM">
                  <c:v>0.0416666666666667</c:v>
                </c:pt>
                <c:pt idx="2" c:formatCode="[$-F400]h:mm:ss\ AM/PM">
                  <c:v>0.0833333333333333</c:v>
                </c:pt>
                <c:pt idx="3" c:formatCode="[$-F400]h:mm:ss\ AM/PM">
                  <c:v>0.125</c:v>
                </c:pt>
                <c:pt idx="4" c:formatCode="[$-F400]h:mm:ss\ AM/PM">
                  <c:v>0.166666666666667</c:v>
                </c:pt>
                <c:pt idx="5" c:formatCode="[$-F400]h:mm:ss\ AM/PM">
                  <c:v>0.208333333333333</c:v>
                </c:pt>
                <c:pt idx="6" c:formatCode="[$-F400]h:mm:ss\ AM/PM">
                  <c:v>0.25</c:v>
                </c:pt>
                <c:pt idx="7" c:formatCode="[$-F400]h:mm:ss\ AM/PM">
                  <c:v>0.291666666666667</c:v>
                </c:pt>
                <c:pt idx="8" c:formatCode="[$-F400]h:mm:ss\ AM/PM">
                  <c:v>0.333333333333333</c:v>
                </c:pt>
                <c:pt idx="9" c:formatCode="[$-F400]h:mm:ss\ AM/PM">
                  <c:v>0.375</c:v>
                </c:pt>
                <c:pt idx="10" c:formatCode="[$-F400]h:mm:ss\ AM/PM">
                  <c:v>0.416666666666667</c:v>
                </c:pt>
                <c:pt idx="11" c:formatCode="[$-F400]h:mm:ss\ AM/PM">
                  <c:v>0.458333333333333</c:v>
                </c:pt>
                <c:pt idx="12" c:formatCode="[$-F400]h:mm:ss\ AM/PM">
                  <c:v>0.5</c:v>
                </c:pt>
                <c:pt idx="13" c:formatCode="[$-F400]h:mm:ss\ AM/PM">
                  <c:v>0.541666666666667</c:v>
                </c:pt>
                <c:pt idx="14" c:formatCode="[$-F400]h:mm:ss\ AM/PM">
                  <c:v>0.583333333333333</c:v>
                </c:pt>
                <c:pt idx="15" c:formatCode="[$-F400]h:mm:ss\ AM/PM">
                  <c:v>0.625</c:v>
                </c:pt>
                <c:pt idx="16" c:formatCode="[$-F400]h:mm:ss\ AM/PM">
                  <c:v>0.666666666666667</c:v>
                </c:pt>
                <c:pt idx="17" c:formatCode="[$-F400]h:mm:ss\ AM/PM">
                  <c:v>0.708333333333333</c:v>
                </c:pt>
                <c:pt idx="18" c:formatCode="[$-F400]h:mm:ss\ AM/PM">
                  <c:v>0.75</c:v>
                </c:pt>
                <c:pt idx="19" c:formatCode="[$-F400]h:mm:ss\ AM/PM">
                  <c:v>0.791666666666667</c:v>
                </c:pt>
                <c:pt idx="20" c:formatCode="[$-F400]h:mm:ss\ AM/PM">
                  <c:v>0.833333333333333</c:v>
                </c:pt>
                <c:pt idx="21" c:formatCode="[$-F400]h:mm:ss\ AM/PM">
                  <c:v>0.875</c:v>
                </c:pt>
                <c:pt idx="22" c:formatCode="[$-F400]h:mm:ss\ AM/PM">
                  <c:v>0.916666666666667</c:v>
                </c:pt>
                <c:pt idx="23" c:formatCode="[$-F400]h:mm:ss\ AM/PM">
                  <c:v>0.958333333333333</c:v>
                </c:pt>
                <c:pt idx="24" c:formatCode="[$-F400]h:mm:ss\ AM/PM">
                  <c:v>1</c:v>
                </c:pt>
                <c:pt idx="25" c:formatCode="[$-F400]h:mm:ss\ AM/PM">
                  <c:v>1.04166666666667</c:v>
                </c:pt>
                <c:pt idx="26" c:formatCode="[$-F400]h:mm:ss\ AM/PM">
                  <c:v>1.08333333333333</c:v>
                </c:pt>
                <c:pt idx="27" c:formatCode="[$-F400]h:mm:ss\ AM/PM">
                  <c:v>1.125</c:v>
                </c:pt>
                <c:pt idx="28" c:formatCode="[$-F400]h:mm:ss\ AM/PM">
                  <c:v>1.16666666666667</c:v>
                </c:pt>
                <c:pt idx="29" c:formatCode="[$-F400]h:mm:ss\ AM/PM">
                  <c:v>1.20833333333333</c:v>
                </c:pt>
                <c:pt idx="30" c:formatCode="[$-F400]h:mm:ss\ AM/PM">
                  <c:v>1.25</c:v>
                </c:pt>
                <c:pt idx="31" c:formatCode="[$-F400]h:mm:ss\ AM/PM">
                  <c:v>1.29166666666667</c:v>
                </c:pt>
                <c:pt idx="32" c:formatCode="[$-F400]h:mm:ss\ AM/PM">
                  <c:v>1.33333333333333</c:v>
                </c:pt>
                <c:pt idx="33" c:formatCode="[$-F400]h:mm:ss\ AM/PM">
                  <c:v>1.375</c:v>
                </c:pt>
                <c:pt idx="34" c:formatCode="[$-F400]h:mm:ss\ AM/PM">
                  <c:v>1.41666666666667</c:v>
                </c:pt>
                <c:pt idx="35" c:formatCode="[$-F400]h:mm:ss\ AM/PM">
                  <c:v>1.45833333333333</c:v>
                </c:pt>
                <c:pt idx="36" c:formatCode="[$-F400]h:mm:ss\ AM/PM">
                  <c:v>1.5</c:v>
                </c:pt>
                <c:pt idx="37" c:formatCode="[$-F400]h:mm:ss\ AM/PM">
                  <c:v>1.54166666666667</c:v>
                </c:pt>
                <c:pt idx="38" c:formatCode="[$-F400]h:mm:ss\ AM/PM">
                  <c:v>1.58333333333333</c:v>
                </c:pt>
                <c:pt idx="39" c:formatCode="[$-F400]h:mm:ss\ AM/PM">
                  <c:v>1.625</c:v>
                </c:pt>
                <c:pt idx="40" c:formatCode="[$-F400]h:mm:ss\ AM/PM">
                  <c:v>1.66666666666667</c:v>
                </c:pt>
                <c:pt idx="41" c:formatCode="[$-F400]h:mm:ss\ AM/PM">
                  <c:v>1.70833333333333</c:v>
                </c:pt>
                <c:pt idx="42" c:formatCode="[$-F400]h:mm:ss\ AM/PM">
                  <c:v>1.75</c:v>
                </c:pt>
                <c:pt idx="43" c:formatCode="[$-F400]h:mm:ss\ AM/PM">
                  <c:v>1.79166666666667</c:v>
                </c:pt>
                <c:pt idx="44" c:formatCode="[$-F400]h:mm:ss\ AM/PM">
                  <c:v>1.83333333333333</c:v>
                </c:pt>
                <c:pt idx="45" c:formatCode="[$-F400]h:mm:ss\ AM/PM">
                  <c:v>1.875</c:v>
                </c:pt>
                <c:pt idx="46" c:formatCode="[$-F400]h:mm:ss\ AM/PM">
                  <c:v>1.91666666666667</c:v>
                </c:pt>
                <c:pt idx="47" c:formatCode="[$-F400]h:mm:ss\ AM/PM">
                  <c:v>1.95833333333333</c:v>
                </c:pt>
                <c:pt idx="48" c:formatCode="[$-F400]h:mm:ss\ AM/PM">
                  <c:v>2</c:v>
                </c:pt>
                <c:pt idx="49" c:formatCode="[$-F400]h:mm:ss\ AM/PM">
                  <c:v>2.04166666666667</c:v>
                </c:pt>
                <c:pt idx="50" c:formatCode="[$-F400]h:mm:ss\ AM/PM">
                  <c:v>2.08333333333333</c:v>
                </c:pt>
                <c:pt idx="51" c:formatCode="[$-F400]h:mm:ss\ AM/PM">
                  <c:v>2.125</c:v>
                </c:pt>
                <c:pt idx="52" c:formatCode="[$-F400]h:mm:ss\ AM/PM">
                  <c:v>2.16666666666667</c:v>
                </c:pt>
                <c:pt idx="53" c:formatCode="[$-F400]h:mm:ss\ AM/PM">
                  <c:v>2.20833333333333</c:v>
                </c:pt>
                <c:pt idx="54" c:formatCode="[$-F400]h:mm:ss\ AM/PM">
                  <c:v>2.25</c:v>
                </c:pt>
                <c:pt idx="55" c:formatCode="[$-F400]h:mm:ss\ AM/PM">
                  <c:v>2.29166666666667</c:v>
                </c:pt>
                <c:pt idx="56" c:formatCode="[$-F400]h:mm:ss\ AM/PM">
                  <c:v>2.33333333333333</c:v>
                </c:pt>
                <c:pt idx="57" c:formatCode="[$-F400]h:mm:ss\ AM/PM">
                  <c:v>2.375</c:v>
                </c:pt>
                <c:pt idx="58" c:formatCode="[$-F400]h:mm:ss\ AM/PM">
                  <c:v>2.41666666666667</c:v>
                </c:pt>
                <c:pt idx="59" c:formatCode="[$-F400]h:mm:ss\ AM/PM">
                  <c:v>2.45833333333333</c:v>
                </c:pt>
                <c:pt idx="60" c:formatCode="[$-F400]h:mm:ss\ AM/PM">
                  <c:v>2.5</c:v>
                </c:pt>
                <c:pt idx="61" c:formatCode="[$-F400]h:mm:ss\ AM/PM">
                  <c:v>2.54166666666667</c:v>
                </c:pt>
                <c:pt idx="62" c:formatCode="[$-F400]h:mm:ss\ AM/PM">
                  <c:v>2.58333333333333</c:v>
                </c:pt>
                <c:pt idx="63" c:formatCode="[$-F400]h:mm:ss\ AM/PM">
                  <c:v>2.625</c:v>
                </c:pt>
                <c:pt idx="64" c:formatCode="[$-F400]h:mm:ss\ AM/PM">
                  <c:v>2.66666666666667</c:v>
                </c:pt>
                <c:pt idx="65" c:formatCode="[$-F400]h:mm:ss\ AM/PM">
                  <c:v>2.70833333333333</c:v>
                </c:pt>
                <c:pt idx="66" c:formatCode="[$-F400]h:mm:ss\ AM/PM">
                  <c:v>2.75</c:v>
                </c:pt>
                <c:pt idx="67" c:formatCode="[$-F400]h:mm:ss\ AM/PM">
                  <c:v>2.79166666666667</c:v>
                </c:pt>
                <c:pt idx="68" c:formatCode="[$-F400]h:mm:ss\ AM/PM">
                  <c:v>2.83333333333333</c:v>
                </c:pt>
                <c:pt idx="69" c:formatCode="[$-F400]h:mm:ss\ AM/PM">
                  <c:v>2.875</c:v>
                </c:pt>
                <c:pt idx="70" c:formatCode="[$-F400]h:mm:ss\ AM/PM">
                  <c:v>2.91666666666667</c:v>
                </c:pt>
                <c:pt idx="71" c:formatCode="[$-F400]h:mm:ss\ AM/PM">
                  <c:v>2.95833333333333</c:v>
                </c:pt>
                <c:pt idx="72" c:formatCode="[$-F400]h:mm:ss\ AM/PM">
                  <c:v>3</c:v>
                </c:pt>
                <c:pt idx="73" c:formatCode="[$-F400]h:mm:ss\ AM/PM">
                  <c:v>3.04166666666667</c:v>
                </c:pt>
                <c:pt idx="74" c:formatCode="[$-F400]h:mm:ss\ AM/PM">
                  <c:v>3.08333333333333</c:v>
                </c:pt>
                <c:pt idx="75" c:formatCode="[$-F400]h:mm:ss\ AM/PM">
                  <c:v>3.125</c:v>
                </c:pt>
                <c:pt idx="76" c:formatCode="[$-F400]h:mm:ss\ AM/PM">
                  <c:v>3.16666666666667</c:v>
                </c:pt>
                <c:pt idx="77" c:formatCode="[$-F400]h:mm:ss\ AM/PM">
                  <c:v>3.20833333333333</c:v>
                </c:pt>
                <c:pt idx="78" c:formatCode="[$-F400]h:mm:ss\ AM/PM">
                  <c:v>3.25</c:v>
                </c:pt>
                <c:pt idx="79" c:formatCode="[$-F400]h:mm:ss\ AM/PM">
                  <c:v>3.29166666666667</c:v>
                </c:pt>
                <c:pt idx="80" c:formatCode="[$-F400]h:mm:ss\ AM/PM">
                  <c:v>3.33333333333333</c:v>
                </c:pt>
                <c:pt idx="81" c:formatCode="[$-F400]h:mm:ss\ AM/PM">
                  <c:v>3.375</c:v>
                </c:pt>
                <c:pt idx="82" c:formatCode="[$-F400]h:mm:ss\ AM/PM">
                  <c:v>3.41666666666667</c:v>
                </c:pt>
                <c:pt idx="83" c:formatCode="[$-F400]h:mm:ss\ AM/PM">
                  <c:v>3.45833333333333</c:v>
                </c:pt>
                <c:pt idx="84" c:formatCode="[$-F400]h:mm:ss\ AM/PM">
                  <c:v>3.5</c:v>
                </c:pt>
                <c:pt idx="85" c:formatCode="[$-F400]h:mm:ss\ AM/PM">
                  <c:v>3.54166666666667</c:v>
                </c:pt>
                <c:pt idx="86" c:formatCode="[$-F400]h:mm:ss\ AM/PM">
                  <c:v>3.58333333333333</c:v>
                </c:pt>
                <c:pt idx="87" c:formatCode="[$-F400]h:mm:ss\ AM/PM">
                  <c:v>3.625</c:v>
                </c:pt>
                <c:pt idx="88" c:formatCode="[$-F400]h:mm:ss\ AM/PM">
                  <c:v>3.66666666666667</c:v>
                </c:pt>
                <c:pt idx="89" c:formatCode="[$-F400]h:mm:ss\ AM/PM">
                  <c:v>3.70833333333333</c:v>
                </c:pt>
                <c:pt idx="90" c:formatCode="[$-F400]h:mm:ss\ AM/PM">
                  <c:v>3.75</c:v>
                </c:pt>
                <c:pt idx="91" c:formatCode="[$-F400]h:mm:ss\ AM/PM">
                  <c:v>3.79166666666667</c:v>
                </c:pt>
                <c:pt idx="92" c:formatCode="[$-F400]h:mm:ss\ AM/PM">
                  <c:v>3.83333333333333</c:v>
                </c:pt>
                <c:pt idx="93" c:formatCode="[$-F400]h:mm:ss\ AM/PM">
                  <c:v>3.875</c:v>
                </c:pt>
                <c:pt idx="94" c:formatCode="[$-F400]h:mm:ss\ AM/PM">
                  <c:v>3.91666666666667</c:v>
                </c:pt>
                <c:pt idx="95" c:formatCode="[$-F400]h:mm:ss\ AM/PM">
                  <c:v>3.95833333333333</c:v>
                </c:pt>
                <c:pt idx="96" c:formatCode="[$-F400]h:mm:ss\ AM/PM">
                  <c:v>4</c:v>
                </c:pt>
                <c:pt idx="97" c:formatCode="[$-F400]h:mm:ss\ AM/PM">
                  <c:v>4.04166666666667</c:v>
                </c:pt>
                <c:pt idx="98" c:formatCode="[$-F400]h:mm:ss\ AM/PM">
                  <c:v>4.08333333333333</c:v>
                </c:pt>
                <c:pt idx="99" c:formatCode="[$-F400]h:mm:ss\ AM/PM">
                  <c:v>4.125</c:v>
                </c:pt>
                <c:pt idx="100" c:formatCode="[$-F400]h:mm:ss\ AM/PM">
                  <c:v>4.16666666666667</c:v>
                </c:pt>
                <c:pt idx="101" c:formatCode="[$-F400]h:mm:ss\ AM/PM">
                  <c:v>4.20833333333333</c:v>
                </c:pt>
                <c:pt idx="102" c:formatCode="[$-F400]h:mm:ss\ AM/PM">
                  <c:v>4.25</c:v>
                </c:pt>
                <c:pt idx="103" c:formatCode="[$-F400]h:mm:ss\ AM/PM">
                  <c:v>4.29166666666667</c:v>
                </c:pt>
                <c:pt idx="104" c:formatCode="[$-F400]h:mm:ss\ AM/PM">
                  <c:v>4.33333333333333</c:v>
                </c:pt>
                <c:pt idx="105" c:formatCode="[$-F400]h:mm:ss\ AM/PM">
                  <c:v>4.375</c:v>
                </c:pt>
                <c:pt idx="106" c:formatCode="[$-F400]h:mm:ss\ AM/PM">
                  <c:v>4.41666666666667</c:v>
                </c:pt>
                <c:pt idx="107" c:formatCode="[$-F400]h:mm:ss\ AM/PM">
                  <c:v>4.45833333333333</c:v>
                </c:pt>
                <c:pt idx="108" c:formatCode="[$-F400]h:mm:ss\ AM/PM">
                  <c:v>4.5</c:v>
                </c:pt>
                <c:pt idx="109" c:formatCode="[$-F400]h:mm:ss\ AM/PM">
                  <c:v>4.54166666666667</c:v>
                </c:pt>
                <c:pt idx="110" c:formatCode="[$-F400]h:mm:ss\ AM/PM">
                  <c:v>4.58333333333333</c:v>
                </c:pt>
                <c:pt idx="111" c:formatCode="[$-F400]h:mm:ss\ AM/PM">
                  <c:v>4.625</c:v>
                </c:pt>
                <c:pt idx="112" c:formatCode="[$-F400]h:mm:ss\ AM/PM">
                  <c:v>4.66666666666667</c:v>
                </c:pt>
                <c:pt idx="113" c:formatCode="[$-F400]h:mm:ss\ AM/PM">
                  <c:v>4.70833333333333</c:v>
                </c:pt>
                <c:pt idx="114" c:formatCode="[$-F400]h:mm:ss\ AM/PM">
                  <c:v>4.75</c:v>
                </c:pt>
                <c:pt idx="115" c:formatCode="[$-F400]h:mm:ss\ AM/PM">
                  <c:v>4.79166666666667</c:v>
                </c:pt>
                <c:pt idx="116" c:formatCode="[$-F400]h:mm:ss\ AM/PM">
                  <c:v>4.83333333333333</c:v>
                </c:pt>
                <c:pt idx="117" c:formatCode="[$-F400]h:mm:ss\ AM/PM">
                  <c:v>4.875</c:v>
                </c:pt>
                <c:pt idx="118" c:formatCode="[$-F400]h:mm:ss\ AM/PM">
                  <c:v>4.91666666666667</c:v>
                </c:pt>
                <c:pt idx="119" c:formatCode="[$-F400]h:mm:ss\ AM/PM">
                  <c:v>4.95833333333333</c:v>
                </c:pt>
                <c:pt idx="120" c:formatCode="[$-F400]h:mm:ss\ AM/PM">
                  <c:v>5</c:v>
                </c:pt>
                <c:pt idx="121" c:formatCode="[$-F400]h:mm:ss\ AM/PM">
                  <c:v>5.04166666666667</c:v>
                </c:pt>
                <c:pt idx="122" c:formatCode="[$-F400]h:mm:ss\ AM/PM">
                  <c:v>5.08333333333333</c:v>
                </c:pt>
                <c:pt idx="123" c:formatCode="[$-F400]h:mm:ss\ AM/PM">
                  <c:v>5.125</c:v>
                </c:pt>
                <c:pt idx="124" c:formatCode="[$-F400]h:mm:ss\ AM/PM">
                  <c:v>5.16666666666667</c:v>
                </c:pt>
                <c:pt idx="125" c:formatCode="[$-F400]h:mm:ss\ AM/PM">
                  <c:v>5.20833333333333</c:v>
                </c:pt>
                <c:pt idx="126" c:formatCode="[$-F400]h:mm:ss\ AM/PM">
                  <c:v>5.25</c:v>
                </c:pt>
                <c:pt idx="127" c:formatCode="[$-F400]h:mm:ss\ AM/PM">
                  <c:v>5.29166666666667</c:v>
                </c:pt>
                <c:pt idx="128" c:formatCode="[$-F400]h:mm:ss\ AM/PM">
                  <c:v>5.33333333333333</c:v>
                </c:pt>
                <c:pt idx="129" c:formatCode="[$-F400]h:mm:ss\ AM/PM">
                  <c:v>5.375</c:v>
                </c:pt>
                <c:pt idx="130" c:formatCode="[$-F400]h:mm:ss\ AM/PM">
                  <c:v>5.41666666666667</c:v>
                </c:pt>
                <c:pt idx="131" c:formatCode="[$-F400]h:mm:ss\ AM/PM">
                  <c:v>5.45833333333333</c:v>
                </c:pt>
                <c:pt idx="132" c:formatCode="[$-F400]h:mm:ss\ AM/PM">
                  <c:v>5.5</c:v>
                </c:pt>
                <c:pt idx="133" c:formatCode="[$-F400]h:mm:ss\ AM/PM">
                  <c:v>5.54166666666667</c:v>
                </c:pt>
                <c:pt idx="134" c:formatCode="[$-F400]h:mm:ss\ AM/PM">
                  <c:v>5.58333333333333</c:v>
                </c:pt>
                <c:pt idx="135" c:formatCode="[$-F400]h:mm:ss\ AM/PM">
                  <c:v>5.625</c:v>
                </c:pt>
                <c:pt idx="136" c:formatCode="[$-F400]h:mm:ss\ AM/PM">
                  <c:v>5.66666666666667</c:v>
                </c:pt>
                <c:pt idx="137" c:formatCode="[$-F400]h:mm:ss\ AM/PM">
                  <c:v>5.70833333333333</c:v>
                </c:pt>
                <c:pt idx="138" c:formatCode="[$-F400]h:mm:ss\ AM/PM">
                  <c:v>5.75</c:v>
                </c:pt>
                <c:pt idx="139" c:formatCode="[$-F400]h:mm:ss\ AM/PM">
                  <c:v>5.79166666666667</c:v>
                </c:pt>
                <c:pt idx="140" c:formatCode="[$-F400]h:mm:ss\ AM/PM">
                  <c:v>5.83333333333333</c:v>
                </c:pt>
                <c:pt idx="141" c:formatCode="[$-F400]h:mm:ss\ AM/PM">
                  <c:v>5.875</c:v>
                </c:pt>
                <c:pt idx="142" c:formatCode="[$-F400]h:mm:ss\ AM/PM">
                  <c:v>5.91666666666667</c:v>
                </c:pt>
                <c:pt idx="143" c:formatCode="[$-F400]h:mm:ss\ AM/PM">
                  <c:v>5.95833333333333</c:v>
                </c:pt>
                <c:pt idx="144" c:formatCode="[$-F400]h:mm:ss\ AM/PM">
                  <c:v>6</c:v>
                </c:pt>
                <c:pt idx="145" c:formatCode="[$-F400]h:mm:ss\ AM/PM">
                  <c:v>6.04166666666667</c:v>
                </c:pt>
                <c:pt idx="146" c:formatCode="[$-F400]h:mm:ss\ AM/PM">
                  <c:v>6.08333333333333</c:v>
                </c:pt>
                <c:pt idx="147" c:formatCode="[$-F400]h:mm:ss\ AM/PM">
                  <c:v>6.125</c:v>
                </c:pt>
                <c:pt idx="148" c:formatCode="[$-F400]h:mm:ss\ AM/PM">
                  <c:v>6.16666666666667</c:v>
                </c:pt>
                <c:pt idx="149" c:formatCode="[$-F400]h:mm:ss\ AM/PM">
                  <c:v>6.20833333333333</c:v>
                </c:pt>
                <c:pt idx="150" c:formatCode="[$-F400]h:mm:ss\ AM/PM">
                  <c:v>6.25</c:v>
                </c:pt>
                <c:pt idx="151" c:formatCode="[$-F400]h:mm:ss\ AM/PM">
                  <c:v>6.29166666666667</c:v>
                </c:pt>
                <c:pt idx="152" c:formatCode="[$-F400]h:mm:ss\ AM/PM">
                  <c:v>6.33333333333333</c:v>
                </c:pt>
                <c:pt idx="153" c:formatCode="[$-F400]h:mm:ss\ AM/PM">
                  <c:v>6.375</c:v>
                </c:pt>
                <c:pt idx="154" c:formatCode="[$-F400]h:mm:ss\ AM/PM">
                  <c:v>6.41666666666667</c:v>
                </c:pt>
                <c:pt idx="155" c:formatCode="[$-F400]h:mm:ss\ AM/PM">
                  <c:v>6.45833333333333</c:v>
                </c:pt>
                <c:pt idx="156" c:formatCode="[$-F400]h:mm:ss\ AM/PM">
                  <c:v>6.5</c:v>
                </c:pt>
                <c:pt idx="157" c:formatCode="[$-F400]h:mm:ss\ AM/PM">
                  <c:v>6.54166666666667</c:v>
                </c:pt>
                <c:pt idx="158" c:formatCode="[$-F400]h:mm:ss\ AM/PM">
                  <c:v>6.58333333333333</c:v>
                </c:pt>
                <c:pt idx="159" c:formatCode="[$-F400]h:mm:ss\ AM/PM">
                  <c:v>6.625</c:v>
                </c:pt>
                <c:pt idx="160" c:formatCode="[$-F400]h:mm:ss\ AM/PM">
                  <c:v>6.66666666666667</c:v>
                </c:pt>
                <c:pt idx="161" c:formatCode="[$-F400]h:mm:ss\ AM/PM">
                  <c:v>6.70833333333333</c:v>
                </c:pt>
                <c:pt idx="162" c:formatCode="[$-F400]h:mm:ss\ AM/PM">
                  <c:v>6.75</c:v>
                </c:pt>
                <c:pt idx="163" c:formatCode="[$-F400]h:mm:ss\ AM/PM">
                  <c:v>6.79166666666667</c:v>
                </c:pt>
                <c:pt idx="164" c:formatCode="[$-F400]h:mm:ss\ AM/PM">
                  <c:v>6.83333333333333</c:v>
                </c:pt>
                <c:pt idx="165" c:formatCode="[$-F400]h:mm:ss\ AM/PM">
                  <c:v>6.875</c:v>
                </c:pt>
                <c:pt idx="166" c:formatCode="[$-F400]h:mm:ss\ AM/PM">
                  <c:v>6.91666666666667</c:v>
                </c:pt>
                <c:pt idx="167" c:formatCode="[$-F400]h:mm:ss\ AM/PM">
                  <c:v>6.95833333333333</c:v>
                </c:pt>
                <c:pt idx="168" c:formatCode="[$-F400]h:mm:ss\ AM/PM">
                  <c:v>7</c:v>
                </c:pt>
                <c:pt idx="169" c:formatCode="[$-F400]h:mm:ss\ AM/PM">
                  <c:v>7.04166666666667</c:v>
                </c:pt>
                <c:pt idx="170" c:formatCode="[$-F400]h:mm:ss\ AM/PM">
                  <c:v>7.08333333333333</c:v>
                </c:pt>
                <c:pt idx="171" c:formatCode="[$-F400]h:mm:ss\ AM/PM">
                  <c:v>7.125</c:v>
                </c:pt>
                <c:pt idx="172" c:formatCode="[$-F400]h:mm:ss\ AM/PM">
                  <c:v>7.16666666666667</c:v>
                </c:pt>
                <c:pt idx="173" c:formatCode="[$-F400]h:mm:ss\ AM/PM">
                  <c:v>7.20833333333333</c:v>
                </c:pt>
                <c:pt idx="174" c:formatCode="[$-F400]h:mm:ss\ AM/PM">
                  <c:v>7.25</c:v>
                </c:pt>
                <c:pt idx="175" c:formatCode="[$-F400]h:mm:ss\ AM/PM">
                  <c:v>7.29166666666667</c:v>
                </c:pt>
                <c:pt idx="176" c:formatCode="[$-F400]h:mm:ss\ AM/PM">
                  <c:v>7.33333333333333</c:v>
                </c:pt>
                <c:pt idx="177" c:formatCode="[$-F400]h:mm:ss\ AM/PM">
                  <c:v>7.375</c:v>
                </c:pt>
                <c:pt idx="178" c:formatCode="[$-F400]h:mm:ss\ AM/PM">
                  <c:v>7.41666666666667</c:v>
                </c:pt>
                <c:pt idx="179" c:formatCode="[$-F400]h:mm:ss\ AM/PM">
                  <c:v>7.45833333333333</c:v>
                </c:pt>
                <c:pt idx="180" c:formatCode="[$-F400]h:mm:ss\ AM/PM">
                  <c:v>7.5</c:v>
                </c:pt>
                <c:pt idx="181" c:formatCode="[$-F400]h:mm:ss\ AM/PM">
                  <c:v>7.54166666666667</c:v>
                </c:pt>
                <c:pt idx="182" c:formatCode="[$-F400]h:mm:ss\ AM/PM">
                  <c:v>7.58333333333333</c:v>
                </c:pt>
                <c:pt idx="183" c:formatCode="[$-F400]h:mm:ss\ AM/PM">
                  <c:v>7.625</c:v>
                </c:pt>
                <c:pt idx="184" c:formatCode="[$-F400]h:mm:ss\ AM/PM">
                  <c:v>7.66666666666667</c:v>
                </c:pt>
                <c:pt idx="185" c:formatCode="[$-F400]h:mm:ss\ AM/PM">
                  <c:v>7.70833333333333</c:v>
                </c:pt>
                <c:pt idx="186" c:formatCode="[$-F400]h:mm:ss\ AM/PM">
                  <c:v>7.75</c:v>
                </c:pt>
                <c:pt idx="187" c:formatCode="[$-F400]h:mm:ss\ AM/PM">
                  <c:v>7.79166666666667</c:v>
                </c:pt>
                <c:pt idx="188" c:formatCode="[$-F400]h:mm:ss\ AM/PM">
                  <c:v>7.83333333333333</c:v>
                </c:pt>
                <c:pt idx="189" c:formatCode="[$-F400]h:mm:ss\ AM/PM">
                  <c:v>7.875</c:v>
                </c:pt>
                <c:pt idx="190" c:formatCode="[$-F400]h:mm:ss\ AM/PM">
                  <c:v>7.91666666666667</c:v>
                </c:pt>
                <c:pt idx="191" c:formatCode="[$-F400]h:mm:ss\ AM/PM">
                  <c:v>7.95833333333333</c:v>
                </c:pt>
                <c:pt idx="192" c:formatCode="[$-F400]h:mm:ss\ AM/PM">
                  <c:v>8</c:v>
                </c:pt>
                <c:pt idx="193" c:formatCode="[$-F400]h:mm:ss\ AM/PM">
                  <c:v>8.04166666666667</c:v>
                </c:pt>
                <c:pt idx="194" c:formatCode="[$-F400]h:mm:ss\ AM/PM">
                  <c:v>8.08333333333333</c:v>
                </c:pt>
                <c:pt idx="195" c:formatCode="[$-F400]h:mm:ss\ AM/PM">
                  <c:v>8.125</c:v>
                </c:pt>
                <c:pt idx="196" c:formatCode="[$-F400]h:mm:ss\ AM/PM">
                  <c:v>8.16666666666667</c:v>
                </c:pt>
                <c:pt idx="197" c:formatCode="[$-F400]h:mm:ss\ AM/PM">
                  <c:v>8.20833333333333</c:v>
                </c:pt>
                <c:pt idx="198" c:formatCode="[$-F400]h:mm:ss\ AM/PM">
                  <c:v>8.25</c:v>
                </c:pt>
                <c:pt idx="199" c:formatCode="[$-F400]h:mm:ss\ AM/PM">
                  <c:v>8.29166666666667</c:v>
                </c:pt>
                <c:pt idx="200" c:formatCode="[$-F400]h:mm:ss\ AM/PM">
                  <c:v>8.33333333333333</c:v>
                </c:pt>
                <c:pt idx="201" c:formatCode="[$-F400]h:mm:ss\ AM/PM">
                  <c:v>8.375</c:v>
                </c:pt>
                <c:pt idx="202" c:formatCode="[$-F400]h:mm:ss\ AM/PM">
                  <c:v>8.41666666666667</c:v>
                </c:pt>
                <c:pt idx="203" c:formatCode="[$-F400]h:mm:ss\ AM/PM">
                  <c:v>8.45833333333333</c:v>
                </c:pt>
                <c:pt idx="204" c:formatCode="[$-F400]h:mm:ss\ AM/PM">
                  <c:v>8.5</c:v>
                </c:pt>
                <c:pt idx="205" c:formatCode="[$-F400]h:mm:ss\ AM/PM">
                  <c:v>8.54166666666667</c:v>
                </c:pt>
                <c:pt idx="206" c:formatCode="[$-F400]h:mm:ss\ AM/PM">
                  <c:v>8.58333333333333</c:v>
                </c:pt>
                <c:pt idx="207" c:formatCode="[$-F400]h:mm:ss\ AM/PM">
                  <c:v>8.625</c:v>
                </c:pt>
                <c:pt idx="208" c:formatCode="[$-F400]h:mm:ss\ AM/PM">
                  <c:v>8.66666666666667</c:v>
                </c:pt>
                <c:pt idx="209" c:formatCode="[$-F400]h:mm:ss\ AM/PM">
                  <c:v>8.70833333333333</c:v>
                </c:pt>
                <c:pt idx="210" c:formatCode="[$-F400]h:mm:ss\ AM/PM">
                  <c:v>8.75</c:v>
                </c:pt>
                <c:pt idx="211" c:formatCode="[$-F400]h:mm:ss\ AM/PM">
                  <c:v>8.79166666666667</c:v>
                </c:pt>
                <c:pt idx="212" c:formatCode="[$-F400]h:mm:ss\ AM/PM">
                  <c:v>8.83333333333333</c:v>
                </c:pt>
                <c:pt idx="213" c:formatCode="[$-F400]h:mm:ss\ AM/PM">
                  <c:v>8.875</c:v>
                </c:pt>
                <c:pt idx="214" c:formatCode="[$-F400]h:mm:ss\ AM/PM">
                  <c:v>8.91666666666667</c:v>
                </c:pt>
                <c:pt idx="215" c:formatCode="[$-F400]h:mm:ss\ AM/PM">
                  <c:v>8.95833333333333</c:v>
                </c:pt>
                <c:pt idx="216" c:formatCode="[$-F400]h:mm:ss\ AM/PM">
                  <c:v>9</c:v>
                </c:pt>
                <c:pt idx="217" c:formatCode="[$-F400]h:mm:ss\ AM/PM">
                  <c:v>9.04166666666667</c:v>
                </c:pt>
                <c:pt idx="218" c:formatCode="[$-F400]h:mm:ss\ AM/PM">
                  <c:v>9.08333333333333</c:v>
                </c:pt>
                <c:pt idx="219" c:formatCode="[$-F400]h:mm:ss\ AM/PM">
                  <c:v>9.125</c:v>
                </c:pt>
                <c:pt idx="220" c:formatCode="[$-F400]h:mm:ss\ AM/PM">
                  <c:v>9.16666666666667</c:v>
                </c:pt>
                <c:pt idx="221" c:formatCode="[$-F400]h:mm:ss\ AM/PM">
                  <c:v>9.20833333333333</c:v>
                </c:pt>
                <c:pt idx="222" c:formatCode="[$-F400]h:mm:ss\ AM/PM">
                  <c:v>9.25</c:v>
                </c:pt>
                <c:pt idx="223" c:formatCode="[$-F400]h:mm:ss\ AM/PM">
                  <c:v>9.29166666666667</c:v>
                </c:pt>
                <c:pt idx="224" c:formatCode="[$-F400]h:mm:ss\ AM/PM">
                  <c:v>9.33333333333333</c:v>
                </c:pt>
                <c:pt idx="225" c:formatCode="[$-F400]h:mm:ss\ AM/PM">
                  <c:v>9.375</c:v>
                </c:pt>
                <c:pt idx="226" c:formatCode="[$-F400]h:mm:ss\ AM/PM">
                  <c:v>9.41666666666667</c:v>
                </c:pt>
                <c:pt idx="227" c:formatCode="[$-F400]h:mm:ss\ AM/PM">
                  <c:v>9.45833333333333</c:v>
                </c:pt>
                <c:pt idx="228" c:formatCode="[$-F400]h:mm:ss\ AM/PM">
                  <c:v>9.5</c:v>
                </c:pt>
                <c:pt idx="229" c:formatCode="[$-F400]h:mm:ss\ AM/PM">
                  <c:v>9.54166666666667</c:v>
                </c:pt>
                <c:pt idx="230" c:formatCode="[$-F400]h:mm:ss\ AM/PM">
                  <c:v>9.58333333333333</c:v>
                </c:pt>
                <c:pt idx="231" c:formatCode="[$-F400]h:mm:ss\ AM/PM">
                  <c:v>9.625</c:v>
                </c:pt>
                <c:pt idx="232" c:formatCode="[$-F400]h:mm:ss\ AM/PM">
                  <c:v>9.66666666666667</c:v>
                </c:pt>
                <c:pt idx="233" c:formatCode="[$-F400]h:mm:ss\ AM/PM">
                  <c:v>9.70833333333333</c:v>
                </c:pt>
                <c:pt idx="234" c:formatCode="[$-F400]h:mm:ss\ AM/PM">
                  <c:v>9.75</c:v>
                </c:pt>
                <c:pt idx="235" c:formatCode="[$-F400]h:mm:ss\ AM/PM">
                  <c:v>9.79166666666667</c:v>
                </c:pt>
                <c:pt idx="236" c:formatCode="[$-F400]h:mm:ss\ AM/PM">
                  <c:v>9.83333333333333</c:v>
                </c:pt>
                <c:pt idx="237" c:formatCode="[$-F400]h:mm:ss\ AM/PM">
                  <c:v>9.875</c:v>
                </c:pt>
                <c:pt idx="238" c:formatCode="[$-F400]h:mm:ss\ AM/PM">
                  <c:v>9.91666666666667</c:v>
                </c:pt>
                <c:pt idx="239" c:formatCode="[$-F400]h:mm:ss\ AM/PM">
                  <c:v>9.95833333333333</c:v>
                </c:pt>
                <c:pt idx="240" c:formatCode="[$-F400]h:mm:ss\ AM/PM">
                  <c:v>10</c:v>
                </c:pt>
                <c:pt idx="241" c:formatCode="[$-F400]h:mm:ss\ AM/PM">
                  <c:v>10.0416666666667</c:v>
                </c:pt>
                <c:pt idx="242" c:formatCode="[$-F400]h:mm:ss\ AM/PM">
                  <c:v>10.0833333333333</c:v>
                </c:pt>
                <c:pt idx="243" c:formatCode="[$-F400]h:mm:ss\ AM/PM">
                  <c:v>10.125</c:v>
                </c:pt>
                <c:pt idx="244" c:formatCode="[$-F400]h:mm:ss\ AM/PM">
                  <c:v>10.1666666666667</c:v>
                </c:pt>
                <c:pt idx="245" c:formatCode="[$-F400]h:mm:ss\ AM/PM">
                  <c:v>10.2083333333333</c:v>
                </c:pt>
                <c:pt idx="246" c:formatCode="[$-F400]h:mm:ss\ AM/PM">
                  <c:v>10.25</c:v>
                </c:pt>
                <c:pt idx="247" c:formatCode="[$-F400]h:mm:ss\ AM/PM">
                  <c:v>10.2916666666667</c:v>
                </c:pt>
                <c:pt idx="248" c:formatCode="[$-F400]h:mm:ss\ AM/PM">
                  <c:v>10.3333333333333</c:v>
                </c:pt>
                <c:pt idx="249" c:formatCode="[$-F400]h:mm:ss\ AM/PM">
                  <c:v>10.375</c:v>
                </c:pt>
                <c:pt idx="250" c:formatCode="[$-F400]h:mm:ss\ AM/PM">
                  <c:v>10.4166666666667</c:v>
                </c:pt>
                <c:pt idx="251" c:formatCode="[$-F400]h:mm:ss\ AM/PM">
                  <c:v>10.4583333333333</c:v>
                </c:pt>
                <c:pt idx="252" c:formatCode="[$-F400]h:mm:ss\ AM/PM">
                  <c:v>10.5</c:v>
                </c:pt>
                <c:pt idx="253" c:formatCode="[$-F400]h:mm:ss\ AM/PM">
                  <c:v>10.5416666666667</c:v>
                </c:pt>
                <c:pt idx="254" c:formatCode="[$-F400]h:mm:ss\ AM/PM">
                  <c:v>10.5833333333333</c:v>
                </c:pt>
                <c:pt idx="255" c:formatCode="[$-F400]h:mm:ss\ AM/PM">
                  <c:v>10.625</c:v>
                </c:pt>
                <c:pt idx="256" c:formatCode="[$-F400]h:mm:ss\ AM/PM">
                  <c:v>10.6666666666667</c:v>
                </c:pt>
                <c:pt idx="257" c:formatCode="[$-F400]h:mm:ss\ AM/PM">
                  <c:v>10.7083333333333</c:v>
                </c:pt>
                <c:pt idx="258" c:formatCode="[$-F400]h:mm:ss\ AM/PM">
                  <c:v>10.75</c:v>
                </c:pt>
                <c:pt idx="259" c:formatCode="[$-F400]h:mm:ss\ AM/PM">
                  <c:v>10.7916666666667</c:v>
                </c:pt>
                <c:pt idx="260" c:formatCode="[$-F400]h:mm:ss\ AM/PM">
                  <c:v>10.8333333333333</c:v>
                </c:pt>
                <c:pt idx="261" c:formatCode="[$-F400]h:mm:ss\ AM/PM">
                  <c:v>10.875</c:v>
                </c:pt>
                <c:pt idx="262" c:formatCode="[$-F400]h:mm:ss\ AM/PM">
                  <c:v>10.9166666666667</c:v>
                </c:pt>
                <c:pt idx="263" c:formatCode="[$-F400]h:mm:ss\ AM/PM">
                  <c:v>10.9583333333333</c:v>
                </c:pt>
                <c:pt idx="264" c:formatCode="[$-F400]h:mm:ss\ AM/PM">
                  <c:v>11</c:v>
                </c:pt>
                <c:pt idx="265" c:formatCode="[$-F400]h:mm:ss\ AM/PM">
                  <c:v>11.0416666666667</c:v>
                </c:pt>
                <c:pt idx="266" c:formatCode="[$-F400]h:mm:ss\ AM/PM">
                  <c:v>11.0833333333333</c:v>
                </c:pt>
                <c:pt idx="267" c:formatCode="[$-F400]h:mm:ss\ AM/PM">
                  <c:v>11.125</c:v>
                </c:pt>
                <c:pt idx="268" c:formatCode="[$-F400]h:mm:ss\ AM/PM">
                  <c:v>11.1666666666667</c:v>
                </c:pt>
                <c:pt idx="269" c:formatCode="[$-F400]h:mm:ss\ AM/PM">
                  <c:v>11.2083333333333</c:v>
                </c:pt>
                <c:pt idx="270" c:formatCode="[$-F400]h:mm:ss\ AM/PM">
                  <c:v>11.25</c:v>
                </c:pt>
                <c:pt idx="271" c:formatCode="[$-F400]h:mm:ss\ AM/PM">
                  <c:v>11.2916666666667</c:v>
                </c:pt>
                <c:pt idx="272" c:formatCode="[$-F400]h:mm:ss\ AM/PM">
                  <c:v>11.3333333333333</c:v>
                </c:pt>
                <c:pt idx="273" c:formatCode="[$-F400]h:mm:ss\ AM/PM">
                  <c:v>11.375</c:v>
                </c:pt>
                <c:pt idx="274" c:formatCode="[$-F400]h:mm:ss\ AM/PM">
                  <c:v>11.4166666666667</c:v>
                </c:pt>
                <c:pt idx="275" c:formatCode="[$-F400]h:mm:ss\ AM/PM">
                  <c:v>11.4583333333333</c:v>
                </c:pt>
                <c:pt idx="276" c:formatCode="[$-F400]h:mm:ss\ AM/PM">
                  <c:v>11.5</c:v>
                </c:pt>
                <c:pt idx="277" c:formatCode="[$-F400]h:mm:ss\ AM/PM">
                  <c:v>11.5416666666667</c:v>
                </c:pt>
                <c:pt idx="278" c:formatCode="[$-F400]h:mm:ss\ AM/PM">
                  <c:v>11.5833333333333</c:v>
                </c:pt>
                <c:pt idx="279" c:formatCode="[$-F400]h:mm:ss\ AM/PM">
                  <c:v>11.625</c:v>
                </c:pt>
                <c:pt idx="280" c:formatCode="[$-F400]h:mm:ss\ AM/PM">
                  <c:v>11.6666666666667</c:v>
                </c:pt>
                <c:pt idx="281" c:formatCode="[$-F400]h:mm:ss\ AM/PM">
                  <c:v>11.7083333333333</c:v>
                </c:pt>
                <c:pt idx="282" c:formatCode="[$-F400]h:mm:ss\ AM/PM">
                  <c:v>11.75</c:v>
                </c:pt>
                <c:pt idx="283" c:formatCode="[$-F400]h:mm:ss\ AM/PM">
                  <c:v>11.7916666666667</c:v>
                </c:pt>
                <c:pt idx="284" c:formatCode="[$-F400]h:mm:ss\ AM/PM">
                  <c:v>11.8333333333333</c:v>
                </c:pt>
                <c:pt idx="285" c:formatCode="[$-F400]h:mm:ss\ AM/PM">
                  <c:v>11.875</c:v>
                </c:pt>
                <c:pt idx="286" c:formatCode="[$-F400]h:mm:ss\ AM/PM">
                  <c:v>11.9166666666667</c:v>
                </c:pt>
                <c:pt idx="287" c:formatCode="[$-F400]h:mm:ss\ AM/PM">
                  <c:v>11.9583333333333</c:v>
                </c:pt>
                <c:pt idx="288" c:formatCode="[$-F400]h:mm:ss\ AM/PM">
                  <c:v>12</c:v>
                </c:pt>
                <c:pt idx="289" c:formatCode="[$-F400]h:mm:ss\ AM/PM">
                  <c:v>12.0416666666667</c:v>
                </c:pt>
                <c:pt idx="290" c:formatCode="[$-F400]h:mm:ss\ AM/PM">
                  <c:v>12.0833333333333</c:v>
                </c:pt>
                <c:pt idx="291" c:formatCode="[$-F400]h:mm:ss\ AM/PM">
                  <c:v>12.125</c:v>
                </c:pt>
                <c:pt idx="292" c:formatCode="[$-F400]h:mm:ss\ AM/PM">
                  <c:v>12.1666666666667</c:v>
                </c:pt>
                <c:pt idx="293" c:formatCode="[$-F400]h:mm:ss\ AM/PM">
                  <c:v>12.2083333333333</c:v>
                </c:pt>
                <c:pt idx="294" c:formatCode="[$-F400]h:mm:ss\ AM/PM">
                  <c:v>12.25</c:v>
                </c:pt>
                <c:pt idx="295" c:formatCode="[$-F400]h:mm:ss\ AM/PM">
                  <c:v>12.2916666666667</c:v>
                </c:pt>
                <c:pt idx="296" c:formatCode="[$-F400]h:mm:ss\ AM/PM">
                  <c:v>12.3333333333333</c:v>
                </c:pt>
                <c:pt idx="297" c:formatCode="[$-F400]h:mm:ss\ AM/PM">
                  <c:v>12.375</c:v>
                </c:pt>
                <c:pt idx="298" c:formatCode="[$-F400]h:mm:ss\ AM/PM">
                  <c:v>12.4166666666667</c:v>
                </c:pt>
                <c:pt idx="299" c:formatCode="[$-F400]h:mm:ss\ AM/PM">
                  <c:v>12.4583333333333</c:v>
                </c:pt>
                <c:pt idx="300" c:formatCode="[$-F400]h:mm:ss\ AM/PM">
                  <c:v>12.5</c:v>
                </c:pt>
                <c:pt idx="301" c:formatCode="[$-F400]h:mm:ss\ AM/PM">
                  <c:v>12.5416666666667</c:v>
                </c:pt>
                <c:pt idx="302" c:formatCode="[$-F400]h:mm:ss\ AM/PM">
                  <c:v>12.5833333333333</c:v>
                </c:pt>
                <c:pt idx="303" c:formatCode="[$-F400]h:mm:ss\ AM/PM">
                  <c:v>12.625</c:v>
                </c:pt>
                <c:pt idx="304" c:formatCode="[$-F400]h:mm:ss\ AM/PM">
                  <c:v>12.6666666666667</c:v>
                </c:pt>
                <c:pt idx="305" c:formatCode="[$-F400]h:mm:ss\ AM/PM">
                  <c:v>12.7083333333333</c:v>
                </c:pt>
                <c:pt idx="306" c:formatCode="[$-F400]h:mm:ss\ AM/PM">
                  <c:v>12.75</c:v>
                </c:pt>
                <c:pt idx="307" c:formatCode="[$-F400]h:mm:ss\ AM/PM">
                  <c:v>12.7916666666667</c:v>
                </c:pt>
                <c:pt idx="308" c:formatCode="[$-F400]h:mm:ss\ AM/PM">
                  <c:v>12.8333333333333</c:v>
                </c:pt>
                <c:pt idx="309" c:formatCode="[$-F400]h:mm:ss\ AM/PM">
                  <c:v>12.875</c:v>
                </c:pt>
                <c:pt idx="310" c:formatCode="[$-F400]h:mm:ss\ AM/PM">
                  <c:v>12.9166666666667</c:v>
                </c:pt>
                <c:pt idx="311" c:formatCode="[$-F400]h:mm:ss\ AM/PM">
                  <c:v>12.9583333333333</c:v>
                </c:pt>
                <c:pt idx="312" c:formatCode="[$-F400]h:mm:ss\ AM/PM">
                  <c:v>13</c:v>
                </c:pt>
                <c:pt idx="313" c:formatCode="[$-F400]h:mm:ss\ AM/PM">
                  <c:v>13.0416666666667</c:v>
                </c:pt>
                <c:pt idx="314" c:formatCode="[$-F400]h:mm:ss\ AM/PM">
                  <c:v>13.0833333333333</c:v>
                </c:pt>
                <c:pt idx="315" c:formatCode="[$-F400]h:mm:ss\ AM/PM">
                  <c:v>13.125</c:v>
                </c:pt>
                <c:pt idx="316" c:formatCode="[$-F400]h:mm:ss\ AM/PM">
                  <c:v>13.1666666666667</c:v>
                </c:pt>
                <c:pt idx="317" c:formatCode="[$-F400]h:mm:ss\ AM/PM">
                  <c:v>13.2083333333333</c:v>
                </c:pt>
                <c:pt idx="318" c:formatCode="[$-F400]h:mm:ss\ AM/PM">
                  <c:v>13.25</c:v>
                </c:pt>
                <c:pt idx="319" c:formatCode="[$-F400]h:mm:ss\ AM/PM">
                  <c:v>13.2916666666667</c:v>
                </c:pt>
                <c:pt idx="320" c:formatCode="[$-F400]h:mm:ss\ AM/PM">
                  <c:v>13.3333333333333</c:v>
                </c:pt>
                <c:pt idx="321" c:formatCode="[$-F400]h:mm:ss\ AM/PM">
                  <c:v>13.375</c:v>
                </c:pt>
                <c:pt idx="322" c:formatCode="[$-F400]h:mm:ss\ AM/PM">
                  <c:v>13.4166666666667</c:v>
                </c:pt>
                <c:pt idx="323" c:formatCode="[$-F400]h:mm:ss\ AM/PM">
                  <c:v>13.4583333333333</c:v>
                </c:pt>
                <c:pt idx="324" c:formatCode="[$-F400]h:mm:ss\ AM/PM">
                  <c:v>13.5</c:v>
                </c:pt>
                <c:pt idx="325" c:formatCode="[$-F400]h:mm:ss\ AM/PM">
                  <c:v>13.5416666666667</c:v>
                </c:pt>
                <c:pt idx="326" c:formatCode="[$-F400]h:mm:ss\ AM/PM">
                  <c:v>13.5833333333333</c:v>
                </c:pt>
                <c:pt idx="327" c:formatCode="[$-F400]h:mm:ss\ AM/PM">
                  <c:v>13.625</c:v>
                </c:pt>
                <c:pt idx="328" c:formatCode="[$-F400]h:mm:ss\ AM/PM">
                  <c:v>13.6666666666667</c:v>
                </c:pt>
                <c:pt idx="329" c:formatCode="[$-F400]h:mm:ss\ AM/PM">
                  <c:v>13.7083333333333</c:v>
                </c:pt>
                <c:pt idx="330" c:formatCode="[$-F400]h:mm:ss\ AM/PM">
                  <c:v>13.75</c:v>
                </c:pt>
                <c:pt idx="331" c:formatCode="[$-F400]h:mm:ss\ AM/PM">
                  <c:v>13.7916666666667</c:v>
                </c:pt>
                <c:pt idx="332" c:formatCode="[$-F400]h:mm:ss\ AM/PM">
                  <c:v>13.8333333333333</c:v>
                </c:pt>
                <c:pt idx="333" c:formatCode="[$-F400]h:mm:ss\ AM/PM">
                  <c:v>13.875</c:v>
                </c:pt>
                <c:pt idx="334" c:formatCode="[$-F400]h:mm:ss\ AM/PM">
                  <c:v>13.9166666666667</c:v>
                </c:pt>
                <c:pt idx="335" c:formatCode="[$-F400]h:mm:ss\ AM/PM">
                  <c:v>13.9583333333333</c:v>
                </c:pt>
                <c:pt idx="336" c:formatCode="[$-F400]h:mm:ss\ AM/PM">
                  <c:v>14</c:v>
                </c:pt>
                <c:pt idx="337" c:formatCode="[$-F400]h:mm:ss\ AM/PM">
                  <c:v>14.0416666666667</c:v>
                </c:pt>
                <c:pt idx="338" c:formatCode="[$-F400]h:mm:ss\ AM/PM">
                  <c:v>14.0833333333333</c:v>
                </c:pt>
                <c:pt idx="339" c:formatCode="[$-F400]h:mm:ss\ AM/PM">
                  <c:v>14.125</c:v>
                </c:pt>
                <c:pt idx="340" c:formatCode="[$-F400]h:mm:ss\ AM/PM">
                  <c:v>14.1666666666667</c:v>
                </c:pt>
                <c:pt idx="341" c:formatCode="[$-F400]h:mm:ss\ AM/PM">
                  <c:v>14.2083333333333</c:v>
                </c:pt>
                <c:pt idx="342" c:formatCode="[$-F400]h:mm:ss\ AM/PM">
                  <c:v>14.25</c:v>
                </c:pt>
                <c:pt idx="343" c:formatCode="[$-F400]h:mm:ss\ AM/PM">
                  <c:v>14.2916666666667</c:v>
                </c:pt>
                <c:pt idx="344" c:formatCode="[$-F400]h:mm:ss\ AM/PM">
                  <c:v>14.3333333333333</c:v>
                </c:pt>
                <c:pt idx="345" c:formatCode="[$-F400]h:mm:ss\ AM/PM">
                  <c:v>14.375</c:v>
                </c:pt>
                <c:pt idx="346" c:formatCode="[$-F400]h:mm:ss\ AM/PM">
                  <c:v>14.4166666666667</c:v>
                </c:pt>
                <c:pt idx="347" c:formatCode="[$-F400]h:mm:ss\ AM/PM">
                  <c:v>14.4583333333333</c:v>
                </c:pt>
                <c:pt idx="348" c:formatCode="[$-F400]h:mm:ss\ AM/PM">
                  <c:v>14.5</c:v>
                </c:pt>
                <c:pt idx="349" c:formatCode="[$-F400]h:mm:ss\ AM/PM">
                  <c:v>14.5416666666667</c:v>
                </c:pt>
                <c:pt idx="350" c:formatCode="[$-F400]h:mm:ss\ AM/PM">
                  <c:v>14.5833333333333</c:v>
                </c:pt>
                <c:pt idx="351" c:formatCode="[$-F400]h:mm:ss\ AM/PM">
                  <c:v>14.625</c:v>
                </c:pt>
                <c:pt idx="352" c:formatCode="[$-F400]h:mm:ss\ AM/PM">
                  <c:v>14.6666666666667</c:v>
                </c:pt>
                <c:pt idx="353" c:formatCode="[$-F400]h:mm:ss\ AM/PM">
                  <c:v>14.7083333333333</c:v>
                </c:pt>
                <c:pt idx="354" c:formatCode="[$-F400]h:mm:ss\ AM/PM">
                  <c:v>14.75</c:v>
                </c:pt>
                <c:pt idx="355" c:formatCode="[$-F400]h:mm:ss\ AM/PM">
                  <c:v>14.7916666666667</c:v>
                </c:pt>
                <c:pt idx="356" c:formatCode="[$-F400]h:mm:ss\ AM/PM">
                  <c:v>14.8333333333333</c:v>
                </c:pt>
                <c:pt idx="357" c:formatCode="[$-F400]h:mm:ss\ AM/PM">
                  <c:v>14.875</c:v>
                </c:pt>
                <c:pt idx="358" c:formatCode="[$-F400]h:mm:ss\ AM/PM">
                  <c:v>14.9166666666667</c:v>
                </c:pt>
                <c:pt idx="359" c:formatCode="[$-F400]h:mm:ss\ AM/PM">
                  <c:v>14.9583333333333</c:v>
                </c:pt>
                <c:pt idx="360" c:formatCode="[$-F400]h:mm:ss\ AM/PM">
                  <c:v>15</c:v>
                </c:pt>
                <c:pt idx="361" c:formatCode="[$-F400]h:mm:ss\ AM/PM">
                  <c:v>15.0416666666667</c:v>
                </c:pt>
                <c:pt idx="362" c:formatCode="[$-F400]h:mm:ss\ AM/PM">
                  <c:v>15.0833333333333</c:v>
                </c:pt>
                <c:pt idx="363" c:formatCode="[$-F400]h:mm:ss\ AM/PM">
                  <c:v>15.125</c:v>
                </c:pt>
                <c:pt idx="364" c:formatCode="[$-F400]h:mm:ss\ AM/PM">
                  <c:v>15.1666666666667</c:v>
                </c:pt>
                <c:pt idx="365" c:formatCode="[$-F400]h:mm:ss\ AM/PM">
                  <c:v>15.2083333333333</c:v>
                </c:pt>
                <c:pt idx="366" c:formatCode="[$-F400]h:mm:ss\ AM/PM">
                  <c:v>15.25</c:v>
                </c:pt>
                <c:pt idx="367" c:formatCode="[$-F400]h:mm:ss\ AM/PM">
                  <c:v>15.2916666666667</c:v>
                </c:pt>
                <c:pt idx="368" c:formatCode="[$-F400]h:mm:ss\ AM/PM">
                  <c:v>15.3333333333333</c:v>
                </c:pt>
                <c:pt idx="369" c:formatCode="[$-F400]h:mm:ss\ AM/PM">
                  <c:v>15.375</c:v>
                </c:pt>
                <c:pt idx="370" c:formatCode="[$-F400]h:mm:ss\ AM/PM">
                  <c:v>15.4166666666667</c:v>
                </c:pt>
                <c:pt idx="371" c:formatCode="[$-F400]h:mm:ss\ AM/PM">
                  <c:v>15.4583333333333</c:v>
                </c:pt>
                <c:pt idx="372" c:formatCode="[$-F400]h:mm:ss\ AM/PM">
                  <c:v>15.5</c:v>
                </c:pt>
                <c:pt idx="373" c:formatCode="[$-F400]h:mm:ss\ AM/PM">
                  <c:v>15.5416666666667</c:v>
                </c:pt>
                <c:pt idx="374" c:formatCode="[$-F400]h:mm:ss\ AM/PM">
                  <c:v>15.5833333333333</c:v>
                </c:pt>
                <c:pt idx="375" c:formatCode="[$-F400]h:mm:ss\ AM/PM">
                  <c:v>15.625</c:v>
                </c:pt>
                <c:pt idx="376" c:formatCode="[$-F400]h:mm:ss\ AM/PM">
                  <c:v>15.6666666666667</c:v>
                </c:pt>
                <c:pt idx="377" c:formatCode="[$-F400]h:mm:ss\ AM/PM">
                  <c:v>15.7083333333333</c:v>
                </c:pt>
                <c:pt idx="378" c:formatCode="[$-F400]h:mm:ss\ AM/PM">
                  <c:v>15.75</c:v>
                </c:pt>
                <c:pt idx="379" c:formatCode="[$-F400]h:mm:ss\ AM/PM">
                  <c:v>15.7916666666667</c:v>
                </c:pt>
                <c:pt idx="380" c:formatCode="[$-F400]h:mm:ss\ AM/PM">
                  <c:v>15.8333333333333</c:v>
                </c:pt>
                <c:pt idx="381" c:formatCode="[$-F400]h:mm:ss\ AM/PM">
                  <c:v>15.875</c:v>
                </c:pt>
                <c:pt idx="382" c:formatCode="[$-F400]h:mm:ss\ AM/PM">
                  <c:v>15.9166666666667</c:v>
                </c:pt>
                <c:pt idx="383" c:formatCode="[$-F400]h:mm:ss\ AM/PM">
                  <c:v>15.9583333333333</c:v>
                </c:pt>
                <c:pt idx="384" c:formatCode="[$-F400]h:mm:ss\ AM/PM">
                  <c:v>16</c:v>
                </c:pt>
                <c:pt idx="385" c:formatCode="[$-F400]h:mm:ss\ AM/PM">
                  <c:v>16.0416666666667</c:v>
                </c:pt>
                <c:pt idx="386" c:formatCode="[$-F400]h:mm:ss\ AM/PM">
                  <c:v>16.0833333333333</c:v>
                </c:pt>
                <c:pt idx="387" c:formatCode="[$-F400]h:mm:ss\ AM/PM">
                  <c:v>16.125</c:v>
                </c:pt>
                <c:pt idx="388" c:formatCode="[$-F400]h:mm:ss\ AM/PM">
                  <c:v>16.1666666666667</c:v>
                </c:pt>
                <c:pt idx="389" c:formatCode="[$-F400]h:mm:ss\ AM/PM">
                  <c:v>16.2083333333333</c:v>
                </c:pt>
                <c:pt idx="390" c:formatCode="[$-F400]h:mm:ss\ AM/PM">
                  <c:v>16.25</c:v>
                </c:pt>
                <c:pt idx="391" c:formatCode="[$-F400]h:mm:ss\ AM/PM">
                  <c:v>16.2916666666667</c:v>
                </c:pt>
                <c:pt idx="392" c:formatCode="[$-F400]h:mm:ss\ AM/PM">
                  <c:v>16.3333333333333</c:v>
                </c:pt>
                <c:pt idx="393" c:formatCode="[$-F400]h:mm:ss\ AM/PM">
                  <c:v>16.375</c:v>
                </c:pt>
                <c:pt idx="394" c:formatCode="[$-F400]h:mm:ss\ AM/PM">
                  <c:v>16.4166666666667</c:v>
                </c:pt>
                <c:pt idx="395" c:formatCode="[$-F400]h:mm:ss\ AM/PM">
                  <c:v>16.4583333333333</c:v>
                </c:pt>
                <c:pt idx="396" c:formatCode="[$-F400]h:mm:ss\ AM/PM">
                  <c:v>16.5</c:v>
                </c:pt>
                <c:pt idx="397" c:formatCode="[$-F400]h:mm:ss\ AM/PM">
                  <c:v>16.5416666666667</c:v>
                </c:pt>
                <c:pt idx="398" c:formatCode="[$-F400]h:mm:ss\ AM/PM">
                  <c:v>16.5833333333333</c:v>
                </c:pt>
                <c:pt idx="399" c:formatCode="[$-F400]h:mm:ss\ AM/PM">
                  <c:v>16.625</c:v>
                </c:pt>
                <c:pt idx="400" c:formatCode="[$-F400]h:mm:ss\ AM/PM">
                  <c:v>16.6666666666667</c:v>
                </c:pt>
                <c:pt idx="401" c:formatCode="[$-F400]h:mm:ss\ AM/PM">
                  <c:v>16.7083333333333</c:v>
                </c:pt>
                <c:pt idx="402" c:formatCode="[$-F400]h:mm:ss\ AM/PM">
                  <c:v>16.75</c:v>
                </c:pt>
                <c:pt idx="403" c:formatCode="[$-F400]h:mm:ss\ AM/PM">
                  <c:v>16.7916666666667</c:v>
                </c:pt>
                <c:pt idx="404" c:formatCode="[$-F400]h:mm:ss\ AM/PM">
                  <c:v>16.8333333333333</c:v>
                </c:pt>
                <c:pt idx="405" c:formatCode="[$-F400]h:mm:ss\ AM/PM">
                  <c:v>16.875</c:v>
                </c:pt>
                <c:pt idx="406" c:formatCode="[$-F400]h:mm:ss\ AM/PM">
                  <c:v>16.9166666666667</c:v>
                </c:pt>
                <c:pt idx="407" c:formatCode="[$-F400]h:mm:ss\ AM/PM">
                  <c:v>16.9583333333333</c:v>
                </c:pt>
                <c:pt idx="408" c:formatCode="[$-F400]h:mm:ss\ AM/PM">
                  <c:v>17</c:v>
                </c:pt>
                <c:pt idx="409" c:formatCode="[$-F400]h:mm:ss\ AM/PM">
                  <c:v>17.0416666666667</c:v>
                </c:pt>
                <c:pt idx="410" c:formatCode="[$-F400]h:mm:ss\ AM/PM">
                  <c:v>17.0833333333333</c:v>
                </c:pt>
                <c:pt idx="411" c:formatCode="[$-F400]h:mm:ss\ AM/PM">
                  <c:v>17.125</c:v>
                </c:pt>
                <c:pt idx="412" c:formatCode="[$-F400]h:mm:ss\ AM/PM">
                  <c:v>17.1666666666667</c:v>
                </c:pt>
                <c:pt idx="413" c:formatCode="[$-F400]h:mm:ss\ AM/PM">
                  <c:v>17.2083333333333</c:v>
                </c:pt>
                <c:pt idx="414" c:formatCode="[$-F400]h:mm:ss\ AM/PM">
                  <c:v>17.25</c:v>
                </c:pt>
                <c:pt idx="415" c:formatCode="[$-F400]h:mm:ss\ AM/PM">
                  <c:v>17.2916666666667</c:v>
                </c:pt>
                <c:pt idx="416" c:formatCode="[$-F400]h:mm:ss\ AM/PM">
                  <c:v>17.3333333333333</c:v>
                </c:pt>
                <c:pt idx="417" c:formatCode="[$-F400]h:mm:ss\ AM/PM">
                  <c:v>17.375</c:v>
                </c:pt>
                <c:pt idx="418" c:formatCode="[$-F400]h:mm:ss\ AM/PM">
                  <c:v>17.4166666666667</c:v>
                </c:pt>
                <c:pt idx="419" c:formatCode="[$-F400]h:mm:ss\ AM/PM">
                  <c:v>17.4583333333333</c:v>
                </c:pt>
                <c:pt idx="420" c:formatCode="[$-F400]h:mm:ss\ AM/PM">
                  <c:v>17.5</c:v>
                </c:pt>
                <c:pt idx="421" c:formatCode="[$-F400]h:mm:ss\ AM/PM">
                  <c:v>17.5416666666667</c:v>
                </c:pt>
                <c:pt idx="422" c:formatCode="[$-F400]h:mm:ss\ AM/PM">
                  <c:v>17.5833333333333</c:v>
                </c:pt>
                <c:pt idx="423" c:formatCode="[$-F400]h:mm:ss\ AM/PM">
                  <c:v>17.625</c:v>
                </c:pt>
                <c:pt idx="424" c:formatCode="[$-F400]h:mm:ss\ AM/PM">
                  <c:v>17.6666666666667</c:v>
                </c:pt>
                <c:pt idx="425" c:formatCode="[$-F400]h:mm:ss\ AM/PM">
                  <c:v>17.7083333333333</c:v>
                </c:pt>
                <c:pt idx="426" c:formatCode="[$-F400]h:mm:ss\ AM/PM">
                  <c:v>17.75</c:v>
                </c:pt>
                <c:pt idx="427" c:formatCode="[$-F400]h:mm:ss\ AM/PM">
                  <c:v>17.7916666666667</c:v>
                </c:pt>
                <c:pt idx="428" c:formatCode="[$-F400]h:mm:ss\ AM/PM">
                  <c:v>17.8333333333333</c:v>
                </c:pt>
                <c:pt idx="429" c:formatCode="[$-F400]h:mm:ss\ AM/PM">
                  <c:v>17.875</c:v>
                </c:pt>
                <c:pt idx="430" c:formatCode="[$-F400]h:mm:ss\ AM/PM">
                  <c:v>17.9166666666667</c:v>
                </c:pt>
                <c:pt idx="431" c:formatCode="[$-F400]h:mm:ss\ AM/PM">
                  <c:v>17.9583333333333</c:v>
                </c:pt>
                <c:pt idx="432" c:formatCode="[$-F400]h:mm:ss\ AM/PM">
                  <c:v>18</c:v>
                </c:pt>
                <c:pt idx="433" c:formatCode="[$-F400]h:mm:ss\ AM/PM">
                  <c:v>18.0416666666667</c:v>
                </c:pt>
                <c:pt idx="434" c:formatCode="[$-F400]h:mm:ss\ AM/PM">
                  <c:v>18.0833333333333</c:v>
                </c:pt>
                <c:pt idx="435" c:formatCode="[$-F400]h:mm:ss\ AM/PM">
                  <c:v>18.125</c:v>
                </c:pt>
                <c:pt idx="436" c:formatCode="[$-F400]h:mm:ss\ AM/PM">
                  <c:v>18.1666666666667</c:v>
                </c:pt>
                <c:pt idx="437" c:formatCode="[$-F400]h:mm:ss\ AM/PM">
                  <c:v>18.2083333333333</c:v>
                </c:pt>
                <c:pt idx="438" c:formatCode="[$-F400]h:mm:ss\ AM/PM">
                  <c:v>18.25</c:v>
                </c:pt>
                <c:pt idx="439" c:formatCode="[$-F400]h:mm:ss\ AM/PM">
                  <c:v>18.2916666666667</c:v>
                </c:pt>
                <c:pt idx="440" c:formatCode="[$-F400]h:mm:ss\ AM/PM">
                  <c:v>18.3333333333333</c:v>
                </c:pt>
                <c:pt idx="441" c:formatCode="[$-F400]h:mm:ss\ AM/PM">
                  <c:v>18.375</c:v>
                </c:pt>
                <c:pt idx="442" c:formatCode="[$-F400]h:mm:ss\ AM/PM">
                  <c:v>18.4166666666667</c:v>
                </c:pt>
                <c:pt idx="443" c:formatCode="[$-F400]h:mm:ss\ AM/PM">
                  <c:v>18.4583333333333</c:v>
                </c:pt>
                <c:pt idx="444" c:formatCode="[$-F400]h:mm:ss\ AM/PM">
                  <c:v>18.5</c:v>
                </c:pt>
                <c:pt idx="445" c:formatCode="[$-F400]h:mm:ss\ AM/PM">
                  <c:v>18.5416666666667</c:v>
                </c:pt>
                <c:pt idx="446" c:formatCode="[$-F400]h:mm:ss\ AM/PM">
                  <c:v>18.5833333333333</c:v>
                </c:pt>
                <c:pt idx="447" c:formatCode="[$-F400]h:mm:ss\ AM/PM">
                  <c:v>18.625</c:v>
                </c:pt>
                <c:pt idx="448" c:formatCode="[$-F400]h:mm:ss\ AM/PM">
                  <c:v>18.6666666666667</c:v>
                </c:pt>
                <c:pt idx="449" c:formatCode="[$-F400]h:mm:ss\ AM/PM">
                  <c:v>18.7083333333333</c:v>
                </c:pt>
                <c:pt idx="450" c:formatCode="[$-F400]h:mm:ss\ AM/PM">
                  <c:v>18.75</c:v>
                </c:pt>
                <c:pt idx="451" c:formatCode="[$-F400]h:mm:ss\ AM/PM">
                  <c:v>18.7916666666667</c:v>
                </c:pt>
                <c:pt idx="452" c:formatCode="[$-F400]h:mm:ss\ AM/PM">
                  <c:v>18.8333333333333</c:v>
                </c:pt>
                <c:pt idx="453" c:formatCode="[$-F400]h:mm:ss\ AM/PM">
                  <c:v>18.875</c:v>
                </c:pt>
                <c:pt idx="454" c:formatCode="[$-F400]h:mm:ss\ AM/PM">
                  <c:v>18.9166666666667</c:v>
                </c:pt>
                <c:pt idx="455" c:formatCode="[$-F400]h:mm:ss\ AM/PM">
                  <c:v>18.9583333333333</c:v>
                </c:pt>
                <c:pt idx="456" c:formatCode="[$-F400]h:mm:ss\ AM/PM">
                  <c:v>19</c:v>
                </c:pt>
                <c:pt idx="457" c:formatCode="[$-F400]h:mm:ss\ AM/PM">
                  <c:v>19.0416666666667</c:v>
                </c:pt>
                <c:pt idx="458" c:formatCode="[$-F400]h:mm:ss\ AM/PM">
                  <c:v>19.0833333333333</c:v>
                </c:pt>
                <c:pt idx="459" c:formatCode="[$-F400]h:mm:ss\ AM/PM">
                  <c:v>19.125</c:v>
                </c:pt>
                <c:pt idx="460" c:formatCode="[$-F400]h:mm:ss\ AM/PM">
                  <c:v>19.1666666666667</c:v>
                </c:pt>
                <c:pt idx="461" c:formatCode="[$-F400]h:mm:ss\ AM/PM">
                  <c:v>19.2083333333333</c:v>
                </c:pt>
                <c:pt idx="462" c:formatCode="[$-F400]h:mm:ss\ AM/PM">
                  <c:v>19.25</c:v>
                </c:pt>
                <c:pt idx="463" c:formatCode="[$-F400]h:mm:ss\ AM/PM">
                  <c:v>19.2916666666667</c:v>
                </c:pt>
                <c:pt idx="464" c:formatCode="[$-F400]h:mm:ss\ AM/PM">
                  <c:v>19.3333333333333</c:v>
                </c:pt>
                <c:pt idx="465" c:formatCode="[$-F400]h:mm:ss\ AM/PM">
                  <c:v>19.375</c:v>
                </c:pt>
                <c:pt idx="466" c:formatCode="[$-F400]h:mm:ss\ AM/PM">
                  <c:v>19.4166666666667</c:v>
                </c:pt>
                <c:pt idx="467" c:formatCode="[$-F400]h:mm:ss\ AM/PM">
                  <c:v>19.4583333333333</c:v>
                </c:pt>
                <c:pt idx="468" c:formatCode="[$-F400]h:mm:ss\ AM/PM">
                  <c:v>19.5</c:v>
                </c:pt>
                <c:pt idx="469" c:formatCode="[$-F400]h:mm:ss\ AM/PM">
                  <c:v>19.5416666666667</c:v>
                </c:pt>
                <c:pt idx="470" c:formatCode="[$-F400]h:mm:ss\ AM/PM">
                  <c:v>19.5833333333333</c:v>
                </c:pt>
                <c:pt idx="471" c:formatCode="[$-F400]h:mm:ss\ AM/PM">
                  <c:v>19.625</c:v>
                </c:pt>
                <c:pt idx="472" c:formatCode="[$-F400]h:mm:ss\ AM/PM">
                  <c:v>19.6666666666667</c:v>
                </c:pt>
                <c:pt idx="473" c:formatCode="[$-F400]h:mm:ss\ AM/PM">
                  <c:v>19.7083333333333</c:v>
                </c:pt>
                <c:pt idx="474" c:formatCode="[$-F400]h:mm:ss\ AM/PM">
                  <c:v>19.75</c:v>
                </c:pt>
                <c:pt idx="475" c:formatCode="[$-F400]h:mm:ss\ AM/PM">
                  <c:v>19.7916666666667</c:v>
                </c:pt>
                <c:pt idx="476" c:formatCode="[$-F400]h:mm:ss\ AM/PM">
                  <c:v>19.8333333333333</c:v>
                </c:pt>
                <c:pt idx="477" c:formatCode="[$-F400]h:mm:ss\ AM/PM">
                  <c:v>19.875</c:v>
                </c:pt>
                <c:pt idx="478" c:formatCode="[$-F400]h:mm:ss\ AM/PM">
                  <c:v>19.9166666666667</c:v>
                </c:pt>
                <c:pt idx="479" c:formatCode="[$-F400]h:mm:ss\ AM/PM">
                  <c:v>19.9583333333333</c:v>
                </c:pt>
                <c:pt idx="480" c:formatCode="[$-F400]h:mm:ss\ AM/PM">
                  <c:v>20</c:v>
                </c:pt>
                <c:pt idx="481" c:formatCode="[$-F400]h:mm:ss\ AM/PM">
                  <c:v>20.0416666666667</c:v>
                </c:pt>
                <c:pt idx="482" c:formatCode="[$-F400]h:mm:ss\ AM/PM">
                  <c:v>20.0833333333333</c:v>
                </c:pt>
                <c:pt idx="483" c:formatCode="[$-F400]h:mm:ss\ AM/PM">
                  <c:v>20.125</c:v>
                </c:pt>
                <c:pt idx="484" c:formatCode="[$-F400]h:mm:ss\ AM/PM">
                  <c:v>20.1666666666667</c:v>
                </c:pt>
                <c:pt idx="485" c:formatCode="[$-F400]h:mm:ss\ AM/PM">
                  <c:v>20.2083333333333</c:v>
                </c:pt>
                <c:pt idx="486" c:formatCode="[$-F400]h:mm:ss\ AM/PM">
                  <c:v>20.25</c:v>
                </c:pt>
                <c:pt idx="487" c:formatCode="[$-F400]h:mm:ss\ AM/PM">
                  <c:v>20.2916666666667</c:v>
                </c:pt>
                <c:pt idx="488" c:formatCode="[$-F400]h:mm:ss\ AM/PM">
                  <c:v>20.3333333333333</c:v>
                </c:pt>
                <c:pt idx="489" c:formatCode="[$-F400]h:mm:ss\ AM/PM">
                  <c:v>20.375</c:v>
                </c:pt>
                <c:pt idx="490" c:formatCode="[$-F400]h:mm:ss\ AM/PM">
                  <c:v>20.4166666666667</c:v>
                </c:pt>
                <c:pt idx="491" c:formatCode="[$-F400]h:mm:ss\ AM/PM">
                  <c:v>20.4583333333333</c:v>
                </c:pt>
                <c:pt idx="492" c:formatCode="[$-F400]h:mm:ss\ AM/PM">
                  <c:v>20.5</c:v>
                </c:pt>
                <c:pt idx="493" c:formatCode="[$-F400]h:mm:ss\ AM/PM">
                  <c:v>20.5416666666667</c:v>
                </c:pt>
                <c:pt idx="494" c:formatCode="[$-F400]h:mm:ss\ AM/PM">
                  <c:v>20.5833333333333</c:v>
                </c:pt>
                <c:pt idx="495" c:formatCode="[$-F400]h:mm:ss\ AM/PM">
                  <c:v>20.625</c:v>
                </c:pt>
                <c:pt idx="496" c:formatCode="[$-F400]h:mm:ss\ AM/PM">
                  <c:v>20.6666666666667</c:v>
                </c:pt>
                <c:pt idx="497" c:formatCode="[$-F400]h:mm:ss\ AM/PM">
                  <c:v>20.7083333333333</c:v>
                </c:pt>
                <c:pt idx="498" c:formatCode="[$-F400]h:mm:ss\ AM/PM">
                  <c:v>20.75</c:v>
                </c:pt>
                <c:pt idx="499" c:formatCode="[$-F400]h:mm:ss\ AM/PM">
                  <c:v>20.7916666666667</c:v>
                </c:pt>
                <c:pt idx="500" c:formatCode="[$-F400]h:mm:ss\ AM/PM">
                  <c:v>20.8333333333333</c:v>
                </c:pt>
                <c:pt idx="501" c:formatCode="[$-F400]h:mm:ss\ AM/PM">
                  <c:v>20.875</c:v>
                </c:pt>
                <c:pt idx="502" c:formatCode="[$-F400]h:mm:ss\ AM/PM">
                  <c:v>20.9166666666667</c:v>
                </c:pt>
                <c:pt idx="503" c:formatCode="[$-F400]h:mm:ss\ AM/PM">
                  <c:v>20.9583333333333</c:v>
                </c:pt>
                <c:pt idx="504" c:formatCode="[$-F400]h:mm:ss\ AM/PM">
                  <c:v>21</c:v>
                </c:pt>
                <c:pt idx="505" c:formatCode="[$-F400]h:mm:ss\ AM/PM">
                  <c:v>21.0416666666667</c:v>
                </c:pt>
                <c:pt idx="506" c:formatCode="[$-F400]h:mm:ss\ AM/PM">
                  <c:v>21.0833333333333</c:v>
                </c:pt>
                <c:pt idx="507" c:formatCode="[$-F400]h:mm:ss\ AM/PM">
                  <c:v>21.125</c:v>
                </c:pt>
                <c:pt idx="508" c:formatCode="[$-F400]h:mm:ss\ AM/PM">
                  <c:v>21.1666666666667</c:v>
                </c:pt>
                <c:pt idx="509" c:formatCode="[$-F400]h:mm:ss\ AM/PM">
                  <c:v>21.2083333333333</c:v>
                </c:pt>
                <c:pt idx="510" c:formatCode="[$-F400]h:mm:ss\ AM/PM">
                  <c:v>21.25</c:v>
                </c:pt>
                <c:pt idx="511" c:formatCode="[$-F400]h:mm:ss\ AM/PM">
                  <c:v>21.2916666666667</c:v>
                </c:pt>
                <c:pt idx="512" c:formatCode="[$-F400]h:mm:ss\ AM/PM">
                  <c:v>21.3333333333333</c:v>
                </c:pt>
                <c:pt idx="513" c:formatCode="[$-F400]h:mm:ss\ AM/PM">
                  <c:v>21.375</c:v>
                </c:pt>
                <c:pt idx="514" c:formatCode="[$-F400]h:mm:ss\ AM/PM">
                  <c:v>21.4166666666667</c:v>
                </c:pt>
                <c:pt idx="515" c:formatCode="[$-F400]h:mm:ss\ AM/PM">
                  <c:v>21.4583333333333</c:v>
                </c:pt>
                <c:pt idx="516" c:formatCode="[$-F400]h:mm:ss\ AM/PM">
                  <c:v>21.5</c:v>
                </c:pt>
                <c:pt idx="517" c:formatCode="[$-F400]h:mm:ss\ AM/PM">
                  <c:v>21.5416666666667</c:v>
                </c:pt>
                <c:pt idx="518" c:formatCode="[$-F400]h:mm:ss\ AM/PM">
                  <c:v>21.5833333333333</c:v>
                </c:pt>
                <c:pt idx="519" c:formatCode="[$-F400]h:mm:ss\ AM/PM">
                  <c:v>21.625</c:v>
                </c:pt>
                <c:pt idx="520" c:formatCode="[$-F400]h:mm:ss\ AM/PM">
                  <c:v>21.6666666666667</c:v>
                </c:pt>
                <c:pt idx="521" c:formatCode="[$-F400]h:mm:ss\ AM/PM">
                  <c:v>21.7083333333333</c:v>
                </c:pt>
                <c:pt idx="522" c:formatCode="[$-F400]h:mm:ss\ AM/PM">
                  <c:v>21.75</c:v>
                </c:pt>
                <c:pt idx="523" c:formatCode="[$-F400]h:mm:ss\ AM/PM">
                  <c:v>21.7916666666667</c:v>
                </c:pt>
                <c:pt idx="524" c:formatCode="[$-F400]h:mm:ss\ AM/PM">
                  <c:v>21.8333333333333</c:v>
                </c:pt>
                <c:pt idx="525" c:formatCode="[$-F400]h:mm:ss\ AM/PM">
                  <c:v>21.875</c:v>
                </c:pt>
                <c:pt idx="526" c:formatCode="[$-F400]h:mm:ss\ AM/PM">
                  <c:v>21.9166666666667</c:v>
                </c:pt>
                <c:pt idx="527" c:formatCode="[$-F400]h:mm:ss\ AM/PM">
                  <c:v>21.9583333333333</c:v>
                </c:pt>
                <c:pt idx="528" c:formatCode="[$-F400]h:mm:ss\ AM/PM">
                  <c:v>22</c:v>
                </c:pt>
                <c:pt idx="529" c:formatCode="[$-F400]h:mm:ss\ AM/PM">
                  <c:v>22.0416666666667</c:v>
                </c:pt>
                <c:pt idx="530" c:formatCode="[$-F400]h:mm:ss\ AM/PM">
                  <c:v>22.0833333333333</c:v>
                </c:pt>
                <c:pt idx="531" c:formatCode="[$-F400]h:mm:ss\ AM/PM">
                  <c:v>22.125</c:v>
                </c:pt>
                <c:pt idx="532" c:formatCode="[$-F400]h:mm:ss\ AM/PM">
                  <c:v>22.1666666666667</c:v>
                </c:pt>
                <c:pt idx="533" c:formatCode="[$-F400]h:mm:ss\ AM/PM">
                  <c:v>22.2083333333333</c:v>
                </c:pt>
                <c:pt idx="534" c:formatCode="[$-F400]h:mm:ss\ AM/PM">
                  <c:v>22.25</c:v>
                </c:pt>
                <c:pt idx="535" c:formatCode="[$-F400]h:mm:ss\ AM/PM">
                  <c:v>22.2916666666667</c:v>
                </c:pt>
                <c:pt idx="536" c:formatCode="[$-F400]h:mm:ss\ AM/PM">
                  <c:v>22.3333333333333</c:v>
                </c:pt>
                <c:pt idx="537" c:formatCode="[$-F400]h:mm:ss\ AM/PM">
                  <c:v>22.375</c:v>
                </c:pt>
                <c:pt idx="538" c:formatCode="[$-F400]h:mm:ss\ AM/PM">
                  <c:v>22.4166666666667</c:v>
                </c:pt>
                <c:pt idx="539" c:formatCode="[$-F400]h:mm:ss\ AM/PM">
                  <c:v>22.4583333333333</c:v>
                </c:pt>
                <c:pt idx="540" c:formatCode="[$-F400]h:mm:ss\ AM/PM">
                  <c:v>22.5</c:v>
                </c:pt>
                <c:pt idx="541" c:formatCode="[$-F400]h:mm:ss\ AM/PM">
                  <c:v>22.5416666666667</c:v>
                </c:pt>
                <c:pt idx="542" c:formatCode="[$-F400]h:mm:ss\ AM/PM">
                  <c:v>22.5833333333333</c:v>
                </c:pt>
                <c:pt idx="543" c:formatCode="[$-F400]h:mm:ss\ AM/PM">
                  <c:v>22.625</c:v>
                </c:pt>
                <c:pt idx="544" c:formatCode="[$-F400]h:mm:ss\ AM/PM">
                  <c:v>22.6666666666667</c:v>
                </c:pt>
                <c:pt idx="545" c:formatCode="[$-F400]h:mm:ss\ AM/PM">
                  <c:v>22.7083333333333</c:v>
                </c:pt>
                <c:pt idx="546" c:formatCode="[$-F400]h:mm:ss\ AM/PM">
                  <c:v>22.75</c:v>
                </c:pt>
                <c:pt idx="547" c:formatCode="[$-F400]h:mm:ss\ AM/PM">
                  <c:v>22.7916666666667</c:v>
                </c:pt>
                <c:pt idx="548" c:formatCode="[$-F400]h:mm:ss\ AM/PM">
                  <c:v>22.8333333333333</c:v>
                </c:pt>
                <c:pt idx="549" c:formatCode="[$-F400]h:mm:ss\ AM/PM">
                  <c:v>22.875</c:v>
                </c:pt>
                <c:pt idx="550" c:formatCode="[$-F400]h:mm:ss\ AM/PM">
                  <c:v>22.9166666666667</c:v>
                </c:pt>
                <c:pt idx="551" c:formatCode="[$-F400]h:mm:ss\ AM/PM">
                  <c:v>22.9583333333333</c:v>
                </c:pt>
                <c:pt idx="552" c:formatCode="[$-F400]h:mm:ss\ AM/PM">
                  <c:v>23</c:v>
                </c:pt>
                <c:pt idx="553" c:formatCode="[$-F400]h:mm:ss\ AM/PM">
                  <c:v>23.0416666666667</c:v>
                </c:pt>
                <c:pt idx="554" c:formatCode="[$-F400]h:mm:ss\ AM/PM">
                  <c:v>23.0833333333333</c:v>
                </c:pt>
                <c:pt idx="555" c:formatCode="[$-F400]h:mm:ss\ AM/PM">
                  <c:v>23.125</c:v>
                </c:pt>
                <c:pt idx="556" c:formatCode="[$-F400]h:mm:ss\ AM/PM">
                  <c:v>23.1666666666667</c:v>
                </c:pt>
                <c:pt idx="557" c:formatCode="[$-F400]h:mm:ss\ AM/PM">
                  <c:v>23.2083333333333</c:v>
                </c:pt>
                <c:pt idx="558" c:formatCode="[$-F400]h:mm:ss\ AM/PM">
                  <c:v>23.25</c:v>
                </c:pt>
                <c:pt idx="559" c:formatCode="[$-F400]h:mm:ss\ AM/PM">
                  <c:v>23.2916666666667</c:v>
                </c:pt>
                <c:pt idx="560" c:formatCode="[$-F400]h:mm:ss\ AM/PM">
                  <c:v>23.3333333333333</c:v>
                </c:pt>
                <c:pt idx="561" c:formatCode="[$-F400]h:mm:ss\ AM/PM">
                  <c:v>23.375</c:v>
                </c:pt>
                <c:pt idx="562" c:formatCode="[$-F400]h:mm:ss\ AM/PM">
                  <c:v>23.4166666666667</c:v>
                </c:pt>
                <c:pt idx="563" c:formatCode="[$-F400]h:mm:ss\ AM/PM">
                  <c:v>23.4583333333333</c:v>
                </c:pt>
                <c:pt idx="564" c:formatCode="[$-F400]h:mm:ss\ AM/PM">
                  <c:v>23.5</c:v>
                </c:pt>
                <c:pt idx="565" c:formatCode="[$-F400]h:mm:ss\ AM/PM">
                  <c:v>23.5416666666667</c:v>
                </c:pt>
                <c:pt idx="566" c:formatCode="[$-F400]h:mm:ss\ AM/PM">
                  <c:v>23.5833333333333</c:v>
                </c:pt>
                <c:pt idx="567" c:formatCode="[$-F400]h:mm:ss\ AM/PM">
                  <c:v>23.625</c:v>
                </c:pt>
                <c:pt idx="568" c:formatCode="[$-F400]h:mm:ss\ AM/PM">
                  <c:v>23.6666666666667</c:v>
                </c:pt>
                <c:pt idx="569" c:formatCode="[$-F400]h:mm:ss\ AM/PM">
                  <c:v>23.7083333333333</c:v>
                </c:pt>
                <c:pt idx="570" c:formatCode="[$-F400]h:mm:ss\ AM/PM">
                  <c:v>23.75</c:v>
                </c:pt>
                <c:pt idx="571" c:formatCode="[$-F400]h:mm:ss\ AM/PM">
                  <c:v>23.7916666666667</c:v>
                </c:pt>
                <c:pt idx="572" c:formatCode="[$-F400]h:mm:ss\ AM/PM">
                  <c:v>23.8333333333333</c:v>
                </c:pt>
                <c:pt idx="573" c:formatCode="[$-F400]h:mm:ss\ AM/PM">
                  <c:v>23.875</c:v>
                </c:pt>
                <c:pt idx="574" c:formatCode="[$-F400]h:mm:ss\ AM/PM">
                  <c:v>23.9166666666667</c:v>
                </c:pt>
                <c:pt idx="575" c:formatCode="[$-F400]h:mm:ss\ AM/PM">
                  <c:v>23.9583333333333</c:v>
                </c:pt>
                <c:pt idx="576" c:formatCode="[$-F400]h:mm:ss\ AM/PM">
                  <c:v>24</c:v>
                </c:pt>
                <c:pt idx="577" c:formatCode="[$-F400]h:mm:ss\ AM/PM">
                  <c:v>24.0416666666667</c:v>
                </c:pt>
                <c:pt idx="578" c:formatCode="[$-F400]h:mm:ss\ AM/PM">
                  <c:v>24.0833333333333</c:v>
                </c:pt>
                <c:pt idx="579" c:formatCode="[$-F400]h:mm:ss\ AM/PM">
                  <c:v>24.125</c:v>
                </c:pt>
                <c:pt idx="580" c:formatCode="[$-F400]h:mm:ss\ AM/PM">
                  <c:v>24.1666666666667</c:v>
                </c:pt>
                <c:pt idx="581" c:formatCode="[$-F400]h:mm:ss\ AM/PM">
                  <c:v>24.2083333333333</c:v>
                </c:pt>
                <c:pt idx="582" c:formatCode="[$-F400]h:mm:ss\ AM/PM">
                  <c:v>24.25</c:v>
                </c:pt>
                <c:pt idx="583" c:formatCode="[$-F400]h:mm:ss\ AM/PM">
                  <c:v>24.2916666666667</c:v>
                </c:pt>
                <c:pt idx="584" c:formatCode="[$-F400]h:mm:ss\ AM/PM">
                  <c:v>24.3333333333333</c:v>
                </c:pt>
                <c:pt idx="585" c:formatCode="[$-F400]h:mm:ss\ AM/PM">
                  <c:v>24.375</c:v>
                </c:pt>
                <c:pt idx="586" c:formatCode="[$-F400]h:mm:ss\ AM/PM">
                  <c:v>24.4166666666667</c:v>
                </c:pt>
                <c:pt idx="587" c:formatCode="[$-F400]h:mm:ss\ AM/PM">
                  <c:v>24.4583333333333</c:v>
                </c:pt>
                <c:pt idx="588" c:formatCode="[$-F400]h:mm:ss\ AM/PM">
                  <c:v>24.5</c:v>
                </c:pt>
                <c:pt idx="589" c:formatCode="[$-F400]h:mm:ss\ AM/PM">
                  <c:v>24.5416666666667</c:v>
                </c:pt>
                <c:pt idx="590" c:formatCode="[$-F400]h:mm:ss\ AM/PM">
                  <c:v>24.5833333333333</c:v>
                </c:pt>
                <c:pt idx="591" c:formatCode="[$-F400]h:mm:ss\ AM/PM">
                  <c:v>24.625</c:v>
                </c:pt>
                <c:pt idx="592" c:formatCode="[$-F400]h:mm:ss\ AM/PM">
                  <c:v>24.6666666666667</c:v>
                </c:pt>
                <c:pt idx="593" c:formatCode="[$-F400]h:mm:ss\ AM/PM">
                  <c:v>24.7083333333333</c:v>
                </c:pt>
                <c:pt idx="594" c:formatCode="[$-F400]h:mm:ss\ AM/PM">
                  <c:v>24.75</c:v>
                </c:pt>
                <c:pt idx="595" c:formatCode="[$-F400]h:mm:ss\ AM/PM">
                  <c:v>24.7916666666667</c:v>
                </c:pt>
                <c:pt idx="596" c:formatCode="[$-F400]h:mm:ss\ AM/PM">
                  <c:v>24.8333333333333</c:v>
                </c:pt>
                <c:pt idx="597" c:formatCode="[$-F400]h:mm:ss\ AM/PM">
                  <c:v>24.875</c:v>
                </c:pt>
                <c:pt idx="598" c:formatCode="[$-F400]h:mm:ss\ AM/PM">
                  <c:v>24.9166666666667</c:v>
                </c:pt>
                <c:pt idx="599" c:formatCode="[$-F400]h:mm:ss\ AM/PM">
                  <c:v>24.9583333333333</c:v>
                </c:pt>
                <c:pt idx="600" c:formatCode="[$-F400]h:mm:ss\ AM/PM">
                  <c:v>25</c:v>
                </c:pt>
                <c:pt idx="601" c:formatCode="[$-F400]h:mm:ss\ AM/PM">
                  <c:v>25.0416666666667</c:v>
                </c:pt>
                <c:pt idx="602" c:formatCode="[$-F400]h:mm:ss\ AM/PM">
                  <c:v>25.0833333333333</c:v>
                </c:pt>
                <c:pt idx="603" c:formatCode="[$-F400]h:mm:ss\ AM/PM">
                  <c:v>25.125</c:v>
                </c:pt>
                <c:pt idx="604" c:formatCode="[$-F400]h:mm:ss\ AM/PM">
                  <c:v>25.1666666666667</c:v>
                </c:pt>
                <c:pt idx="605" c:formatCode="[$-F400]h:mm:ss\ AM/PM">
                  <c:v>25.2083333333333</c:v>
                </c:pt>
                <c:pt idx="606" c:formatCode="[$-F400]h:mm:ss\ AM/PM">
                  <c:v>25.25</c:v>
                </c:pt>
                <c:pt idx="607" c:formatCode="[$-F400]h:mm:ss\ AM/PM">
                  <c:v>25.2916666666667</c:v>
                </c:pt>
                <c:pt idx="608" c:formatCode="[$-F400]h:mm:ss\ AM/PM">
                  <c:v>25.3333333333333</c:v>
                </c:pt>
                <c:pt idx="609" c:formatCode="[$-F400]h:mm:ss\ AM/PM">
                  <c:v>25.375</c:v>
                </c:pt>
                <c:pt idx="610" c:formatCode="[$-F400]h:mm:ss\ AM/PM">
                  <c:v>25.4166666666667</c:v>
                </c:pt>
                <c:pt idx="611" c:formatCode="[$-F400]h:mm:ss\ AM/PM">
                  <c:v>25.4583333333333</c:v>
                </c:pt>
                <c:pt idx="612" c:formatCode="[$-F400]h:mm:ss\ AM/PM">
                  <c:v>25.5</c:v>
                </c:pt>
                <c:pt idx="613" c:formatCode="[$-F400]h:mm:ss\ AM/PM">
                  <c:v>25.5416666666667</c:v>
                </c:pt>
                <c:pt idx="614" c:formatCode="[$-F400]h:mm:ss\ AM/PM">
                  <c:v>25.5833333333333</c:v>
                </c:pt>
                <c:pt idx="615" c:formatCode="[$-F400]h:mm:ss\ AM/PM">
                  <c:v>25.625</c:v>
                </c:pt>
                <c:pt idx="616" c:formatCode="[$-F400]h:mm:ss\ AM/PM">
                  <c:v>25.6666666666667</c:v>
                </c:pt>
                <c:pt idx="617" c:formatCode="[$-F400]h:mm:ss\ AM/PM">
                  <c:v>25.7083333333333</c:v>
                </c:pt>
                <c:pt idx="618" c:formatCode="[$-F400]h:mm:ss\ AM/PM">
                  <c:v>25.75</c:v>
                </c:pt>
                <c:pt idx="619" c:formatCode="[$-F400]h:mm:ss\ AM/PM">
                  <c:v>25.7916666666667</c:v>
                </c:pt>
                <c:pt idx="620" c:formatCode="[$-F400]h:mm:ss\ AM/PM">
                  <c:v>25.8333333333333</c:v>
                </c:pt>
                <c:pt idx="621" c:formatCode="[$-F400]h:mm:ss\ AM/PM">
                  <c:v>25.875</c:v>
                </c:pt>
                <c:pt idx="622" c:formatCode="[$-F400]h:mm:ss\ AM/PM">
                  <c:v>25.9166666666667</c:v>
                </c:pt>
                <c:pt idx="623" c:formatCode="[$-F400]h:mm:ss\ AM/PM">
                  <c:v>25.9583333333333</c:v>
                </c:pt>
                <c:pt idx="624" c:formatCode="[$-F400]h:mm:ss\ AM/PM">
                  <c:v>26</c:v>
                </c:pt>
                <c:pt idx="625" c:formatCode="[$-F400]h:mm:ss\ AM/PM">
                  <c:v>26.0416666666667</c:v>
                </c:pt>
                <c:pt idx="626" c:formatCode="[$-F400]h:mm:ss\ AM/PM">
                  <c:v>26.0833333333333</c:v>
                </c:pt>
                <c:pt idx="627" c:formatCode="[$-F400]h:mm:ss\ AM/PM">
                  <c:v>26.125</c:v>
                </c:pt>
                <c:pt idx="628" c:formatCode="[$-F400]h:mm:ss\ AM/PM">
                  <c:v>26.1666666666667</c:v>
                </c:pt>
                <c:pt idx="629" c:formatCode="[$-F400]h:mm:ss\ AM/PM">
                  <c:v>26.2083333333333</c:v>
                </c:pt>
                <c:pt idx="630" c:formatCode="[$-F400]h:mm:ss\ AM/PM">
                  <c:v>26.25</c:v>
                </c:pt>
                <c:pt idx="631" c:formatCode="[$-F400]h:mm:ss\ AM/PM">
                  <c:v>26.2916666666667</c:v>
                </c:pt>
                <c:pt idx="632" c:formatCode="[$-F400]h:mm:ss\ AM/PM">
                  <c:v>26.3333333333333</c:v>
                </c:pt>
                <c:pt idx="633" c:formatCode="[$-F400]h:mm:ss\ AM/PM">
                  <c:v>26.375</c:v>
                </c:pt>
                <c:pt idx="634" c:formatCode="[$-F400]h:mm:ss\ AM/PM">
                  <c:v>26.4166666666667</c:v>
                </c:pt>
                <c:pt idx="635" c:formatCode="[$-F400]h:mm:ss\ AM/PM">
                  <c:v>26.4583333333333</c:v>
                </c:pt>
                <c:pt idx="636" c:formatCode="[$-F400]h:mm:ss\ AM/PM">
                  <c:v>26.5</c:v>
                </c:pt>
                <c:pt idx="637" c:formatCode="[$-F400]h:mm:ss\ AM/PM">
                  <c:v>26.5416666666667</c:v>
                </c:pt>
                <c:pt idx="638" c:formatCode="[$-F400]h:mm:ss\ AM/PM">
                  <c:v>26.5833333333333</c:v>
                </c:pt>
                <c:pt idx="639" c:formatCode="[$-F400]h:mm:ss\ AM/PM">
                  <c:v>26.625</c:v>
                </c:pt>
                <c:pt idx="640" c:formatCode="[$-F400]h:mm:ss\ AM/PM">
                  <c:v>26.6666666666667</c:v>
                </c:pt>
                <c:pt idx="641" c:formatCode="[$-F400]h:mm:ss\ AM/PM">
                  <c:v>26.7083333333333</c:v>
                </c:pt>
                <c:pt idx="642" c:formatCode="[$-F400]h:mm:ss\ AM/PM">
                  <c:v>26.75</c:v>
                </c:pt>
                <c:pt idx="643" c:formatCode="[$-F400]h:mm:ss\ AM/PM">
                  <c:v>26.7916666666667</c:v>
                </c:pt>
                <c:pt idx="644" c:formatCode="[$-F400]h:mm:ss\ AM/PM">
                  <c:v>26.8333333333333</c:v>
                </c:pt>
                <c:pt idx="645" c:formatCode="[$-F400]h:mm:ss\ AM/PM">
                  <c:v>26.875</c:v>
                </c:pt>
                <c:pt idx="646" c:formatCode="[$-F400]h:mm:ss\ AM/PM">
                  <c:v>26.9166666666667</c:v>
                </c:pt>
                <c:pt idx="647" c:formatCode="[$-F400]h:mm:ss\ AM/PM">
                  <c:v>26.9583333333333</c:v>
                </c:pt>
                <c:pt idx="648" c:formatCode="[$-F400]h:mm:ss\ AM/PM">
                  <c:v>27</c:v>
                </c:pt>
                <c:pt idx="649" c:formatCode="[$-F400]h:mm:ss\ AM/PM">
                  <c:v>27.0416666666667</c:v>
                </c:pt>
                <c:pt idx="650" c:formatCode="[$-F400]h:mm:ss\ AM/PM">
                  <c:v>27.0833333333333</c:v>
                </c:pt>
                <c:pt idx="651" c:formatCode="[$-F400]h:mm:ss\ AM/PM">
                  <c:v>27.125</c:v>
                </c:pt>
                <c:pt idx="652" c:formatCode="[$-F400]h:mm:ss\ AM/PM">
                  <c:v>27.1666666666667</c:v>
                </c:pt>
                <c:pt idx="653" c:formatCode="[$-F400]h:mm:ss\ AM/PM">
                  <c:v>27.2083333333333</c:v>
                </c:pt>
                <c:pt idx="654" c:formatCode="[$-F400]h:mm:ss\ AM/PM">
                  <c:v>27.25</c:v>
                </c:pt>
                <c:pt idx="655" c:formatCode="[$-F400]h:mm:ss\ AM/PM">
                  <c:v>27.2916666666667</c:v>
                </c:pt>
                <c:pt idx="656" c:formatCode="[$-F400]h:mm:ss\ AM/PM">
                  <c:v>27.3333333333333</c:v>
                </c:pt>
                <c:pt idx="657" c:formatCode="[$-F400]h:mm:ss\ AM/PM">
                  <c:v>27.375</c:v>
                </c:pt>
                <c:pt idx="658" c:formatCode="[$-F400]h:mm:ss\ AM/PM">
                  <c:v>27.4166666666667</c:v>
                </c:pt>
                <c:pt idx="659" c:formatCode="[$-F400]h:mm:ss\ AM/PM">
                  <c:v>27.4583333333333</c:v>
                </c:pt>
                <c:pt idx="660" c:formatCode="[$-F400]h:mm:ss\ AM/PM">
                  <c:v>27.5</c:v>
                </c:pt>
                <c:pt idx="661" c:formatCode="[$-F400]h:mm:ss\ AM/PM">
                  <c:v>27.5416666666667</c:v>
                </c:pt>
                <c:pt idx="662" c:formatCode="[$-F400]h:mm:ss\ AM/PM">
                  <c:v>27.5833333333333</c:v>
                </c:pt>
                <c:pt idx="663" c:formatCode="[$-F400]h:mm:ss\ AM/PM">
                  <c:v>27.625</c:v>
                </c:pt>
                <c:pt idx="664" c:formatCode="[$-F400]h:mm:ss\ AM/PM">
                  <c:v>27.6666666666667</c:v>
                </c:pt>
                <c:pt idx="665" c:formatCode="[$-F400]h:mm:ss\ AM/PM">
                  <c:v>27.7083333333333</c:v>
                </c:pt>
                <c:pt idx="666" c:formatCode="[$-F400]h:mm:ss\ AM/PM">
                  <c:v>27.75</c:v>
                </c:pt>
                <c:pt idx="667" c:formatCode="[$-F400]h:mm:ss\ AM/PM">
                  <c:v>27.7916666666667</c:v>
                </c:pt>
                <c:pt idx="668" c:formatCode="[$-F400]h:mm:ss\ AM/PM">
                  <c:v>27.8333333333333</c:v>
                </c:pt>
                <c:pt idx="669" c:formatCode="[$-F400]h:mm:ss\ AM/PM">
                  <c:v>27.875</c:v>
                </c:pt>
                <c:pt idx="670" c:formatCode="[$-F400]h:mm:ss\ AM/PM">
                  <c:v>27.9166666666667</c:v>
                </c:pt>
                <c:pt idx="671" c:formatCode="[$-F400]h:mm:ss\ AM/PM">
                  <c:v>27.9583333333333</c:v>
                </c:pt>
                <c:pt idx="672" c:formatCode="[$-F400]h:mm:ss\ AM/PM">
                  <c:v>28</c:v>
                </c:pt>
                <c:pt idx="673" c:formatCode="[$-F400]h:mm:ss\ AM/PM">
                  <c:v>28.0416666666667</c:v>
                </c:pt>
                <c:pt idx="674" c:formatCode="[$-F400]h:mm:ss\ AM/PM">
                  <c:v>28.0833333333333</c:v>
                </c:pt>
                <c:pt idx="675" c:formatCode="[$-F400]h:mm:ss\ AM/PM">
                  <c:v>28.125</c:v>
                </c:pt>
                <c:pt idx="676" c:formatCode="[$-F400]h:mm:ss\ AM/PM">
                  <c:v>28.1666666666667</c:v>
                </c:pt>
                <c:pt idx="677" c:formatCode="[$-F400]h:mm:ss\ AM/PM">
                  <c:v>28.2083333333333</c:v>
                </c:pt>
                <c:pt idx="678" c:formatCode="[$-F400]h:mm:ss\ AM/PM">
                  <c:v>28.25</c:v>
                </c:pt>
                <c:pt idx="679" c:formatCode="[$-F400]h:mm:ss\ AM/PM">
                  <c:v>28.2916666666667</c:v>
                </c:pt>
                <c:pt idx="680" c:formatCode="[$-F400]h:mm:ss\ AM/PM">
                  <c:v>28.3333333333333</c:v>
                </c:pt>
                <c:pt idx="681" c:formatCode="[$-F400]h:mm:ss\ AM/PM">
                  <c:v>28.375</c:v>
                </c:pt>
                <c:pt idx="682" c:formatCode="[$-F400]h:mm:ss\ AM/PM">
                  <c:v>28.4166666666667</c:v>
                </c:pt>
                <c:pt idx="683" c:formatCode="[$-F400]h:mm:ss\ AM/PM">
                  <c:v>28.4583333333333</c:v>
                </c:pt>
                <c:pt idx="684" c:formatCode="[$-F400]h:mm:ss\ AM/PM">
                  <c:v>28.5</c:v>
                </c:pt>
                <c:pt idx="685" c:formatCode="[$-F400]h:mm:ss\ AM/PM">
                  <c:v>28.5416666666667</c:v>
                </c:pt>
                <c:pt idx="686" c:formatCode="[$-F400]h:mm:ss\ AM/PM">
                  <c:v>28.5833333333333</c:v>
                </c:pt>
                <c:pt idx="687" c:formatCode="[$-F400]h:mm:ss\ AM/PM">
                  <c:v>28.625</c:v>
                </c:pt>
                <c:pt idx="688" c:formatCode="[$-F400]h:mm:ss\ AM/PM">
                  <c:v>28.6666666666667</c:v>
                </c:pt>
                <c:pt idx="689" c:formatCode="[$-F400]h:mm:ss\ AM/PM">
                  <c:v>28.7083333333333</c:v>
                </c:pt>
                <c:pt idx="690" c:formatCode="[$-F400]h:mm:ss\ AM/PM">
                  <c:v>28.75</c:v>
                </c:pt>
                <c:pt idx="691" c:formatCode="[$-F400]h:mm:ss\ AM/PM">
                  <c:v>28.7916666666667</c:v>
                </c:pt>
                <c:pt idx="692" c:formatCode="[$-F400]h:mm:ss\ AM/PM">
                  <c:v>28.8333333333333</c:v>
                </c:pt>
                <c:pt idx="693" c:formatCode="[$-F400]h:mm:ss\ AM/PM">
                  <c:v>28.875</c:v>
                </c:pt>
                <c:pt idx="694" c:formatCode="[$-F400]h:mm:ss\ AM/PM">
                  <c:v>28.9166666666667</c:v>
                </c:pt>
                <c:pt idx="695" c:formatCode="[$-F400]h:mm:ss\ AM/PM">
                  <c:v>28.9583333333333</c:v>
                </c:pt>
              </c:numCache>
            </c:numRef>
          </c:cat>
          <c:val>
            <c:numRef>
              <c:f>'Raw Data Pasut'!$D$2:$D$697</c:f>
              <c:numCache>
                <c:formatCode>0.000</c:formatCode>
                <c:ptCount val="696"/>
                <c:pt idx="0">
                  <c:v>1.288103475</c:v>
                </c:pt>
                <c:pt idx="1">
                  <c:v>1.207834933</c:v>
                </c:pt>
                <c:pt idx="2">
                  <c:v>1.148771517</c:v>
                </c:pt>
                <c:pt idx="3">
                  <c:v>1.123025817</c:v>
                </c:pt>
                <c:pt idx="4">
                  <c:v>1.130473812</c:v>
                </c:pt>
                <c:pt idx="5">
                  <c:v>1.16248086</c:v>
                </c:pt>
                <c:pt idx="6">
                  <c:v>1.207835409</c:v>
                </c:pt>
                <c:pt idx="7">
                  <c:v>1.256380183</c:v>
                </c:pt>
                <c:pt idx="8">
                  <c:v>1.299870384</c:v>
                </c:pt>
                <c:pt idx="9">
                  <c:v>1.332511994</c:v>
                </c:pt>
                <c:pt idx="10">
                  <c:v>1.352765746</c:v>
                </c:pt>
                <c:pt idx="11">
                  <c:v>1.365349693</c:v>
                </c:pt>
                <c:pt idx="12">
                  <c:v>1.381156076</c:v>
                </c:pt>
                <c:pt idx="13">
                  <c:v>1.413832837</c:v>
                </c:pt>
                <c:pt idx="14">
                  <c:v>1.473849547</c:v>
                </c:pt>
                <c:pt idx="15">
                  <c:v>1.562682442</c:v>
                </c:pt>
                <c:pt idx="16">
                  <c:v>1.670256932</c:v>
                </c:pt>
                <c:pt idx="17">
                  <c:v>1.777192638</c:v>
                </c:pt>
                <c:pt idx="18">
                  <c:v>1.860538742</c:v>
                </c:pt>
                <c:pt idx="19">
                  <c:v>1.900018038</c:v>
                </c:pt>
                <c:pt idx="20">
                  <c:v>1.882620084</c:v>
                </c:pt>
                <c:pt idx="21">
                  <c:v>1.805222788</c:v>
                </c:pt>
                <c:pt idx="22">
                  <c:v>1.675667498</c:v>
                </c:pt>
                <c:pt idx="23">
                  <c:v>1.512188812</c:v>
                </c:pt>
                <c:pt idx="24">
                  <c:v>1.340646783</c:v>
                </c:pt>
                <c:pt idx="25">
                  <c:v>1.189493989</c:v>
                </c:pt>
                <c:pt idx="26">
                  <c:v>1.083464009</c:v>
                </c:pt>
                <c:pt idx="27">
                  <c:v>1.037737895</c:v>
                </c:pt>
                <c:pt idx="28">
                  <c:v>1.054378017</c:v>
                </c:pt>
                <c:pt idx="29">
                  <c:v>1.122157607</c:v>
                </c:pt>
                <c:pt idx="30">
                  <c:v>1.219794858</c:v>
                </c:pt>
                <c:pt idx="31">
                  <c:v>1.321473248</c:v>
                </c:pt>
                <c:pt idx="32">
                  <c:v>1.403049931</c:v>
                </c:pt>
                <c:pt idx="33">
                  <c:v>1.447705762</c:v>
                </c:pt>
                <c:pt idx="34">
                  <c:v>1.450242788</c:v>
                </c:pt>
                <c:pt idx="35">
                  <c:v>1.41908736</c:v>
                </c:pt>
                <c:pt idx="36">
                  <c:v>1.37480604</c:v>
                </c:pt>
                <c:pt idx="37">
                  <c:v>1.344640576</c:v>
                </c:pt>
                <c:pt idx="38">
                  <c:v>1.354193413</c:v>
                </c:pt>
                <c:pt idx="39">
                  <c:v>1.418783527</c:v>
                </c:pt>
                <c:pt idx="40">
                  <c:v>1.537281403</c:v>
                </c:pt>
                <c:pt idx="41">
                  <c:v>1.690527317</c:v>
                </c:pt>
                <c:pt idx="42">
                  <c:v>1.845191297</c:v>
                </c:pt>
                <c:pt idx="43">
                  <c:v>1.962382427</c:v>
                </c:pt>
                <c:pt idx="44">
                  <c:v>2.008651951</c:v>
                </c:pt>
                <c:pt idx="45">
                  <c:v>1.965847126</c:v>
                </c:pt>
                <c:pt idx="46">
                  <c:v>1.83642595</c:v>
                </c:pt>
                <c:pt idx="47">
                  <c:v>1.64260047</c:v>
                </c:pt>
                <c:pt idx="48">
                  <c:v>1.420151097</c:v>
                </c:pt>
                <c:pt idx="49">
                  <c:v>1.209555246</c:v>
                </c:pt>
                <c:pt idx="50">
                  <c:v>1.047326567</c:v>
                </c:pt>
                <c:pt idx="51">
                  <c:v>0.959285152</c:v>
                </c:pt>
                <c:pt idx="52">
                  <c:v>0.955992085</c:v>
                </c:pt>
                <c:pt idx="53">
                  <c:v>1.030203864</c:v>
                </c:pt>
                <c:pt idx="54">
                  <c:v>1.157195342</c:v>
                </c:pt>
                <c:pt idx="55">
                  <c:v>1.29963669</c:v>
                </c:pt>
                <c:pt idx="56">
                  <c:v>1.417554285</c:v>
                </c:pt>
                <c:pt idx="57">
                  <c:v>1.480804339</c:v>
                </c:pt>
                <c:pt idx="58">
                  <c:v>1.478834875</c:v>
                </c:pt>
                <c:pt idx="59">
                  <c:v>1.423078209</c:v>
                </c:pt>
                <c:pt idx="60">
                  <c:v>1.341396392</c:v>
                </c:pt>
                <c:pt idx="61">
                  <c:v>1.268440582</c:v>
                </c:pt>
                <c:pt idx="62">
                  <c:v>1.236676549</c:v>
                </c:pt>
                <c:pt idx="63">
                  <c:v>1.269793801</c:v>
                </c:pt>
                <c:pt idx="64">
                  <c:v>1.377167637</c:v>
                </c:pt>
                <c:pt idx="65">
                  <c:v>1.548704721</c:v>
                </c:pt>
                <c:pt idx="66">
                  <c:v>1.752755045</c:v>
                </c:pt>
                <c:pt idx="67">
                  <c:v>1.941221921</c:v>
                </c:pt>
                <c:pt idx="68">
                  <c:v>2.062815395</c:v>
                </c:pt>
                <c:pt idx="69">
                  <c:v>2.079859458</c:v>
                </c:pt>
                <c:pt idx="70">
                  <c:v>1.981043238</c:v>
                </c:pt>
                <c:pt idx="71">
                  <c:v>1.784562342</c:v>
                </c:pt>
                <c:pt idx="72">
                  <c:v>1.531395479</c:v>
                </c:pt>
                <c:pt idx="73">
                  <c:v>1.272990348</c:v>
                </c:pt>
                <c:pt idx="74">
                  <c:v>1.05872323</c:v>
                </c:pt>
                <c:pt idx="75">
                  <c:v>0.9263883</c:v>
                </c:pt>
                <c:pt idx="76">
                  <c:v>0.896035623</c:v>
                </c:pt>
                <c:pt idx="77">
                  <c:v>0.966265924</c:v>
                </c:pt>
                <c:pt idx="78">
                  <c:v>1.113278371</c:v>
                </c:pt>
                <c:pt idx="79">
                  <c:v>1.294667902</c:v>
                </c:pt>
                <c:pt idx="80">
                  <c:v>1.459548158</c:v>
                </c:pt>
                <c:pt idx="81">
                  <c:v>1.563403435</c:v>
                </c:pt>
                <c:pt idx="82">
                  <c:v>1.582348224</c:v>
                </c:pt>
                <c:pt idx="83">
                  <c:v>1.520430711</c:v>
                </c:pt>
                <c:pt idx="84">
                  <c:v>1.406747368</c:v>
                </c:pt>
                <c:pt idx="85">
                  <c:v>1.284564728</c:v>
                </c:pt>
                <c:pt idx="86">
                  <c:v>1.198266678</c:v>
                </c:pt>
                <c:pt idx="87">
                  <c:v>1.183010504</c:v>
                </c:pt>
                <c:pt idx="88">
                  <c:v>1.257965834</c:v>
                </c:pt>
                <c:pt idx="89">
                  <c:v>1.421392743</c:v>
                </c:pt>
                <c:pt idx="90">
                  <c:v>1.647325723</c:v>
                </c:pt>
                <c:pt idx="91">
                  <c:v>1.887095902</c:v>
                </c:pt>
                <c:pt idx="92">
                  <c:v>2.079450422</c:v>
                </c:pt>
                <c:pt idx="93">
                  <c:v>2.16850769</c:v>
                </c:pt>
                <c:pt idx="94">
                  <c:v>2.122690933</c:v>
                </c:pt>
                <c:pt idx="95">
                  <c:v>1.945834161</c:v>
                </c:pt>
                <c:pt idx="96">
                  <c:v>1.675793794</c:v>
                </c:pt>
                <c:pt idx="97">
                  <c:v>1.372419869</c:v>
                </c:pt>
                <c:pt idx="98">
                  <c:v>1.100669293</c:v>
                </c:pt>
                <c:pt idx="99">
                  <c:v>0.914627639</c:v>
                </c:pt>
                <c:pt idx="100">
                  <c:v>0.846193895</c:v>
                </c:pt>
                <c:pt idx="101">
                  <c:v>0.89994468</c:v>
                </c:pt>
                <c:pt idx="102">
                  <c:v>1.053753376</c:v>
                </c:pt>
                <c:pt idx="103">
                  <c:v>1.263807262</c:v>
                </c:pt>
                <c:pt idx="104">
                  <c:v>1.473405884</c:v>
                </c:pt>
                <c:pt idx="105">
                  <c:v>1.625944643</c:v>
                </c:pt>
                <c:pt idx="106">
                  <c:v>1.681019409</c:v>
                </c:pt>
                <c:pt idx="107">
                  <c:v>1.62854184</c:v>
                </c:pt>
                <c:pt idx="108">
                  <c:v>1.493406378</c:v>
                </c:pt>
                <c:pt idx="109">
                  <c:v>1.326772503</c:v>
                </c:pt>
                <c:pt idx="110">
                  <c:v>1.187808992</c:v>
                </c:pt>
                <c:pt idx="111">
                  <c:v>1.125133619</c:v>
                </c:pt>
                <c:pt idx="112">
                  <c:v>1.165432255</c:v>
                </c:pt>
                <c:pt idx="113">
                  <c:v>1.31016317</c:v>
                </c:pt>
                <c:pt idx="114">
                  <c:v>1.536595939</c:v>
                </c:pt>
                <c:pt idx="115">
                  <c:v>1.800576954</c:v>
                </c:pt>
                <c:pt idx="116">
                  <c:v>2.042529978</c:v>
                </c:pt>
                <c:pt idx="117">
                  <c:v>2.199524917</c:v>
                </c:pt>
                <c:pt idx="118">
                  <c:v>2.222709691</c:v>
                </c:pt>
                <c:pt idx="119">
                  <c:v>2.094365132</c:v>
                </c:pt>
                <c:pt idx="120">
                  <c:v>1.836876903</c:v>
                </c:pt>
                <c:pt idx="121">
                  <c:v>1.508540744</c:v>
                </c:pt>
                <c:pt idx="122">
                  <c:v>1.186686288</c:v>
                </c:pt>
                <c:pt idx="123">
                  <c:v>0.94431853</c:v>
                </c:pt>
                <c:pt idx="124">
                  <c:v>0.829502958</c:v>
                </c:pt>
                <c:pt idx="125">
                  <c:v>0.855021713</c:v>
                </c:pt>
                <c:pt idx="126">
                  <c:v>0.999980574</c:v>
                </c:pt>
                <c:pt idx="127">
                  <c:v>1.219119765</c:v>
                </c:pt>
                <c:pt idx="128">
                  <c:v>1.454196299</c:v>
                </c:pt>
                <c:pt idx="129">
                  <c:v>1.645251086</c:v>
                </c:pt>
                <c:pt idx="130">
                  <c:v>1.743019616</c:v>
                </c:pt>
                <c:pt idx="131">
                  <c:v>1.722575647</c:v>
                </c:pt>
                <c:pt idx="132">
                  <c:v>1.593602668</c:v>
                </c:pt>
                <c:pt idx="133">
                  <c:v>1.400265887</c:v>
                </c:pt>
                <c:pt idx="134">
                  <c:v>1.207657734</c:v>
                </c:pt>
                <c:pt idx="135">
                  <c:v>1.079941236</c:v>
                </c:pt>
                <c:pt idx="136">
                  <c:v>1.060611676</c:v>
                </c:pt>
                <c:pt idx="137">
                  <c:v>1.162793244</c:v>
                </c:pt>
                <c:pt idx="138">
                  <c:v>1.369721009</c:v>
                </c:pt>
                <c:pt idx="139">
                  <c:v>1.640251472</c:v>
                </c:pt>
                <c:pt idx="140">
                  <c:v>1.915827572</c:v>
                </c:pt>
                <c:pt idx="141">
                  <c:v>2.130121756</c:v>
                </c:pt>
                <c:pt idx="142">
                  <c:v>2.223778795</c:v>
                </c:pt>
                <c:pt idx="143">
                  <c:v>2.162470687</c:v>
                </c:pt>
                <c:pt idx="144">
                  <c:v>1.951287284</c:v>
                </c:pt>
                <c:pt idx="145">
                  <c:v>1.637446385</c:v>
                </c:pt>
                <c:pt idx="146">
                  <c:v>1.297744434</c:v>
                </c:pt>
                <c:pt idx="147">
                  <c:v>1.01460995</c:v>
                </c:pt>
                <c:pt idx="148">
                  <c:v>0.850718586</c:v>
                </c:pt>
                <c:pt idx="149">
                  <c:v>0.83282041</c:v>
                </c:pt>
                <c:pt idx="150">
                  <c:v>0.949733912</c:v>
                </c:pt>
                <c:pt idx="151">
                  <c:v>1.161269327</c:v>
                </c:pt>
                <c:pt idx="152">
                  <c:v>1.410595149</c:v>
                </c:pt>
                <c:pt idx="153">
                  <c:v>1.63532078</c:v>
                </c:pt>
                <c:pt idx="154">
                  <c:v>1.778359211</c:v>
                </c:pt>
                <c:pt idx="155">
                  <c:v>1.801267639</c:v>
                </c:pt>
                <c:pt idx="156">
                  <c:v>1.697981169</c:v>
                </c:pt>
                <c:pt idx="157">
                  <c:v>1.501218663</c:v>
                </c:pt>
                <c:pt idx="158">
                  <c:v>1.274578864</c:v>
                </c:pt>
                <c:pt idx="159">
                  <c:v>1.091366695</c:v>
                </c:pt>
                <c:pt idx="160">
                  <c:v>1.009982017</c:v>
                </c:pt>
                <c:pt idx="161">
                  <c:v>1.057580985</c:v>
                </c:pt>
                <c:pt idx="162">
                  <c:v>1.22705731</c:v>
                </c:pt>
                <c:pt idx="163">
                  <c:v>1.483349445</c:v>
                </c:pt>
                <c:pt idx="164">
                  <c:v>1.771912263</c:v>
                </c:pt>
                <c:pt idx="165">
                  <c:v>2.026858909</c:v>
                </c:pt>
                <c:pt idx="166">
                  <c:v>2.182182018</c:v>
                </c:pt>
                <c:pt idx="167">
                  <c:v>2.188846037</c:v>
                </c:pt>
                <c:pt idx="168">
                  <c:v>2.033474065</c:v>
                </c:pt>
                <c:pt idx="169">
                  <c:v>1.748479448</c:v>
                </c:pt>
                <c:pt idx="170">
                  <c:v>1.405413518</c:v>
                </c:pt>
                <c:pt idx="171">
                  <c:v>1.09221841</c:v>
                </c:pt>
                <c:pt idx="172">
                  <c:v>0.884400808</c:v>
                </c:pt>
                <c:pt idx="173">
                  <c:v>0.823251165</c:v>
                </c:pt>
                <c:pt idx="174">
                  <c:v>0.909108263</c:v>
                </c:pt>
                <c:pt idx="175">
                  <c:v>1.108303274</c:v>
                </c:pt>
                <c:pt idx="176">
                  <c:v>1.366031656</c:v>
                </c:pt>
                <c:pt idx="177">
                  <c:v>1.6184965</c:v>
                </c:pt>
                <c:pt idx="178">
                  <c:v>1.803711817</c:v>
                </c:pt>
                <c:pt idx="179">
                  <c:v>1.874058583</c:v>
                </c:pt>
                <c:pt idx="180">
                  <c:v>1.810620025</c:v>
                </c:pt>
                <c:pt idx="181">
                  <c:v>1.633010913</c:v>
                </c:pt>
                <c:pt idx="182">
                  <c:v>1.396657597</c:v>
                </c:pt>
                <c:pt idx="183">
                  <c:v>1.175580534</c:v>
                </c:pt>
                <c:pt idx="184">
                  <c:v>1.03779073</c:v>
                </c:pt>
                <c:pt idx="185">
                  <c:v>1.024686081</c:v>
                </c:pt>
                <c:pt idx="186">
                  <c:v>1.142251137</c:v>
                </c:pt>
                <c:pt idx="187">
                  <c:v>1.36402852</c:v>
                </c:pt>
                <c:pt idx="188">
                  <c:v>1.640228246</c:v>
                </c:pt>
                <c:pt idx="189">
                  <c:v>1.907884007</c:v>
                </c:pt>
                <c:pt idx="190">
                  <c:v>2.101640028</c:v>
                </c:pt>
                <c:pt idx="191">
                  <c:v>2.167472087</c:v>
                </c:pt>
                <c:pt idx="192">
                  <c:v>2.078747262</c:v>
                </c:pt>
                <c:pt idx="193">
                  <c:v>1.848536695</c:v>
                </c:pt>
                <c:pt idx="194">
                  <c:v>1.530307946</c:v>
                </c:pt>
                <c:pt idx="195">
                  <c:v>1.203748708</c:v>
                </c:pt>
                <c:pt idx="196">
                  <c:v>0.95034414</c:v>
                </c:pt>
                <c:pt idx="197">
                  <c:v>0.828824284</c:v>
                </c:pt>
                <c:pt idx="198">
                  <c:v>0.860152507</c:v>
                </c:pt>
                <c:pt idx="199">
                  <c:v>1.02603081</c:v>
                </c:pt>
                <c:pt idx="200">
                  <c:v>1.278143273</c:v>
                </c:pt>
                <c:pt idx="201">
                  <c:v>1.552081211</c:v>
                </c:pt>
                <c:pt idx="202">
                  <c:v>1.781414547</c:v>
                </c:pt>
                <c:pt idx="203">
                  <c:v>1.910855886</c:v>
                </c:pt>
                <c:pt idx="204">
                  <c:v>1.908757716</c:v>
                </c:pt>
                <c:pt idx="205">
                  <c:v>1.776997168</c:v>
                </c:pt>
                <c:pt idx="206">
                  <c:v>1.553542392</c:v>
                </c:pt>
                <c:pt idx="207">
                  <c:v>1.303693265</c:v>
                </c:pt>
                <c:pt idx="208">
                  <c:v>1.100963576</c:v>
                </c:pt>
                <c:pt idx="209">
                  <c:v>1.004432256</c:v>
                </c:pt>
                <c:pt idx="210">
                  <c:v>1.041652887</c:v>
                </c:pt>
                <c:pt idx="211">
                  <c:v>1.203070929</c:v>
                </c:pt>
                <c:pt idx="212">
                  <c:v>1.447638191</c:v>
                </c:pt>
                <c:pt idx="213">
                  <c:v>1.714679363</c:v>
                </c:pt>
                <c:pt idx="214">
                  <c:v>1.937307246</c:v>
                </c:pt>
                <c:pt idx="215">
                  <c:v>2.056154856</c:v>
                </c:pt>
                <c:pt idx="216">
                  <c:v>2.033842139</c:v>
                </c:pt>
                <c:pt idx="217">
                  <c:v>1.867865591</c:v>
                </c:pt>
                <c:pt idx="218">
                  <c:v>1.595765626</c:v>
                </c:pt>
                <c:pt idx="219">
                  <c:v>1.286941532</c:v>
                </c:pt>
                <c:pt idx="220">
                  <c:v>1.021748471</c:v>
                </c:pt>
                <c:pt idx="221">
                  <c:v>0.866143715</c:v>
                </c:pt>
                <c:pt idx="222">
                  <c:v>0.85302136</c:v>
                </c:pt>
                <c:pt idx="223">
                  <c:v>0.977044834</c:v>
                </c:pt>
                <c:pt idx="224">
                  <c:v>1.201642082</c:v>
                </c:pt>
                <c:pt idx="225">
                  <c:v>1.471314661</c:v>
                </c:pt>
                <c:pt idx="226">
                  <c:v>1.723429145</c:v>
                </c:pt>
                <c:pt idx="227">
                  <c:v>1.898894615</c:v>
                </c:pt>
                <c:pt idx="228">
                  <c:v>1.954266941</c:v>
                </c:pt>
                <c:pt idx="229">
                  <c:v>1.875082219</c:v>
                </c:pt>
                <c:pt idx="230">
                  <c:v>1.684556842</c:v>
                </c:pt>
                <c:pt idx="231">
                  <c:v>1.439989592</c:v>
                </c:pt>
                <c:pt idx="232">
                  <c:v>1.214789991</c:v>
                </c:pt>
                <c:pt idx="233">
                  <c:v>1.073292427</c:v>
                </c:pt>
                <c:pt idx="234">
                  <c:v>1.050586525</c:v>
                </c:pt>
                <c:pt idx="235">
                  <c:v>1.145982651</c:v>
                </c:pt>
                <c:pt idx="236">
                  <c:v>1.329525183</c:v>
                </c:pt>
                <c:pt idx="237">
                  <c:v>1.553980764</c:v>
                </c:pt>
                <c:pt idx="238">
                  <c:v>1.765278359</c:v>
                </c:pt>
                <c:pt idx="239">
                  <c:v>1.910491084</c:v>
                </c:pt>
                <c:pt idx="240">
                  <c:v>1.947074755</c:v>
                </c:pt>
                <c:pt idx="241">
                  <c:v>1.855241871</c:v>
                </c:pt>
                <c:pt idx="242">
                  <c:v>1.649088243</c:v>
                </c:pt>
                <c:pt idx="243">
                  <c:v>1.378207596</c:v>
                </c:pt>
                <c:pt idx="244">
                  <c:v>1.114827737</c:v>
                </c:pt>
                <c:pt idx="245">
                  <c:v>0.930194074</c:v>
                </c:pt>
                <c:pt idx="246">
                  <c:v>0.871149017</c:v>
                </c:pt>
                <c:pt idx="247">
                  <c:v>0.947686146</c:v>
                </c:pt>
                <c:pt idx="248">
                  <c:v>1.134951257</c:v>
                </c:pt>
                <c:pt idx="249">
                  <c:v>1.384861692</c:v>
                </c:pt>
                <c:pt idx="250">
                  <c:v>1.639623154</c:v>
                </c:pt>
                <c:pt idx="251">
                  <c:v>1.842915859</c:v>
                </c:pt>
                <c:pt idx="252">
                  <c:v>1.949550944</c:v>
                </c:pt>
                <c:pt idx="253">
                  <c:v>1.935444236</c:v>
                </c:pt>
                <c:pt idx="254">
                  <c:v>1.80617539</c:v>
                </c:pt>
                <c:pt idx="255">
                  <c:v>1.598774842</c:v>
                </c:pt>
                <c:pt idx="256">
                  <c:v>1.372499346</c:v>
                </c:pt>
                <c:pt idx="257">
                  <c:v>1.190278147</c:v>
                </c:pt>
                <c:pt idx="258">
                  <c:v>1.09857289</c:v>
                </c:pt>
                <c:pt idx="259">
                  <c:v>1.114613122</c:v>
                </c:pt>
                <c:pt idx="260">
                  <c:v>1.225347836</c:v>
                </c:pt>
                <c:pt idx="261">
                  <c:v>1.395629063</c:v>
                </c:pt>
                <c:pt idx="262">
                  <c:v>1.579334318</c:v>
                </c:pt>
                <c:pt idx="263">
                  <c:v>1.728816727</c:v>
                </c:pt>
                <c:pt idx="264">
                  <c:v>1.802735147</c:v>
                </c:pt>
                <c:pt idx="265">
                  <c:v>1.774724685</c:v>
                </c:pt>
                <c:pt idx="266">
                  <c:v>1.642831857</c:v>
                </c:pt>
                <c:pt idx="267">
                  <c:v>1.435003279</c:v>
                </c:pt>
                <c:pt idx="268">
                  <c:v>1.20474766</c:v>
                </c:pt>
                <c:pt idx="269">
                  <c:v>1.015769611</c:v>
                </c:pt>
                <c:pt idx="270">
                  <c:v>0.921383672</c:v>
                </c:pt>
                <c:pt idx="271">
                  <c:v>0.947930543</c:v>
                </c:pt>
                <c:pt idx="272">
                  <c:v>1.08871478</c:v>
                </c:pt>
                <c:pt idx="273">
                  <c:v>1.308894005</c:v>
                </c:pt>
                <c:pt idx="274">
                  <c:v>1.556969471</c:v>
                </c:pt>
                <c:pt idx="275">
                  <c:v>1.777682387</c:v>
                </c:pt>
                <c:pt idx="276">
                  <c:v>1.9234244</c:v>
                </c:pt>
                <c:pt idx="277">
                  <c:v>1.963758937</c:v>
                </c:pt>
                <c:pt idx="278">
                  <c:v>1.892799091</c:v>
                </c:pt>
                <c:pt idx="279">
                  <c:v>1.732301662</c:v>
                </c:pt>
                <c:pt idx="280">
                  <c:v>1.527322102</c:v>
                </c:pt>
                <c:pt idx="281">
                  <c:v>1.3335242</c:v>
                </c:pt>
                <c:pt idx="282">
                  <c:v>1.199867463</c:v>
                </c:pt>
                <c:pt idx="283">
                  <c:v>1.153824087</c:v>
                </c:pt>
                <c:pt idx="284">
                  <c:v>1.195424213</c:v>
                </c:pt>
                <c:pt idx="285">
                  <c:v>1.301450893</c:v>
                </c:pt>
                <c:pt idx="286">
                  <c:v>1.435569243</c:v>
                </c:pt>
                <c:pt idx="287">
                  <c:v>1.558411099</c:v>
                </c:pt>
                <c:pt idx="288">
                  <c:v>1.634781754</c:v>
                </c:pt>
                <c:pt idx="289">
                  <c:v>1.639476546</c:v>
                </c:pt>
                <c:pt idx="290">
                  <c:v>1.563744509</c:v>
                </c:pt>
                <c:pt idx="291">
                  <c:v>1.420815705</c:v>
                </c:pt>
                <c:pt idx="292">
                  <c:v>1.245851833</c:v>
                </c:pt>
                <c:pt idx="293">
                  <c:v>1.087346876</c:v>
                </c:pt>
                <c:pt idx="294">
                  <c:v>0.992232776</c:v>
                </c:pt>
                <c:pt idx="295">
                  <c:v>0.9909715</c:v>
                </c:pt>
                <c:pt idx="296">
                  <c:v>1.088658195</c:v>
                </c:pt>
                <c:pt idx="297">
                  <c:v>1.264701835</c:v>
                </c:pt>
                <c:pt idx="298">
                  <c:v>1.479999368</c:v>
                </c:pt>
                <c:pt idx="299">
                  <c:v>1.688377699</c:v>
                </c:pt>
                <c:pt idx="300">
                  <c:v>1.848404449</c:v>
                </c:pt>
                <c:pt idx="301">
                  <c:v>1.932225933</c:v>
                </c:pt>
                <c:pt idx="302">
                  <c:v>1.929813077</c:v>
                </c:pt>
                <c:pt idx="303">
                  <c:v>1.849030243</c:v>
                </c:pt>
                <c:pt idx="304">
                  <c:v>1.712854595</c:v>
                </c:pt>
                <c:pt idx="305">
                  <c:v>1.554497205</c:v>
                </c:pt>
                <c:pt idx="306">
                  <c:v>1.410375089</c:v>
                </c:pt>
                <c:pt idx="307">
                  <c:v>1.311270825</c:v>
                </c:pt>
                <c:pt idx="308">
                  <c:v>1.273654434</c:v>
                </c:pt>
                <c:pt idx="309">
                  <c:v>1.294679609</c:v>
                </c:pt>
                <c:pt idx="310">
                  <c:v>1.353918939</c:v>
                </c:pt>
                <c:pt idx="311">
                  <c:v>1.421659689</c:v>
                </c:pt>
                <c:pt idx="312">
                  <c:v>1.469550377</c:v>
                </c:pt>
                <c:pt idx="313">
                  <c:v>1.478359909</c:v>
                </c:pt>
                <c:pt idx="314">
                  <c:v>1.440788066</c:v>
                </c:pt>
                <c:pt idx="315">
                  <c:v>1.361179715</c:v>
                </c:pt>
                <c:pt idx="316">
                  <c:v>1.254599869</c:v>
                </c:pt>
                <c:pt idx="317">
                  <c:v>1.145308309</c:v>
                </c:pt>
                <c:pt idx="318">
                  <c:v>1.062828529</c:v>
                </c:pt>
                <c:pt idx="319">
                  <c:v>1.034714725</c:v>
                </c:pt>
                <c:pt idx="320">
                  <c:v>1.077697445</c:v>
                </c:pt>
                <c:pt idx="321">
                  <c:v>1.190828758</c:v>
                </c:pt>
                <c:pt idx="322">
                  <c:v>1.354166257</c:v>
                </c:pt>
                <c:pt idx="323">
                  <c:v>1.534357708</c:v>
                </c:pt>
                <c:pt idx="324">
                  <c:v>1.695189247</c:v>
                </c:pt>
                <c:pt idx="325">
                  <c:v>1.808545764</c:v>
                </c:pt>
                <c:pt idx="326">
                  <c:v>1.861092298</c:v>
                </c:pt>
                <c:pt idx="327">
                  <c:v>1.85458044</c:v>
                </c:pt>
                <c:pt idx="328">
                  <c:v>1.801212395</c:v>
                </c:pt>
                <c:pt idx="329">
                  <c:v>1.717567688</c:v>
                </c:pt>
                <c:pt idx="330">
                  <c:v>1.620160272</c:v>
                </c:pt>
                <c:pt idx="331">
                  <c:v>1.523525814</c:v>
                </c:pt>
                <c:pt idx="332">
                  <c:v>1.43963118</c:v>
                </c:pt>
                <c:pt idx="333">
                  <c:v>1.376892304</c:v>
                </c:pt>
                <c:pt idx="334">
                  <c:v>1.338357792</c:v>
                </c:pt>
                <c:pt idx="335">
                  <c:v>1.320338265</c:v>
                </c:pt>
                <c:pt idx="336">
                  <c:v>1.313265404</c:v>
                </c:pt>
                <c:pt idx="337">
                  <c:v>1.305267113</c:v>
                </c:pt>
                <c:pt idx="338">
                  <c:v>1.286895091</c:v>
                </c:pt>
                <c:pt idx="339">
                  <c:v>1.254525094</c:v>
                </c:pt>
                <c:pt idx="340">
                  <c:v>1.211101316</c:v>
                </c:pt>
                <c:pt idx="341">
                  <c:v>1.164916556</c:v>
                </c:pt>
                <c:pt idx="342">
                  <c:v>1.127852361</c:v>
                </c:pt>
                <c:pt idx="343">
                  <c:v>1.113383253</c:v>
                </c:pt>
                <c:pt idx="344">
                  <c:v>1.133470677</c:v>
                </c:pt>
                <c:pt idx="345">
                  <c:v>1.194202919</c:v>
                </c:pt>
                <c:pt idx="346">
                  <c:v>1.292203412</c:v>
                </c:pt>
                <c:pt idx="347">
                  <c:v>1.414703319</c:v>
                </c:pt>
                <c:pt idx="348">
                  <c:v>1.543967801</c:v>
                </c:pt>
                <c:pt idx="349">
                  <c:v>1.663259602</c:v>
                </c:pt>
                <c:pt idx="350">
                  <c:v>1.760464852</c:v>
                </c:pt>
                <c:pt idx="351">
                  <c:v>1.828117784</c:v>
                </c:pt>
                <c:pt idx="352">
                  <c:v>1.861849584</c:v>
                </c:pt>
                <c:pt idx="353">
                  <c:v>1.859708704</c:v>
                </c:pt>
                <c:pt idx="354">
                  <c:v>1.822595907</c:v>
                </c:pt>
                <c:pt idx="355">
                  <c:v>1.75446444</c:v>
                </c:pt>
                <c:pt idx="356">
                  <c:v>1.661669402</c:v>
                </c:pt>
                <c:pt idx="357">
                  <c:v>1.552272214</c:v>
                </c:pt>
                <c:pt idx="358">
                  <c:v>1.436053119</c:v>
                </c:pt>
                <c:pt idx="359">
                  <c:v>1.324639746</c:v>
                </c:pt>
                <c:pt idx="360">
                  <c:v>1.230372656</c:v>
                </c:pt>
                <c:pt idx="361">
                  <c:v>1.163384698</c:v>
                </c:pt>
                <c:pt idx="362">
                  <c:v>1.12812618</c:v>
                </c:pt>
                <c:pt idx="363">
                  <c:v>1.121550334</c:v>
                </c:pt>
                <c:pt idx="364">
                  <c:v>1.134417625</c:v>
                </c:pt>
                <c:pt idx="365">
                  <c:v>1.155293349</c:v>
                </c:pt>
                <c:pt idx="366">
                  <c:v>1.175299646</c:v>
                </c:pt>
                <c:pt idx="367">
                  <c:v>1.191455239</c:v>
                </c:pt>
                <c:pt idx="368">
                  <c:v>1.207221114</c:v>
                </c:pt>
                <c:pt idx="369">
                  <c:v>1.230042118</c:v>
                </c:pt>
                <c:pt idx="370">
                  <c:v>1.267095681</c:v>
                </c:pt>
                <c:pt idx="371">
                  <c:v>1.321806123</c:v>
                </c:pt>
                <c:pt idx="372">
                  <c:v>1.393526967</c:v>
                </c:pt>
                <c:pt idx="373">
                  <c:v>1.480118611</c:v>
                </c:pt>
                <c:pt idx="374">
                  <c:v>1.579984424</c:v>
                </c:pt>
                <c:pt idx="375">
                  <c:v>1.690331929</c:v>
                </c:pt>
                <c:pt idx="376">
                  <c:v>1.8026197</c:v>
                </c:pt>
                <c:pt idx="377">
                  <c:v>1.89994477</c:v>
                </c:pt>
                <c:pt idx="378">
                  <c:v>1.960134229</c:v>
                </c:pt>
                <c:pt idx="379">
                  <c:v>1.963498935</c:v>
                </c:pt>
                <c:pt idx="380">
                  <c:v>1.900544005</c:v>
                </c:pt>
                <c:pt idx="381">
                  <c:v>1.775539074</c:v>
                </c:pt>
                <c:pt idx="382">
                  <c:v>1.605234071</c:v>
                </c:pt>
                <c:pt idx="383">
                  <c:v>1.414689661</c:v>
                </c:pt>
                <c:pt idx="384">
                  <c:v>1.2324607</c:v>
                </c:pt>
                <c:pt idx="385">
                  <c:v>1.085999465</c:v>
                </c:pt>
                <c:pt idx="386">
                  <c:v>0.996888678</c:v>
                </c:pt>
                <c:pt idx="387">
                  <c:v>0.975701136</c:v>
                </c:pt>
                <c:pt idx="388">
                  <c:v>1.017875247</c:v>
                </c:pt>
                <c:pt idx="389">
                  <c:v>1.103328859</c:v>
                </c:pt>
                <c:pt idx="390">
                  <c:v>1.201739116</c:v>
                </c:pt>
                <c:pt idx="391">
                  <c:v>1.282522651</c:v>
                </c:pt>
                <c:pt idx="392">
                  <c:v>1.325580489</c:v>
                </c:pt>
                <c:pt idx="393">
                  <c:v>1.327898499</c:v>
                </c:pt>
                <c:pt idx="394">
                  <c:v>1.302870805</c:v>
                </c:pt>
                <c:pt idx="395">
                  <c:v>1.273104252</c:v>
                </c:pt>
                <c:pt idx="396">
                  <c:v>1.261306006</c:v>
                </c:pt>
                <c:pt idx="397">
                  <c:v>1.284465942</c:v>
                </c:pt>
                <c:pt idx="398">
                  <c:v>1.352669448</c:v>
                </c:pt>
                <c:pt idx="399">
                  <c:v>1.469017839</c:v>
                </c:pt>
                <c:pt idx="400">
                  <c:v>1.626845964</c:v>
                </c:pt>
                <c:pt idx="401">
                  <c:v>1.805479863</c:v>
                </c:pt>
                <c:pt idx="402">
                  <c:v>1.970257202</c:v>
                </c:pt>
                <c:pt idx="403">
                  <c:v>2.080668728</c:v>
                </c:pt>
                <c:pt idx="404">
                  <c:v>2.103776014</c:v>
                </c:pt>
                <c:pt idx="405">
                  <c:v>2.025504606</c:v>
                </c:pt>
                <c:pt idx="406">
                  <c:v>1.854349414</c:v>
                </c:pt>
                <c:pt idx="407">
                  <c:v>1.617825791</c:v>
                </c:pt>
                <c:pt idx="408">
                  <c:v>1.355759142</c:v>
                </c:pt>
                <c:pt idx="409">
                  <c:v>1.113491813</c:v>
                </c:pt>
                <c:pt idx="410">
                  <c:v>0.934767206</c:v>
                </c:pt>
                <c:pt idx="411">
                  <c:v>0.8527251</c:v>
                </c:pt>
                <c:pt idx="412">
                  <c:v>0.87975882</c:v>
                </c:pt>
                <c:pt idx="413">
                  <c:v>1.000577476</c:v>
                </c:pt>
                <c:pt idx="414">
                  <c:v>1.173766673</c:v>
                </c:pt>
                <c:pt idx="415">
                  <c:v>1.343764064</c:v>
                </c:pt>
                <c:pt idx="416">
                  <c:v>1.459548165</c:v>
                </c:pt>
                <c:pt idx="417">
                  <c:v>1.492297111</c:v>
                </c:pt>
                <c:pt idx="418">
                  <c:v>1.444276206</c:v>
                </c:pt>
                <c:pt idx="419">
                  <c:v>1.345292228</c:v>
                </c:pt>
                <c:pt idx="420">
                  <c:v>1.239296528</c:v>
                </c:pt>
                <c:pt idx="421">
                  <c:v>1.168676296</c:v>
                </c:pt>
                <c:pt idx="422">
                  <c:v>1.163771803</c:v>
                </c:pt>
                <c:pt idx="423">
                  <c:v>1.23967084</c:v>
                </c:pt>
                <c:pt idx="424">
                  <c:v>1.396106382</c:v>
                </c:pt>
                <c:pt idx="425">
                  <c:v>1.615675199</c:v>
                </c:pt>
                <c:pt idx="426">
                  <c:v>1.86134945</c:v>
                </c:pt>
                <c:pt idx="427">
                  <c:v>2.079589926</c:v>
                </c:pt>
                <c:pt idx="428">
                  <c:v>2.213338738</c:v>
                </c:pt>
                <c:pt idx="429">
                  <c:v>2.221020398</c:v>
                </c:pt>
                <c:pt idx="430">
                  <c:v>2.091652452</c:v>
                </c:pt>
                <c:pt idx="431">
                  <c:v>1.848212243</c:v>
                </c:pt>
                <c:pt idx="432">
                  <c:v>1.539202416</c:v>
                </c:pt>
                <c:pt idx="433">
                  <c:v>1.224695196</c:v>
                </c:pt>
                <c:pt idx="434">
                  <c:v>0.963403471</c:v>
                </c:pt>
                <c:pt idx="435">
                  <c:v>0.802995525</c:v>
                </c:pt>
                <c:pt idx="436">
                  <c:v>0.77197877</c:v>
                </c:pt>
                <c:pt idx="437">
                  <c:v>0.871793755</c:v>
                </c:pt>
                <c:pt idx="438">
                  <c:v>1.071686088</c:v>
                </c:pt>
                <c:pt idx="439">
                  <c:v>1.312029307</c:v>
                </c:pt>
                <c:pt idx="440">
                  <c:v>1.519725282</c:v>
                </c:pt>
                <c:pt idx="441">
                  <c:v>1.632330868</c:v>
                </c:pt>
                <c:pt idx="442">
                  <c:v>1.620826042</c:v>
                </c:pt>
                <c:pt idx="443">
                  <c:v>1.499963408</c:v>
                </c:pt>
                <c:pt idx="444">
                  <c:v>1.321049406</c:v>
                </c:pt>
                <c:pt idx="445">
                  <c:v>1.151175608</c:v>
                </c:pt>
                <c:pt idx="446">
                  <c:v>1.049734332</c:v>
                </c:pt>
                <c:pt idx="447">
                  <c:v>1.053027392</c:v>
                </c:pt>
                <c:pt idx="448">
                  <c:v>1.1706301</c:v>
                </c:pt>
                <c:pt idx="449">
                  <c:v>1.388530782</c:v>
                </c:pt>
                <c:pt idx="450">
                  <c:v>1.671831969</c:v>
                </c:pt>
                <c:pt idx="451">
                  <c:v>1.966011761</c:v>
                </c:pt>
                <c:pt idx="452">
                  <c:v>2.203063166</c:v>
                </c:pt>
                <c:pt idx="453">
                  <c:v>2.317973274</c:v>
                </c:pt>
                <c:pt idx="454">
                  <c:v>2.271559418</c:v>
                </c:pt>
                <c:pt idx="455">
                  <c:v>2.067173032</c:v>
                </c:pt>
                <c:pt idx="456">
                  <c:v>1.750498543</c:v>
                </c:pt>
                <c:pt idx="457">
                  <c:v>1.392797515</c:v>
                </c:pt>
                <c:pt idx="458">
                  <c:v>1.068446289</c:v>
                </c:pt>
                <c:pt idx="459">
                  <c:v>0.838361614</c:v>
                </c:pt>
                <c:pt idx="460">
                  <c:v>0.742472236</c:v>
                </c:pt>
                <c:pt idx="461">
                  <c:v>0.795974799</c:v>
                </c:pt>
                <c:pt idx="462">
                  <c:v>0.98411151</c:v>
                </c:pt>
                <c:pt idx="463">
                  <c:v>1.257886479</c:v>
                </c:pt>
                <c:pt idx="464">
                  <c:v>1.539484345</c:v>
                </c:pt>
                <c:pt idx="465">
                  <c:v>1.743092308</c:v>
                </c:pt>
                <c:pt idx="466">
                  <c:v>1.805626374</c:v>
                </c:pt>
                <c:pt idx="467">
                  <c:v>1.712207155</c:v>
                </c:pt>
                <c:pt idx="468">
                  <c:v>1.501980603</c:v>
                </c:pt>
                <c:pt idx="469">
                  <c:v>1.251039836</c:v>
                </c:pt>
                <c:pt idx="470">
                  <c:v>1.042446235</c:v>
                </c:pt>
                <c:pt idx="471">
                  <c:v>0.93925997</c:v>
                </c:pt>
                <c:pt idx="472">
                  <c:v>0.971584525</c:v>
                </c:pt>
                <c:pt idx="473">
                  <c:v>1.137423358</c:v>
                </c:pt>
                <c:pt idx="474">
                  <c:v>1.40877383</c:v>
                </c:pt>
                <c:pt idx="475">
                  <c:v>1.735556895</c:v>
                </c:pt>
                <c:pt idx="476">
                  <c:v>2.048731733</c:v>
                </c:pt>
                <c:pt idx="477">
                  <c:v>2.270510644</c:v>
                </c:pt>
                <c:pt idx="478">
                  <c:v>2.335816067</c:v>
                </c:pt>
                <c:pt idx="479">
                  <c:v>2.217583363</c:v>
                </c:pt>
                <c:pt idx="480">
                  <c:v>1.940762646</c:v>
                </c:pt>
                <c:pt idx="481">
                  <c:v>1.574734017</c:v>
                </c:pt>
                <c:pt idx="482">
                  <c:v>1.208059266</c:v>
                </c:pt>
                <c:pt idx="483">
                  <c:v>0.920593392</c:v>
                </c:pt>
                <c:pt idx="484">
                  <c:v>0.766457575</c:v>
                </c:pt>
                <c:pt idx="485">
                  <c:v>0.769790484</c:v>
                </c:pt>
                <c:pt idx="486">
                  <c:v>0.925366632</c:v>
                </c:pt>
                <c:pt idx="487">
                  <c:v>1.197307279</c:v>
                </c:pt>
                <c:pt idx="488">
                  <c:v>1.518672773</c:v>
                </c:pt>
                <c:pt idx="489">
                  <c:v>1.80127952</c:v>
                </c:pt>
                <c:pt idx="490">
                  <c:v>1.960302909</c:v>
                </c:pt>
                <c:pt idx="491">
                  <c:v>1.945651952</c:v>
                </c:pt>
                <c:pt idx="492">
                  <c:v>1.763561105</c:v>
                </c:pt>
                <c:pt idx="493">
                  <c:v>1.475563352</c:v>
                </c:pt>
                <c:pt idx="494">
                  <c:v>1.175077786</c:v>
                </c:pt>
                <c:pt idx="495">
                  <c:v>0.954019566</c:v>
                </c:pt>
                <c:pt idx="496">
                  <c:v>0.875030939</c:v>
                </c:pt>
                <c:pt idx="497">
                  <c:v>0.958706223</c:v>
                </c:pt>
                <c:pt idx="498">
                  <c:v>1.185321359</c:v>
                </c:pt>
                <c:pt idx="499">
                  <c:v>1.50418226</c:v>
                </c:pt>
                <c:pt idx="500">
                  <c:v>1.844454485</c:v>
                </c:pt>
                <c:pt idx="501">
                  <c:v>2.126885397</c:v>
                </c:pt>
                <c:pt idx="502">
                  <c:v>2.279515218</c:v>
                </c:pt>
                <c:pt idx="503">
                  <c:v>2.257507262</c:v>
                </c:pt>
                <c:pt idx="504">
                  <c:v>2.060128291</c:v>
                </c:pt>
                <c:pt idx="505">
                  <c:v>1.734598947</c:v>
                </c:pt>
                <c:pt idx="506">
                  <c:v>1.362081125</c:v>
                </c:pt>
                <c:pt idx="507">
                  <c:v>1.031856565</c:v>
                </c:pt>
                <c:pt idx="508">
                  <c:v>0.81653368</c:v>
                </c:pt>
                <c:pt idx="509">
                  <c:v>0.757974391</c:v>
                </c:pt>
                <c:pt idx="510">
                  <c:v>0.863961895</c:v>
                </c:pt>
                <c:pt idx="511">
                  <c:v>1.10912513</c:v>
                </c:pt>
                <c:pt idx="512">
                  <c:v>1.436440809</c:v>
                </c:pt>
                <c:pt idx="513">
                  <c:v>1.763450229</c:v>
                </c:pt>
                <c:pt idx="514">
                  <c:v>1.999803318</c:v>
                </c:pt>
                <c:pt idx="515">
                  <c:v>2.075282789</c:v>
                </c:pt>
                <c:pt idx="516">
                  <c:v>1.966768463</c:v>
                </c:pt>
                <c:pt idx="517">
                  <c:v>1.709328085</c:v>
                </c:pt>
                <c:pt idx="518">
                  <c:v>1.384323553</c:v>
                </c:pt>
                <c:pt idx="519">
                  <c:v>1.090058328</c:v>
                </c:pt>
                <c:pt idx="520">
                  <c:v>0.909025652</c:v>
                </c:pt>
                <c:pt idx="521">
                  <c:v>0.885488066</c:v>
                </c:pt>
                <c:pt idx="522">
                  <c:v>1.019492688</c:v>
                </c:pt>
                <c:pt idx="523">
                  <c:v>1.27411773</c:v>
                </c:pt>
                <c:pt idx="524">
                  <c:v>1.587895443</c:v>
                </c:pt>
                <c:pt idx="525">
                  <c:v>1.886804447</c:v>
                </c:pt>
                <c:pt idx="526">
                  <c:v>2.096577041</c:v>
                </c:pt>
                <c:pt idx="527">
                  <c:v>2.158801658</c:v>
                </c:pt>
                <c:pt idx="528">
                  <c:v>2.049510804</c:v>
                </c:pt>
                <c:pt idx="529">
                  <c:v>1.791526595</c:v>
                </c:pt>
                <c:pt idx="530">
                  <c:v>1.450770157</c:v>
                </c:pt>
                <c:pt idx="531">
                  <c:v>1.115220229</c:v>
                </c:pt>
                <c:pt idx="532">
                  <c:v>0.866628025</c:v>
                </c:pt>
                <c:pt idx="533">
                  <c:v>0.759126072</c:v>
                </c:pt>
                <c:pt idx="534">
                  <c:v>0.811715989</c:v>
                </c:pt>
                <c:pt idx="535">
                  <c:v>1.010479723</c:v>
                </c:pt>
                <c:pt idx="536">
                  <c:v>1.312475422</c:v>
                </c:pt>
                <c:pt idx="537">
                  <c:v>1.649652634</c:v>
                </c:pt>
                <c:pt idx="538">
                  <c:v>1.938810152</c:v>
                </c:pt>
                <c:pt idx="539">
                  <c:v>2.102211633</c:v>
                </c:pt>
                <c:pt idx="540">
                  <c:v>2.093573575</c:v>
                </c:pt>
                <c:pt idx="541">
                  <c:v>1.916412397</c:v>
                </c:pt>
                <c:pt idx="542">
                  <c:v>1.624304559</c:v>
                </c:pt>
                <c:pt idx="543">
                  <c:v>1.302816797</c:v>
                </c:pt>
                <c:pt idx="544">
                  <c:v>1.041872823</c:v>
                </c:pt>
                <c:pt idx="545">
                  <c:v>0.909653111</c:v>
                </c:pt>
                <c:pt idx="546">
                  <c:v>0.935886244</c:v>
                </c:pt>
                <c:pt idx="547">
                  <c:v>1.107416754</c:v>
                </c:pt>
                <c:pt idx="548">
                  <c:v>1.374737541</c:v>
                </c:pt>
                <c:pt idx="549">
                  <c:v>1.665783469</c:v>
                </c:pt>
                <c:pt idx="550">
                  <c:v>1.903205424</c:v>
                </c:pt>
                <c:pt idx="551">
                  <c:v>2.022636137</c:v>
                </c:pt>
                <c:pt idx="552">
                  <c:v>1.989529061</c:v>
                </c:pt>
                <c:pt idx="553">
                  <c:v>1.810097702</c:v>
                </c:pt>
                <c:pt idx="554">
                  <c:v>1.530880973</c:v>
                </c:pt>
                <c:pt idx="555">
                  <c:v>1.225088332</c:v>
                </c:pt>
                <c:pt idx="556">
                  <c:v>0.970711893</c:v>
                </c:pt>
                <c:pt idx="557">
                  <c:v>0.829668325</c:v>
                </c:pt>
                <c:pt idx="558">
                  <c:v>0.835018086</c:v>
                </c:pt>
                <c:pt idx="559">
                  <c:v>0.98691027</c:v>
                </c:pt>
                <c:pt idx="560">
                  <c:v>1.253720202</c:v>
                </c:pt>
                <c:pt idx="561">
                  <c:v>1.576510218</c:v>
                </c:pt>
                <c:pt idx="562">
                  <c:v>1.879020436</c:v>
                </c:pt>
                <c:pt idx="563">
                  <c:v>2.085439118</c:v>
                </c:pt>
                <c:pt idx="564">
                  <c:v>2.142716102</c:v>
                </c:pt>
                <c:pt idx="565">
                  <c:v>2.038464416</c:v>
                </c:pt>
                <c:pt idx="566">
                  <c:v>1.805535019</c:v>
                </c:pt>
                <c:pt idx="567">
                  <c:v>1.510726286</c:v>
                </c:pt>
                <c:pt idx="568">
                  <c:v>1.233001685</c:v>
                </c:pt>
                <c:pt idx="569">
                  <c:v>1.040575958</c:v>
                </c:pt>
                <c:pt idx="570">
                  <c:v>0.974546045</c:v>
                </c:pt>
                <c:pt idx="571">
                  <c:v>1.041897384</c:v>
                </c:pt>
                <c:pt idx="572">
                  <c:v>1.216640649</c:v>
                </c:pt>
                <c:pt idx="573">
                  <c:v>1.446753471</c:v>
                </c:pt>
                <c:pt idx="574">
                  <c:v>1.665810929</c:v>
                </c:pt>
                <c:pt idx="575">
                  <c:v>1.808982181</c:v>
                </c:pt>
                <c:pt idx="576">
                  <c:v>1.83126466</c:v>
                </c:pt>
                <c:pt idx="577">
                  <c:v>1.722305673</c:v>
                </c:pt>
                <c:pt idx="578">
                  <c:v>1.510768914</c:v>
                </c:pt>
                <c:pt idx="579">
                  <c:v>1.254995266</c:v>
                </c:pt>
                <c:pt idx="580">
                  <c:v>1.023935623</c:v>
                </c:pt>
                <c:pt idx="581">
                  <c:v>0.877242434</c:v>
                </c:pt>
                <c:pt idx="582">
                  <c:v>0.851953157</c:v>
                </c:pt>
                <c:pt idx="583">
                  <c:v>0.957357533</c:v>
                </c:pt>
                <c:pt idx="584">
                  <c:v>1.175138581</c:v>
                </c:pt>
                <c:pt idx="585">
                  <c:v>1.462189398</c:v>
                </c:pt>
                <c:pt idx="586">
                  <c:v>1.756872869</c:v>
                </c:pt>
                <c:pt idx="587">
                  <c:v>1.991281303</c:v>
                </c:pt>
                <c:pt idx="588">
                  <c:v>2.109351958</c:v>
                </c:pt>
                <c:pt idx="589">
                  <c:v>2.085129916</c:v>
                </c:pt>
                <c:pt idx="590">
                  <c:v>1.932203789</c:v>
                </c:pt>
                <c:pt idx="591">
                  <c:v>1.698499659</c:v>
                </c:pt>
                <c:pt idx="592">
                  <c:v>1.448764516</c:v>
                </c:pt>
                <c:pt idx="593">
                  <c:v>1.243809127</c:v>
                </c:pt>
                <c:pt idx="594">
                  <c:v>1.125621977</c:v>
                </c:pt>
                <c:pt idx="595">
                  <c:v>1.111618751</c:v>
                </c:pt>
                <c:pt idx="596">
                  <c:v>1.195139246</c:v>
                </c:pt>
                <c:pt idx="597">
                  <c:v>1.347875931</c:v>
                </c:pt>
                <c:pt idx="598">
                  <c:v>1.52356401</c:v>
                </c:pt>
                <c:pt idx="599">
                  <c:v>1.666348528</c:v>
                </c:pt>
                <c:pt idx="600">
                  <c:v>1.72623771</c:v>
                </c:pt>
                <c:pt idx="601">
                  <c:v>1.677543527</c:v>
                </c:pt>
                <c:pt idx="602">
                  <c:v>1.530484403</c:v>
                </c:pt>
                <c:pt idx="603">
                  <c:v>1.328006675</c:v>
                </c:pt>
                <c:pt idx="604">
                  <c:v>1.129023284</c:v>
                </c:pt>
                <c:pt idx="605">
                  <c:v>0.987846364</c:v>
                </c:pt>
                <c:pt idx="606">
                  <c:v>0.94012842</c:v>
                </c:pt>
                <c:pt idx="607">
                  <c:v>0.998560834</c:v>
                </c:pt>
                <c:pt idx="608">
                  <c:v>1.154401042</c:v>
                </c:pt>
                <c:pt idx="609">
                  <c:v>1.379951951</c:v>
                </c:pt>
                <c:pt idx="610">
                  <c:v>1.631434945</c:v>
                </c:pt>
                <c:pt idx="611">
                  <c:v>1.85540501</c:v>
                </c:pt>
                <c:pt idx="612">
                  <c:v>2.000917705</c:v>
                </c:pt>
                <c:pt idx="613">
                  <c:v>2.035007712</c:v>
                </c:pt>
                <c:pt idx="614">
                  <c:v>1.954692411</c:v>
                </c:pt>
                <c:pt idx="615">
                  <c:v>1.788515011</c:v>
                </c:pt>
                <c:pt idx="616">
                  <c:v>1.58565201</c:v>
                </c:pt>
                <c:pt idx="617">
                  <c:v>1.397854522</c:v>
                </c:pt>
                <c:pt idx="618">
                  <c:v>1.263599708</c:v>
                </c:pt>
                <c:pt idx="619">
                  <c:v>1.201311228</c:v>
                </c:pt>
                <c:pt idx="620">
                  <c:v>1.211245713</c:v>
                </c:pt>
                <c:pt idx="621">
                  <c:v>1.279974535</c:v>
                </c:pt>
                <c:pt idx="622">
                  <c:v>1.382563103</c:v>
                </c:pt>
                <c:pt idx="623">
                  <c:v>1.48400884</c:v>
                </c:pt>
                <c:pt idx="624">
                  <c:v>1.545617384</c:v>
                </c:pt>
                <c:pt idx="625">
                  <c:v>1.538213322</c:v>
                </c:pt>
                <c:pt idx="626">
                  <c:v>1.45584908</c:v>
                </c:pt>
                <c:pt idx="627">
                  <c:v>1.320207676</c:v>
                </c:pt>
                <c:pt idx="628">
                  <c:v>1.171766214</c:v>
                </c:pt>
                <c:pt idx="629">
                  <c:v>1.053609991</c:v>
                </c:pt>
                <c:pt idx="630">
                  <c:v>0.998062682</c:v>
                </c:pt>
                <c:pt idx="631">
                  <c:v>1.021520096</c:v>
                </c:pt>
                <c:pt idx="632">
                  <c:v>1.124873415</c:v>
                </c:pt>
                <c:pt idx="633">
                  <c:v>1.294156996</c:v>
                </c:pt>
                <c:pt idx="634">
                  <c:v>1.500367859</c:v>
                </c:pt>
                <c:pt idx="635">
                  <c:v>1.702466563</c:v>
                </c:pt>
                <c:pt idx="636">
                  <c:v>1.856914103</c:v>
                </c:pt>
                <c:pt idx="637">
                  <c:v>1.931495972</c:v>
                </c:pt>
                <c:pt idx="638">
                  <c:v>1.916649206</c:v>
                </c:pt>
                <c:pt idx="639">
                  <c:v>1.828039719</c:v>
                </c:pt>
                <c:pt idx="640">
                  <c:v>1.698830688</c:v>
                </c:pt>
                <c:pt idx="641">
                  <c:v>1.565710569</c:v>
                </c:pt>
                <c:pt idx="642">
                  <c:v>1.456132951</c:v>
                </c:pt>
                <c:pt idx="643">
                  <c:v>1.383000383</c:v>
                </c:pt>
                <c:pt idx="644">
                  <c:v>1.347398517</c:v>
                </c:pt>
                <c:pt idx="645">
                  <c:v>1.344135706</c:v>
                </c:pt>
                <c:pt idx="646">
                  <c:v>1.364140141</c:v>
                </c:pt>
                <c:pt idx="647">
                  <c:v>1.393074412</c:v>
                </c:pt>
                <c:pt idx="648">
                  <c:v>1.411274221</c:v>
                </c:pt>
                <c:pt idx="649">
                  <c:v>1.399706539</c:v>
                </c:pt>
                <c:pt idx="650">
                  <c:v>1.349980748</c:v>
                </c:pt>
                <c:pt idx="651">
                  <c:v>1.270709206</c:v>
                </c:pt>
                <c:pt idx="652">
                  <c:v>1.184378218</c:v>
                </c:pt>
                <c:pt idx="653">
                  <c:v>1.11685979</c:v>
                </c:pt>
                <c:pt idx="654">
                  <c:v>1.087570636</c:v>
                </c:pt>
                <c:pt idx="655">
                  <c:v>1.106179747</c:v>
                </c:pt>
                <c:pt idx="656">
                  <c:v>1.174458107</c:v>
                </c:pt>
                <c:pt idx="657">
                  <c:v>1.287567006</c:v>
                </c:pt>
                <c:pt idx="658">
                  <c:v>1.432204677</c:v>
                </c:pt>
                <c:pt idx="659">
                  <c:v>1.585215206</c:v>
                </c:pt>
                <c:pt idx="660">
                  <c:v>1.717713441</c:v>
                </c:pt>
                <c:pt idx="661">
                  <c:v>1.804725576</c:v>
                </c:pt>
                <c:pt idx="662">
                  <c:v>1.834697281</c:v>
                </c:pt>
                <c:pt idx="663">
                  <c:v>1.812809112</c:v>
                </c:pt>
                <c:pt idx="664">
                  <c:v>1.756446907</c:v>
                </c:pt>
                <c:pt idx="665">
                  <c:v>1.686052377</c:v>
                </c:pt>
                <c:pt idx="666">
                  <c:v>1.616727418</c:v>
                </c:pt>
                <c:pt idx="667">
                  <c:v>1.554767206</c:v>
                </c:pt>
                <c:pt idx="668">
                  <c:v>1.499802237</c:v>
                </c:pt>
                <c:pt idx="669">
                  <c:v>1.44961349</c:v>
                </c:pt>
                <c:pt idx="670">
                  <c:v>1.403425237</c:v>
                </c:pt>
                <c:pt idx="671">
                  <c:v>1.361584367</c:v>
                </c:pt>
                <c:pt idx="672">
                  <c:v>1.323260962</c:v>
                </c:pt>
                <c:pt idx="673">
                  <c:v>1.285698413</c:v>
                </c:pt>
                <c:pt idx="674">
                  <c:v>1.246654449</c:v>
                </c:pt>
                <c:pt idx="675">
                  <c:v>1.20789611</c:v>
                </c:pt>
                <c:pt idx="676">
                  <c:v>1.176010722</c:v>
                </c:pt>
                <c:pt idx="677">
                  <c:v>1.159250996</c:v>
                </c:pt>
                <c:pt idx="678">
                  <c:v>1.163127494</c:v>
                </c:pt>
                <c:pt idx="679">
                  <c:v>1.188698599</c:v>
                </c:pt>
                <c:pt idx="680">
                  <c:v>1.234549532</c:v>
                </c:pt>
                <c:pt idx="681">
                  <c:v>1.299381692</c:v>
                </c:pt>
                <c:pt idx="682">
                  <c:v>1.381488034</c:v>
                </c:pt>
                <c:pt idx="683">
                  <c:v>1.475266926</c:v>
                </c:pt>
                <c:pt idx="684">
                  <c:v>1.569206724</c:v>
                </c:pt>
                <c:pt idx="685">
                  <c:v>1.649212715</c:v>
                </c:pt>
                <c:pt idx="686">
                  <c:v>1.705703057</c:v>
                </c:pt>
                <c:pt idx="687">
                  <c:v>1.738401875</c:v>
                </c:pt>
                <c:pt idx="688">
                  <c:v>1.754256166</c:v>
                </c:pt>
                <c:pt idx="689">
                  <c:v>1.759961223</c:v>
                </c:pt>
                <c:pt idx="690">
                  <c:v>1.755290289</c:v>
                </c:pt>
                <c:pt idx="691">
                  <c:v>1.732647566</c:v>
                </c:pt>
                <c:pt idx="692">
                  <c:v>1.683030822</c:v>
                </c:pt>
                <c:pt idx="693">
                  <c:v>1.603567127</c:v>
                </c:pt>
                <c:pt idx="694">
                  <c:v>1.501046653</c:v>
                </c:pt>
                <c:pt idx="695">
                  <c:v>1.38955799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7229568"/>
        <c:axId val="107231488"/>
      </c:lineChart>
      <c:catAx>
        <c:axId val="1072295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JAM</a:t>
                </a:r>
                <a:endParaRPr lang="en-US" sz="1600"/>
              </a:p>
            </c:rich>
          </c:tx>
          <c:layout/>
          <c:overlay val="0"/>
        </c:title>
        <c:numFmt formatCode="[$-F400]h:mm:ss\ AM/PM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231488"/>
        <c:crosses val="autoZero"/>
        <c:auto val="1"/>
        <c:lblAlgn val="ctr"/>
        <c:lblOffset val="100"/>
        <c:noMultiLvlLbl val="0"/>
      </c:catAx>
      <c:valAx>
        <c:axId val="10723148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TINGGI AIR (m)</a:t>
                </a:r>
                <a:endParaRPr lang="en-US" sz="1600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22956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3ed34d6-301d-4ceb-9418-630c9b9c4737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3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Grafik Elevasi Muka Air Laut di Bitung</a:t>
            </a:r>
            <a:r>
              <a:rPr lang="en-US" sz="3200" baseline="0"/>
              <a:t> pada Agustus</a:t>
            </a:r>
            <a:r>
              <a:rPr lang="en-US" sz="3200"/>
              <a:t> 2009</a:t>
            </a:r>
            <a:endParaRPr lang="en-US" sz="3200"/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'Langkah Perhitungan'!$B$12</c:f>
              <c:strCache>
                <c:ptCount val="1"/>
                <c:pt idx="0">
                  <c:v>1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Perhitungan'!$C$12:$Z$12</c:f>
              <c:numCache>
                <c:formatCode>0</c:formatCode>
                <c:ptCount val="24"/>
                <c:pt idx="0">
                  <c:v>465.79029934294</c:v>
                </c:pt>
                <c:pt idx="1">
                  <c:v>502.943690585439</c:v>
                </c:pt>
                <c:pt idx="2">
                  <c:v>517.207664467147</c:v>
                </c:pt>
                <c:pt idx="3">
                  <c:v>503.414162430546</c:v>
                </c:pt>
                <c:pt idx="4">
                  <c:v>464.040464054548</c:v>
                </c:pt>
                <c:pt idx="5">
                  <c:v>408.784594723098</c:v>
                </c:pt>
                <c:pt idx="6">
                  <c:v>351.949753358088</c:v>
                </c:pt>
                <c:pt idx="7">
                  <c:v>308.462450319118</c:v>
                </c:pt>
                <c:pt idx="8">
                  <c:v>289.880618748653</c:v>
                </c:pt>
                <c:pt idx="9">
                  <c:v>301.605617786122</c:v>
                </c:pt>
                <c:pt idx="10">
                  <c:v>341.863968674532</c:v>
                </c:pt>
                <c:pt idx="11">
                  <c:v>402.358224786081</c:v>
                </c:pt>
                <c:pt idx="12">
                  <c:v>470.178164315178</c:v>
                </c:pt>
                <c:pt idx="13">
                  <c:v>530.585637673332</c:v>
                </c:pt>
                <c:pt idx="14">
                  <c:v>570.3132769965</c:v>
                </c:pt>
                <c:pt idx="15">
                  <c:v>580.811714240144</c:v>
                </c:pt>
                <c:pt idx="16">
                  <c:v>560.572095515832</c:v>
                </c:pt>
                <c:pt idx="17">
                  <c:v>515.62988255899</c:v>
                </c:pt>
                <c:pt idx="18">
                  <c:v>457.874113288298</c:v>
                </c:pt>
                <c:pt idx="19">
                  <c:v>401.657306158196</c:v>
                </c:pt>
                <c:pt idx="20">
                  <c:v>359.899084674088</c:v>
                </c:pt>
                <c:pt idx="21">
                  <c:v>340.960259534567</c:v>
                </c:pt>
                <c:pt idx="22">
                  <c:v>347.043249921721</c:v>
                </c:pt>
                <c:pt idx="23">
                  <c:v>374.181232304431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'Langkah Perhitungan'!$B$13</c:f>
              <c:strCache>
                <c:ptCount val="1"/>
                <c:pt idx="0">
                  <c:v>2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Perhitungan'!$C$13:$Z$13</c:f>
              <c:numCache>
                <c:formatCode>0</c:formatCode>
                <c:ptCount val="24"/>
                <c:pt idx="0">
                  <c:v>419.755019059606</c:v>
                </c:pt>
                <c:pt idx="1">
                  <c:v>458.513511908648</c:v>
                </c:pt>
                <c:pt idx="2">
                  <c:v>484.372846730459</c:v>
                </c:pt>
                <c:pt idx="3">
                  <c:v>489.232042072772</c:v>
                </c:pt>
                <c:pt idx="4">
                  <c:v>470.791509024463</c:v>
                </c:pt>
                <c:pt idx="5">
                  <c:v>433.449221748644</c:v>
                </c:pt>
                <c:pt idx="6">
                  <c:v>387.167361204963</c:v>
                </c:pt>
                <c:pt idx="7">
                  <c:v>344.596496560986</c:v>
                </c:pt>
                <c:pt idx="8">
                  <c:v>317.496578143422</c:v>
                </c:pt>
                <c:pt idx="9">
                  <c:v>313.694642895959</c:v>
                </c:pt>
                <c:pt idx="10">
                  <c:v>335.388456366968</c:v>
                </c:pt>
                <c:pt idx="11">
                  <c:v>378.925993220095</c:v>
                </c:pt>
                <c:pt idx="12">
                  <c:v>435.752799280711</c:v>
                </c:pt>
                <c:pt idx="13">
                  <c:v>494.194756492591</c:v>
                </c:pt>
                <c:pt idx="14">
                  <c:v>541.884581320769</c:v>
                </c:pt>
                <c:pt idx="15">
                  <c:v>568.582508110275</c:v>
                </c:pt>
                <c:pt idx="16">
                  <c:v>568.808338878036</c:v>
                </c:pt>
                <c:pt idx="17">
                  <c:v>543.408567974475</c:v>
                </c:pt>
                <c:pt idx="18">
                  <c:v>499.334051196425</c:v>
                </c:pt>
                <c:pt idx="19">
                  <c:v>447.576448628559</c:v>
                </c:pt>
                <c:pt idx="20">
                  <c:v>400.022385252766</c:v>
                </c:pt>
                <c:pt idx="21">
                  <c:v>366.390785044845</c:v>
                </c:pt>
                <c:pt idx="22">
                  <c:v>352.179684982626</c:v>
                </c:pt>
                <c:pt idx="23">
                  <c:v>357.919182742033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'Langkah Perhitungan'!$B$14</c:f>
              <c:strCache>
                <c:ptCount val="1"/>
                <c:pt idx="0">
                  <c:v>3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Perhitungan'!$C$14:$Z$14</c:f>
              <c:numCache>
                <c:formatCode>0</c:formatCode>
                <c:ptCount val="24"/>
                <c:pt idx="0">
                  <c:v>383.712156235667</c:v>
                </c:pt>
                <c:pt idx="1">
                  <c:v>413.997425216943</c:v>
                </c:pt>
                <c:pt idx="2">
                  <c:v>441.676028545857</c:v>
                </c:pt>
                <c:pt idx="3">
                  <c:v>458.107763454368</c:v>
                </c:pt>
                <c:pt idx="4">
                  <c:v>457.91673144624</c:v>
                </c:pt>
                <c:pt idx="5">
                  <c:v>440.710216710309</c:v>
                </c:pt>
                <c:pt idx="6">
                  <c:v>411.321381386339</c:v>
                </c:pt>
                <c:pt idx="7">
                  <c:v>378.341652093027</c:v>
                </c:pt>
                <c:pt idx="8">
                  <c:v>351.49597155844</c:v>
                </c:pt>
                <c:pt idx="9">
                  <c:v>338.902481391005</c:v>
                </c:pt>
                <c:pt idx="10">
                  <c:v>345.130752732449</c:v>
                </c:pt>
                <c:pt idx="11">
                  <c:v>370.402216640421</c:v>
                </c:pt>
                <c:pt idx="12">
                  <c:v>410.750552605307</c:v>
                </c:pt>
                <c:pt idx="13">
                  <c:v>458.832984552154</c:v>
                </c:pt>
                <c:pt idx="14">
                  <c:v>505.27808831864</c:v>
                </c:pt>
                <c:pt idx="15">
                  <c:v>540.586355107406</c:v>
                </c:pt>
                <c:pt idx="16">
                  <c:v>557.389403304031</c:v>
                </c:pt>
                <c:pt idx="17">
                  <c:v>552.45367772323</c:v>
                </c:pt>
                <c:pt idx="18">
                  <c:v>527.613634462903</c:v>
                </c:pt>
                <c:pt idx="19">
                  <c:v>489.145932199258</c:v>
                </c:pt>
                <c:pt idx="20">
                  <c:v>445.812997563483</c:v>
                </c:pt>
                <c:pt idx="21">
                  <c:v>406.41586224891</c:v>
                </c:pt>
                <c:pt idx="22">
                  <c:v>377.774198134688</c:v>
                </c:pt>
                <c:pt idx="23">
                  <c:v>363.606278794986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'Langkah Perhitungan'!$B$15</c:f>
              <c:strCache>
                <c:ptCount val="1"/>
                <c:pt idx="0">
                  <c:v>4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Perhitungan'!$C$15:$Z$15</c:f>
              <c:numCache>
                <c:formatCode>0</c:formatCode>
                <c:ptCount val="24"/>
                <c:pt idx="0">
                  <c:v>365.474083614451</c:v>
                </c:pt>
                <c:pt idx="1">
                  <c:v>379.459100313496</c:v>
                </c:pt>
                <c:pt idx="2">
                  <c:v>399.08558411562</c:v>
                </c:pt>
                <c:pt idx="3">
                  <c:v>417.590406854023</c:v>
                </c:pt>
                <c:pt idx="4">
                  <c:v>428.874707601324</c:v>
                </c:pt>
                <c:pt idx="5">
                  <c:v>429.359944253868</c:v>
                </c:pt>
                <c:pt idx="6">
                  <c:v>419.160147348451</c:v>
                </c:pt>
                <c:pt idx="7">
                  <c:v>401.981611902477</c:v>
                </c:pt>
                <c:pt idx="8">
                  <c:v>383.779013297975</c:v>
                </c:pt>
                <c:pt idx="9">
                  <c:v>370.822413108599</c:v>
                </c:pt>
                <c:pt idx="10">
                  <c:v>368.00273603615</c:v>
                </c:pt>
                <c:pt idx="11">
                  <c:v>377.848963467868</c:v>
                </c:pt>
                <c:pt idx="12">
                  <c:v>400.209229669072</c:v>
                </c:pt>
                <c:pt idx="13">
                  <c:v>432.309699343142</c:v>
                </c:pt>
                <c:pt idx="14">
                  <c:v>469.073935471641</c:v>
                </c:pt>
                <c:pt idx="15">
                  <c:v>503.869860863339</c:v>
                </c:pt>
                <c:pt idx="16">
                  <c:v>529.854502228992</c:v>
                </c:pt>
                <c:pt idx="17">
                  <c:v>541.713836811125</c:v>
                </c:pt>
                <c:pt idx="18">
                  <c:v>537.163304061919</c:v>
                </c:pt>
                <c:pt idx="19">
                  <c:v>517.516532946809</c:v>
                </c:pt>
                <c:pt idx="20">
                  <c:v>487.074110075805</c:v>
                </c:pt>
                <c:pt idx="21">
                  <c:v>451.71420604392</c:v>
                </c:pt>
                <c:pt idx="22">
                  <c:v>417.396975684121</c:v>
                </c:pt>
                <c:pt idx="23">
                  <c:v>389.105874191588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'Langkah Perhitungan'!$B$16</c:f>
              <c:strCache>
                <c:ptCount val="1"/>
                <c:pt idx="0">
                  <c:v>5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Perhitungan'!$C$16:$Z$16</c:f>
              <c:numCache>
                <c:formatCode>0</c:formatCode>
                <c:ptCount val="24"/>
                <c:pt idx="0">
                  <c:v>368.375077748677</c:v>
                </c:pt>
                <c:pt idx="1">
                  <c:v>362.227537645143</c:v>
                </c:pt>
                <c:pt idx="2">
                  <c:v>366.198610044266</c:v>
                </c:pt>
                <c:pt idx="3">
                  <c:v>377.249482276597</c:v>
                </c:pt>
                <c:pt idx="4">
                  <c:v>390.946610509727</c:v>
                </c:pt>
                <c:pt idx="5">
                  <c:v>402.782230563098</c:v>
                </c:pt>
                <c:pt idx="6">
                  <c:v>409.622751040759</c:v>
                </c:pt>
                <c:pt idx="7">
                  <c:v>410.600624142922</c:v>
                </c:pt>
                <c:pt idx="8">
                  <c:v>407.066312536155</c:v>
                </c:pt>
                <c:pt idx="9">
                  <c:v>401.785874123662</c:v>
                </c:pt>
                <c:pt idx="10">
                  <c:v>397.942849536962</c:v>
                </c:pt>
                <c:pt idx="11">
                  <c:v>398.40533495383</c:v>
                </c:pt>
                <c:pt idx="12">
                  <c:v>405.306952535917</c:v>
                </c:pt>
                <c:pt idx="13">
                  <c:v>419.688722545408</c:v>
                </c:pt>
                <c:pt idx="14">
                  <c:v>441.039986285336</c:v>
                </c:pt>
                <c:pt idx="15">
                  <c:v>466.935216022925</c:v>
                </c:pt>
                <c:pt idx="16">
                  <c:v>493.187361487859</c:v>
                </c:pt>
                <c:pt idx="17">
                  <c:v>514.745569069873</c:v>
                </c:pt>
                <c:pt idx="18">
                  <c:v>527.076713436607</c:v>
                </c:pt>
                <c:pt idx="19">
                  <c:v>527.405816654095</c:v>
                </c:pt>
                <c:pt idx="20">
                  <c:v>515.276524353844</c:v>
                </c:pt>
                <c:pt idx="21">
                  <c:v>492.356023862039</c:v>
                </c:pt>
                <c:pt idx="22">
                  <c:v>461.845306580259</c:v>
                </c:pt>
                <c:pt idx="23">
                  <c:v>427.908949447114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'Langkah Perhitungan'!$B$17</c:f>
              <c:strCache>
                <c:ptCount val="1"/>
                <c:pt idx="0">
                  <c:v>6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Perhitungan'!$C$17:$Z$17</c:f>
              <c:numCache>
                <c:formatCode>0</c:formatCode>
                <c:ptCount val="24"/>
                <c:pt idx="0">
                  <c:v>390.692009672357</c:v>
                </c:pt>
                <c:pt idx="1">
                  <c:v>365.176916885457</c:v>
                </c:pt>
                <c:pt idx="2">
                  <c:v>349.775851415459</c:v>
                </c:pt>
                <c:pt idx="3">
                  <c:v>346.069896043368</c:v>
                </c:pt>
                <c:pt idx="4">
                  <c:v>353.134918182061</c:v>
                </c:pt>
                <c:pt idx="5">
                  <c:v>367.843671835631</c:v>
                </c:pt>
                <c:pt idx="6">
                  <c:v>385.923691961449</c:v>
                </c:pt>
                <c:pt idx="7">
                  <c:v>403.249492218618</c:v>
                </c:pt>
                <c:pt idx="8">
                  <c:v>416.791833664789</c:v>
                </c:pt>
                <c:pt idx="9">
                  <c:v>424.996435217409</c:v>
                </c:pt>
                <c:pt idx="10">
                  <c:v>427.777677431667</c:v>
                </c:pt>
                <c:pt idx="11">
                  <c:v>426.422994443279</c:v>
                </c:pt>
                <c:pt idx="12">
                  <c:v>423.46358781999</c:v>
                </c:pt>
                <c:pt idx="13">
                  <c:v>422.280448874808</c:v>
                </c:pt>
                <c:pt idx="14">
                  <c:v>426.2287160183</c:v>
                </c:pt>
                <c:pt idx="15">
                  <c:v>437.421472802164</c:v>
                </c:pt>
                <c:pt idx="16">
                  <c:v>455.70242953731</c:v>
                </c:pt>
                <c:pt idx="17">
                  <c:v>478.377595368457</c:v>
                </c:pt>
                <c:pt idx="18">
                  <c:v>500.886954420145</c:v>
                </c:pt>
                <c:pt idx="19">
                  <c:v>518.076537787836</c:v>
                </c:pt>
                <c:pt idx="20">
                  <c:v>525.486973678946</c:v>
                </c:pt>
                <c:pt idx="21">
                  <c:v>520.255387086072</c:v>
                </c:pt>
                <c:pt idx="22">
                  <c:v>501.603641118067</c:v>
                </c:pt>
                <c:pt idx="23">
                  <c:v>471.085564914873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'Langkah Perhitungan'!$B$18</c:f>
              <c:strCache>
                <c:ptCount val="1"/>
                <c:pt idx="0">
                  <c:v>7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Perhitungan'!$C$18:$Z$18</c:f>
              <c:numCache>
                <c:formatCode>0</c:formatCode>
                <c:ptCount val="24"/>
                <c:pt idx="0">
                  <c:v>426.4877132383</c:v>
                </c:pt>
                <c:pt idx="1">
                  <c:v>386.366371250859</c:v>
                </c:pt>
                <c:pt idx="2">
                  <c:v>352.242532279323</c:v>
                </c:pt>
                <c:pt idx="3">
                  <c:v>330.174686419249</c:v>
                </c:pt>
                <c:pt idx="4">
                  <c:v>323.682299182414</c:v>
                </c:pt>
                <c:pt idx="5">
                  <c:v>332.82763606123</c:v>
                </c:pt>
                <c:pt idx="6">
                  <c:v>354.379906149244</c:v>
                </c:pt>
                <c:pt idx="7">
                  <c:v>382.879204535097</c:v>
                </c:pt>
                <c:pt idx="8">
                  <c:v>412.070419537905</c:v>
                </c:pt>
                <c:pt idx="9">
                  <c:v>436.231798894983</c:v>
                </c:pt>
                <c:pt idx="10">
                  <c:v>451.222844435805</c:v>
                </c:pt>
                <c:pt idx="11">
                  <c:v>455.280104586442</c:v>
                </c:pt>
                <c:pt idx="12">
                  <c:v>449.512943943528</c:v>
                </c:pt>
                <c:pt idx="13">
                  <c:v>437.841751488323</c:v>
                </c:pt>
                <c:pt idx="14">
                  <c:v>426.098113309684</c:v>
                </c:pt>
                <c:pt idx="15">
                  <c:v>420.32810763568</c:v>
                </c:pt>
                <c:pt idx="16">
                  <c:v>424.819213775314</c:v>
                </c:pt>
                <c:pt idx="17">
                  <c:v>440.626769854867</c:v>
                </c:pt>
                <c:pt idx="18">
                  <c:v>465.175832612954</c:v>
                </c:pt>
                <c:pt idx="19">
                  <c:v>492.991489656389</c:v>
                </c:pt>
                <c:pt idx="20">
                  <c:v>517.145237745103</c:v>
                </c:pt>
                <c:pt idx="21">
                  <c:v>530.887937619082</c:v>
                </c:pt>
                <c:pt idx="22">
                  <c:v>529.133747267488</c:v>
                </c:pt>
                <c:pt idx="23">
                  <c:v>509.674808657574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'Langkah Perhitungan'!$B$19</c:f>
              <c:strCache>
                <c:ptCount val="1"/>
                <c:pt idx="0">
                  <c:v>8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Perhitungan'!$C$19:$Z$19</c:f>
              <c:numCache>
                <c:formatCode>0</c:formatCode>
                <c:ptCount val="24"/>
                <c:pt idx="0">
                  <c:v>467.499206052604</c:v>
                </c:pt>
                <c:pt idx="1">
                  <c:v>420.032173421625</c:v>
                </c:pt>
                <c:pt idx="2">
                  <c:v>371.541401692158</c:v>
                </c:pt>
                <c:pt idx="3">
                  <c:v>331.566763888924</c:v>
                </c:pt>
                <c:pt idx="4">
                  <c:v>308.022593361445</c:v>
                </c:pt>
                <c:pt idx="5">
                  <c:v>305.126558455505</c:v>
                </c:pt>
                <c:pt idx="6">
                  <c:v>322.425709826299</c:v>
                </c:pt>
                <c:pt idx="7">
                  <c:v>355.135954175891</c:v>
                </c:pt>
                <c:pt idx="8">
                  <c:v>395.495141528427</c:v>
                </c:pt>
                <c:pt idx="9">
                  <c:v>434.610228384865</c:v>
                </c:pt>
                <c:pt idx="10">
                  <c:v>464.376568915738</c:v>
                </c:pt>
                <c:pt idx="11">
                  <c:v>479.220885249318</c:v>
                </c:pt>
                <c:pt idx="12">
                  <c:v>477.436452117481</c:v>
                </c:pt>
                <c:pt idx="13">
                  <c:v>461.756948222531</c:v>
                </c:pt>
                <c:pt idx="14">
                  <c:v>438.796550966484</c:v>
                </c:pt>
                <c:pt idx="15">
                  <c:v>417.271742638444</c:v>
                </c:pt>
                <c:pt idx="16">
                  <c:v>405.439283222705</c:v>
                </c:pt>
                <c:pt idx="17">
                  <c:v>408.603884639515</c:v>
                </c:pt>
                <c:pt idx="18">
                  <c:v>427.557795680637</c:v>
                </c:pt>
                <c:pt idx="19">
                  <c:v>458.395266827238</c:v>
                </c:pt>
                <c:pt idx="20">
                  <c:v>493.588100357417</c:v>
                </c:pt>
                <c:pt idx="21">
                  <c:v>523.858394804478</c:v>
                </c:pt>
                <c:pt idx="22">
                  <c:v>540.355826615086</c:v>
                </c:pt>
                <c:pt idx="23">
                  <c:v>536.772246621236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'Langkah Perhitungan'!$B$20</c:f>
              <c:strCache>
                <c:ptCount val="1"/>
                <c:pt idx="0">
                  <c:v>9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Perhitungan'!$C$20:$Z$20</c:f>
              <c:numCache>
                <c:formatCode>0</c:formatCode>
                <c:ptCount val="24"/>
                <c:pt idx="0">
                  <c:v>505.395083446929</c:v>
                </c:pt>
                <c:pt idx="1">
                  <c:v>458.482492416725</c:v>
                </c:pt>
                <c:pt idx="2">
                  <c:v>402.239174549524</c:v>
                </c:pt>
                <c:pt idx="3">
                  <c:v>348.183224673556</c:v>
                </c:pt>
                <c:pt idx="4">
                  <c:v>307.776889946091</c:v>
                </c:pt>
                <c:pt idx="5">
                  <c:v>289.455161341623</c:v>
                </c:pt>
                <c:pt idx="6">
                  <c:v>296.522831843706</c:v>
                </c:pt>
                <c:pt idx="7">
                  <c:v>326.500550408976</c:v>
                </c:pt>
                <c:pt idx="8">
                  <c:v>371.934576098899</c:v>
                </c:pt>
                <c:pt idx="9">
                  <c:v>422.2717991294</c:v>
                </c:pt>
                <c:pt idx="10">
                  <c:v>466.288988444141</c:v>
                </c:pt>
                <c:pt idx="11">
                  <c:v>494.628464043747</c:v>
                </c:pt>
                <c:pt idx="12">
                  <c:v>502.015603910561</c:v>
                </c:pt>
                <c:pt idx="13">
                  <c:v>488.658623801351</c:v>
                </c:pt>
                <c:pt idx="14">
                  <c:v>460.32324921239</c:v>
                </c:pt>
                <c:pt idx="15">
                  <c:v>426.840460547705</c:v>
                </c:pt>
                <c:pt idx="16">
                  <c:v>399.343267174912</c:v>
                </c:pt>
                <c:pt idx="17">
                  <c:v>387.06772471561</c:v>
                </c:pt>
                <c:pt idx="18">
                  <c:v>394.752755358316</c:v>
                </c:pt>
                <c:pt idx="19">
                  <c:v>421.403587866813</c:v>
                </c:pt>
                <c:pt idx="20">
                  <c:v>460.633734472689</c:v>
                </c:pt>
                <c:pt idx="21">
                  <c:v>502.310219725312</c:v>
                </c:pt>
                <c:pt idx="22">
                  <c:v>535.005875984331</c:v>
                </c:pt>
                <c:pt idx="23">
                  <c:v>548.755282954823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'Langkah Perhitungan'!$B$21</c:f>
              <c:strCache>
                <c:ptCount val="1"/>
                <c:pt idx="0">
                  <c:v>10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Perhitungan'!$C$21:$Z$21</c:f>
              <c:numCache>
                <c:formatCode>0</c:formatCode>
                <c:ptCount val="24"/>
                <c:pt idx="0">
                  <c:v>533.688466683973</c:v>
                </c:pt>
                <c:pt idx="1">
                  <c:v>494.201184715073</c:v>
                </c:pt>
                <c:pt idx="2">
                  <c:v>437.377605060047</c:v>
                </c:pt>
                <c:pt idx="3">
                  <c:v>375.07741218415</c:v>
                </c:pt>
                <c:pt idx="4">
                  <c:v>320.991379800293</c:v>
                </c:pt>
                <c:pt idx="5">
                  <c:v>287.107037707575</c:v>
                </c:pt>
                <c:pt idx="6">
                  <c:v>280.662069746913</c:v>
                </c:pt>
                <c:pt idx="7">
                  <c:v>302.454213781048</c:v>
                </c:pt>
                <c:pt idx="8">
                  <c:v>346.837492512594</c:v>
                </c:pt>
                <c:pt idx="9">
                  <c:v>403.213832952122</c:v>
                </c:pt>
                <c:pt idx="10">
                  <c:v>458.552339299952</c:v>
                </c:pt>
                <c:pt idx="11">
                  <c:v>500.406834845902</c:v>
                </c:pt>
                <c:pt idx="12">
                  <c:v>519.876462107753</c:v>
                </c:pt>
                <c:pt idx="13">
                  <c:v>513.869898923837</c:v>
                </c:pt>
                <c:pt idx="14">
                  <c:v>486.004762865105</c:v>
                </c:pt>
                <c:pt idx="15">
                  <c:v>445.704404517688</c:v>
                </c:pt>
                <c:pt idx="16">
                  <c:v>405.597653772592</c:v>
                </c:pt>
                <c:pt idx="17">
                  <c:v>377.963698992583</c:v>
                </c:pt>
                <c:pt idx="18">
                  <c:v>371.336481452697</c:v>
                </c:pt>
                <c:pt idx="19">
                  <c:v>388.274781132011</c:v>
                </c:pt>
                <c:pt idx="20">
                  <c:v>424.812519313187</c:v>
                </c:pt>
                <c:pt idx="21">
                  <c:v>471.545376519399</c:v>
                </c:pt>
                <c:pt idx="22">
                  <c:v>515.953703880848</c:v>
                </c:pt>
                <c:pt idx="23">
                  <c:v>545.437304704082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'Langkah Perhitungan'!$B$22</c:f>
              <c:strCache>
                <c:ptCount val="1"/>
                <c:pt idx="0">
                  <c:v>11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Perhitungan'!$C$22:$Z$22</c:f>
              <c:numCache>
                <c:formatCode>0</c:formatCode>
                <c:ptCount val="24"/>
                <c:pt idx="0">
                  <c:v>548.803184910313</c:v>
                </c:pt>
                <c:pt idx="1">
                  <c:v>521.494423503262</c:v>
                </c:pt>
                <c:pt idx="2">
                  <c:v>470.375827915892</c:v>
                </c:pt>
                <c:pt idx="3">
                  <c:v>406.175846599121</c:v>
                </c:pt>
                <c:pt idx="4">
                  <c:v>343.353760043539</c:v>
                </c:pt>
                <c:pt idx="5">
                  <c:v>296.352853777676</c:v>
                </c:pt>
                <c:pt idx="6">
                  <c:v>275.878632370881</c:v>
                </c:pt>
                <c:pt idx="7">
                  <c:v>286.286208696124</c:v>
                </c:pt>
                <c:pt idx="8">
                  <c:v>324.685569463045</c:v>
                </c:pt>
                <c:pt idx="9">
                  <c:v>381.798579597291</c:v>
                </c:pt>
                <c:pt idx="10">
                  <c:v>444.21144527911</c:v>
                </c:pt>
                <c:pt idx="11">
                  <c:v>497.508734402018</c:v>
                </c:pt>
                <c:pt idx="12">
                  <c:v>529.698574314682</c:v>
                </c:pt>
                <c:pt idx="13">
                  <c:v>534.217101061981</c:v>
                </c:pt>
                <c:pt idx="14">
                  <c:v>511.707342837917</c:v>
                </c:pt>
                <c:pt idx="15">
                  <c:v>469.918851081184</c:v>
                </c:pt>
                <c:pt idx="16">
                  <c:v>421.587156981626</c:v>
                </c:pt>
                <c:pt idx="17">
                  <c:v>380.864918493335</c:v>
                </c:pt>
                <c:pt idx="18">
                  <c:v>359.418451374303</c:v>
                </c:pt>
                <c:pt idx="19">
                  <c:v>363.370563117149</c:v>
                </c:pt>
                <c:pt idx="20">
                  <c:v>391.864352818454</c:v>
                </c:pt>
                <c:pt idx="21">
                  <c:v>437.431235309307</c:v>
                </c:pt>
                <c:pt idx="22">
                  <c:v>487.89317927017</c:v>
                </c:pt>
                <c:pt idx="23">
                  <c:v>529.322094828565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'Langkah Perhitungan'!$B$23</c:f>
              <c:strCache>
                <c:ptCount val="1"/>
                <c:pt idx="0">
                  <c:v>12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Perhitungan'!$C$23:$Z$23</c:f>
              <c:numCache>
                <c:formatCode>0</c:formatCode>
                <c:ptCount val="24"/>
                <c:pt idx="0">
                  <c:v>550.149821234633</c:v>
                </c:pt>
                <c:pt idx="1">
                  <c:v>537.274737706684</c:v>
                </c:pt>
                <c:pt idx="2">
                  <c:v>496.381195786751</c:v>
                </c:pt>
                <c:pt idx="3">
                  <c:v>435.935092147343</c:v>
                </c:pt>
                <c:pt idx="4">
                  <c:v>369.807250998326</c:v>
                </c:pt>
                <c:pt idx="5">
                  <c:v>313.648305441986</c:v>
                </c:pt>
                <c:pt idx="6">
                  <c:v>280.782219034398</c:v>
                </c:pt>
                <c:pt idx="7">
                  <c:v>278.857985576337</c:v>
                </c:pt>
                <c:pt idx="8">
                  <c:v>308.115661343885</c:v>
                </c:pt>
                <c:pt idx="9">
                  <c:v>361.517056303333</c:v>
                </c:pt>
                <c:pt idx="10">
                  <c:v>426.508646040308</c:v>
                </c:pt>
                <c:pt idx="11">
                  <c:v>487.958052214814</c:v>
                </c:pt>
                <c:pt idx="12">
                  <c:v>531.711578308387</c:v>
                </c:pt>
                <c:pt idx="13">
                  <c:v>548.08334984208</c:v>
                </c:pt>
                <c:pt idx="14">
                  <c:v>534.418197492641</c:v>
                </c:pt>
                <c:pt idx="15">
                  <c:v>495.891054946553</c:v>
                </c:pt>
                <c:pt idx="16">
                  <c:v>444.118867084506</c:v>
                </c:pt>
                <c:pt idx="17">
                  <c:v>393.899646487437</c:v>
                </c:pt>
                <c:pt idx="18">
                  <c:v>359.09764677921</c:v>
                </c:pt>
                <c:pt idx="19">
                  <c:v>348.966348287946</c:v>
                </c:pt>
                <c:pt idx="20">
                  <c:v>365.918155324595</c:v>
                </c:pt>
                <c:pt idx="21">
                  <c:v>405.146237555673</c:v>
                </c:pt>
                <c:pt idx="22">
                  <c:v>455.958113216289</c:v>
                </c:pt>
                <c:pt idx="23">
                  <c:v>504.401346924953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'Langkah Perhitungan'!$B$24</c:f>
              <c:strCache>
                <c:ptCount val="1"/>
                <c:pt idx="0">
                  <c:v>13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Perhitungan'!$C$24:$Z$24</c:f>
              <c:numCache>
                <c:formatCode>0</c:formatCode>
                <c:ptCount val="24"/>
                <c:pt idx="0">
                  <c:v>539.428319694902</c:v>
                </c:pt>
                <c:pt idx="1">
                  <c:v>540.947943185955</c:v>
                </c:pt>
                <c:pt idx="2">
                  <c:v>512.768261528084</c:v>
                </c:pt>
                <c:pt idx="3">
                  <c:v>460.373830514327</c:v>
                </c:pt>
                <c:pt idx="4">
                  <c:v>395.923644838643</c:v>
                </c:pt>
                <c:pt idx="5">
                  <c:v>335.059716084161</c:v>
                </c:pt>
                <c:pt idx="6">
                  <c:v>292.71305017318</c:v>
                </c:pt>
                <c:pt idx="7">
                  <c:v>279.231668268691</c:v>
                </c:pt>
                <c:pt idx="8">
                  <c:v>297.914817373103</c:v>
                </c:pt>
                <c:pt idx="9">
                  <c:v>344.426114191707</c:v>
                </c:pt>
                <c:pt idx="10">
                  <c:v>407.976179732658</c:v>
                </c:pt>
                <c:pt idx="11">
                  <c:v>473.862229252085</c:v>
                </c:pt>
                <c:pt idx="12">
                  <c:v>526.864981807087</c:v>
                </c:pt>
                <c:pt idx="13">
                  <c:v>554.905570153899</c:v>
                </c:pt>
                <c:pt idx="14">
                  <c:v>552.163882336044</c:v>
                </c:pt>
                <c:pt idx="15">
                  <c:v>520.734563821167</c:v>
                </c:pt>
                <c:pt idx="16">
                  <c:v>470.132957310656</c:v>
                </c:pt>
                <c:pt idx="17">
                  <c:v>414.635426793939</c:v>
                </c:pt>
                <c:pt idx="18">
                  <c:v>369.260351485464</c:v>
                </c:pt>
                <c:pt idx="19">
                  <c:v>345.700610967231</c:v>
                </c:pt>
                <c:pt idx="20">
                  <c:v>349.423293676349</c:v>
                </c:pt>
                <c:pt idx="21">
                  <c:v>378.5808171494</c:v>
                </c:pt>
                <c:pt idx="22">
                  <c:v>424.734277711509</c:v>
                </c:pt>
                <c:pt idx="23">
                  <c:v>475.010324446186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'Langkah Perhitungan'!$B$25</c:f>
              <c:strCache>
                <c:ptCount val="1"/>
                <c:pt idx="0">
                  <c:v>14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Perhitungan'!$C$25:$Z$25</c:f>
              <c:numCache>
                <c:formatCode>0</c:formatCode>
                <c:ptCount val="24"/>
                <c:pt idx="0">
                  <c:v>519.601656046138</c:v>
                </c:pt>
                <c:pt idx="1">
                  <c:v>533.696241398468</c:v>
                </c:pt>
                <c:pt idx="2">
                  <c:v>518.858150580796</c:v>
                </c:pt>
                <c:pt idx="3">
                  <c:v>477.290554652104</c:v>
                </c:pt>
                <c:pt idx="4">
                  <c:v>418.60141719224</c:v>
                </c:pt>
                <c:pt idx="5">
                  <c:v>357.322096976203</c:v>
                </c:pt>
                <c:pt idx="6">
                  <c:v>308.937898673018</c:v>
                </c:pt>
                <c:pt idx="7">
                  <c:v>285.730652909876</c:v>
                </c:pt>
                <c:pt idx="8">
                  <c:v>293.709337605243</c:v>
                </c:pt>
                <c:pt idx="9">
                  <c:v>331.349316725638</c:v>
                </c:pt>
                <c:pt idx="10">
                  <c:v>390.180576625143</c:v>
                </c:pt>
                <c:pt idx="11">
                  <c:v>456.844026012194</c:v>
                </c:pt>
                <c:pt idx="12">
                  <c:v>516.133387445431</c:v>
                </c:pt>
                <c:pt idx="13">
                  <c:v>554.524094706614</c:v>
                </c:pt>
                <c:pt idx="14">
                  <c:v>563.538575004791</c:v>
                </c:pt>
                <c:pt idx="15">
                  <c:v>542.074335168038</c:v>
                </c:pt>
                <c:pt idx="16">
                  <c:v>496.838840227825</c:v>
                </c:pt>
                <c:pt idx="17">
                  <c:v>440.52866231321</c:v>
                </c:pt>
                <c:pt idx="18">
                  <c:v>388.227926174602</c:v>
                </c:pt>
                <c:pt idx="19">
                  <c:v>353.220178798832</c:v>
                </c:pt>
                <c:pt idx="20">
                  <c:v>343.569651811349</c:v>
                </c:pt>
                <c:pt idx="21">
                  <c:v>360.374243946995</c:v>
                </c:pt>
                <c:pt idx="22">
                  <c:v>397.879275400872</c:v>
                </c:pt>
                <c:pt idx="23">
                  <c:v>445.119851340435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'Langkah Perhitungan'!$B$26</c:f>
              <c:strCache>
                <c:ptCount val="1"/>
                <c:pt idx="0">
                  <c:v>15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Perhitungan'!$C$26:$Z$26</c:f>
              <c:numCache>
                <c:formatCode>0</c:formatCode>
                <c:ptCount val="24"/>
                <c:pt idx="0">
                  <c:v>494.008478955442</c:v>
                </c:pt>
                <c:pt idx="1">
                  <c:v>517.613994756803</c:v>
                </c:pt>
                <c:pt idx="2">
                  <c:v>515.217413122876</c:v>
                </c:pt>
                <c:pt idx="3">
                  <c:v>485.841184903929</c:v>
                </c:pt>
                <c:pt idx="4">
                  <c:v>436.013005519608</c:v>
                </c:pt>
                <c:pt idx="5">
                  <c:v>378.196877088741</c:v>
                </c:pt>
                <c:pt idx="6">
                  <c:v>327.37010945864</c:v>
                </c:pt>
                <c:pt idx="7">
                  <c:v>296.869947656915</c:v>
                </c:pt>
                <c:pt idx="8">
                  <c:v>294.887099302981</c:v>
                </c:pt>
                <c:pt idx="9">
                  <c:v>322.585452298491</c:v>
                </c:pt>
                <c:pt idx="10">
                  <c:v>374.098685464278</c:v>
                </c:pt>
                <c:pt idx="11">
                  <c:v>438.079191339024</c:v>
                </c:pt>
                <c:pt idx="12">
                  <c:v>500.291957402072</c:v>
                </c:pt>
                <c:pt idx="13">
                  <c:v>546.800152156336</c:v>
                </c:pt>
                <c:pt idx="14">
                  <c:v>567.261446602776</c:v>
                </c:pt>
                <c:pt idx="15">
                  <c:v>557.635198792561</c:v>
                </c:pt>
                <c:pt idx="16">
                  <c:v>521.430447135045</c:v>
                </c:pt>
                <c:pt idx="17">
                  <c:v>468.855995995864</c:v>
                </c:pt>
                <c:pt idx="18">
                  <c:v>413.946122742757</c:v>
                </c:pt>
                <c:pt idx="19">
                  <c:v>370.579976014101</c:v>
                </c:pt>
                <c:pt idx="20">
                  <c:v>348.759267280703</c:v>
                </c:pt>
                <c:pt idx="21">
                  <c:v>352.281068765246</c:v>
                </c:pt>
                <c:pt idx="22">
                  <c:v>378.24548917198</c:v>
                </c:pt>
                <c:pt idx="23">
                  <c:v>418.168218532203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'Langkah Perhitungan'!$B$27</c:f>
              <c:strCache>
                <c:ptCount val="1"/>
                <c:pt idx="0">
                  <c:v>16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Perhitungan'!$C$27:$Z$27</c:f>
              <c:numCache>
                <c:formatCode>0</c:formatCode>
                <c:ptCount val="24"/>
                <c:pt idx="0">
                  <c:v>465.912994128076</c:v>
                </c:pt>
                <c:pt idx="1">
                  <c:v>495.105347041516</c:v>
                </c:pt>
                <c:pt idx="2">
                  <c:v>502.990200281158</c:v>
                </c:pt>
                <c:pt idx="3">
                  <c:v>485.889072440402</c:v>
                </c:pt>
                <c:pt idx="4">
                  <c:v>447.070313662094</c:v>
                </c:pt>
                <c:pt idx="5">
                  <c:v>396.167067540518</c:v>
                </c:pt>
                <c:pt idx="6">
                  <c:v>346.589799160587</c:v>
                </c:pt>
                <c:pt idx="7">
                  <c:v>311.723550639221</c:v>
                </c:pt>
                <c:pt idx="8">
                  <c:v>301.231495435672</c:v>
                </c:pt>
                <c:pt idx="9">
                  <c:v>318.651336812212</c:v>
                </c:pt>
                <c:pt idx="10">
                  <c:v>360.802839400152</c:v>
                </c:pt>
                <c:pt idx="11">
                  <c:v>418.812948557568</c:v>
                </c:pt>
                <c:pt idx="12">
                  <c:v>480.227738333847</c:v>
                </c:pt>
                <c:pt idx="13">
                  <c:v>531.732633924706</c:v>
                </c:pt>
                <c:pt idx="14">
                  <c:v>562.118854008225</c:v>
                </c:pt>
                <c:pt idx="15">
                  <c:v>565.029258288428</c:v>
                </c:pt>
                <c:pt idx="16">
                  <c:v>540.761243935829</c:v>
                </c:pt>
                <c:pt idx="17">
                  <c:v>496.36463019453</c:v>
                </c:pt>
                <c:pt idx="18">
                  <c:v>443.729679002135</c:v>
                </c:pt>
                <c:pt idx="19">
                  <c:v>396.178500420843</c:v>
                </c:pt>
                <c:pt idx="20">
                  <c:v>364.750575149707</c:v>
                </c:pt>
                <c:pt idx="21">
                  <c:v>355.449592627624</c:v>
                </c:pt>
                <c:pt idx="22">
                  <c:v>368.167757360414</c:v>
                </c:pt>
                <c:pt idx="23">
                  <c:v>397.24839225099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'Langkah Perhitungan'!$B$28</c:f>
              <c:strCache>
                <c:ptCount val="1"/>
                <c:pt idx="0">
                  <c:v>17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Perhitungan'!$C$28:$Z$28</c:f>
              <c:numCache>
                <c:formatCode>0</c:formatCode>
                <c:ptCount val="24"/>
                <c:pt idx="0">
                  <c:v>438.513585757206</c:v>
                </c:pt>
                <c:pt idx="1">
                  <c:v>468.735625399262</c:v>
                </c:pt>
                <c:pt idx="2">
                  <c:v>483.601534421018</c:v>
                </c:pt>
                <c:pt idx="3">
                  <c:v>477.563864692535</c:v>
                </c:pt>
                <c:pt idx="4">
                  <c:v>450.860440430394</c:v>
                </c:pt>
                <c:pt idx="5">
                  <c:v>409.823863531401</c:v>
                </c:pt>
                <c:pt idx="6">
                  <c:v>365.31262258729</c:v>
                </c:pt>
                <c:pt idx="7">
                  <c:v>329.619093747452</c:v>
                </c:pt>
                <c:pt idx="8">
                  <c:v>312.929847716826</c:v>
                </c:pt>
                <c:pt idx="9">
                  <c:v>320.594399153991</c:v>
                </c:pt>
                <c:pt idx="10">
                  <c:v>351.985731223087</c:v>
                </c:pt>
                <c:pt idx="11">
                  <c:v>400.979241681769</c:v>
                </c:pt>
                <c:pt idx="12">
                  <c:v>457.559692751799</c:v>
                </c:pt>
                <c:pt idx="13">
                  <c:v>510.018674974992</c:v>
                </c:pt>
                <c:pt idx="14">
                  <c:v>547.412993334191</c:v>
                </c:pt>
                <c:pt idx="15">
                  <c:v>562.027383912578</c:v>
                </c:pt>
                <c:pt idx="16">
                  <c:v>551.377582170504</c:v>
                </c:pt>
                <c:pt idx="17">
                  <c:v>519.057493477217</c:v>
                </c:pt>
                <c:pt idx="18">
                  <c:v>473.873909134256</c:v>
                </c:pt>
                <c:pt idx="19">
                  <c:v>427.337810249803</c:v>
                </c:pt>
                <c:pt idx="20">
                  <c:v>390.351290983917</c:v>
                </c:pt>
                <c:pt idx="21">
                  <c:v>370.306816705563</c:v>
                </c:pt>
                <c:pt idx="22">
                  <c:v>369.531064554533</c:v>
                </c:pt>
                <c:pt idx="23">
                  <c:v>385.292032970111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'Langkah Perhitungan'!$B$29</c:f>
              <c:strCache>
                <c:ptCount val="1"/>
                <c:pt idx="0">
                  <c:v>18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Perhitungan'!$C$29:$Z$29</c:f>
              <c:numCache>
                <c:formatCode>0</c:formatCode>
                <c:ptCount val="24"/>
                <c:pt idx="0">
                  <c:v>415.17275336081</c:v>
                </c:pt>
                <c:pt idx="1">
                  <c:v>441.447003924882</c:v>
                </c:pt>
                <c:pt idx="2">
                  <c:v>458.911375445339</c:v>
                </c:pt>
                <c:pt idx="3">
                  <c:v>461.284575537506</c:v>
                </c:pt>
                <c:pt idx="4">
                  <c:v>446.45638462082</c:v>
                </c:pt>
                <c:pt idx="5">
                  <c:v>417.421235395686</c:v>
                </c:pt>
                <c:pt idx="6">
                  <c:v>381.733891247173</c:v>
                </c:pt>
                <c:pt idx="7">
                  <c:v>349.412798356895</c:v>
                </c:pt>
                <c:pt idx="8">
                  <c:v>329.962817564467</c:v>
                </c:pt>
                <c:pt idx="9">
                  <c:v>329.643610015041</c:v>
                </c:pt>
                <c:pt idx="10">
                  <c:v>349.932931151446</c:v>
                </c:pt>
                <c:pt idx="11">
                  <c:v>387.473683713938</c:v>
                </c:pt>
                <c:pt idx="12">
                  <c:v>435.151689514861</c:v>
                </c:pt>
                <c:pt idx="13">
                  <c:v>483.739612742794</c:v>
                </c:pt>
                <c:pt idx="14">
                  <c:v>523.743069994504</c:v>
                </c:pt>
                <c:pt idx="15">
                  <c:v>547.323051409526</c:v>
                </c:pt>
                <c:pt idx="16">
                  <c:v>550.115856841996</c:v>
                </c:pt>
                <c:pt idx="17">
                  <c:v>532.48203096275</c:v>
                </c:pt>
                <c:pt idx="18">
                  <c:v>499.570890678065</c:v>
                </c:pt>
                <c:pt idx="19">
                  <c:v>459.903645662272</c:v>
                </c:pt>
                <c:pt idx="20">
                  <c:v>422.859272378495</c:v>
                </c:pt>
                <c:pt idx="21">
                  <c:v>396.023778887576</c:v>
                </c:pt>
                <c:pt idx="22">
                  <c:v>383.395690678154</c:v>
                </c:pt>
                <c:pt idx="23">
                  <c:v>384.911332866403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'Langkah Perhitungan'!$B$30</c:f>
              <c:strCache>
                <c:ptCount val="1"/>
                <c:pt idx="0">
                  <c:v>19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Perhitungan'!$C$30:$Z$30</c:f>
              <c:numCache>
                <c:formatCode>0</c:formatCode>
                <c:ptCount val="24"/>
                <c:pt idx="0">
                  <c:v>399.504816472609</c:v>
                </c:pt>
                <c:pt idx="1">
                  <c:v>416.829779433313</c:v>
                </c:pt>
                <c:pt idx="2">
                  <c:v>431.621647938568</c:v>
                </c:pt>
                <c:pt idx="3">
                  <c:v>438.211050348269</c:v>
                </c:pt>
                <c:pt idx="4">
                  <c:v>433.266590834105</c:v>
                </c:pt>
                <c:pt idx="5">
                  <c:v>416.957857238859</c:v>
                </c:pt>
                <c:pt idx="6">
                  <c:v>393.233327429011</c:v>
                </c:pt>
                <c:pt idx="7">
                  <c:v>368.830091265271</c:v>
                </c:pt>
                <c:pt idx="8">
                  <c:v>351.223870302385</c:v>
                </c:pt>
                <c:pt idx="9">
                  <c:v>346.321097321494</c:v>
                </c:pt>
                <c:pt idx="10">
                  <c:v>356.825086096267</c:v>
                </c:pt>
                <c:pt idx="11">
                  <c:v>381.774227533372</c:v>
                </c:pt>
                <c:pt idx="12">
                  <c:v>417.105608188329</c:v>
                </c:pt>
                <c:pt idx="13">
                  <c:v>456.731424170932</c:v>
                </c:pt>
                <c:pt idx="14">
                  <c:v>493.720002492252</c:v>
                </c:pt>
                <c:pt idx="15">
                  <c:v>521.501509699795</c:v>
                </c:pt>
                <c:pt idx="16">
                  <c:v>535.157565417021</c:v>
                </c:pt>
                <c:pt idx="17">
                  <c:v>532.641365917159</c:v>
                </c:pt>
                <c:pt idx="18">
                  <c:v>515.457132266774</c:v>
                </c:pt>
                <c:pt idx="19">
                  <c:v>488.310826944456</c:v>
                </c:pt>
                <c:pt idx="20">
                  <c:v>457.678763594754</c:v>
                </c:pt>
                <c:pt idx="21">
                  <c:v>429.84483160946</c:v>
                </c:pt>
                <c:pt idx="22">
                  <c:v>409.252832426951</c:v>
                </c:pt>
                <c:pt idx="23">
                  <c:v>397.767076555977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'Langkah Perhitungan'!$B$31</c:f>
              <c:strCache>
                <c:ptCount val="1"/>
                <c:pt idx="0">
                  <c:v>20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Perhitungan'!$C$31:$Z$31</c:f>
              <c:numCache>
                <c:formatCode>0</c:formatCode>
                <c:ptCount val="24"/>
                <c:pt idx="0">
                  <c:v>395.023350753037</c:v>
                </c:pt>
                <c:pt idx="1">
                  <c:v>399.081455897093</c:v>
                </c:pt>
                <c:pt idx="2">
                  <c:v>405.565993573131</c:v>
                </c:pt>
                <c:pt idx="3">
                  <c:v>410.822894196967</c:v>
                </c:pt>
                <c:pt idx="4">
                  <c:v>411.771550054002</c:v>
                </c:pt>
                <c:pt idx="5">
                  <c:v>406.851916618701</c:v>
                </c:pt>
                <c:pt idx="6">
                  <c:v>396.741658660636</c:v>
                </c:pt>
                <c:pt idx="7">
                  <c:v>384.349584885184</c:v>
                </c:pt>
                <c:pt idx="8">
                  <c:v>373.896842658784</c:v>
                </c:pt>
                <c:pt idx="9">
                  <c:v>369.448521931436</c:v>
                </c:pt>
                <c:pt idx="10">
                  <c:v>373.604851601131</c:v>
                </c:pt>
                <c:pt idx="11">
                  <c:v>386.910267437931</c:v>
                </c:pt>
                <c:pt idx="12">
                  <c:v>408.02617723551</c:v>
                </c:pt>
                <c:pt idx="13">
                  <c:v>434.277688282799</c:v>
                </c:pt>
                <c:pt idx="14">
                  <c:v>462.163403278282</c:v>
                </c:pt>
                <c:pt idx="15">
                  <c:v>487.74722218148</c:v>
                </c:pt>
                <c:pt idx="16">
                  <c:v>507.150319720504</c:v>
                </c:pt>
                <c:pt idx="17">
                  <c:v>517.309848822971</c:v>
                </c:pt>
                <c:pt idx="18">
                  <c:v>516.819836510966</c:v>
                </c:pt>
                <c:pt idx="19">
                  <c:v>506.387813255506</c:v>
                </c:pt>
                <c:pt idx="20">
                  <c:v>488.550367815069</c:v>
                </c:pt>
                <c:pt idx="21">
                  <c:v>466.746869093372</c:v>
                </c:pt>
                <c:pt idx="22">
                  <c:v>444.270517334329</c:v>
                </c:pt>
                <c:pt idx="23">
                  <c:v>423.634372884037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'Langkah Perhitungan'!$B$32</c:f>
              <c:strCache>
                <c:ptCount val="1"/>
                <c:pt idx="0">
                  <c:v>21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Perhitungan'!$C$32:$Z$32</c:f>
              <c:numCache>
                <c:formatCode>0</c:formatCode>
                <c:ptCount val="24"/>
                <c:pt idx="0">
                  <c:v>404.284222940098</c:v>
                </c:pt>
                <c:pt idx="1">
                  <c:v>392.417141480254</c:v>
                </c:pt>
                <c:pt idx="2">
                  <c:v>385.522374591425</c:v>
                </c:pt>
                <c:pt idx="3">
                  <c:v>383.205057626715</c:v>
                </c:pt>
                <c:pt idx="4">
                  <c:v>384.251162182104</c:v>
                </c:pt>
                <c:pt idx="5">
                  <c:v>386.94344960117</c:v>
                </c:pt>
                <c:pt idx="6">
                  <c:v>389.731761438397</c:v>
                </c:pt>
                <c:pt idx="7">
                  <c:v>391.861940506971</c:v>
                </c:pt>
                <c:pt idx="8">
                  <c:v>393.545370012595</c:v>
                </c:pt>
                <c:pt idx="9">
                  <c:v>395.601985470297</c:v>
                </c:pt>
                <c:pt idx="10">
                  <c:v>398.914728432877</c:v>
                </c:pt>
                <c:pt idx="11">
                  <c:v>404.122293132231</c:v>
                </c:pt>
                <c:pt idx="12">
                  <c:v>411.679293276597</c:v>
                </c:pt>
                <c:pt idx="13">
                  <c:v>422.023231059729</c:v>
                </c:pt>
                <c:pt idx="14">
                  <c:v>435.482844220697</c:v>
                </c:pt>
                <c:pt idx="15">
                  <c:v>451.842681185274</c:v>
                </c:pt>
                <c:pt idx="16">
                  <c:v>469.873660992792</c:v>
                </c:pt>
                <c:pt idx="17">
                  <c:v>487.266800825378</c:v>
                </c:pt>
                <c:pt idx="18">
                  <c:v>501.136493512176</c:v>
                </c:pt>
                <c:pt idx="19">
                  <c:v>508.83312321312</c:v>
                </c:pt>
                <c:pt idx="20">
                  <c:v>508.605707378722</c:v>
                </c:pt>
                <c:pt idx="21">
                  <c:v>499.845950603938</c:v>
                </c:pt>
                <c:pt idx="22">
                  <c:v>483.020653665411</c:v>
                </c:pt>
                <c:pt idx="23">
                  <c:v>459.592854121613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'Langkah Perhitungan'!$B$33</c:f>
              <c:strCache>
                <c:ptCount val="1"/>
                <c:pt idx="0">
                  <c:v>22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Perhitungan'!$C$33:$Z$33</c:f>
              <c:numCache>
                <c:formatCode>0</c:formatCode>
                <c:ptCount val="24"/>
                <c:pt idx="0">
                  <c:v>427.762461318519</c:v>
                </c:pt>
                <c:pt idx="1">
                  <c:v>399.966325897741</c:v>
                </c:pt>
                <c:pt idx="2">
                  <c:v>376.382941293943</c:v>
                </c:pt>
                <c:pt idx="3">
                  <c:v>360.700006783348</c:v>
                </c:pt>
                <c:pt idx="4">
                  <c:v>355.043724523952</c:v>
                </c:pt>
                <c:pt idx="5">
                  <c:v>359.342685480671</c:v>
                </c:pt>
                <c:pt idx="6">
                  <c:v>371.460623382335</c:v>
                </c:pt>
                <c:pt idx="7">
                  <c:v>387.961342705245</c:v>
                </c:pt>
                <c:pt idx="8">
                  <c:v>405.065932685289</c:v>
                </c:pt>
                <c:pt idx="9">
                  <c:v>419.429362038606</c:v>
                </c:pt>
                <c:pt idx="10">
                  <c:v>428.667783846153</c:v>
                </c:pt>
                <c:pt idx="11">
                  <c:v>431.775942429352</c:v>
                </c:pt>
                <c:pt idx="12">
                  <c:v>429.484959215607</c:v>
                </c:pt>
                <c:pt idx="13">
                  <c:v>424.350599093575</c:v>
                </c:pt>
                <c:pt idx="14">
                  <c:v>420.254127292891</c:v>
                </c:pt>
                <c:pt idx="15">
                  <c:v>421.235682418181</c:v>
                </c:pt>
                <c:pt idx="16">
                  <c:v>430.021466728137</c:v>
                </c:pt>
                <c:pt idx="17">
                  <c:v>446.888387406276</c:v>
                </c:pt>
                <c:pt idx="18">
                  <c:v>469.380277699463</c:v>
                </c:pt>
                <c:pt idx="19">
                  <c:v>492.938333763685</c:v>
                </c:pt>
                <c:pt idx="20">
                  <c:v>512.084377473181</c:v>
                </c:pt>
                <c:pt idx="21">
                  <c:v>521.690880505299</c:v>
                </c:pt>
                <c:pt idx="22">
                  <c:v>518.070365966887</c:v>
                </c:pt>
                <c:pt idx="23">
                  <c:v>499.843102459871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'Langkah Perhitungan'!$B$34</c:f>
              <c:strCache>
                <c:ptCount val="1"/>
                <c:pt idx="0">
                  <c:v>23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Perhitungan'!$C$34:$Z$34</c:f>
              <c:numCache>
                <c:formatCode>0</c:formatCode>
                <c:ptCount val="24"/>
                <c:pt idx="0">
                  <c:v>462.933159956023</c:v>
                </c:pt>
                <c:pt idx="1">
                  <c:v>422.48891673024</c:v>
                </c:pt>
                <c:pt idx="2">
                  <c:v>381.817817348743</c:v>
                </c:pt>
                <c:pt idx="3">
                  <c:v>348.839349302149</c:v>
                </c:pt>
                <c:pt idx="4">
                  <c:v>330.0276343188</c:v>
                </c:pt>
                <c:pt idx="5">
                  <c:v>328.640190363302</c:v>
                </c:pt>
                <c:pt idx="6">
                  <c:v>343.907681453346</c:v>
                </c:pt>
                <c:pt idx="7">
                  <c:v>371.395257796581</c:v>
                </c:pt>
                <c:pt idx="8">
                  <c:v>404.25748588365</c:v>
                </c:pt>
                <c:pt idx="9">
                  <c:v>434.893752266642</c:v>
                </c:pt>
                <c:pt idx="10">
                  <c:v>456.610370614235</c:v>
                </c:pt>
                <c:pt idx="11">
                  <c:v>465.083183231189</c:v>
                </c:pt>
                <c:pt idx="12">
                  <c:v>459.4508346784</c:v>
                </c:pt>
                <c:pt idx="13">
                  <c:v>442.749160440598</c:v>
                </c:pt>
                <c:pt idx="14">
                  <c:v>421.349354141893</c:v>
                </c:pt>
                <c:pt idx="15">
                  <c:v>403.301267495718</c:v>
                </c:pt>
                <c:pt idx="16">
                  <c:v>395.962065188001</c:v>
                </c:pt>
                <c:pt idx="17">
                  <c:v>403.701770211613</c:v>
                </c:pt>
                <c:pt idx="18">
                  <c:v>426.508264259332</c:v>
                </c:pt>
                <c:pt idx="19">
                  <c:v>459.923495329491</c:v>
                </c:pt>
                <c:pt idx="20">
                  <c:v>496.197301737551</c:v>
                </c:pt>
                <c:pt idx="21">
                  <c:v>526.187642313376</c:v>
                </c:pt>
                <c:pt idx="22">
                  <c:v>541.499036494885</c:v>
                </c:pt>
                <c:pt idx="23">
                  <c:v>536.485910137682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'Langkah Perhitungan'!$B$35</c:f>
              <c:strCache>
                <c:ptCount val="1"/>
                <c:pt idx="0">
                  <c:v>24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Perhitungan'!$C$35:$Z$35</c:f>
              <c:numCache>
                <c:formatCode>0</c:formatCode>
                <c:ptCount val="24"/>
                <c:pt idx="0">
                  <c:v>504.068264672953</c:v>
                </c:pt>
                <c:pt idx="1">
                  <c:v>457.432813629728</c:v>
                </c:pt>
                <c:pt idx="2">
                  <c:v>402.854487791651</c:v>
                </c:pt>
                <c:pt idx="3">
                  <c:v>351.793035157895</c:v>
                </c:pt>
                <c:pt idx="4">
                  <c:v>315.322735090904</c:v>
                </c:pt>
                <c:pt idx="5">
                  <c:v>301.211725882286</c:v>
                </c:pt>
                <c:pt idx="6">
                  <c:v>311.914230366922</c:v>
                </c:pt>
                <c:pt idx="7">
                  <c:v>344.059194210859</c:v>
                </c:pt>
                <c:pt idx="8">
                  <c:v>389.442830304634</c:v>
                </c:pt>
                <c:pt idx="9">
                  <c:v>437.093830421059</c:v>
                </c:pt>
                <c:pt idx="10">
                  <c:v>475.846279170796</c:v>
                </c:pt>
                <c:pt idx="11">
                  <c:v>496.921594613987</c:v>
                </c:pt>
                <c:pt idx="12">
                  <c:v>496.073019547372</c:v>
                </c:pt>
                <c:pt idx="13">
                  <c:v>474.808705383805</c:v>
                </c:pt>
                <c:pt idx="14">
                  <c:v>440.226752441208</c:v>
                </c:pt>
                <c:pt idx="15">
                  <c:v>403.266937312044</c:v>
                </c:pt>
                <c:pt idx="16">
                  <c:v>375.717534190064</c:v>
                </c:pt>
                <c:pt idx="17">
                  <c:v>366.853329918037</c:v>
                </c:pt>
                <c:pt idx="18">
                  <c:v>380.781679294124</c:v>
                </c:pt>
                <c:pt idx="19">
                  <c:v>415.295396957809</c:v>
                </c:pt>
                <c:pt idx="20">
                  <c:v>462.451673444833</c:v>
                </c:pt>
                <c:pt idx="21">
                  <c:v>510.5594185119</c:v>
                </c:pt>
                <c:pt idx="22">
                  <c:v>546.994692167802</c:v>
                </c:pt>
                <c:pt idx="23">
                  <c:v>561.242927368236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'Langkah Perhitungan'!$B$36</c:f>
              <c:strCache>
                <c:ptCount val="1"/>
                <c:pt idx="0">
                  <c:v>25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Perhitungan'!$C$36:$Z$36</c:f>
              <c:numCache>
                <c:formatCode>0</c:formatCode>
                <c:ptCount val="24"/>
                <c:pt idx="0">
                  <c:v>543.066867342948</c:v>
                </c:pt>
                <c:pt idx="1">
                  <c:v>498.836175443957</c:v>
                </c:pt>
                <c:pt idx="2">
                  <c:v>436.935398847599</c:v>
                </c:pt>
                <c:pt idx="3">
                  <c:v>370.838679435161</c:v>
                </c:pt>
                <c:pt idx="4">
                  <c:v>315.548275445685</c:v>
                </c:pt>
                <c:pt idx="5">
                  <c:v>283.702410209484</c:v>
                </c:pt>
                <c:pt idx="6">
                  <c:v>282.308417025274</c:v>
                </c:pt>
                <c:pt idx="7">
                  <c:v>311.044383200286</c:v>
                </c:pt>
                <c:pt idx="8">
                  <c:v>362.48502283789</c:v>
                </c:pt>
                <c:pt idx="9">
                  <c:v>424.017792406651</c:v>
                </c:pt>
                <c:pt idx="10">
                  <c:v>480.875819230558</c:v>
                </c:pt>
                <c:pt idx="11">
                  <c:v>519.623133513519</c:v>
                </c:pt>
                <c:pt idx="12">
                  <c:v>531.415565042217</c:v>
                </c:pt>
                <c:pt idx="13">
                  <c:v>514.322252585365</c:v>
                </c:pt>
                <c:pt idx="14">
                  <c:v>474.02133633143</c:v>
                </c:pt>
                <c:pt idx="15">
                  <c:v>422.468837421965</c:v>
                </c:pt>
                <c:pt idx="16">
                  <c:v>374.730848016816</c:v>
                </c:pt>
                <c:pt idx="17">
                  <c:v>344.844441347974</c:v>
                </c:pt>
                <c:pt idx="18">
                  <c:v>341.964918177268</c:v>
                </c:pt>
                <c:pt idx="19">
                  <c:v>367.934369521825</c:v>
                </c:pt>
                <c:pt idx="20">
                  <c:v>416.857482613154</c:v>
                </c:pt>
                <c:pt idx="21">
                  <c:v>476.623460674617</c:v>
                </c:pt>
                <c:pt idx="22">
                  <c:v>531.867837327503</c:v>
                </c:pt>
                <c:pt idx="23">
                  <c:v>567.687595852357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'Langkah Perhitungan'!$B$37</c:f>
              <c:strCache>
                <c:ptCount val="1"/>
                <c:pt idx="0">
                  <c:v>26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Perhitungan'!$C$37:$Z$37</c:f>
              <c:numCache>
                <c:formatCode>0</c:formatCode>
                <c:ptCount val="24"/>
                <c:pt idx="0">
                  <c:v>571.263181157308</c:v>
                </c:pt>
                <c:pt idx="1">
                  <c:v>538.330514122432</c:v>
                </c:pt>
                <c:pt idx="2">
                  <c:v>477.935604668142</c:v>
                </c:pt>
                <c:pt idx="3">
                  <c:v>403.441363483455</c:v>
                </c:pt>
                <c:pt idx="4">
                  <c:v>332.210991813515</c:v>
                </c:pt>
                <c:pt idx="5">
                  <c:v>281.121014138581</c:v>
                </c:pt>
                <c:pt idx="6">
                  <c:v>262.189653511994</c:v>
                </c:pt>
                <c:pt idx="7">
                  <c:v>279.583124653326</c:v>
                </c:pt>
                <c:pt idx="8">
                  <c:v>328.724171101739</c:v>
                </c:pt>
                <c:pt idx="9">
                  <c:v>397.547047233849</c:v>
                </c:pt>
                <c:pt idx="10">
                  <c:v>469.441834387279</c:v>
                </c:pt>
                <c:pt idx="11">
                  <c:v>527.19587778671</c:v>
                </c:pt>
                <c:pt idx="12">
                  <c:v>557.140941300077</c:v>
                </c:pt>
                <c:pt idx="13">
                  <c:v>552.621153355684</c:v>
                </c:pt>
                <c:pt idx="14">
                  <c:v>515.864805095305</c:v>
                </c:pt>
                <c:pt idx="15">
                  <c:v>457.572449603258</c:v>
                </c:pt>
                <c:pt idx="16">
                  <c:v>394.134320588887</c:v>
                </c:pt>
                <c:pt idx="17">
                  <c:v>343.191188456625</c:v>
                </c:pt>
                <c:pt idx="18">
                  <c:v>318.862705134775</c:v>
                </c:pt>
                <c:pt idx="19">
                  <c:v>328.053118946559</c:v>
                </c:pt>
                <c:pt idx="20">
                  <c:v>368.787534891732</c:v>
                </c:pt>
                <c:pt idx="21">
                  <c:v>430.829798894983</c:v>
                </c:pt>
                <c:pt idx="22">
                  <c:v>498.247075813843</c:v>
                </c:pt>
                <c:pt idx="23">
                  <c:v>553.271826045384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'Langkah Perhitungan'!$B$38</c:f>
              <c:strCache>
                <c:ptCount val="1"/>
                <c:pt idx="0">
                  <c:v>27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Perhitungan'!$C$38:$Z$38</c:f>
              <c:numCache>
                <c:formatCode>0</c:formatCode>
                <c:ptCount val="24"/>
                <c:pt idx="0">
                  <c:v>581.747028252117</c:v>
                </c:pt>
                <c:pt idx="1">
                  <c:v>567.10380114447</c:v>
                </c:pt>
                <c:pt idx="2">
                  <c:v>517.327351613532</c:v>
                </c:pt>
                <c:pt idx="3">
                  <c:v>443.392548176493</c:v>
                </c:pt>
                <c:pt idx="4">
                  <c:v>362.828229705957</c:v>
                </c:pt>
                <c:pt idx="5">
                  <c:v>295.177286468289</c:v>
                </c:pt>
                <c:pt idx="6">
                  <c:v>256.889997494546</c:v>
                </c:pt>
                <c:pt idx="7">
                  <c:v>257.154445741981</c:v>
                </c:pt>
                <c:pt idx="8">
                  <c:v>295.74678054947</c:v>
                </c:pt>
                <c:pt idx="9">
                  <c:v>363.266014626272</c:v>
                </c:pt>
                <c:pt idx="10">
                  <c:v>443.488256985606</c:v>
                </c:pt>
                <c:pt idx="11">
                  <c:v>517.22118415879</c:v>
                </c:pt>
                <c:pt idx="12">
                  <c:v>566.87453546495</c:v>
                </c:pt>
                <c:pt idx="13">
                  <c:v>580.817288527772</c:v>
                </c:pt>
                <c:pt idx="14">
                  <c:v>556.46308932568</c:v>
                </c:pt>
                <c:pt idx="15">
                  <c:v>501.117213760805</c:v>
                </c:pt>
                <c:pt idx="16">
                  <c:v>430.128880237881</c:v>
                </c:pt>
                <c:pt idx="17">
                  <c:v>362.750084286812</c:v>
                </c:pt>
                <c:pt idx="18">
                  <c:v>316.925010863704</c:v>
                </c:pt>
                <c:pt idx="19">
                  <c:v>304.584139805754</c:v>
                </c:pt>
                <c:pt idx="20">
                  <c:v>328.730511949808</c:v>
                </c:pt>
                <c:pt idx="21">
                  <c:v>382.907631640717</c:v>
                </c:pt>
                <c:pt idx="22">
                  <c:v>452.940702028863</c:v>
                </c:pt>
                <c:pt idx="23">
                  <c:v>520.412678596111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'Langkah Perhitungan'!$B$39</c:f>
              <c:strCache>
                <c:ptCount val="1"/>
                <c:pt idx="0">
                  <c:v>28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Perhitungan'!$C$39:$Z$39</c:f>
              <c:numCache>
                <c:formatCode>0</c:formatCode>
                <c:ptCount val="24"/>
                <c:pt idx="0">
                  <c:v>571.460150108933</c:v>
                </c:pt>
                <c:pt idx="1">
                  <c:v>578.28728817447</c:v>
                </c:pt>
                <c:pt idx="2">
                  <c:v>546.266927316827</c:v>
                </c:pt>
                <c:pt idx="3">
                  <c:v>482.119938583185</c:v>
                </c:pt>
                <c:pt idx="4">
                  <c:v>401.190577720454</c:v>
                </c:pt>
                <c:pt idx="5">
                  <c:v>323.468293273428</c:v>
                </c:pt>
                <c:pt idx="6">
                  <c:v>268.291869453294</c:v>
                </c:pt>
                <c:pt idx="7">
                  <c:v>249.345267369126</c:v>
                </c:pt>
                <c:pt idx="8">
                  <c:v>271.336641157249</c:v>
                </c:pt>
                <c:pt idx="9">
                  <c:v>329.06306819846</c:v>
                </c:pt>
                <c:pt idx="10">
                  <c:v>408.831104771227</c:v>
                </c:pt>
                <c:pt idx="11">
                  <c:v>491.737887050203</c:v>
                </c:pt>
                <c:pt idx="12">
                  <c:v>558.112321783176</c:v>
                </c:pt>
                <c:pt idx="13">
                  <c:v>592.266825792195</c:v>
                </c:pt>
                <c:pt idx="14">
                  <c:v>586.513474733509</c:v>
                </c:pt>
                <c:pt idx="15">
                  <c:v>543.315276833069</c:v>
                </c:pt>
                <c:pt idx="16">
                  <c:v>474.753891625568</c:v>
                </c:pt>
                <c:pt idx="17">
                  <c:v>399.27958572446</c:v>
                </c:pt>
                <c:pt idx="18">
                  <c:v>336.672684044247</c:v>
                </c:pt>
                <c:pt idx="19">
                  <c:v>302.782396027795</c:v>
                </c:pt>
                <c:pt idx="20">
                  <c:v>305.579743392384</c:v>
                </c:pt>
                <c:pt idx="21">
                  <c:v>343.451725557206</c:v>
                </c:pt>
                <c:pt idx="22">
                  <c:v>405.889414829498</c:v>
                </c:pt>
                <c:pt idx="23">
                  <c:v>476.175003016373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'Langkah Perhitungan'!$B$40</c:f>
              <c:strCache>
                <c:ptCount val="1"/>
                <c:pt idx="0">
                  <c:v>29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Perhitungan'!$C$40:$Z$40</c:f>
              <c:numCache>
                <c:formatCode>0</c:formatCode>
                <c:ptCount val="24"/>
                <c:pt idx="0">
                  <c:v>542.326983611887</c:v>
                </c:pt>
                <c:pt idx="1">
                  <c:v>569.001791949674</c:v>
                </c:pt>
                <c:pt idx="2">
                  <c:v>558.006720145976</c:v>
                </c:pt>
                <c:pt idx="3">
                  <c:v>510.863161500052</c:v>
                </c:pt>
                <c:pt idx="4">
                  <c:v>438.796952058065</c:v>
                </c:pt>
                <c:pt idx="5">
                  <c:v>359.864261421522</c:v>
                </c:pt>
                <c:pt idx="6">
                  <c:v>294.095754381499</c:v>
                </c:pt>
                <c:pt idx="7">
                  <c:v>258.179093068982</c:v>
                </c:pt>
                <c:pt idx="8">
                  <c:v>261.269337314084</c:v>
                </c:pt>
                <c:pt idx="9">
                  <c:v>302.953381853961</c:v>
                </c:pt>
                <c:pt idx="10">
                  <c:v>373.603236220746</c:v>
                </c:pt>
                <c:pt idx="11">
                  <c:v>456.768030778088</c:v>
                </c:pt>
                <c:pt idx="12">
                  <c:v>533.005474252342</c:v>
                </c:pt>
                <c:pt idx="13">
                  <c:v>584.4485031824</c:v>
                </c:pt>
                <c:pt idx="14">
                  <c:v>599.220993362308</c:v>
                </c:pt>
                <c:pt idx="15">
                  <c:v>574.600719444523</c:v>
                </c:pt>
                <c:pt idx="16">
                  <c:v>517.87873741053</c:v>
                </c:pt>
                <c:pt idx="17">
                  <c:v>444.42886122586</c:v>
                </c:pt>
                <c:pt idx="18">
                  <c:v>373.459270373821</c:v>
                </c:pt>
                <c:pt idx="19">
                  <c:v>322.789377410158</c:v>
                </c:pt>
                <c:pt idx="20">
                  <c:v>304.28412210759</c:v>
                </c:pt>
                <c:pt idx="21">
                  <c:v>321.164464117298</c:v>
                </c:pt>
                <c:pt idx="22">
                  <c:v>367.62937767431</c:v>
                </c:pt>
                <c:pt idx="23">
                  <c:v>430.557321597446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2432"/>
        <c:axId val="105695872"/>
        <c:extLst>
          <c:ext xmlns:c15="http://schemas.microsoft.com/office/drawing/2012/chart" uri="{02D57815-91ED-43cb-92C2-25804820EDAC}">
            <c15:filteredScatterSeries>
              <c15:ser>
                <c:idx val="29"/>
                <c:order val="29"/>
                <c:tx>
                  <c:strRef>
                    <c:extLst>
                      <c:ext uri="{02D57815-91ED-43cb-92C2-25804820EDAC}">
                        <c15:formulaRef>
                          <c15:sqref>'Langkah Perhitungan'!$B$41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4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'Langkah Perhitungan'!$B$42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4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05682432"/>
        <c:scaling>
          <c:orientation val="minMax"/>
          <c:max val="23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Jam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695872"/>
        <c:crosses val="autoZero"/>
        <c:crossBetween val="midCat"/>
        <c:majorUnit val="1"/>
        <c:minorUnit val="1"/>
      </c:valAx>
      <c:valAx>
        <c:axId val="10569587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Tinggi Elevasi Muka Air Laut</a:t>
                </a:r>
                <a:endParaRPr lang="en-US" sz="2000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68243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e914121-9022-433a-8dc8-dbc16836311a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Grafik Elevasi Muka Air Laut di Bitung pada Tanggal 15 Agustus 2009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"hari ke 15"</c:f>
              <c:strCache>
                <c:ptCount val="1"/>
                <c:pt idx="0">
                  <c:v>hari ke 15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'Langkah Perhitungan'!$C$26:$Z$26</c:f>
              <c:numCache>
                <c:formatCode>0</c:formatCode>
                <c:ptCount val="24"/>
                <c:pt idx="0">
                  <c:v>494.008478955442</c:v>
                </c:pt>
                <c:pt idx="1">
                  <c:v>517.613994756803</c:v>
                </c:pt>
                <c:pt idx="2">
                  <c:v>515.217413122876</c:v>
                </c:pt>
                <c:pt idx="3">
                  <c:v>485.841184903929</c:v>
                </c:pt>
                <c:pt idx="4">
                  <c:v>436.013005519608</c:v>
                </c:pt>
                <c:pt idx="5">
                  <c:v>378.196877088741</c:v>
                </c:pt>
                <c:pt idx="6">
                  <c:v>327.37010945864</c:v>
                </c:pt>
                <c:pt idx="7">
                  <c:v>296.869947656915</c:v>
                </c:pt>
                <c:pt idx="8">
                  <c:v>294.887099302981</c:v>
                </c:pt>
                <c:pt idx="9">
                  <c:v>322.585452298491</c:v>
                </c:pt>
                <c:pt idx="10">
                  <c:v>374.098685464278</c:v>
                </c:pt>
                <c:pt idx="11">
                  <c:v>438.079191339024</c:v>
                </c:pt>
                <c:pt idx="12">
                  <c:v>500.291957402072</c:v>
                </c:pt>
                <c:pt idx="13">
                  <c:v>546.800152156336</c:v>
                </c:pt>
                <c:pt idx="14">
                  <c:v>567.261446602776</c:v>
                </c:pt>
                <c:pt idx="15">
                  <c:v>557.635198792561</c:v>
                </c:pt>
                <c:pt idx="16">
                  <c:v>521.430447135045</c:v>
                </c:pt>
                <c:pt idx="17">
                  <c:v>468.855995995864</c:v>
                </c:pt>
                <c:pt idx="18">
                  <c:v>413.946122742757</c:v>
                </c:pt>
                <c:pt idx="19">
                  <c:v>370.579976014101</c:v>
                </c:pt>
                <c:pt idx="20">
                  <c:v>348.759267280703</c:v>
                </c:pt>
                <c:pt idx="21">
                  <c:v>352.281068765246</c:v>
                </c:pt>
                <c:pt idx="22">
                  <c:v>378.24548917198</c:v>
                </c:pt>
                <c:pt idx="23">
                  <c:v>418.168218532203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7158528"/>
        <c:axId val="107161472"/>
      </c:lineChart>
      <c:catAx>
        <c:axId val="1071585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JAM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161472"/>
        <c:crosses val="autoZero"/>
        <c:auto val="1"/>
        <c:lblAlgn val="ctr"/>
        <c:lblOffset val="100"/>
        <c:noMultiLvlLbl val="0"/>
      </c:catAx>
      <c:valAx>
        <c:axId val="1071614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TINGGI</a:t>
                </a:r>
                <a:r>
                  <a:rPr lang="en-US" sz="1600" baseline="0"/>
                  <a:t> AIR (m)</a:t>
                </a:r>
                <a:endParaRPr lang="en-US" sz="1600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1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cd8dd80-6645-4b8b-9ecf-22f6d3a62682}"/>
      </c:ext>
    </c:extLst>
  </c:chart>
  <c:spPr>
    <a:solidFill>
      <a:schemeClr val="bg1"/>
    </a:solidFill>
    <a:ln w="1270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GRAFIK ELEVASI MUKA AIR DI BITUNG PADA TANGGAL 15 AGUSTUS 2009</a:t>
            </a:r>
            <a:endParaRPr lang="en-US" sz="1800">
              <a:effectLst/>
            </a:endParaRPr>
          </a:p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DENGAN TIPE PASUT CAMPURAN CONDONG HARIAN GANDA</a:t>
            </a:r>
            <a:endParaRPr lang="en-US" sz="18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"hari ke 15"</c:f>
              <c:strCache>
                <c:ptCount val="1"/>
                <c:pt idx="0">
                  <c:v>hari ke 15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'Langkah Perhitungan'!$C$26:$Z$26</c:f>
              <c:numCache>
                <c:formatCode>0</c:formatCode>
                <c:ptCount val="24"/>
                <c:pt idx="0">
                  <c:v>494.008478955442</c:v>
                </c:pt>
                <c:pt idx="1">
                  <c:v>517.613994756803</c:v>
                </c:pt>
                <c:pt idx="2">
                  <c:v>515.217413122876</c:v>
                </c:pt>
                <c:pt idx="3">
                  <c:v>485.841184903929</c:v>
                </c:pt>
                <c:pt idx="4">
                  <c:v>436.013005519608</c:v>
                </c:pt>
                <c:pt idx="5">
                  <c:v>378.196877088741</c:v>
                </c:pt>
                <c:pt idx="6">
                  <c:v>327.37010945864</c:v>
                </c:pt>
                <c:pt idx="7">
                  <c:v>296.869947656915</c:v>
                </c:pt>
                <c:pt idx="8">
                  <c:v>294.887099302981</c:v>
                </c:pt>
                <c:pt idx="9">
                  <c:v>322.585452298491</c:v>
                </c:pt>
                <c:pt idx="10">
                  <c:v>374.098685464278</c:v>
                </c:pt>
                <c:pt idx="11">
                  <c:v>438.079191339024</c:v>
                </c:pt>
                <c:pt idx="12">
                  <c:v>500.291957402072</c:v>
                </c:pt>
                <c:pt idx="13">
                  <c:v>546.800152156336</c:v>
                </c:pt>
                <c:pt idx="14">
                  <c:v>567.261446602776</c:v>
                </c:pt>
                <c:pt idx="15">
                  <c:v>557.635198792561</c:v>
                </c:pt>
                <c:pt idx="16">
                  <c:v>521.430447135045</c:v>
                </c:pt>
                <c:pt idx="17">
                  <c:v>468.855995995864</c:v>
                </c:pt>
                <c:pt idx="18">
                  <c:v>413.946122742757</c:v>
                </c:pt>
                <c:pt idx="19">
                  <c:v>370.579976014101</c:v>
                </c:pt>
                <c:pt idx="20">
                  <c:v>348.759267280703</c:v>
                </c:pt>
                <c:pt idx="21">
                  <c:v>352.281068765246</c:v>
                </c:pt>
                <c:pt idx="22">
                  <c:v>378.24548917198</c:v>
                </c:pt>
                <c:pt idx="23">
                  <c:v>418.168218532203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0"/>
        <c:smooth val="0"/>
        <c:axId val="107187200"/>
        <c:axId val="107198720"/>
      </c:lineChart>
      <c:catAx>
        <c:axId val="1071872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JAM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198720"/>
        <c:crosses val="autoZero"/>
        <c:auto val="1"/>
        <c:lblAlgn val="ctr"/>
        <c:lblOffset val="100"/>
        <c:noMultiLvlLbl val="0"/>
      </c:catAx>
      <c:valAx>
        <c:axId val="1071987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TINGGI</a:t>
                </a:r>
                <a:r>
                  <a:rPr lang="en-US" sz="1600" baseline="0"/>
                  <a:t> AIR (m)</a:t>
                </a:r>
                <a:endParaRPr lang="en-US" sz="1600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18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1b61704-54e0-46df-a08a-9fbac0a37590}"/>
      </c:ext>
    </c:extLst>
  </c:chart>
  <c:spPr>
    <a:solidFill>
      <a:schemeClr val="bg1"/>
    </a:solidFill>
    <a:ln w="1270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jpeg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609599</xdr:colOff>
      <xdr:row>1</xdr:row>
      <xdr:rowOff>0</xdr:rowOff>
    </xdr:from>
    <xdr:to>
      <xdr:col>28</xdr:col>
      <xdr:colOff>600074</xdr:colOff>
      <xdr:row>39</xdr:row>
      <xdr:rowOff>171450</xdr:rowOff>
    </xdr:to>
    <xdr:graphicFrame>
      <xdr:nvGraphicFramePr>
        <xdr:cNvPr id="3" name="Chart 2"/>
        <xdr:cNvGraphicFramePr/>
      </xdr:nvGraphicFramePr>
      <xdr:xfrm>
        <a:off x="4129405" y="182880"/>
        <a:ext cx="14803755" cy="7120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40</xdr:row>
      <xdr:rowOff>190499</xdr:rowOff>
    </xdr:from>
    <xdr:to>
      <xdr:col>29</xdr:col>
      <xdr:colOff>9524</xdr:colOff>
      <xdr:row>79</xdr:row>
      <xdr:rowOff>180974</xdr:rowOff>
    </xdr:to>
    <xdr:graphicFrame>
      <xdr:nvGraphicFramePr>
        <xdr:cNvPr id="12" name="Chart 11"/>
        <xdr:cNvGraphicFramePr/>
      </xdr:nvGraphicFramePr>
      <xdr:xfrm>
        <a:off x="4129405" y="7498080"/>
        <a:ext cx="14830425" cy="7129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81</xdr:row>
      <xdr:rowOff>0</xdr:rowOff>
    </xdr:from>
    <xdr:to>
      <xdr:col>29</xdr:col>
      <xdr:colOff>0</xdr:colOff>
      <xdr:row>118</xdr:row>
      <xdr:rowOff>180975</xdr:rowOff>
    </xdr:to>
    <xdr:graphicFrame>
      <xdr:nvGraphicFramePr>
        <xdr:cNvPr id="13" name="Chart 12"/>
        <xdr:cNvGraphicFramePr/>
      </xdr:nvGraphicFramePr>
      <xdr:xfrm>
        <a:off x="4137660" y="14813280"/>
        <a:ext cx="14813280" cy="6947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65</xdr:col>
      <xdr:colOff>276225</xdr:colOff>
      <xdr:row>55</xdr:row>
      <xdr:rowOff>171450</xdr:rowOff>
    </xdr:from>
    <xdr:to>
      <xdr:col>69</xdr:col>
      <xdr:colOff>66675</xdr:colOff>
      <xdr:row>62</xdr:row>
      <xdr:rowOff>19050</xdr:rowOff>
    </xdr:to>
    <xdr:pic>
      <xdr:nvPicPr>
        <xdr:cNvPr id="5" name="Picture 4" descr="https://encrypted-tbn0.gstatic.com/images?q=tbn:ANd9GcQhL5MVsi4FCTh2pyPLXF9wJ8mtibwIsxeYrkhUdS877w&amp;s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636565" y="11278870"/>
          <a:ext cx="3013075" cy="1192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1142999</xdr:colOff>
      <xdr:row>40</xdr:row>
      <xdr:rowOff>200023</xdr:rowOff>
    </xdr:from>
    <xdr:to>
      <xdr:col>21</xdr:col>
      <xdr:colOff>600074</xdr:colOff>
      <xdr:row>94</xdr:row>
      <xdr:rowOff>9525</xdr:rowOff>
    </xdr:to>
    <xdr:graphicFrame>
      <xdr:nvGraphicFramePr>
        <xdr:cNvPr id="13" name="Chart 12"/>
        <xdr:cNvGraphicFramePr/>
      </xdr:nvGraphicFramePr>
      <xdr:xfrm>
        <a:off x="1773555" y="8370570"/>
        <a:ext cx="12629515" cy="9943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609599</xdr:colOff>
      <xdr:row>45</xdr:row>
      <xdr:rowOff>0</xdr:rowOff>
    </xdr:from>
    <xdr:to>
      <xdr:col>40</xdr:col>
      <xdr:colOff>19049</xdr:colOff>
      <xdr:row>67</xdr:row>
      <xdr:rowOff>180975</xdr:rowOff>
    </xdr:to>
    <xdr:graphicFrame>
      <xdr:nvGraphicFramePr>
        <xdr:cNvPr id="14" name="Chart 13"/>
        <xdr:cNvGraphicFramePr/>
      </xdr:nvGraphicFramePr>
      <xdr:xfrm>
        <a:off x="15043785" y="9149715"/>
        <a:ext cx="10976610" cy="4398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590549</xdr:colOff>
      <xdr:row>70</xdr:row>
      <xdr:rowOff>9525</xdr:rowOff>
    </xdr:from>
    <xdr:to>
      <xdr:col>39</xdr:col>
      <xdr:colOff>609599</xdr:colOff>
      <xdr:row>94</xdr:row>
      <xdr:rowOff>0</xdr:rowOff>
    </xdr:to>
    <xdr:graphicFrame>
      <xdr:nvGraphicFramePr>
        <xdr:cNvPr id="16" name="Chart 15"/>
        <xdr:cNvGraphicFramePr/>
      </xdr:nvGraphicFramePr>
      <xdr:xfrm>
        <a:off x="15024735" y="13924915"/>
        <a:ext cx="10955020" cy="4379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66"/>
  <sheetViews>
    <sheetView zoomScale="30" zoomScaleNormal="30" workbookViewId="0">
      <selection activeCell="E32" sqref="E32"/>
    </sheetView>
  </sheetViews>
  <sheetFormatPr defaultColWidth="9" defaultRowHeight="14.4" outlineLevelCol="3"/>
  <cols>
    <col min="1" max="1" width="15.2037037037037" style="141" customWidth="1"/>
    <col min="2" max="2" width="13.9259259259259" style="142" customWidth="1"/>
    <col min="3" max="3" width="8" style="142" customWidth="1"/>
    <col min="4" max="4" width="14.2037037037037" style="143" customWidth="1"/>
  </cols>
  <sheetData>
    <row r="1" spans="1:4">
      <c r="A1" s="144" t="s">
        <v>0</v>
      </c>
      <c r="B1" s="145" t="s">
        <v>1</v>
      </c>
      <c r="C1" s="146" t="s">
        <v>2</v>
      </c>
      <c r="D1" s="146" t="s">
        <v>3</v>
      </c>
    </row>
    <row r="2" spans="1:4">
      <c r="A2" s="141">
        <v>40026</v>
      </c>
      <c r="B2" s="142">
        <v>0</v>
      </c>
      <c r="C2" s="143">
        <v>1.288</v>
      </c>
      <c r="D2" s="143">
        <v>1.288103475</v>
      </c>
    </row>
    <row r="3" spans="2:4">
      <c r="B3" s="142">
        <v>0.0416666666666667</v>
      </c>
      <c r="C3" s="143">
        <v>1.199</v>
      </c>
      <c r="D3" s="143">
        <v>1.207834933</v>
      </c>
    </row>
    <row r="4" spans="2:4">
      <c r="B4" s="142">
        <v>0.0833333333333333</v>
      </c>
      <c r="C4" s="143">
        <v>1.143</v>
      </c>
      <c r="D4" s="143">
        <v>1.148771517</v>
      </c>
    </row>
    <row r="5" spans="2:4">
      <c r="B5" s="142">
        <v>0.125</v>
      </c>
      <c r="C5" s="143">
        <v>1.126</v>
      </c>
      <c r="D5" s="143">
        <v>1.123025817</v>
      </c>
    </row>
    <row r="6" spans="2:4">
      <c r="B6" s="142">
        <v>0.166666666666667</v>
      </c>
      <c r="C6" s="143">
        <v>1.139</v>
      </c>
      <c r="D6" s="143">
        <v>1.130473812</v>
      </c>
    </row>
    <row r="7" spans="2:4">
      <c r="B7" s="142">
        <v>0.208333333333333</v>
      </c>
      <c r="C7" s="143">
        <v>1.165</v>
      </c>
      <c r="D7" s="143">
        <v>1.16248086</v>
      </c>
    </row>
    <row r="8" spans="2:4">
      <c r="B8" s="142">
        <v>0.25</v>
      </c>
      <c r="C8" s="143">
        <v>1.201</v>
      </c>
      <c r="D8" s="143">
        <v>1.207835409</v>
      </c>
    </row>
    <row r="9" spans="2:4">
      <c r="B9" s="142">
        <v>0.291666666666667</v>
      </c>
      <c r="C9" s="143">
        <v>1.252</v>
      </c>
      <c r="D9" s="143">
        <v>1.256380183</v>
      </c>
    </row>
    <row r="10" spans="2:4">
      <c r="B10" s="142">
        <v>0.333333333333333</v>
      </c>
      <c r="C10" s="143">
        <v>1.303</v>
      </c>
      <c r="D10" s="143">
        <v>1.299870384</v>
      </c>
    </row>
    <row r="11" spans="2:4">
      <c r="B11" s="142">
        <v>0.375</v>
      </c>
      <c r="C11" s="143">
        <v>1.336</v>
      </c>
      <c r="D11" s="143">
        <v>1.332511994</v>
      </c>
    </row>
    <row r="12" spans="2:4">
      <c r="B12" s="142">
        <v>0.416666666666667</v>
      </c>
      <c r="C12" s="143">
        <v>1.354</v>
      </c>
      <c r="D12" s="143">
        <v>1.352765746</v>
      </c>
    </row>
    <row r="13" spans="2:4">
      <c r="B13" s="142">
        <v>0.458333333333333</v>
      </c>
      <c r="C13" s="143">
        <v>1.356</v>
      </c>
      <c r="D13" s="143">
        <v>1.365349693</v>
      </c>
    </row>
    <row r="14" spans="2:4">
      <c r="B14" s="142">
        <v>0.5</v>
      </c>
      <c r="C14" s="143">
        <v>1.39</v>
      </c>
      <c r="D14" s="143">
        <v>1.381156076</v>
      </c>
    </row>
    <row r="15" spans="2:4">
      <c r="B15" s="142">
        <v>0.541666666666667</v>
      </c>
      <c r="C15" s="143">
        <v>1.417</v>
      </c>
      <c r="D15" s="143">
        <v>1.413832837</v>
      </c>
    </row>
    <row r="16" spans="2:4">
      <c r="B16" s="142">
        <v>0.583333333333333</v>
      </c>
      <c r="C16" s="143">
        <v>1.466</v>
      </c>
      <c r="D16" s="143">
        <v>1.473849547</v>
      </c>
    </row>
    <row r="17" spans="2:4">
      <c r="B17" s="142">
        <v>0.625</v>
      </c>
      <c r="C17" s="143">
        <v>1.558</v>
      </c>
      <c r="D17" s="143">
        <v>1.562682442</v>
      </c>
    </row>
    <row r="18" spans="2:4">
      <c r="B18" s="142">
        <v>0.666666666666667</v>
      </c>
      <c r="C18" s="143">
        <v>1.678</v>
      </c>
      <c r="D18" s="143">
        <v>1.670256932</v>
      </c>
    </row>
    <row r="19" spans="2:4">
      <c r="B19" s="142">
        <v>0.708333333333333</v>
      </c>
      <c r="C19" s="143">
        <v>1.781</v>
      </c>
      <c r="D19" s="143">
        <v>1.777192638</v>
      </c>
    </row>
    <row r="20" spans="2:4">
      <c r="B20" s="142">
        <v>0.75</v>
      </c>
      <c r="C20" s="143">
        <v>1.855</v>
      </c>
      <c r="D20" s="143">
        <v>1.860538742</v>
      </c>
    </row>
    <row r="21" spans="2:4">
      <c r="B21" s="142">
        <v>0.791666666666667</v>
      </c>
      <c r="C21" s="143">
        <v>1.899</v>
      </c>
      <c r="D21" s="143">
        <v>1.900018038</v>
      </c>
    </row>
    <row r="22" spans="2:4">
      <c r="B22" s="142">
        <v>0.833333333333333</v>
      </c>
      <c r="C22" s="143">
        <v>1.885</v>
      </c>
      <c r="D22" s="143">
        <v>1.882620084</v>
      </c>
    </row>
    <row r="23" spans="2:4">
      <c r="B23" s="142">
        <v>0.875</v>
      </c>
      <c r="C23" s="143">
        <v>1.803</v>
      </c>
      <c r="D23" s="143">
        <v>1.805222788</v>
      </c>
    </row>
    <row r="24" spans="2:4">
      <c r="B24" s="142">
        <v>0.916666666666667</v>
      </c>
      <c r="C24" s="143">
        <v>1.678</v>
      </c>
      <c r="D24" s="143">
        <v>1.675667498</v>
      </c>
    </row>
    <row r="25" spans="2:4">
      <c r="B25" s="142">
        <v>0.958333333333333</v>
      </c>
      <c r="C25" s="143">
        <v>1.513</v>
      </c>
      <c r="D25" s="143">
        <v>1.512188812</v>
      </c>
    </row>
    <row r="26" spans="1:4">
      <c r="A26" s="141">
        <f>A2+1</f>
        <v>40027</v>
      </c>
      <c r="B26" s="142">
        <v>1</v>
      </c>
      <c r="C26" s="143">
        <v>1.338</v>
      </c>
      <c r="D26" s="143">
        <v>1.340646783</v>
      </c>
    </row>
    <row r="27" spans="2:4">
      <c r="B27" s="142">
        <v>1.04166666666667</v>
      </c>
      <c r="C27" s="143">
        <v>1.19</v>
      </c>
      <c r="D27" s="143">
        <v>1.189493989</v>
      </c>
    </row>
    <row r="28" spans="2:4">
      <c r="B28" s="142">
        <v>1.08333333333333</v>
      </c>
      <c r="C28" s="143">
        <v>1.086</v>
      </c>
      <c r="D28" s="143">
        <v>1.083464009</v>
      </c>
    </row>
    <row r="29" spans="2:4">
      <c r="B29" s="142">
        <v>1.125</v>
      </c>
      <c r="C29" s="143">
        <v>1.035</v>
      </c>
      <c r="D29" s="143">
        <v>1.037737895</v>
      </c>
    </row>
    <row r="30" spans="2:4">
      <c r="B30" s="142">
        <v>1.16666666666667</v>
      </c>
      <c r="C30" s="143">
        <v>1.054</v>
      </c>
      <c r="D30" s="143">
        <v>1.054378017</v>
      </c>
    </row>
    <row r="31" spans="2:4">
      <c r="B31" s="142">
        <v>1.20833333333333</v>
      </c>
      <c r="C31" s="143">
        <v>1.122</v>
      </c>
      <c r="D31" s="143">
        <v>1.122157607</v>
      </c>
    </row>
    <row r="32" spans="2:4">
      <c r="B32" s="142">
        <v>1.25</v>
      </c>
      <c r="C32" s="143">
        <v>1.223</v>
      </c>
      <c r="D32" s="143">
        <v>1.219794858</v>
      </c>
    </row>
    <row r="33" spans="2:4">
      <c r="B33" s="142">
        <v>1.29166666666667</v>
      </c>
      <c r="C33" s="143">
        <v>1.322</v>
      </c>
      <c r="D33" s="143">
        <v>1.321473248</v>
      </c>
    </row>
    <row r="34" spans="2:4">
      <c r="B34" s="142">
        <v>1.33333333333333</v>
      </c>
      <c r="C34" s="143">
        <v>1.398</v>
      </c>
      <c r="D34" s="143">
        <v>1.403049931</v>
      </c>
    </row>
    <row r="35" spans="2:4">
      <c r="B35" s="142">
        <v>1.375</v>
      </c>
      <c r="C35" s="143">
        <v>1.447</v>
      </c>
      <c r="D35" s="143">
        <v>1.447705762</v>
      </c>
    </row>
    <row r="36" spans="2:4">
      <c r="B36" s="142">
        <v>1.41666666666667</v>
      </c>
      <c r="C36" s="143">
        <v>1.457</v>
      </c>
      <c r="D36" s="143">
        <v>1.450242788</v>
      </c>
    </row>
    <row r="37" spans="2:4">
      <c r="B37" s="142">
        <v>1.45833333333333</v>
      </c>
      <c r="C37" s="143">
        <v>1.417</v>
      </c>
      <c r="D37" s="143">
        <v>1.41908736</v>
      </c>
    </row>
    <row r="38" spans="2:4">
      <c r="B38" s="142">
        <v>1.5</v>
      </c>
      <c r="C38" s="143">
        <v>1.371</v>
      </c>
      <c r="D38" s="143">
        <v>1.37480604</v>
      </c>
    </row>
    <row r="39" spans="2:4">
      <c r="B39" s="142">
        <v>1.54166666666667</v>
      </c>
      <c r="C39" s="143">
        <v>1.349</v>
      </c>
      <c r="D39" s="143">
        <v>1.344640576</v>
      </c>
    </row>
    <row r="40" spans="2:4">
      <c r="B40" s="142">
        <v>1.58333333333333</v>
      </c>
      <c r="C40" s="143">
        <v>1.352</v>
      </c>
      <c r="D40" s="143">
        <v>1.354193413</v>
      </c>
    </row>
    <row r="41" spans="2:4">
      <c r="B41" s="142">
        <v>1.625</v>
      </c>
      <c r="C41" s="143">
        <v>1.418</v>
      </c>
      <c r="D41" s="143">
        <v>1.418783527</v>
      </c>
    </row>
    <row r="42" spans="2:4">
      <c r="B42" s="142">
        <v>1.66666666666667</v>
      </c>
      <c r="C42" s="143">
        <v>1.54</v>
      </c>
      <c r="D42" s="143">
        <v>1.537281403</v>
      </c>
    </row>
    <row r="43" spans="2:4">
      <c r="B43" s="142">
        <v>1.70833333333333</v>
      </c>
      <c r="C43" s="143">
        <v>1.689</v>
      </c>
      <c r="D43" s="143">
        <v>1.690527317</v>
      </c>
    </row>
    <row r="44" spans="2:4">
      <c r="B44" s="142">
        <v>1.75</v>
      </c>
      <c r="C44" s="143">
        <v>1.842</v>
      </c>
      <c r="D44" s="143">
        <v>1.845191297</v>
      </c>
    </row>
    <row r="45" spans="2:4">
      <c r="B45" s="142">
        <v>1.79166666666667</v>
      </c>
      <c r="C45" s="143">
        <v>1.965</v>
      </c>
      <c r="D45" s="143">
        <v>1.962382427</v>
      </c>
    </row>
    <row r="46" spans="2:4">
      <c r="B46" s="142">
        <v>1.83333333333333</v>
      </c>
      <c r="C46" s="143">
        <v>2.012</v>
      </c>
      <c r="D46" s="143">
        <v>2.008651951</v>
      </c>
    </row>
    <row r="47" spans="2:4">
      <c r="B47" s="142">
        <v>1.875</v>
      </c>
      <c r="C47" s="143">
        <v>1.962</v>
      </c>
      <c r="D47" s="143">
        <v>1.965847126</v>
      </c>
    </row>
    <row r="48" spans="2:4">
      <c r="B48" s="142">
        <v>1.91666666666667</v>
      </c>
      <c r="C48" s="143">
        <v>1.837</v>
      </c>
      <c r="D48" s="143">
        <v>1.83642595</v>
      </c>
    </row>
    <row r="49" spans="2:4">
      <c r="B49" s="142">
        <v>1.95833333333333</v>
      </c>
      <c r="C49" s="143">
        <v>1.646</v>
      </c>
      <c r="D49" s="143">
        <v>1.64260047</v>
      </c>
    </row>
    <row r="50" spans="1:4">
      <c r="A50" s="141">
        <f>A26+1</f>
        <v>40028</v>
      </c>
      <c r="B50" s="142">
        <v>2</v>
      </c>
      <c r="C50" s="143">
        <v>1.416</v>
      </c>
      <c r="D50" s="143">
        <v>1.420151097</v>
      </c>
    </row>
    <row r="51" spans="2:4">
      <c r="B51" s="142">
        <v>2.04166666666667</v>
      </c>
      <c r="C51" s="143">
        <v>1.207</v>
      </c>
      <c r="D51" s="143">
        <v>1.209555246</v>
      </c>
    </row>
    <row r="52" spans="2:4">
      <c r="B52" s="142">
        <v>2.08333333333333</v>
      </c>
      <c r="C52" s="143">
        <v>1.052</v>
      </c>
      <c r="D52" s="143">
        <v>1.047326567</v>
      </c>
    </row>
    <row r="53" spans="2:4">
      <c r="B53" s="142">
        <v>2.125</v>
      </c>
      <c r="C53" s="143">
        <v>0.96</v>
      </c>
      <c r="D53" s="143">
        <v>0.959285152</v>
      </c>
    </row>
    <row r="54" spans="2:4">
      <c r="B54" s="142">
        <v>2.16666666666667</v>
      </c>
      <c r="C54" s="143">
        <v>0.956</v>
      </c>
      <c r="D54" s="143">
        <v>0.955992085</v>
      </c>
    </row>
    <row r="55" spans="2:4">
      <c r="B55" s="142">
        <v>2.20833333333333</v>
      </c>
      <c r="C55" s="143">
        <v>1.029</v>
      </c>
      <c r="D55" s="143">
        <v>1.030203864</v>
      </c>
    </row>
    <row r="56" spans="2:4">
      <c r="B56" s="142">
        <v>2.25</v>
      </c>
      <c r="C56" s="143">
        <v>1.155</v>
      </c>
      <c r="D56" s="143">
        <v>1.157195342</v>
      </c>
    </row>
    <row r="57" spans="2:4">
      <c r="B57" s="142">
        <v>2.29166666666667</v>
      </c>
      <c r="C57" s="143">
        <v>1.298</v>
      </c>
      <c r="D57" s="143">
        <v>1.29963669</v>
      </c>
    </row>
    <row r="58" spans="2:4">
      <c r="B58" s="142">
        <v>2.33333333333333</v>
      </c>
      <c r="C58" s="143">
        <v>1.419</v>
      </c>
      <c r="D58" s="143">
        <v>1.417554285</v>
      </c>
    </row>
    <row r="59" spans="2:4">
      <c r="B59" s="142">
        <v>2.375</v>
      </c>
      <c r="C59" s="143">
        <v>1.485</v>
      </c>
      <c r="D59" s="143">
        <v>1.480804339</v>
      </c>
    </row>
    <row r="60" spans="2:4">
      <c r="B60" s="142">
        <v>2.41666666666667</v>
      </c>
      <c r="C60" s="143">
        <v>1.483</v>
      </c>
      <c r="D60" s="143">
        <v>1.478834875</v>
      </c>
    </row>
    <row r="61" spans="2:4">
      <c r="B61" s="142">
        <v>2.45833333333333</v>
      </c>
      <c r="C61" s="143">
        <v>1.418</v>
      </c>
      <c r="D61" s="143">
        <v>1.423078209</v>
      </c>
    </row>
    <row r="62" spans="2:4">
      <c r="B62" s="142">
        <v>2.5</v>
      </c>
      <c r="C62" s="143">
        <v>1.332</v>
      </c>
      <c r="D62" s="143">
        <v>1.341396392</v>
      </c>
    </row>
    <row r="63" spans="2:4">
      <c r="B63" s="142">
        <v>2.54166666666667</v>
      </c>
      <c r="C63" s="143">
        <v>1.273</v>
      </c>
      <c r="D63" s="143">
        <v>1.268440582</v>
      </c>
    </row>
    <row r="64" spans="2:4">
      <c r="B64" s="142">
        <v>2.58333333333333</v>
      </c>
      <c r="C64" s="143">
        <v>1.244</v>
      </c>
      <c r="D64" s="143">
        <v>1.236676549</v>
      </c>
    </row>
    <row r="65" spans="2:4">
      <c r="B65" s="142">
        <v>2.625</v>
      </c>
      <c r="C65" s="143">
        <v>1.27</v>
      </c>
      <c r="D65" s="143">
        <v>1.269793801</v>
      </c>
    </row>
    <row r="66" spans="2:4">
      <c r="B66" s="142">
        <v>2.66666666666667</v>
      </c>
      <c r="C66" s="143">
        <v>1.376</v>
      </c>
      <c r="D66" s="143">
        <v>1.377167637</v>
      </c>
    </row>
    <row r="67" spans="2:4">
      <c r="B67" s="142">
        <v>2.70833333333333</v>
      </c>
      <c r="C67" s="143">
        <v>1.543</v>
      </c>
      <c r="D67" s="143">
        <v>1.548704721</v>
      </c>
    </row>
    <row r="68" spans="2:4">
      <c r="B68" s="142">
        <v>2.75</v>
      </c>
      <c r="C68" s="143">
        <v>1.75</v>
      </c>
      <c r="D68" s="143">
        <v>1.752755045</v>
      </c>
    </row>
    <row r="69" spans="2:4">
      <c r="B69" s="142">
        <v>2.79166666666667</v>
      </c>
      <c r="C69" s="143">
        <v>1.946</v>
      </c>
      <c r="D69" s="143">
        <v>1.941221921</v>
      </c>
    </row>
    <row r="70" spans="2:4">
      <c r="B70" s="142">
        <v>2.83333333333333</v>
      </c>
      <c r="C70" s="143">
        <v>2.065</v>
      </c>
      <c r="D70" s="143">
        <v>2.062815395</v>
      </c>
    </row>
    <row r="71" spans="2:4">
      <c r="B71" s="142">
        <v>2.875</v>
      </c>
      <c r="C71" s="143">
        <v>2.082</v>
      </c>
      <c r="D71" s="143">
        <v>2.079859458</v>
      </c>
    </row>
    <row r="72" spans="2:4">
      <c r="B72" s="142">
        <v>2.91666666666667</v>
      </c>
      <c r="C72" s="143">
        <v>1.977</v>
      </c>
      <c r="D72" s="143">
        <v>1.981043238</v>
      </c>
    </row>
    <row r="73" spans="2:4">
      <c r="B73" s="142">
        <v>2.95833333333333</v>
      </c>
      <c r="C73" s="143">
        <v>1.786</v>
      </c>
      <c r="D73" s="143">
        <v>1.784562342</v>
      </c>
    </row>
    <row r="74" spans="1:4">
      <c r="A74" s="141">
        <f>A50+1</f>
        <v>40029</v>
      </c>
      <c r="B74" s="142">
        <v>3</v>
      </c>
      <c r="C74" s="143">
        <v>1.531</v>
      </c>
      <c r="D74" s="143">
        <v>1.531395479</v>
      </c>
    </row>
    <row r="75" spans="2:4">
      <c r="B75" s="142">
        <v>3.04166666666667</v>
      </c>
      <c r="C75" s="143">
        <v>1.268</v>
      </c>
      <c r="D75" s="143">
        <v>1.272990348</v>
      </c>
    </row>
    <row r="76" spans="2:4">
      <c r="B76" s="142">
        <v>3.08333333333333</v>
      </c>
      <c r="C76" s="143">
        <v>1.062</v>
      </c>
      <c r="D76" s="143">
        <v>1.05872323</v>
      </c>
    </row>
    <row r="77" spans="2:4">
      <c r="B77" s="142">
        <v>3.125</v>
      </c>
      <c r="C77" s="143">
        <v>0.931</v>
      </c>
      <c r="D77" s="143">
        <v>0.9263883</v>
      </c>
    </row>
    <row r="78" spans="2:4">
      <c r="B78" s="142">
        <v>3.16666666666667</v>
      </c>
      <c r="C78" s="143">
        <v>0.895</v>
      </c>
      <c r="D78" s="143">
        <v>0.896035623</v>
      </c>
    </row>
    <row r="79" spans="2:4">
      <c r="B79" s="142">
        <v>3.20833333333333</v>
      </c>
      <c r="C79" s="143">
        <v>0.963</v>
      </c>
      <c r="D79" s="143">
        <v>0.966265924</v>
      </c>
    </row>
    <row r="80" spans="2:4">
      <c r="B80" s="142">
        <v>3.25</v>
      </c>
      <c r="C80" s="143">
        <v>1.114</v>
      </c>
      <c r="D80" s="143">
        <v>1.113278371</v>
      </c>
    </row>
    <row r="81" spans="2:4">
      <c r="B81" s="142">
        <v>3.29166666666667</v>
      </c>
      <c r="C81" s="143">
        <v>1.292</v>
      </c>
      <c r="D81" s="143">
        <v>1.294667902</v>
      </c>
    </row>
    <row r="82" spans="2:4">
      <c r="B82" s="142">
        <v>3.33333333333333</v>
      </c>
      <c r="C82" s="143">
        <v>1.459</v>
      </c>
      <c r="D82" s="143">
        <v>1.459548158</v>
      </c>
    </row>
    <row r="83" spans="2:4">
      <c r="B83" s="142">
        <v>3.375</v>
      </c>
      <c r="C83" s="143">
        <v>1.568</v>
      </c>
      <c r="D83" s="143">
        <v>1.563403435</v>
      </c>
    </row>
    <row r="84" spans="2:4">
      <c r="B84" s="142">
        <v>3.41666666666667</v>
      </c>
      <c r="C84" s="143">
        <v>1.585</v>
      </c>
      <c r="D84" s="143">
        <v>1.582348224</v>
      </c>
    </row>
    <row r="85" spans="2:4">
      <c r="B85" s="142">
        <v>3.45833333333333</v>
      </c>
      <c r="C85" s="143">
        <v>1.52</v>
      </c>
      <c r="D85" s="143">
        <v>1.520430711</v>
      </c>
    </row>
    <row r="86" spans="2:4">
      <c r="B86" s="142">
        <v>3.5</v>
      </c>
      <c r="C86" s="143">
        <v>1.403</v>
      </c>
      <c r="D86" s="143">
        <v>1.406747368</v>
      </c>
    </row>
    <row r="87" spans="2:4">
      <c r="B87" s="142">
        <v>3.54166666666667</v>
      </c>
      <c r="C87" s="143">
        <v>1.278</v>
      </c>
      <c r="D87" s="143">
        <v>1.284564728</v>
      </c>
    </row>
    <row r="88" spans="2:4">
      <c r="B88" s="142">
        <v>3.58333333333333</v>
      </c>
      <c r="C88" s="143">
        <v>1.203</v>
      </c>
      <c r="D88" s="143">
        <v>1.198266678</v>
      </c>
    </row>
    <row r="89" spans="2:4">
      <c r="B89" s="142">
        <v>3.625</v>
      </c>
      <c r="C89" s="143">
        <v>1.188</v>
      </c>
      <c r="D89" s="143">
        <v>1.183010504</v>
      </c>
    </row>
    <row r="90" spans="2:4">
      <c r="B90" s="142">
        <v>3.66666666666667</v>
      </c>
      <c r="C90" s="143">
        <v>1.26</v>
      </c>
      <c r="D90" s="143">
        <v>1.257965834</v>
      </c>
    </row>
    <row r="91" spans="2:4">
      <c r="B91" s="142">
        <v>3.70833333333333</v>
      </c>
      <c r="C91" s="143">
        <v>1.42</v>
      </c>
      <c r="D91" s="143">
        <v>1.421392743</v>
      </c>
    </row>
    <row r="92" spans="2:4">
      <c r="B92" s="142">
        <v>3.75</v>
      </c>
      <c r="C92" s="143">
        <v>1.64</v>
      </c>
      <c r="D92" s="143">
        <v>1.647325723</v>
      </c>
    </row>
    <row r="93" spans="2:4">
      <c r="B93" s="142">
        <v>3.79166666666667</v>
      </c>
      <c r="C93" s="143">
        <v>1.883</v>
      </c>
      <c r="D93" s="143">
        <v>1.887095902</v>
      </c>
    </row>
    <row r="94" spans="2:4">
      <c r="B94" s="142">
        <v>3.83333333333333</v>
      </c>
      <c r="C94" s="143">
        <v>2.086</v>
      </c>
      <c r="D94" s="143">
        <v>2.079450422</v>
      </c>
    </row>
    <row r="95" spans="2:4">
      <c r="B95" s="142">
        <v>3.875</v>
      </c>
      <c r="C95" s="143">
        <v>2.176</v>
      </c>
      <c r="D95" s="143">
        <v>2.16850769</v>
      </c>
    </row>
    <row r="96" spans="2:4">
      <c r="B96" s="142">
        <v>3.91666666666667</v>
      </c>
      <c r="C96" s="143">
        <v>2.121</v>
      </c>
      <c r="D96" s="143">
        <v>2.122690933</v>
      </c>
    </row>
    <row r="97" spans="2:4">
      <c r="B97" s="142">
        <v>3.95833333333333</v>
      </c>
      <c r="C97" s="143">
        <v>1.938</v>
      </c>
      <c r="D97" s="143">
        <v>1.945834161</v>
      </c>
    </row>
    <row r="98" spans="1:4">
      <c r="A98" s="141">
        <f>A74+1</f>
        <v>40030</v>
      </c>
      <c r="B98" s="142">
        <v>4</v>
      </c>
      <c r="C98" s="143">
        <v>1.676</v>
      </c>
      <c r="D98" s="143">
        <v>1.675793794</v>
      </c>
    </row>
    <row r="99" spans="2:4">
      <c r="B99" s="142">
        <v>4.04166666666667</v>
      </c>
      <c r="C99" s="143">
        <v>1.379</v>
      </c>
      <c r="D99" s="143">
        <v>1.372419869</v>
      </c>
    </row>
    <row r="100" spans="2:4">
      <c r="B100" s="142">
        <v>4.08333333333333</v>
      </c>
      <c r="C100" s="143">
        <v>1.099</v>
      </c>
      <c r="D100" s="143">
        <v>1.100669293</v>
      </c>
    </row>
    <row r="101" spans="2:4">
      <c r="B101" s="142">
        <v>4.125</v>
      </c>
      <c r="C101" s="143">
        <v>0.91</v>
      </c>
      <c r="D101" s="143">
        <v>0.914627639</v>
      </c>
    </row>
    <row r="102" spans="2:4">
      <c r="B102" s="142">
        <v>4.16666666666667</v>
      </c>
      <c r="C102" s="143">
        <v>0.845</v>
      </c>
      <c r="D102" s="143">
        <v>0.846193895</v>
      </c>
    </row>
    <row r="103" spans="2:4">
      <c r="B103" s="142">
        <v>4.20833333333333</v>
      </c>
      <c r="C103" s="143">
        <v>0.906</v>
      </c>
      <c r="D103" s="143">
        <v>0.89994468</v>
      </c>
    </row>
    <row r="104" spans="2:4">
      <c r="B104" s="142">
        <v>4.25</v>
      </c>
      <c r="C104" s="143">
        <v>1.059</v>
      </c>
      <c r="D104" s="143">
        <v>1.053753376</v>
      </c>
    </row>
    <row r="105" spans="2:4">
      <c r="B105" s="142">
        <v>4.29166666666667</v>
      </c>
      <c r="C105" s="143">
        <v>1.257</v>
      </c>
      <c r="D105" s="143">
        <v>1.263807262</v>
      </c>
    </row>
    <row r="106" spans="2:4">
      <c r="B106" s="142">
        <v>4.33333333333333</v>
      </c>
      <c r="C106" s="143">
        <v>1.466</v>
      </c>
      <c r="D106" s="143">
        <v>1.473405884</v>
      </c>
    </row>
    <row r="107" spans="2:4">
      <c r="B107" s="142">
        <v>4.375</v>
      </c>
      <c r="C107" s="143">
        <v>1.626</v>
      </c>
      <c r="D107" s="143">
        <v>1.625944643</v>
      </c>
    </row>
    <row r="108" spans="2:4">
      <c r="B108" s="142">
        <v>4.41666666666667</v>
      </c>
      <c r="C108" s="143">
        <v>1.691</v>
      </c>
      <c r="D108" s="143">
        <v>1.681019409</v>
      </c>
    </row>
    <row r="109" spans="2:4">
      <c r="B109" s="142">
        <v>4.45833333333333</v>
      </c>
      <c r="C109" s="143">
        <v>1.634</v>
      </c>
      <c r="D109" s="143">
        <v>1.62854184</v>
      </c>
    </row>
    <row r="110" spans="2:4">
      <c r="B110" s="142">
        <v>4.5</v>
      </c>
      <c r="C110" s="143">
        <v>1.488</v>
      </c>
      <c r="D110" s="143">
        <v>1.493406378</v>
      </c>
    </row>
    <row r="111" spans="2:4">
      <c r="B111" s="142">
        <v>4.54166666666667</v>
      </c>
      <c r="C111" s="143">
        <v>1.322</v>
      </c>
      <c r="D111" s="143">
        <v>1.326772503</v>
      </c>
    </row>
    <row r="112" spans="2:4">
      <c r="B112" s="142">
        <v>4.58333333333333</v>
      </c>
      <c r="C112" s="143">
        <v>1.182</v>
      </c>
      <c r="D112" s="143">
        <v>1.187808992</v>
      </c>
    </row>
    <row r="113" spans="2:4">
      <c r="B113" s="142">
        <v>4.625</v>
      </c>
      <c r="C113" s="143">
        <v>1.128</v>
      </c>
      <c r="D113" s="143">
        <v>1.125133619</v>
      </c>
    </row>
    <row r="114" spans="2:4">
      <c r="B114" s="142">
        <v>4.66666666666667</v>
      </c>
      <c r="C114" s="143">
        <v>1.176</v>
      </c>
      <c r="D114" s="143">
        <v>1.165432255</v>
      </c>
    </row>
    <row r="115" spans="2:4">
      <c r="B115" s="142">
        <v>4.70833333333333</v>
      </c>
      <c r="C115" s="143">
        <v>1.311</v>
      </c>
      <c r="D115" s="143">
        <v>1.31016317</v>
      </c>
    </row>
    <row r="116" spans="2:4">
      <c r="B116" s="142">
        <v>4.75</v>
      </c>
      <c r="C116" s="143">
        <v>1.529</v>
      </c>
      <c r="D116" s="143">
        <v>1.536595939</v>
      </c>
    </row>
    <row r="117" spans="2:4">
      <c r="B117" s="142">
        <v>4.79166666666667</v>
      </c>
      <c r="C117" s="143">
        <v>1.796</v>
      </c>
      <c r="D117" s="143">
        <v>1.800576954</v>
      </c>
    </row>
    <row r="118" spans="2:4">
      <c r="B118" s="142">
        <v>4.83333333333333</v>
      </c>
      <c r="C118" s="143">
        <v>2.046</v>
      </c>
      <c r="D118" s="143">
        <v>2.042529978</v>
      </c>
    </row>
    <row r="119" spans="2:4">
      <c r="B119" s="142">
        <v>4.875</v>
      </c>
      <c r="C119" s="143">
        <v>2.203</v>
      </c>
      <c r="D119" s="143">
        <v>2.199524917</v>
      </c>
    </row>
    <row r="120" spans="2:4">
      <c r="B120" s="142">
        <v>4.91666666666667</v>
      </c>
      <c r="C120" s="143">
        <v>2.22</v>
      </c>
      <c r="D120" s="143">
        <v>2.222709691</v>
      </c>
    </row>
    <row r="121" spans="2:4">
      <c r="B121" s="142">
        <v>4.95833333333333</v>
      </c>
      <c r="C121" s="143">
        <v>2.096</v>
      </c>
      <c r="D121" s="143">
        <v>2.094365132</v>
      </c>
    </row>
    <row r="122" spans="1:4">
      <c r="A122" s="141">
        <f>A98+1</f>
        <v>40031</v>
      </c>
      <c r="B122" s="142">
        <v>5</v>
      </c>
      <c r="C122" s="143">
        <v>1.837</v>
      </c>
      <c r="D122" s="143">
        <v>1.836876903</v>
      </c>
    </row>
    <row r="123" spans="2:4">
      <c r="B123" s="142">
        <v>5.04166666666667</v>
      </c>
      <c r="C123" s="143">
        <v>1.512</v>
      </c>
      <c r="D123" s="143">
        <v>1.508540744</v>
      </c>
    </row>
    <row r="124" spans="2:4">
      <c r="B124" s="142">
        <v>5.08333333333333</v>
      </c>
      <c r="C124" s="143">
        <v>1.186</v>
      </c>
      <c r="D124" s="143">
        <v>1.186686288</v>
      </c>
    </row>
    <row r="125" spans="2:4">
      <c r="B125" s="142">
        <v>5.125</v>
      </c>
      <c r="C125" s="143">
        <v>0.936</v>
      </c>
      <c r="D125" s="143">
        <v>0.94431853</v>
      </c>
    </row>
    <row r="126" spans="2:4">
      <c r="B126" s="142">
        <v>5.16666666666667</v>
      </c>
      <c r="C126" s="143">
        <v>0.828</v>
      </c>
      <c r="D126" s="143">
        <v>0.829502958</v>
      </c>
    </row>
    <row r="127" spans="2:4">
      <c r="B127" s="142">
        <v>5.20833333333333</v>
      </c>
      <c r="C127" s="143">
        <v>0.86</v>
      </c>
      <c r="D127" s="143">
        <v>0.855021713</v>
      </c>
    </row>
    <row r="128" spans="2:4">
      <c r="B128" s="142">
        <v>5.25</v>
      </c>
      <c r="C128" s="143">
        <v>1.01</v>
      </c>
      <c r="D128" s="143">
        <v>0.999980574</v>
      </c>
    </row>
    <row r="129" spans="2:4">
      <c r="B129" s="142">
        <v>5.29166666666667</v>
      </c>
      <c r="C129" s="143">
        <v>1.215</v>
      </c>
      <c r="D129" s="143">
        <v>1.219119765</v>
      </c>
    </row>
    <row r="130" spans="2:4">
      <c r="B130" s="142">
        <v>5.33333333333333</v>
      </c>
      <c r="C130" s="143">
        <v>1.446</v>
      </c>
      <c r="D130" s="143">
        <v>1.454196299</v>
      </c>
    </row>
    <row r="131" spans="2:4">
      <c r="B131" s="142">
        <v>5.375</v>
      </c>
      <c r="C131" s="143">
        <v>1.644</v>
      </c>
      <c r="D131" s="143">
        <v>1.645251086</v>
      </c>
    </row>
    <row r="132" spans="2:4">
      <c r="B132" s="142">
        <v>5.41666666666667</v>
      </c>
      <c r="C132" s="143">
        <v>1.744</v>
      </c>
      <c r="D132" s="143">
        <v>1.743019616</v>
      </c>
    </row>
    <row r="133" spans="2:4">
      <c r="B133" s="142">
        <v>5.45833333333333</v>
      </c>
      <c r="C133" s="143">
        <v>1.727</v>
      </c>
      <c r="D133" s="143">
        <v>1.722575647</v>
      </c>
    </row>
    <row r="134" spans="2:4">
      <c r="B134" s="142">
        <v>5.5</v>
      </c>
      <c r="C134" s="143">
        <v>1.6</v>
      </c>
      <c r="D134" s="143">
        <v>1.593602668</v>
      </c>
    </row>
    <row r="135" spans="2:4">
      <c r="B135" s="142">
        <v>5.54166666666667</v>
      </c>
      <c r="C135" s="143">
        <v>1.401</v>
      </c>
      <c r="D135" s="143">
        <v>1.400265887</v>
      </c>
    </row>
    <row r="136" spans="2:4">
      <c r="B136" s="142">
        <v>5.58333333333333</v>
      </c>
      <c r="C136" s="143">
        <v>1.199</v>
      </c>
      <c r="D136" s="143">
        <v>1.207657734</v>
      </c>
    </row>
    <row r="137" spans="2:4">
      <c r="B137" s="142">
        <v>5.625</v>
      </c>
      <c r="C137" s="143">
        <v>1.068</v>
      </c>
      <c r="D137" s="143">
        <v>1.079941236</v>
      </c>
    </row>
    <row r="138" spans="2:4">
      <c r="B138" s="142">
        <v>5.66666666666667</v>
      </c>
      <c r="C138" s="143">
        <v>1.07</v>
      </c>
      <c r="D138" s="143">
        <v>1.060611676</v>
      </c>
    </row>
    <row r="139" spans="2:4">
      <c r="B139" s="142">
        <v>5.70833333333333</v>
      </c>
      <c r="C139" s="143">
        <v>1.176</v>
      </c>
      <c r="D139" s="143">
        <v>1.162793244</v>
      </c>
    </row>
    <row r="140" spans="2:4">
      <c r="B140" s="142">
        <v>5.75</v>
      </c>
      <c r="C140" s="143">
        <v>1.367</v>
      </c>
      <c r="D140" s="143">
        <v>1.369721009</v>
      </c>
    </row>
    <row r="141" spans="2:4">
      <c r="B141" s="142">
        <v>5.79166666666667</v>
      </c>
      <c r="C141" s="143">
        <v>1.63</v>
      </c>
      <c r="D141" s="143">
        <v>1.640251472</v>
      </c>
    </row>
    <row r="142" spans="2:4">
      <c r="B142" s="142">
        <v>5.83333333333333</v>
      </c>
      <c r="C142" s="143">
        <v>1.914</v>
      </c>
      <c r="D142" s="143">
        <v>1.915827572</v>
      </c>
    </row>
    <row r="143" spans="2:4">
      <c r="B143" s="142">
        <v>5.875</v>
      </c>
      <c r="C143" s="143">
        <v>2.135</v>
      </c>
      <c r="D143" s="143">
        <v>2.130121756</v>
      </c>
    </row>
    <row r="144" spans="2:4">
      <c r="B144" s="142">
        <v>5.91666666666667</v>
      </c>
      <c r="C144" s="143">
        <v>2.224</v>
      </c>
      <c r="D144" s="143">
        <v>2.223778795</v>
      </c>
    </row>
    <row r="145" spans="2:4">
      <c r="B145" s="142">
        <v>5.95833333333333</v>
      </c>
      <c r="C145" s="143">
        <v>2.161</v>
      </c>
      <c r="D145" s="143">
        <v>2.162470687</v>
      </c>
    </row>
    <row r="146" spans="1:4">
      <c r="A146" s="141">
        <f>A122+1</f>
        <v>40032</v>
      </c>
      <c r="B146" s="142">
        <v>6</v>
      </c>
      <c r="C146" s="143">
        <v>1.954</v>
      </c>
      <c r="D146" s="143">
        <v>1.951287284</v>
      </c>
    </row>
    <row r="147" spans="2:4">
      <c r="B147" s="142">
        <v>6.04166666666667</v>
      </c>
      <c r="C147" s="143">
        <v>1.643</v>
      </c>
      <c r="D147" s="143">
        <v>1.637446385</v>
      </c>
    </row>
    <row r="148" spans="2:4">
      <c r="B148" s="142">
        <v>6.08333333333333</v>
      </c>
      <c r="C148" s="143">
        <v>1.293</v>
      </c>
      <c r="D148" s="143">
        <v>1.297744434</v>
      </c>
    </row>
    <row r="149" spans="2:4">
      <c r="B149" s="142">
        <v>6.125</v>
      </c>
      <c r="C149" s="143">
        <v>1.011</v>
      </c>
      <c r="D149" s="143">
        <v>1.01460995</v>
      </c>
    </row>
    <row r="150" spans="2:4">
      <c r="B150" s="142">
        <v>6.16666666666667</v>
      </c>
      <c r="C150" s="143">
        <v>0.847</v>
      </c>
      <c r="D150" s="143">
        <v>0.850718586</v>
      </c>
    </row>
    <row r="151" spans="2:4">
      <c r="B151" s="142">
        <v>6.20833333333333</v>
      </c>
      <c r="C151" s="143">
        <v>0.83</v>
      </c>
      <c r="D151" s="143">
        <v>0.83282041</v>
      </c>
    </row>
    <row r="152" spans="2:4">
      <c r="B152" s="142">
        <v>6.25</v>
      </c>
      <c r="C152" s="143">
        <v>0.964</v>
      </c>
      <c r="D152" s="143">
        <v>0.949733912</v>
      </c>
    </row>
    <row r="153" spans="2:4">
      <c r="B153" s="142">
        <v>6.29166666666667</v>
      </c>
      <c r="C153" s="143">
        <v>1.167</v>
      </c>
      <c r="D153" s="143">
        <v>1.161269327</v>
      </c>
    </row>
    <row r="154" spans="2:4">
      <c r="B154" s="142">
        <v>6.33333333333333</v>
      </c>
      <c r="C154" s="143">
        <v>1.398</v>
      </c>
      <c r="D154" s="143">
        <v>1.410595149</v>
      </c>
    </row>
    <row r="155" spans="2:4">
      <c r="B155" s="142">
        <v>6.375</v>
      </c>
      <c r="C155" s="143">
        <v>1.628</v>
      </c>
      <c r="D155" s="143">
        <v>1.63532078</v>
      </c>
    </row>
    <row r="156" spans="2:4">
      <c r="B156" s="142">
        <v>6.41666666666667</v>
      </c>
      <c r="C156" s="143">
        <v>1.781</v>
      </c>
      <c r="D156" s="143">
        <v>1.778359211</v>
      </c>
    </row>
    <row r="157" spans="2:4">
      <c r="B157" s="142">
        <v>6.45833333333333</v>
      </c>
      <c r="C157" s="143">
        <v>1.807</v>
      </c>
      <c r="D157" s="143">
        <v>1.801267639</v>
      </c>
    </row>
    <row r="158" spans="2:4">
      <c r="B158" s="142">
        <v>6.5</v>
      </c>
      <c r="C158" s="143">
        <v>1.701</v>
      </c>
      <c r="D158" s="143">
        <v>1.697981169</v>
      </c>
    </row>
    <row r="159" spans="2:4">
      <c r="B159" s="142">
        <v>6.54166666666667</v>
      </c>
      <c r="C159" s="143">
        <v>1.508</v>
      </c>
      <c r="D159" s="143">
        <v>1.501218663</v>
      </c>
    </row>
    <row r="160" spans="2:4">
      <c r="B160" s="142">
        <v>6.58333333333333</v>
      </c>
      <c r="C160" s="143">
        <v>1.264</v>
      </c>
      <c r="D160" s="143">
        <v>1.274578864</v>
      </c>
    </row>
    <row r="161" spans="2:4">
      <c r="B161" s="142">
        <v>6.625</v>
      </c>
      <c r="C161" s="143">
        <v>1.091</v>
      </c>
      <c r="D161" s="143">
        <v>1.091366695</v>
      </c>
    </row>
    <row r="162" spans="2:4">
      <c r="B162" s="142">
        <v>6.66666666666667</v>
      </c>
      <c r="C162" s="143">
        <v>0.999</v>
      </c>
      <c r="D162" s="143">
        <v>1.009982017</v>
      </c>
    </row>
    <row r="163" spans="2:4">
      <c r="B163" s="142">
        <v>6.70833333333333</v>
      </c>
      <c r="C163" s="143">
        <v>1.065</v>
      </c>
      <c r="D163" s="143">
        <v>1.057580985</v>
      </c>
    </row>
    <row r="164" spans="2:4">
      <c r="B164" s="142">
        <v>6.75</v>
      </c>
      <c r="C164" s="143">
        <v>1.244</v>
      </c>
      <c r="D164" s="143">
        <v>1.22705731</v>
      </c>
    </row>
    <row r="165" spans="2:4">
      <c r="B165" s="142">
        <v>6.79166666666667</v>
      </c>
      <c r="C165" s="143">
        <v>1.48</v>
      </c>
      <c r="D165" s="143">
        <v>1.483349445</v>
      </c>
    </row>
    <row r="166" spans="2:4">
      <c r="B166" s="142">
        <v>6.83333333333333</v>
      </c>
      <c r="C166" s="143">
        <v>1.758</v>
      </c>
      <c r="D166" s="143">
        <v>1.771912263</v>
      </c>
    </row>
    <row r="167" spans="2:4">
      <c r="B167" s="142">
        <v>6.875</v>
      </c>
      <c r="C167" s="143">
        <v>2.022</v>
      </c>
      <c r="D167" s="143">
        <v>2.026858909</v>
      </c>
    </row>
    <row r="168" spans="2:4">
      <c r="B168" s="142">
        <v>6.91666666666667</v>
      </c>
      <c r="C168" s="143">
        <v>2.19</v>
      </c>
      <c r="D168" s="143">
        <v>2.182182018</v>
      </c>
    </row>
    <row r="169" spans="2:4">
      <c r="B169" s="142">
        <v>6.95833333333333</v>
      </c>
      <c r="C169" s="143">
        <v>2.193</v>
      </c>
      <c r="D169" s="143">
        <v>2.188846037</v>
      </c>
    </row>
    <row r="170" spans="1:4">
      <c r="A170" s="141">
        <f>A146+1</f>
        <v>40033</v>
      </c>
      <c r="B170" s="142">
        <v>7</v>
      </c>
      <c r="C170" s="143">
        <v>2.032</v>
      </c>
      <c r="D170" s="143">
        <v>2.033474065</v>
      </c>
    </row>
    <row r="171" spans="2:4">
      <c r="B171" s="142">
        <v>7.04166666666667</v>
      </c>
      <c r="C171" s="143">
        <v>1.753</v>
      </c>
      <c r="D171" s="143">
        <v>1.748479448</v>
      </c>
    </row>
    <row r="172" spans="2:4">
      <c r="B172" s="142">
        <v>7.08333333333333</v>
      </c>
      <c r="C172" s="143">
        <v>1.405</v>
      </c>
      <c r="D172" s="143">
        <v>1.405413518</v>
      </c>
    </row>
    <row r="173" spans="2:4">
      <c r="B173" s="142">
        <v>7.125</v>
      </c>
      <c r="C173" s="143">
        <v>1.085</v>
      </c>
      <c r="D173" s="143">
        <v>1.09221841</v>
      </c>
    </row>
    <row r="174" spans="2:4">
      <c r="B174" s="142">
        <v>7.16666666666667</v>
      </c>
      <c r="C174" s="143">
        <v>0.88</v>
      </c>
      <c r="D174" s="143">
        <v>0.884400808</v>
      </c>
    </row>
    <row r="175" spans="2:4">
      <c r="B175" s="142">
        <v>7.20833333333333</v>
      </c>
      <c r="C175" s="143">
        <v>0.825</v>
      </c>
      <c r="D175" s="143">
        <v>0.823251165</v>
      </c>
    </row>
    <row r="176" spans="2:4">
      <c r="B176" s="142">
        <v>7.25</v>
      </c>
      <c r="C176" s="143">
        <v>0.915</v>
      </c>
      <c r="D176" s="143">
        <v>0.909108263</v>
      </c>
    </row>
    <row r="177" spans="2:4">
      <c r="B177" s="142">
        <v>7.29166666666667</v>
      </c>
      <c r="C177" s="143">
        <v>1.116</v>
      </c>
      <c r="D177" s="143">
        <v>1.108303274</v>
      </c>
    </row>
    <row r="178" spans="2:4">
      <c r="B178" s="142">
        <v>7.33333333333333</v>
      </c>
      <c r="C178" s="143">
        <v>1.364</v>
      </c>
      <c r="D178" s="143">
        <v>1.366031656</v>
      </c>
    </row>
    <row r="179" spans="2:4">
      <c r="B179" s="142">
        <v>7.375</v>
      </c>
      <c r="C179" s="143">
        <v>1.606</v>
      </c>
      <c r="D179" s="143">
        <v>1.6184965</v>
      </c>
    </row>
    <row r="180" spans="2:4">
      <c r="B180" s="142">
        <v>7.41666666666667</v>
      </c>
      <c r="C180" s="143">
        <v>1.799</v>
      </c>
      <c r="D180" s="143">
        <v>1.803711817</v>
      </c>
    </row>
    <row r="181" spans="2:4">
      <c r="B181" s="142">
        <v>7.45833333333333</v>
      </c>
      <c r="C181" s="143">
        <v>1.883</v>
      </c>
      <c r="D181" s="143">
        <v>1.874058583</v>
      </c>
    </row>
    <row r="182" spans="2:4">
      <c r="B182" s="142">
        <v>7.5</v>
      </c>
      <c r="C182" s="143">
        <v>1.82</v>
      </c>
      <c r="D182" s="143">
        <v>1.810620025</v>
      </c>
    </row>
    <row r="183" spans="2:4">
      <c r="B183" s="142">
        <v>7.54166666666667</v>
      </c>
      <c r="C183" s="143">
        <v>1.631</v>
      </c>
      <c r="D183" s="143">
        <v>1.633010913</v>
      </c>
    </row>
    <row r="184" spans="2:4">
      <c r="B184" s="142">
        <v>7.58333333333333</v>
      </c>
      <c r="C184" s="143">
        <v>1.39</v>
      </c>
      <c r="D184" s="143">
        <v>1.396657597</v>
      </c>
    </row>
    <row r="185" spans="2:4">
      <c r="B185" s="142">
        <v>7.625</v>
      </c>
      <c r="C185" s="143">
        <v>1.176</v>
      </c>
      <c r="D185" s="143">
        <v>1.175580534</v>
      </c>
    </row>
    <row r="186" spans="2:4">
      <c r="B186" s="142">
        <v>7.66666666666667</v>
      </c>
      <c r="C186" s="143">
        <v>1.037</v>
      </c>
      <c r="D186" s="143">
        <v>1.03779073</v>
      </c>
    </row>
    <row r="187" spans="2:4">
      <c r="B187" s="142">
        <v>7.70833333333333</v>
      </c>
      <c r="C187" s="143">
        <v>1.017</v>
      </c>
      <c r="D187" s="143">
        <v>1.024686081</v>
      </c>
    </row>
    <row r="188" spans="2:4">
      <c r="B188" s="142">
        <v>7.75</v>
      </c>
      <c r="C188" s="143">
        <v>1.152</v>
      </c>
      <c r="D188" s="143">
        <v>1.142251137</v>
      </c>
    </row>
    <row r="189" spans="2:4">
      <c r="B189" s="142">
        <v>7.79166666666667</v>
      </c>
      <c r="C189" s="143">
        <v>1.375</v>
      </c>
      <c r="D189" s="143">
        <v>1.36402852</v>
      </c>
    </row>
    <row r="190" spans="2:4">
      <c r="B190" s="142">
        <v>7.83333333333333</v>
      </c>
      <c r="C190" s="143">
        <v>1.631</v>
      </c>
      <c r="D190" s="143">
        <v>1.640228246</v>
      </c>
    </row>
    <row r="191" spans="2:4">
      <c r="B191" s="142">
        <v>7.875</v>
      </c>
      <c r="C191" s="143">
        <v>1.898</v>
      </c>
      <c r="D191" s="143">
        <v>1.907884007</v>
      </c>
    </row>
    <row r="192" spans="2:4">
      <c r="B192" s="142">
        <v>7.91666666666667</v>
      </c>
      <c r="C192" s="143">
        <v>2.104</v>
      </c>
      <c r="D192" s="143">
        <v>2.101640028</v>
      </c>
    </row>
    <row r="193" spans="2:4">
      <c r="B193" s="142">
        <v>7.95833333333333</v>
      </c>
      <c r="C193" s="143">
        <v>2.173</v>
      </c>
      <c r="D193" s="143">
        <v>2.167472087</v>
      </c>
    </row>
    <row r="194" spans="1:4">
      <c r="A194" s="141">
        <f>A170+1</f>
        <v>40034</v>
      </c>
      <c r="B194" s="142">
        <v>8</v>
      </c>
      <c r="C194" s="143">
        <v>2.08</v>
      </c>
      <c r="D194" s="143">
        <v>2.078747262</v>
      </c>
    </row>
    <row r="195" spans="2:4">
      <c r="B195" s="142">
        <v>8.04166666666667</v>
      </c>
      <c r="C195" s="143">
        <v>1.849</v>
      </c>
      <c r="D195" s="143">
        <v>1.848536695</v>
      </c>
    </row>
    <row r="196" spans="2:4">
      <c r="B196" s="142">
        <v>8.08333333333333</v>
      </c>
      <c r="C196" s="143">
        <v>1.532</v>
      </c>
      <c r="D196" s="143">
        <v>1.530307946</v>
      </c>
    </row>
    <row r="197" spans="2:4">
      <c r="B197" s="142">
        <v>8.125</v>
      </c>
      <c r="C197" s="143">
        <v>1.201</v>
      </c>
      <c r="D197" s="143">
        <v>1.203748708</v>
      </c>
    </row>
    <row r="198" spans="2:4">
      <c r="B198" s="142">
        <v>8.16666666666667</v>
      </c>
      <c r="C198" s="143">
        <v>0.946</v>
      </c>
      <c r="D198" s="143">
        <v>0.95034414</v>
      </c>
    </row>
    <row r="199" spans="2:4">
      <c r="B199" s="142">
        <v>8.20833333333333</v>
      </c>
      <c r="C199" s="143">
        <v>0.828</v>
      </c>
      <c r="D199" s="143">
        <v>0.828824284</v>
      </c>
    </row>
    <row r="200" spans="2:4">
      <c r="B200" s="142">
        <v>8.25</v>
      </c>
      <c r="C200" s="143">
        <v>0.863</v>
      </c>
      <c r="D200" s="143">
        <v>0.860152507</v>
      </c>
    </row>
    <row r="201" spans="2:4">
      <c r="B201" s="142">
        <v>8.29166666666667</v>
      </c>
      <c r="C201" s="143">
        <v>1.029</v>
      </c>
      <c r="D201" s="143">
        <v>1.02603081</v>
      </c>
    </row>
    <row r="202" spans="2:4">
      <c r="B202" s="142">
        <v>8.33333333333333</v>
      </c>
      <c r="C202" s="143">
        <v>1.281</v>
      </c>
      <c r="D202" s="143">
        <v>1.278143273</v>
      </c>
    </row>
    <row r="203" spans="2:4">
      <c r="B203" s="142">
        <v>8.375</v>
      </c>
      <c r="C203" s="143">
        <v>1.549</v>
      </c>
      <c r="D203" s="143">
        <v>1.552081211</v>
      </c>
    </row>
    <row r="204" spans="2:4">
      <c r="B204" s="142">
        <v>8.41666666666667</v>
      </c>
      <c r="C204" s="143">
        <v>1.776</v>
      </c>
      <c r="D204" s="143">
        <v>1.781414547</v>
      </c>
    </row>
    <row r="205" spans="2:4">
      <c r="B205" s="142">
        <v>8.45833333333333</v>
      </c>
      <c r="C205" s="143">
        <v>1.91</v>
      </c>
      <c r="D205" s="143">
        <v>1.910855886</v>
      </c>
    </row>
    <row r="206" spans="2:4">
      <c r="B206" s="142">
        <v>8.5</v>
      </c>
      <c r="C206" s="143">
        <v>1.913</v>
      </c>
      <c r="D206" s="143">
        <v>1.908757716</v>
      </c>
    </row>
    <row r="207" spans="2:4">
      <c r="B207" s="142">
        <v>8.54166666666667</v>
      </c>
      <c r="C207" s="143">
        <v>1.782</v>
      </c>
      <c r="D207" s="143">
        <v>1.776997168</v>
      </c>
    </row>
    <row r="208" spans="2:4">
      <c r="B208" s="142">
        <v>8.58333333333333</v>
      </c>
      <c r="C208" s="143">
        <v>1.551</v>
      </c>
      <c r="D208" s="143">
        <v>1.553542392</v>
      </c>
    </row>
    <row r="209" spans="2:4">
      <c r="B209" s="142">
        <v>8.625</v>
      </c>
      <c r="C209" s="143">
        <v>1.302</v>
      </c>
      <c r="D209" s="143">
        <v>1.303693265</v>
      </c>
    </row>
    <row r="210" spans="2:4">
      <c r="B210" s="142">
        <v>8.66666666666667</v>
      </c>
      <c r="C210" s="143">
        <v>1.104</v>
      </c>
      <c r="D210" s="143">
        <v>1.100963576</v>
      </c>
    </row>
    <row r="211" spans="2:4">
      <c r="B211" s="142">
        <v>8.70833333333333</v>
      </c>
      <c r="C211" s="143">
        <v>0.996</v>
      </c>
      <c r="D211" s="143">
        <v>1.004432256</v>
      </c>
    </row>
    <row r="212" spans="2:4">
      <c r="B212" s="142">
        <v>8.75</v>
      </c>
      <c r="C212" s="143">
        <v>1.039</v>
      </c>
      <c r="D212" s="143">
        <v>1.041652887</v>
      </c>
    </row>
    <row r="213" spans="2:4">
      <c r="B213" s="142">
        <v>8.79166666666667</v>
      </c>
      <c r="C213" s="143">
        <v>1.215</v>
      </c>
      <c r="D213" s="143">
        <v>1.203070929</v>
      </c>
    </row>
    <row r="214" spans="2:4">
      <c r="B214" s="142">
        <v>8.83333333333333</v>
      </c>
      <c r="C214" s="143">
        <v>1.451</v>
      </c>
      <c r="D214" s="143">
        <v>1.447638191</v>
      </c>
    </row>
    <row r="215" spans="2:4">
      <c r="B215" s="142">
        <v>8.875</v>
      </c>
      <c r="C215" s="143">
        <v>1.709</v>
      </c>
      <c r="D215" s="143">
        <v>1.714679363</v>
      </c>
    </row>
    <row r="216" spans="2:4">
      <c r="B216" s="142">
        <v>8.91666666666667</v>
      </c>
      <c r="C216" s="143">
        <v>1.929</v>
      </c>
      <c r="D216" s="143">
        <v>1.937307246</v>
      </c>
    </row>
    <row r="217" spans="2:4">
      <c r="B217" s="142">
        <v>8.95833333333333</v>
      </c>
      <c r="C217" s="143">
        <v>2.058</v>
      </c>
      <c r="D217" s="143">
        <v>2.056154856</v>
      </c>
    </row>
    <row r="218" spans="1:4">
      <c r="A218" s="141">
        <f>A194+1</f>
        <v>40035</v>
      </c>
      <c r="B218" s="142">
        <v>9</v>
      </c>
      <c r="C218" s="143">
        <v>2.038</v>
      </c>
      <c r="D218" s="143">
        <v>2.033842139</v>
      </c>
    </row>
    <row r="219" spans="2:4">
      <c r="B219" s="142">
        <v>9.04166666666667</v>
      </c>
      <c r="C219" s="143">
        <v>1.871</v>
      </c>
      <c r="D219" s="143">
        <v>1.867865591</v>
      </c>
    </row>
    <row r="220" spans="2:4">
      <c r="B220" s="142">
        <v>9.08333333333333</v>
      </c>
      <c r="C220" s="143">
        <v>1.599</v>
      </c>
      <c r="D220" s="143">
        <v>1.595765626</v>
      </c>
    </row>
    <row r="221" spans="2:4">
      <c r="B221" s="142">
        <v>9.125</v>
      </c>
      <c r="C221" s="143">
        <v>1.283</v>
      </c>
      <c r="D221" s="143">
        <v>1.286941532</v>
      </c>
    </row>
    <row r="222" spans="2:4">
      <c r="B222" s="142">
        <v>9.16666666666667</v>
      </c>
      <c r="C222" s="143">
        <v>1.019</v>
      </c>
      <c r="D222" s="143">
        <v>1.021748471</v>
      </c>
    </row>
    <row r="223" spans="2:4">
      <c r="B223" s="142">
        <v>9.20833333333333</v>
      </c>
      <c r="C223" s="143">
        <v>0.861</v>
      </c>
      <c r="D223" s="143">
        <v>0.866143715</v>
      </c>
    </row>
    <row r="224" spans="2:4">
      <c r="B224" s="142">
        <v>9.25</v>
      </c>
      <c r="C224" s="143">
        <v>0.854</v>
      </c>
      <c r="D224" s="143">
        <v>0.85302136</v>
      </c>
    </row>
    <row r="225" spans="2:4">
      <c r="B225" s="142">
        <v>9.29166666666667</v>
      </c>
      <c r="C225" s="143">
        <v>0.983</v>
      </c>
      <c r="D225" s="143">
        <v>0.977044834</v>
      </c>
    </row>
    <row r="226" spans="2:4">
      <c r="B226" s="142">
        <v>9.33333333333333</v>
      </c>
      <c r="C226" s="143">
        <v>1.21</v>
      </c>
      <c r="D226" s="143">
        <v>1.201642082</v>
      </c>
    </row>
    <row r="227" spans="2:4">
      <c r="B227" s="142">
        <v>9.375</v>
      </c>
      <c r="C227" s="143">
        <v>1.464</v>
      </c>
      <c r="D227" s="143">
        <v>1.471314661</v>
      </c>
    </row>
    <row r="228" spans="2:4">
      <c r="B228" s="142">
        <v>9.41666666666667</v>
      </c>
      <c r="C228" s="143">
        <v>1.718</v>
      </c>
      <c r="D228" s="143">
        <v>1.723429145</v>
      </c>
    </row>
    <row r="229" spans="2:4">
      <c r="B229" s="142">
        <v>9.45833333333333</v>
      </c>
      <c r="C229" s="143">
        <v>1.896</v>
      </c>
      <c r="D229" s="143">
        <v>1.898894615</v>
      </c>
    </row>
    <row r="230" spans="2:4">
      <c r="B230" s="142">
        <v>9.5</v>
      </c>
      <c r="C230" s="143">
        <v>1.956</v>
      </c>
      <c r="D230" s="143">
        <v>1.954266941</v>
      </c>
    </row>
    <row r="231" spans="2:4">
      <c r="B231" s="142">
        <v>9.54166666666667</v>
      </c>
      <c r="C231" s="143">
        <v>1.882</v>
      </c>
      <c r="D231" s="143">
        <v>1.875082219</v>
      </c>
    </row>
    <row r="232" spans="2:4">
      <c r="B232" s="142">
        <v>9.58333333333333</v>
      </c>
      <c r="C232" s="143">
        <v>1.692</v>
      </c>
      <c r="D232" s="143">
        <v>1.684556842</v>
      </c>
    </row>
    <row r="233" spans="2:4">
      <c r="B233" s="142">
        <v>9.625</v>
      </c>
      <c r="C233" s="143">
        <v>1.433</v>
      </c>
      <c r="D233" s="143">
        <v>1.439989592</v>
      </c>
    </row>
    <row r="234" spans="2:4">
      <c r="B234" s="142">
        <v>9.66666666666667</v>
      </c>
      <c r="C234" s="143">
        <v>1.209</v>
      </c>
      <c r="D234" s="143">
        <v>1.214789991</v>
      </c>
    </row>
    <row r="235" spans="2:4">
      <c r="B235" s="142">
        <v>9.70833333333333</v>
      </c>
      <c r="C235" s="143">
        <v>1.072</v>
      </c>
      <c r="D235" s="143">
        <v>1.073292427</v>
      </c>
    </row>
    <row r="236" spans="2:4">
      <c r="B236" s="142">
        <v>9.75</v>
      </c>
      <c r="C236" s="143">
        <v>1.047</v>
      </c>
      <c r="D236" s="143">
        <v>1.050586525</v>
      </c>
    </row>
    <row r="237" spans="2:4">
      <c r="B237" s="142">
        <v>9.79166666666667</v>
      </c>
      <c r="C237" s="143">
        <v>1.156</v>
      </c>
      <c r="D237" s="143">
        <v>1.145982651</v>
      </c>
    </row>
    <row r="238" spans="2:4">
      <c r="B238" s="142">
        <v>9.83333333333333</v>
      </c>
      <c r="C238" s="143">
        <v>1.336</v>
      </c>
      <c r="D238" s="143">
        <v>1.329525183</v>
      </c>
    </row>
    <row r="239" spans="2:4">
      <c r="B239" s="142">
        <v>9.875</v>
      </c>
      <c r="C239" s="143">
        <v>1.549</v>
      </c>
      <c r="D239" s="143">
        <v>1.553980764</v>
      </c>
    </row>
    <row r="240" spans="2:4">
      <c r="B240" s="142">
        <v>9.91666666666667</v>
      </c>
      <c r="C240" s="143">
        <v>1.758</v>
      </c>
      <c r="D240" s="143">
        <v>1.765278359</v>
      </c>
    </row>
    <row r="241" spans="2:4">
      <c r="B241" s="142">
        <v>9.95833333333333</v>
      </c>
      <c r="C241" s="143">
        <v>1.909</v>
      </c>
      <c r="D241" s="143">
        <v>1.910491084</v>
      </c>
    </row>
    <row r="242" spans="1:4">
      <c r="A242" s="141">
        <f>A218+1</f>
        <v>40036</v>
      </c>
      <c r="B242" s="142">
        <v>10</v>
      </c>
      <c r="C242" s="143">
        <v>1.948</v>
      </c>
      <c r="D242" s="143">
        <v>1.947074755</v>
      </c>
    </row>
    <row r="243" spans="2:4">
      <c r="B243" s="142">
        <v>10.0416666666667</v>
      </c>
      <c r="C243" s="143">
        <v>1.859</v>
      </c>
      <c r="D243" s="143">
        <v>1.855241871</v>
      </c>
    </row>
    <row r="244" spans="2:4">
      <c r="B244" s="142">
        <v>10.0833333333333</v>
      </c>
      <c r="C244" s="143">
        <v>1.656</v>
      </c>
      <c r="D244" s="143">
        <v>1.649088243</v>
      </c>
    </row>
    <row r="245" spans="2:4">
      <c r="B245" s="142">
        <v>10.125</v>
      </c>
      <c r="C245" s="143">
        <v>1.378</v>
      </c>
      <c r="D245" s="143">
        <v>1.378207596</v>
      </c>
    </row>
    <row r="246" spans="2:4">
      <c r="B246" s="142">
        <v>10.1666666666667</v>
      </c>
      <c r="C246" s="143">
        <v>1.108</v>
      </c>
      <c r="D246" s="143">
        <v>1.114827737</v>
      </c>
    </row>
    <row r="247" spans="2:4">
      <c r="B247" s="142">
        <v>10.2083333333333</v>
      </c>
      <c r="C247" s="143">
        <v>0.926</v>
      </c>
      <c r="D247" s="143">
        <v>0.930194074</v>
      </c>
    </row>
    <row r="248" spans="2:4">
      <c r="B248" s="142">
        <v>10.25</v>
      </c>
      <c r="C248" s="143">
        <v>0.87</v>
      </c>
      <c r="D248" s="143">
        <v>0.871149017</v>
      </c>
    </row>
    <row r="249" spans="2:4">
      <c r="B249" s="142">
        <v>10.2916666666667</v>
      </c>
      <c r="C249" s="143">
        <v>0.953</v>
      </c>
      <c r="D249" s="143">
        <v>0.947686146</v>
      </c>
    </row>
    <row r="250" spans="2:4">
      <c r="B250" s="142">
        <v>10.3333333333333</v>
      </c>
      <c r="C250" s="143">
        <v>1.139</v>
      </c>
      <c r="D250" s="143">
        <v>1.134951257</v>
      </c>
    </row>
    <row r="251" spans="2:4">
      <c r="B251" s="142">
        <v>10.375</v>
      </c>
      <c r="C251" s="143">
        <v>1.389</v>
      </c>
      <c r="D251" s="143">
        <v>1.384861692</v>
      </c>
    </row>
    <row r="252" spans="2:4">
      <c r="B252" s="142">
        <v>10.4166666666667</v>
      </c>
      <c r="C252" s="143">
        <v>1.63</v>
      </c>
      <c r="D252" s="143">
        <v>1.639623154</v>
      </c>
    </row>
    <row r="253" spans="2:4">
      <c r="B253" s="142">
        <v>10.4583333333333</v>
      </c>
      <c r="C253" s="143">
        <v>1.84</v>
      </c>
      <c r="D253" s="143">
        <v>1.842915859</v>
      </c>
    </row>
    <row r="254" spans="2:4">
      <c r="B254" s="142">
        <v>10.5</v>
      </c>
      <c r="C254" s="143">
        <v>1.951</v>
      </c>
      <c r="D254" s="143">
        <v>1.949550944</v>
      </c>
    </row>
    <row r="255" spans="2:4">
      <c r="B255" s="142">
        <v>10.5416666666667</v>
      </c>
      <c r="C255" s="143">
        <v>1.938</v>
      </c>
      <c r="D255" s="143">
        <v>1.935444236</v>
      </c>
    </row>
    <row r="256" spans="2:4">
      <c r="B256" s="142">
        <v>10.5833333333333</v>
      </c>
      <c r="C256" s="143">
        <v>1.812</v>
      </c>
      <c r="D256" s="143">
        <v>1.80617539</v>
      </c>
    </row>
    <row r="257" spans="2:4">
      <c r="B257" s="142">
        <v>10.625</v>
      </c>
      <c r="C257" s="143">
        <v>1.598</v>
      </c>
      <c r="D257" s="143">
        <v>1.598774842</v>
      </c>
    </row>
    <row r="258" spans="2:4">
      <c r="B258" s="142">
        <v>10.6666666666667</v>
      </c>
      <c r="C258" s="143">
        <v>1.368</v>
      </c>
      <c r="D258" s="143">
        <v>1.372499346</v>
      </c>
    </row>
    <row r="259" spans="2:4">
      <c r="B259" s="142">
        <v>10.7083333333333</v>
      </c>
      <c r="C259" s="143">
        <v>1.19</v>
      </c>
      <c r="D259" s="143">
        <v>1.190278147</v>
      </c>
    </row>
    <row r="260" spans="2:4">
      <c r="B260" s="142">
        <v>10.75</v>
      </c>
      <c r="C260" s="143">
        <v>1.096</v>
      </c>
      <c r="D260" s="143">
        <v>1.09857289</v>
      </c>
    </row>
    <row r="261" spans="2:4">
      <c r="B261" s="142">
        <v>10.7916666666667</v>
      </c>
      <c r="C261" s="143">
        <v>1.111</v>
      </c>
      <c r="D261" s="143">
        <v>1.114613122</v>
      </c>
    </row>
    <row r="262" spans="2:4">
      <c r="B262" s="142">
        <v>10.8333333333333</v>
      </c>
      <c r="C262" s="143">
        <v>1.237</v>
      </c>
      <c r="D262" s="143">
        <v>1.225347836</v>
      </c>
    </row>
    <row r="263" spans="2:4">
      <c r="B263" s="142">
        <v>10.875</v>
      </c>
      <c r="C263" s="143">
        <v>1.396</v>
      </c>
      <c r="D263" s="143">
        <v>1.395629063</v>
      </c>
    </row>
    <row r="264" spans="2:4">
      <c r="B264" s="142">
        <v>10.9166666666667</v>
      </c>
      <c r="C264" s="143">
        <v>1.576</v>
      </c>
      <c r="D264" s="143">
        <v>1.579334318</v>
      </c>
    </row>
    <row r="265" spans="2:4">
      <c r="B265" s="142">
        <v>10.9583333333333</v>
      </c>
      <c r="C265" s="143">
        <v>1.725</v>
      </c>
      <c r="D265" s="143">
        <v>1.728816727</v>
      </c>
    </row>
    <row r="266" spans="1:4">
      <c r="A266" s="141">
        <f>A242+1</f>
        <v>40037</v>
      </c>
      <c r="B266" s="142">
        <v>11</v>
      </c>
      <c r="C266" s="143">
        <v>1.798</v>
      </c>
      <c r="D266" s="143">
        <v>1.802735147</v>
      </c>
    </row>
    <row r="267" spans="2:4">
      <c r="B267" s="142">
        <v>11.0416666666667</v>
      </c>
      <c r="C267" s="143">
        <v>1.778</v>
      </c>
      <c r="D267" s="143">
        <v>1.774724685</v>
      </c>
    </row>
    <row r="268" spans="2:4">
      <c r="B268" s="142">
        <v>11.0833333333333</v>
      </c>
      <c r="C268" s="143">
        <v>1.651</v>
      </c>
      <c r="D268" s="143">
        <v>1.642831857</v>
      </c>
    </row>
    <row r="269" spans="2:4">
      <c r="B269" s="142">
        <v>11.125</v>
      </c>
      <c r="C269" s="143">
        <v>1.437</v>
      </c>
      <c r="D269" s="143">
        <v>1.435003279</v>
      </c>
    </row>
    <row r="270" spans="2:4">
      <c r="B270" s="142">
        <v>11.1666666666667</v>
      </c>
      <c r="C270" s="143">
        <v>1.198</v>
      </c>
      <c r="D270" s="143">
        <v>1.20474766</v>
      </c>
    </row>
    <row r="271" spans="2:4">
      <c r="B271" s="142">
        <v>11.2083333333333</v>
      </c>
      <c r="C271" s="143">
        <v>1.012</v>
      </c>
      <c r="D271" s="143">
        <v>1.015769611</v>
      </c>
    </row>
    <row r="272" spans="2:4">
      <c r="B272" s="142">
        <v>11.25</v>
      </c>
      <c r="C272" s="143">
        <v>0.924</v>
      </c>
      <c r="D272" s="143">
        <v>0.921383672</v>
      </c>
    </row>
    <row r="273" spans="2:4">
      <c r="B273" s="142">
        <v>11.2916666666667</v>
      </c>
      <c r="C273" s="143">
        <v>0.949</v>
      </c>
      <c r="D273" s="143">
        <v>0.947930543</v>
      </c>
    </row>
    <row r="274" spans="2:4">
      <c r="B274" s="142">
        <v>11.3333333333333</v>
      </c>
      <c r="C274" s="143">
        <v>1.085</v>
      </c>
      <c r="D274" s="143">
        <v>1.08871478</v>
      </c>
    </row>
    <row r="275" spans="2:4">
      <c r="B275" s="142">
        <v>11.375</v>
      </c>
      <c r="C275" s="143">
        <v>1.317</v>
      </c>
      <c r="D275" s="143">
        <v>1.308894005</v>
      </c>
    </row>
    <row r="276" spans="2:4">
      <c r="B276" s="142">
        <v>11.4166666666667</v>
      </c>
      <c r="C276" s="143">
        <v>1.556</v>
      </c>
      <c r="D276" s="143">
        <v>1.556969471</v>
      </c>
    </row>
    <row r="277" spans="2:4">
      <c r="B277" s="142">
        <v>11.4583333333333</v>
      </c>
      <c r="C277" s="143">
        <v>1.773</v>
      </c>
      <c r="D277" s="143">
        <v>1.777682387</v>
      </c>
    </row>
    <row r="278" spans="2:4">
      <c r="B278" s="142">
        <v>11.5</v>
      </c>
      <c r="C278" s="143">
        <v>1.921</v>
      </c>
      <c r="D278" s="143">
        <v>1.9234244</v>
      </c>
    </row>
    <row r="279" spans="2:4">
      <c r="B279" s="142">
        <v>11.5416666666667</v>
      </c>
      <c r="C279" s="143">
        <v>1.966</v>
      </c>
      <c r="D279" s="143">
        <v>1.963758937</v>
      </c>
    </row>
    <row r="280" spans="2:4">
      <c r="B280" s="142">
        <v>11.5833333333333</v>
      </c>
      <c r="C280" s="143">
        <v>1.894</v>
      </c>
      <c r="D280" s="143">
        <v>1.892799091</v>
      </c>
    </row>
    <row r="281" spans="2:4">
      <c r="B281" s="142">
        <v>11.625</v>
      </c>
      <c r="C281" s="143">
        <v>1.737</v>
      </c>
      <c r="D281" s="143">
        <v>1.732301662</v>
      </c>
    </row>
    <row r="282" spans="2:4">
      <c r="B282" s="142">
        <v>11.6666666666667</v>
      </c>
      <c r="C282" s="143">
        <v>1.525</v>
      </c>
      <c r="D282" s="143">
        <v>1.527322102</v>
      </c>
    </row>
    <row r="283" spans="2:4">
      <c r="B283" s="142">
        <v>11.7083333333333</v>
      </c>
      <c r="C283" s="143">
        <v>1.331</v>
      </c>
      <c r="D283" s="143">
        <v>1.3335242</v>
      </c>
    </row>
    <row r="284" spans="2:4">
      <c r="B284" s="142">
        <v>11.75</v>
      </c>
      <c r="C284" s="143">
        <v>1.201</v>
      </c>
      <c r="D284" s="143">
        <v>1.199867463</v>
      </c>
    </row>
    <row r="285" spans="2:4">
      <c r="B285" s="142">
        <v>11.7916666666667</v>
      </c>
      <c r="C285" s="143">
        <v>1.148</v>
      </c>
      <c r="D285" s="143">
        <v>1.153824087</v>
      </c>
    </row>
    <row r="286" spans="2:4">
      <c r="B286" s="142">
        <v>11.8333333333333</v>
      </c>
      <c r="C286" s="143">
        <v>1.194</v>
      </c>
      <c r="D286" s="143">
        <v>1.195424213</v>
      </c>
    </row>
    <row r="287" spans="2:4">
      <c r="B287" s="142">
        <v>11.875</v>
      </c>
      <c r="C287" s="143">
        <v>1.316</v>
      </c>
      <c r="D287" s="143">
        <v>1.301450893</v>
      </c>
    </row>
    <row r="288" spans="2:4">
      <c r="B288" s="142">
        <v>11.9166666666667</v>
      </c>
      <c r="C288" s="143">
        <v>1.435</v>
      </c>
      <c r="D288" s="143">
        <v>1.435569243</v>
      </c>
    </row>
    <row r="289" spans="2:4">
      <c r="B289" s="142">
        <v>11.9583333333333</v>
      </c>
      <c r="C289" s="143">
        <v>1.548</v>
      </c>
      <c r="D289" s="143">
        <v>1.558411099</v>
      </c>
    </row>
    <row r="290" spans="1:4">
      <c r="A290" s="141">
        <f>A266+1</f>
        <v>40038</v>
      </c>
      <c r="B290" s="142">
        <v>12</v>
      </c>
      <c r="C290" s="143">
        <v>1.631</v>
      </c>
      <c r="D290" s="143">
        <v>1.634781754</v>
      </c>
    </row>
    <row r="291" spans="2:4">
      <c r="B291" s="142">
        <v>12.0416666666667</v>
      </c>
      <c r="C291" s="143">
        <v>1.644</v>
      </c>
      <c r="D291" s="143">
        <v>1.639476546</v>
      </c>
    </row>
    <row r="292" spans="2:4">
      <c r="B292" s="142">
        <v>12.0833333333333</v>
      </c>
      <c r="C292" s="143">
        <v>1.568</v>
      </c>
      <c r="D292" s="143">
        <v>1.563744509</v>
      </c>
    </row>
    <row r="293" spans="2:4">
      <c r="B293" s="142">
        <v>12.125</v>
      </c>
      <c r="C293" s="143">
        <v>1.424</v>
      </c>
      <c r="D293" s="143">
        <v>1.420815705</v>
      </c>
    </row>
    <row r="294" spans="2:4">
      <c r="B294" s="142">
        <v>12.1666666666667</v>
      </c>
      <c r="C294" s="143">
        <v>1.242</v>
      </c>
      <c r="D294" s="143">
        <v>1.245851833</v>
      </c>
    </row>
    <row r="295" spans="2:4">
      <c r="B295" s="142">
        <v>12.2083333333333</v>
      </c>
      <c r="C295" s="143">
        <v>1.084</v>
      </c>
      <c r="D295" s="143">
        <v>1.087346876</v>
      </c>
    </row>
    <row r="296" spans="2:4">
      <c r="B296" s="142">
        <v>12.25</v>
      </c>
      <c r="C296" s="143">
        <v>0.991</v>
      </c>
      <c r="D296" s="143">
        <v>0.992232776</v>
      </c>
    </row>
    <row r="297" spans="2:4">
      <c r="B297" s="142">
        <v>12.2916666666667</v>
      </c>
      <c r="C297" s="143">
        <v>0.996</v>
      </c>
      <c r="D297" s="143">
        <v>0.9909715</v>
      </c>
    </row>
    <row r="298" spans="2:4">
      <c r="B298" s="142">
        <v>12.3333333333333</v>
      </c>
      <c r="C298" s="143">
        <v>1.089</v>
      </c>
      <c r="D298" s="143">
        <v>1.088658195</v>
      </c>
    </row>
    <row r="299" spans="2:4">
      <c r="B299" s="142">
        <v>12.375</v>
      </c>
      <c r="C299" s="143">
        <v>1.259</v>
      </c>
      <c r="D299" s="143">
        <v>1.264701835</v>
      </c>
    </row>
    <row r="300" spans="2:4">
      <c r="B300" s="142">
        <v>12.4166666666667</v>
      </c>
      <c r="C300" s="143">
        <v>1.483</v>
      </c>
      <c r="D300" s="143">
        <v>1.479999368</v>
      </c>
    </row>
    <row r="301" spans="2:4">
      <c r="B301" s="142">
        <v>12.4583333333333</v>
      </c>
      <c r="C301" s="143">
        <v>1.69</v>
      </c>
      <c r="D301" s="143">
        <v>1.688377699</v>
      </c>
    </row>
    <row r="302" spans="2:4">
      <c r="B302" s="142">
        <v>12.5</v>
      </c>
      <c r="C302" s="143">
        <v>1.85</v>
      </c>
      <c r="D302" s="143">
        <v>1.848404449</v>
      </c>
    </row>
    <row r="303" spans="2:4">
      <c r="B303" s="142">
        <v>12.5416666666667</v>
      </c>
      <c r="C303" s="143">
        <v>1.93</v>
      </c>
      <c r="D303" s="143">
        <v>1.932225933</v>
      </c>
    </row>
    <row r="304" spans="2:4">
      <c r="B304" s="142">
        <v>12.5833333333333</v>
      </c>
      <c r="C304" s="143">
        <v>1.926</v>
      </c>
      <c r="D304" s="143">
        <v>1.929813077</v>
      </c>
    </row>
    <row r="305" spans="2:4">
      <c r="B305" s="142">
        <v>12.625</v>
      </c>
      <c r="C305" s="143">
        <v>1.852</v>
      </c>
      <c r="D305" s="143">
        <v>1.849030243</v>
      </c>
    </row>
    <row r="306" spans="2:4">
      <c r="B306" s="142">
        <v>12.6666666666667</v>
      </c>
      <c r="C306" s="143">
        <v>1.716</v>
      </c>
      <c r="D306" s="143">
        <v>1.712854595</v>
      </c>
    </row>
    <row r="307" spans="2:4">
      <c r="B307" s="142">
        <v>12.7083333333333</v>
      </c>
      <c r="C307" s="143">
        <v>1.549</v>
      </c>
      <c r="D307" s="143">
        <v>1.554497205</v>
      </c>
    </row>
    <row r="308" spans="2:4">
      <c r="B308" s="142">
        <v>12.75</v>
      </c>
      <c r="C308" s="143">
        <v>1.414</v>
      </c>
      <c r="D308" s="143">
        <v>1.410375089</v>
      </c>
    </row>
    <row r="309" spans="2:4">
      <c r="B309" s="142">
        <v>12.7916666666667</v>
      </c>
      <c r="C309" s="143">
        <v>1.317</v>
      </c>
      <c r="D309" s="143">
        <v>1.311270825</v>
      </c>
    </row>
    <row r="310" spans="2:4">
      <c r="B310" s="142">
        <v>12.8333333333333</v>
      </c>
      <c r="C310" s="143">
        <v>1.266</v>
      </c>
      <c r="D310" s="143">
        <v>1.273654434</v>
      </c>
    </row>
    <row r="311" spans="2:4">
      <c r="B311" s="142">
        <v>12.875</v>
      </c>
      <c r="C311" s="143">
        <v>1.285</v>
      </c>
      <c r="D311" s="143">
        <v>1.294679609</v>
      </c>
    </row>
    <row r="312" spans="2:4">
      <c r="B312" s="142">
        <v>12.9166666666667</v>
      </c>
      <c r="C312" s="143">
        <v>1.365</v>
      </c>
      <c r="D312" s="143">
        <v>1.353918939</v>
      </c>
    </row>
    <row r="313" spans="2:4">
      <c r="B313" s="142">
        <v>12.9583333333333</v>
      </c>
      <c r="C313" s="143">
        <v>1.429</v>
      </c>
      <c r="D313" s="143">
        <v>1.421659689</v>
      </c>
    </row>
    <row r="314" spans="1:4">
      <c r="A314" s="141">
        <f>A290+1</f>
        <v>40039</v>
      </c>
      <c r="B314" s="142">
        <v>13</v>
      </c>
      <c r="C314" s="143">
        <v>1.466</v>
      </c>
      <c r="D314" s="143">
        <v>1.469550377</v>
      </c>
    </row>
    <row r="315" spans="2:4">
      <c r="B315" s="142">
        <v>13.0416666666667</v>
      </c>
      <c r="C315" s="143">
        <v>1.469</v>
      </c>
      <c r="D315" s="143">
        <v>1.478359909</v>
      </c>
    </row>
    <row r="316" spans="2:4">
      <c r="B316" s="142">
        <v>13.0833333333333</v>
      </c>
      <c r="C316" s="143">
        <v>1.442</v>
      </c>
      <c r="D316" s="143">
        <v>1.440788066</v>
      </c>
    </row>
    <row r="317" spans="2:4">
      <c r="B317" s="142">
        <v>13.125</v>
      </c>
      <c r="C317" s="143">
        <v>1.368</v>
      </c>
      <c r="D317" s="143">
        <v>1.361179715</v>
      </c>
    </row>
    <row r="318" spans="2:4">
      <c r="B318" s="142">
        <v>13.1666666666667</v>
      </c>
      <c r="C318" s="143">
        <v>1.252</v>
      </c>
      <c r="D318" s="143">
        <v>1.254599869</v>
      </c>
    </row>
    <row r="319" spans="2:4">
      <c r="B319" s="142">
        <v>13.2083333333333</v>
      </c>
      <c r="C319" s="143">
        <v>1.145</v>
      </c>
      <c r="D319" s="143">
        <v>1.145308309</v>
      </c>
    </row>
    <row r="320" spans="2:4">
      <c r="B320" s="142">
        <v>13.25</v>
      </c>
      <c r="C320" s="143">
        <v>1.065</v>
      </c>
      <c r="D320" s="143">
        <v>1.062828529</v>
      </c>
    </row>
    <row r="321" spans="2:4">
      <c r="B321" s="142">
        <v>13.2916666666667</v>
      </c>
      <c r="C321" s="143">
        <v>1.032</v>
      </c>
      <c r="D321" s="143">
        <v>1.034714725</v>
      </c>
    </row>
    <row r="322" spans="2:4">
      <c r="B322" s="142">
        <v>13.3333333333333</v>
      </c>
      <c r="C322" s="143">
        <v>1.079</v>
      </c>
      <c r="D322" s="143">
        <v>1.077697445</v>
      </c>
    </row>
    <row r="323" spans="2:4">
      <c r="B323" s="142">
        <v>13.375</v>
      </c>
      <c r="C323" s="143">
        <v>1.191</v>
      </c>
      <c r="D323" s="143">
        <v>1.190828758</v>
      </c>
    </row>
    <row r="324" spans="2:4">
      <c r="B324" s="142">
        <v>13.4166666666667</v>
      </c>
      <c r="C324" s="143">
        <v>1.348</v>
      </c>
      <c r="D324" s="143">
        <v>1.354166257</v>
      </c>
    </row>
    <row r="325" spans="2:4">
      <c r="B325" s="142">
        <v>13.4583333333333</v>
      </c>
      <c r="C325" s="143">
        <v>1.54</v>
      </c>
      <c r="D325" s="143">
        <v>1.534357708</v>
      </c>
    </row>
    <row r="326" spans="2:4">
      <c r="B326" s="142">
        <v>13.5</v>
      </c>
      <c r="C326" s="143">
        <v>1.698</v>
      </c>
      <c r="D326" s="143">
        <v>1.695189247</v>
      </c>
    </row>
    <row r="327" spans="2:4">
      <c r="B327" s="142">
        <v>13.5416666666667</v>
      </c>
      <c r="C327" s="143">
        <v>1.806</v>
      </c>
      <c r="D327" s="143">
        <v>1.808545764</v>
      </c>
    </row>
    <row r="328" spans="2:4">
      <c r="B328" s="142">
        <v>13.5833333333333</v>
      </c>
      <c r="C328" s="143">
        <v>1.86</v>
      </c>
      <c r="D328" s="143">
        <v>1.861092298</v>
      </c>
    </row>
    <row r="329" spans="2:4">
      <c r="B329" s="142">
        <v>13.625</v>
      </c>
      <c r="C329" s="143">
        <v>1.857</v>
      </c>
      <c r="D329" s="143">
        <v>1.85458044</v>
      </c>
    </row>
    <row r="330" spans="2:4">
      <c r="B330" s="142">
        <v>13.6666666666667</v>
      </c>
      <c r="C330" s="143">
        <v>1.798</v>
      </c>
      <c r="D330" s="143">
        <v>1.801212395</v>
      </c>
    </row>
    <row r="331" spans="2:4">
      <c r="B331" s="142">
        <v>13.7083333333333</v>
      </c>
      <c r="C331" s="143">
        <v>1.716</v>
      </c>
      <c r="D331" s="143">
        <v>1.717567688</v>
      </c>
    </row>
    <row r="332" spans="2:4">
      <c r="B332" s="142">
        <v>13.75</v>
      </c>
      <c r="C332" s="143">
        <v>1.624</v>
      </c>
      <c r="D332" s="143">
        <v>1.620160272</v>
      </c>
    </row>
    <row r="333" spans="2:4">
      <c r="B333" s="142">
        <v>13.7916666666667</v>
      </c>
      <c r="C333" s="143">
        <v>1.524</v>
      </c>
      <c r="D333" s="143">
        <v>1.523525814</v>
      </c>
    </row>
    <row r="334" spans="2:4">
      <c r="B334" s="142">
        <v>13.8333333333333</v>
      </c>
      <c r="C334" s="143">
        <v>1.438</v>
      </c>
      <c r="D334" s="143">
        <v>1.43963118</v>
      </c>
    </row>
    <row r="335" spans="2:4">
      <c r="B335" s="142">
        <v>13.875</v>
      </c>
      <c r="C335" s="143">
        <v>1.379</v>
      </c>
      <c r="D335" s="143">
        <v>1.376892304</v>
      </c>
    </row>
    <row r="336" spans="2:4">
      <c r="B336" s="142">
        <v>13.9166666666667</v>
      </c>
      <c r="C336" s="143">
        <v>1.336</v>
      </c>
      <c r="D336" s="143">
        <v>1.338357792</v>
      </c>
    </row>
    <row r="337" spans="2:4">
      <c r="B337" s="142">
        <v>13.9583333333333</v>
      </c>
      <c r="C337" s="143">
        <v>1.319</v>
      </c>
      <c r="D337" s="143">
        <v>1.320338265</v>
      </c>
    </row>
    <row r="338" spans="1:4">
      <c r="A338" s="141">
        <f>A314+1</f>
        <v>40040</v>
      </c>
      <c r="B338" s="142">
        <v>14</v>
      </c>
      <c r="C338" s="143">
        <v>1.312</v>
      </c>
      <c r="D338" s="143">
        <v>1.313265404</v>
      </c>
    </row>
    <row r="339" spans="2:4">
      <c r="B339" s="142">
        <v>14.0416666666667</v>
      </c>
      <c r="C339" s="143">
        <v>1.311</v>
      </c>
      <c r="D339" s="143">
        <v>1.305267113</v>
      </c>
    </row>
    <row r="340" spans="2:4">
      <c r="B340" s="142">
        <v>14.0833333333333</v>
      </c>
      <c r="C340" s="143">
        <v>1.288</v>
      </c>
      <c r="D340" s="143">
        <v>1.286895091</v>
      </c>
    </row>
    <row r="341" spans="2:4">
      <c r="B341" s="142">
        <v>14.125</v>
      </c>
      <c r="C341" s="143">
        <v>1.249</v>
      </c>
      <c r="D341" s="143">
        <v>1.254525094</v>
      </c>
    </row>
    <row r="342" spans="2:4">
      <c r="B342" s="142">
        <v>14.1666666666667</v>
      </c>
      <c r="C342" s="143">
        <v>1.212</v>
      </c>
      <c r="D342" s="143">
        <v>1.211101316</v>
      </c>
    </row>
    <row r="343" spans="2:4">
      <c r="B343" s="142">
        <v>14.2083333333333</v>
      </c>
      <c r="C343" s="143">
        <v>1.163</v>
      </c>
      <c r="D343" s="143">
        <v>1.164916556</v>
      </c>
    </row>
    <row r="344" spans="2:4">
      <c r="B344" s="142">
        <v>14.25</v>
      </c>
      <c r="C344" s="143">
        <v>1.13</v>
      </c>
      <c r="D344" s="143">
        <v>1.127852361</v>
      </c>
    </row>
    <row r="345" spans="2:4">
      <c r="B345" s="142">
        <v>14.2916666666667</v>
      </c>
      <c r="C345" s="143">
        <v>1.119</v>
      </c>
      <c r="D345" s="143">
        <v>1.113383253</v>
      </c>
    </row>
    <row r="346" spans="2:4">
      <c r="B346" s="142">
        <v>14.3333333333333</v>
      </c>
      <c r="C346" s="143">
        <v>1.131</v>
      </c>
      <c r="D346" s="143">
        <v>1.133470677</v>
      </c>
    </row>
    <row r="347" spans="2:4">
      <c r="B347" s="142">
        <v>14.375</v>
      </c>
      <c r="C347" s="143">
        <v>1.19</v>
      </c>
      <c r="D347" s="143">
        <v>1.194202919</v>
      </c>
    </row>
    <row r="348" spans="2:4">
      <c r="B348" s="142">
        <v>14.4166666666667</v>
      </c>
      <c r="C348" s="143">
        <v>1.287</v>
      </c>
      <c r="D348" s="143">
        <v>1.292203412</v>
      </c>
    </row>
    <row r="349" spans="2:4">
      <c r="B349" s="142">
        <v>14.4583333333333</v>
      </c>
      <c r="C349" s="143">
        <v>1.421</v>
      </c>
      <c r="D349" s="143">
        <v>1.414703319</v>
      </c>
    </row>
    <row r="350" spans="2:4">
      <c r="B350" s="142">
        <v>14.5</v>
      </c>
      <c r="C350" s="143">
        <v>1.55</v>
      </c>
      <c r="D350" s="143">
        <v>1.543967801</v>
      </c>
    </row>
    <row r="351" spans="2:4">
      <c r="B351" s="142">
        <v>14.5416666666667</v>
      </c>
      <c r="C351" s="143">
        <v>1.662</v>
      </c>
      <c r="D351" s="143">
        <v>1.663259602</v>
      </c>
    </row>
    <row r="352" spans="2:4">
      <c r="B352" s="142">
        <v>14.5833333333333</v>
      </c>
      <c r="C352" s="143">
        <v>1.754</v>
      </c>
      <c r="D352" s="143">
        <v>1.760464852</v>
      </c>
    </row>
    <row r="353" spans="2:4">
      <c r="B353" s="142">
        <v>14.625</v>
      </c>
      <c r="C353" s="143">
        <v>1.824</v>
      </c>
      <c r="D353" s="143">
        <v>1.828117784</v>
      </c>
    </row>
    <row r="354" spans="2:4">
      <c r="B354" s="142">
        <v>14.6666666666667</v>
      </c>
      <c r="C354" s="143">
        <v>1.869</v>
      </c>
      <c r="D354" s="143">
        <v>1.861849584</v>
      </c>
    </row>
    <row r="355" spans="2:4">
      <c r="B355" s="142">
        <v>14.7083333333333</v>
      </c>
      <c r="C355" s="143">
        <v>1.865</v>
      </c>
      <c r="D355" s="143">
        <v>1.859708704</v>
      </c>
    </row>
    <row r="356" spans="2:4">
      <c r="B356" s="142">
        <v>14.75</v>
      </c>
      <c r="C356" s="143">
        <v>1.815</v>
      </c>
      <c r="D356" s="143">
        <v>1.822595907</v>
      </c>
    </row>
    <row r="357" spans="2:4">
      <c r="B357" s="142">
        <v>14.7916666666667</v>
      </c>
      <c r="C357" s="143">
        <v>1.755</v>
      </c>
      <c r="D357" s="143">
        <v>1.75446444</v>
      </c>
    </row>
    <row r="358" spans="2:4">
      <c r="B358" s="142">
        <v>14.8333333333333</v>
      </c>
      <c r="C358" s="143">
        <v>1.662</v>
      </c>
      <c r="D358" s="143">
        <v>1.661669402</v>
      </c>
    </row>
    <row r="359" spans="2:4">
      <c r="B359" s="142">
        <v>14.875</v>
      </c>
      <c r="C359" s="143">
        <v>1.552</v>
      </c>
      <c r="D359" s="143">
        <v>1.552272214</v>
      </c>
    </row>
    <row r="360" spans="2:4">
      <c r="B360" s="142">
        <v>14.9166666666667</v>
      </c>
      <c r="C360" s="143">
        <v>1.437</v>
      </c>
      <c r="D360" s="143">
        <v>1.436053119</v>
      </c>
    </row>
    <row r="361" spans="2:4">
      <c r="B361" s="142">
        <v>14.9583333333333</v>
      </c>
      <c r="C361" s="143">
        <v>1.327</v>
      </c>
      <c r="D361" s="143">
        <v>1.324639746</v>
      </c>
    </row>
    <row r="362" spans="1:4">
      <c r="A362" s="141">
        <f>A338+1</f>
        <v>40041</v>
      </c>
      <c r="B362" s="142">
        <v>15</v>
      </c>
      <c r="C362" s="143">
        <v>1.229</v>
      </c>
      <c r="D362" s="143">
        <v>1.230372656</v>
      </c>
    </row>
    <row r="363" spans="2:4">
      <c r="B363" s="142">
        <v>15.0416666666667</v>
      </c>
      <c r="C363" s="143">
        <v>1.161</v>
      </c>
      <c r="D363" s="143">
        <v>1.163384698</v>
      </c>
    </row>
    <row r="364" spans="2:4">
      <c r="B364" s="142">
        <v>15.0833333333333</v>
      </c>
      <c r="C364" s="143">
        <v>1.129</v>
      </c>
      <c r="D364" s="143">
        <v>1.12812618</v>
      </c>
    </row>
    <row r="365" spans="2:4">
      <c r="B365" s="142">
        <v>15.125</v>
      </c>
      <c r="C365" s="143">
        <v>1.121</v>
      </c>
      <c r="D365" s="143">
        <v>1.121550334</v>
      </c>
    </row>
    <row r="366" spans="2:4">
      <c r="B366" s="142">
        <v>15.1666666666667</v>
      </c>
      <c r="C366" s="143">
        <v>1.136</v>
      </c>
      <c r="D366" s="143">
        <v>1.134417625</v>
      </c>
    </row>
    <row r="367" spans="2:4">
      <c r="B367" s="142">
        <v>15.2083333333333</v>
      </c>
      <c r="C367" s="143">
        <v>1.157</v>
      </c>
      <c r="D367" s="143">
        <v>1.155293349</v>
      </c>
    </row>
    <row r="368" spans="2:4">
      <c r="B368" s="142">
        <v>15.25</v>
      </c>
      <c r="C368" s="143">
        <v>1.171</v>
      </c>
      <c r="D368" s="143">
        <v>1.175299646</v>
      </c>
    </row>
    <row r="369" spans="2:4">
      <c r="B369" s="142">
        <v>15.2916666666667</v>
      </c>
      <c r="C369" s="143">
        <v>1.191</v>
      </c>
      <c r="D369" s="143">
        <v>1.191455239</v>
      </c>
    </row>
    <row r="370" spans="2:4">
      <c r="B370" s="142">
        <v>15.3333333333333</v>
      </c>
      <c r="C370" s="143">
        <v>1.213</v>
      </c>
      <c r="D370" s="143">
        <v>1.207221114</v>
      </c>
    </row>
    <row r="371" spans="2:4">
      <c r="B371" s="142">
        <v>15.375</v>
      </c>
      <c r="C371" s="143">
        <v>1.233</v>
      </c>
      <c r="D371" s="143">
        <v>1.230042118</v>
      </c>
    </row>
    <row r="372" spans="2:4">
      <c r="B372" s="142">
        <v>15.4166666666667</v>
      </c>
      <c r="C372" s="143">
        <v>1.258</v>
      </c>
      <c r="D372" s="143">
        <v>1.267095681</v>
      </c>
    </row>
    <row r="373" spans="2:4">
      <c r="B373" s="142">
        <v>15.4583333333333</v>
      </c>
      <c r="C373" s="143">
        <v>1.314</v>
      </c>
      <c r="D373" s="143">
        <v>1.321806123</v>
      </c>
    </row>
    <row r="374" spans="2:4">
      <c r="B374" s="142">
        <v>15.5</v>
      </c>
      <c r="C374" s="143">
        <v>1.406</v>
      </c>
      <c r="D374" s="143">
        <v>1.393526967</v>
      </c>
    </row>
    <row r="375" spans="2:4">
      <c r="B375" s="142">
        <v>15.5416666666667</v>
      </c>
      <c r="C375" s="143">
        <v>1.487</v>
      </c>
      <c r="D375" s="143">
        <v>1.480118611</v>
      </c>
    </row>
    <row r="376" spans="2:4">
      <c r="B376" s="142">
        <v>15.5833333333333</v>
      </c>
      <c r="C376" s="143">
        <v>1.574</v>
      </c>
      <c r="D376" s="143">
        <v>1.579984424</v>
      </c>
    </row>
    <row r="377" spans="2:4">
      <c r="B377" s="142">
        <v>15.625</v>
      </c>
      <c r="C377" s="143">
        <v>1.685</v>
      </c>
      <c r="D377" s="143">
        <v>1.690331929</v>
      </c>
    </row>
    <row r="378" spans="2:4">
      <c r="B378" s="142">
        <v>15.6666666666667</v>
      </c>
      <c r="C378" s="143">
        <v>1.8</v>
      </c>
      <c r="D378" s="143">
        <v>1.8026197</v>
      </c>
    </row>
    <row r="379" spans="2:4">
      <c r="B379" s="142">
        <v>15.7083333333333</v>
      </c>
      <c r="C379" s="143">
        <v>1.903</v>
      </c>
      <c r="D379" s="143">
        <v>1.89994477</v>
      </c>
    </row>
    <row r="380" spans="2:4">
      <c r="B380" s="142">
        <v>15.75</v>
      </c>
      <c r="C380" s="143">
        <v>1.967</v>
      </c>
      <c r="D380" s="143">
        <v>1.960134229</v>
      </c>
    </row>
    <row r="381" spans="2:4">
      <c r="B381" s="142">
        <v>15.7916666666667</v>
      </c>
      <c r="C381" s="143">
        <v>1.961</v>
      </c>
      <c r="D381" s="143">
        <v>1.963498935</v>
      </c>
    </row>
    <row r="382" spans="2:4">
      <c r="B382" s="142">
        <v>15.8333333333333</v>
      </c>
      <c r="C382" s="143">
        <v>1.896</v>
      </c>
      <c r="D382" s="143">
        <v>1.900544005</v>
      </c>
    </row>
    <row r="383" spans="2:4">
      <c r="B383" s="142">
        <v>15.875</v>
      </c>
      <c r="C383" s="143">
        <v>1.779</v>
      </c>
      <c r="D383" s="143">
        <v>1.775539074</v>
      </c>
    </row>
    <row r="384" spans="2:4">
      <c r="B384" s="142">
        <v>15.9166666666667</v>
      </c>
      <c r="C384" s="143">
        <v>1.605</v>
      </c>
      <c r="D384" s="143">
        <v>1.605234071</v>
      </c>
    </row>
    <row r="385" spans="2:4">
      <c r="B385" s="142">
        <v>15.9583333333333</v>
      </c>
      <c r="C385" s="143">
        <v>1.411</v>
      </c>
      <c r="D385" s="143">
        <v>1.414689661</v>
      </c>
    </row>
    <row r="386" spans="1:4">
      <c r="A386" s="141">
        <f>A362+1</f>
        <v>40042</v>
      </c>
      <c r="B386" s="142">
        <v>16</v>
      </c>
      <c r="C386" s="143">
        <v>1.234</v>
      </c>
      <c r="D386" s="143">
        <v>1.2324607</v>
      </c>
    </row>
    <row r="387" spans="2:4">
      <c r="B387" s="142">
        <v>16.0416666666667</v>
      </c>
      <c r="C387" s="143">
        <v>1.09</v>
      </c>
      <c r="D387" s="143">
        <v>1.085999465</v>
      </c>
    </row>
    <row r="388" spans="2:4">
      <c r="B388" s="142">
        <v>16.0833333333333</v>
      </c>
      <c r="C388" s="143">
        <v>0.998</v>
      </c>
      <c r="D388" s="143">
        <v>0.996888678</v>
      </c>
    </row>
    <row r="389" spans="2:4">
      <c r="B389" s="142">
        <v>16.125</v>
      </c>
      <c r="C389" s="143">
        <v>0.97</v>
      </c>
      <c r="D389" s="143">
        <v>0.975701136</v>
      </c>
    </row>
    <row r="390" spans="2:4">
      <c r="B390" s="142">
        <v>16.1666666666667</v>
      </c>
      <c r="C390" s="143">
        <v>1.017</v>
      </c>
      <c r="D390" s="143">
        <v>1.017875247</v>
      </c>
    </row>
    <row r="391" spans="2:4">
      <c r="B391" s="142">
        <v>16.2083333333333</v>
      </c>
      <c r="C391" s="143">
        <v>1.107</v>
      </c>
      <c r="D391" s="143">
        <v>1.103328859</v>
      </c>
    </row>
    <row r="392" spans="2:4">
      <c r="B392" s="142">
        <v>16.25</v>
      </c>
      <c r="C392" s="143">
        <v>1.201</v>
      </c>
      <c r="D392" s="143">
        <v>1.201739116</v>
      </c>
    </row>
    <row r="393" spans="2:4">
      <c r="B393" s="142">
        <v>16.2916666666667</v>
      </c>
      <c r="C393" s="143">
        <v>1.28</v>
      </c>
      <c r="D393" s="143">
        <v>1.282522651</v>
      </c>
    </row>
    <row r="394" spans="2:4">
      <c r="B394" s="142">
        <v>16.3333333333333</v>
      </c>
      <c r="C394" s="143">
        <v>1.327</v>
      </c>
      <c r="D394" s="143">
        <v>1.325580489</v>
      </c>
    </row>
    <row r="395" spans="2:4">
      <c r="B395" s="142">
        <v>16.375</v>
      </c>
      <c r="C395" s="143">
        <v>1.334</v>
      </c>
      <c r="D395" s="143">
        <v>1.327898499</v>
      </c>
    </row>
    <row r="396" spans="2:4">
      <c r="B396" s="142">
        <v>16.4166666666667</v>
      </c>
      <c r="C396" s="143">
        <v>1.304</v>
      </c>
      <c r="D396" s="143">
        <v>1.302870805</v>
      </c>
    </row>
    <row r="397" spans="2:4">
      <c r="B397" s="142">
        <v>16.4583333333333</v>
      </c>
      <c r="C397" s="143">
        <v>1.263</v>
      </c>
      <c r="D397" s="143">
        <v>1.273104252</v>
      </c>
    </row>
    <row r="398" spans="2:4">
      <c r="B398" s="142">
        <v>16.5</v>
      </c>
      <c r="C398" s="143">
        <v>1.252</v>
      </c>
      <c r="D398" s="143">
        <v>1.261306006</v>
      </c>
    </row>
    <row r="399" spans="2:4">
      <c r="B399" s="142">
        <v>16.5416666666667</v>
      </c>
      <c r="C399" s="143">
        <v>1.3</v>
      </c>
      <c r="D399" s="143">
        <v>1.284465942</v>
      </c>
    </row>
    <row r="400" spans="2:4">
      <c r="B400" s="142">
        <v>16.5833333333333</v>
      </c>
      <c r="C400" s="143">
        <v>1.36</v>
      </c>
      <c r="D400" s="143">
        <v>1.352669448</v>
      </c>
    </row>
    <row r="401" spans="2:4">
      <c r="B401" s="142">
        <v>16.625</v>
      </c>
      <c r="C401" s="143">
        <v>1.465</v>
      </c>
      <c r="D401" s="143">
        <v>1.469017839</v>
      </c>
    </row>
    <row r="402" spans="2:4">
      <c r="B402" s="142">
        <v>16.6666666666667</v>
      </c>
      <c r="C402" s="143">
        <v>1.617</v>
      </c>
      <c r="D402" s="143">
        <v>1.626845964</v>
      </c>
    </row>
    <row r="403" spans="2:4">
      <c r="B403" s="142">
        <v>16.7083333333333</v>
      </c>
      <c r="C403" s="143">
        <v>1.801</v>
      </c>
      <c r="D403" s="143">
        <v>1.805479863</v>
      </c>
    </row>
    <row r="404" spans="2:4">
      <c r="B404" s="142">
        <v>16.75</v>
      </c>
      <c r="C404" s="143">
        <v>1.977</v>
      </c>
      <c r="D404" s="143">
        <v>1.970257202</v>
      </c>
    </row>
    <row r="405" spans="2:4">
      <c r="B405" s="142">
        <v>16.7916666666667</v>
      </c>
      <c r="C405" s="143">
        <v>2.087</v>
      </c>
      <c r="D405" s="143">
        <v>2.080668728</v>
      </c>
    </row>
    <row r="406" spans="2:4">
      <c r="B406" s="142">
        <v>16.8333333333333</v>
      </c>
      <c r="C406" s="143">
        <v>2.104</v>
      </c>
      <c r="D406" s="143">
        <v>2.103776014</v>
      </c>
    </row>
    <row r="407" spans="2:4">
      <c r="B407" s="142">
        <v>16.875</v>
      </c>
      <c r="C407" s="143">
        <v>2.022</v>
      </c>
      <c r="D407" s="143">
        <v>2.025504606</v>
      </c>
    </row>
    <row r="408" spans="2:4">
      <c r="B408" s="142">
        <v>16.9166666666667</v>
      </c>
      <c r="C408" s="143">
        <v>1.85</v>
      </c>
      <c r="D408" s="143">
        <v>1.854349414</v>
      </c>
    </row>
    <row r="409" spans="2:4">
      <c r="B409" s="142">
        <v>16.9583333333333</v>
      </c>
      <c r="C409" s="143">
        <v>1.618</v>
      </c>
      <c r="D409" s="143">
        <v>1.617825791</v>
      </c>
    </row>
    <row r="410" spans="1:4">
      <c r="A410" s="141">
        <f>A386+1</f>
        <v>40043</v>
      </c>
      <c r="B410" s="142">
        <v>17</v>
      </c>
      <c r="C410" s="143">
        <v>1.358</v>
      </c>
      <c r="D410" s="143">
        <v>1.355759142</v>
      </c>
    </row>
    <row r="411" spans="2:4">
      <c r="B411" s="142">
        <v>17.0416666666667</v>
      </c>
      <c r="C411" s="143">
        <v>1.115</v>
      </c>
      <c r="D411" s="143">
        <v>1.113491813</v>
      </c>
    </row>
    <row r="412" spans="2:4">
      <c r="B412" s="142">
        <v>17.0833333333333</v>
      </c>
      <c r="C412" s="143">
        <v>0.939</v>
      </c>
      <c r="D412" s="143">
        <v>0.934767206</v>
      </c>
    </row>
    <row r="413" spans="2:4">
      <c r="B413" s="142">
        <v>17.125</v>
      </c>
      <c r="C413" s="143">
        <v>0.85</v>
      </c>
      <c r="D413" s="143">
        <v>0.8527251</v>
      </c>
    </row>
    <row r="414" spans="2:4">
      <c r="B414" s="142">
        <v>17.1666666666667</v>
      </c>
      <c r="C414" s="143">
        <v>0.874</v>
      </c>
      <c r="D414" s="143">
        <v>0.87975882</v>
      </c>
    </row>
    <row r="415" spans="2:4">
      <c r="B415" s="142">
        <v>17.2083333333333</v>
      </c>
      <c r="C415" s="143">
        <v>1.001</v>
      </c>
      <c r="D415" s="143">
        <v>1.000577476</v>
      </c>
    </row>
    <row r="416" spans="2:4">
      <c r="B416" s="142">
        <v>17.25</v>
      </c>
      <c r="C416" s="143">
        <v>1.178</v>
      </c>
      <c r="D416" s="143">
        <v>1.173766673</v>
      </c>
    </row>
    <row r="417" spans="2:4">
      <c r="B417" s="142">
        <v>17.2916666666667</v>
      </c>
      <c r="C417" s="143">
        <v>1.342</v>
      </c>
      <c r="D417" s="143">
        <v>1.343764064</v>
      </c>
    </row>
    <row r="418" spans="2:4">
      <c r="B418" s="142">
        <v>17.3333333333333</v>
      </c>
      <c r="C418" s="143">
        <v>1.457</v>
      </c>
      <c r="D418" s="143">
        <v>1.459548165</v>
      </c>
    </row>
    <row r="419" spans="2:4">
      <c r="B419" s="142">
        <v>17.375</v>
      </c>
      <c r="C419" s="143">
        <v>1.498</v>
      </c>
      <c r="D419" s="143">
        <v>1.492297111</v>
      </c>
    </row>
    <row r="420" spans="2:4">
      <c r="B420" s="142">
        <v>17.4166666666667</v>
      </c>
      <c r="C420" s="143">
        <v>1.447</v>
      </c>
      <c r="D420" s="143">
        <v>1.444276206</v>
      </c>
    </row>
    <row r="421" spans="2:4">
      <c r="B421" s="142">
        <v>17.4583333333333</v>
      </c>
      <c r="C421" s="143">
        <v>1.344</v>
      </c>
      <c r="D421" s="143">
        <v>1.345292228</v>
      </c>
    </row>
    <row r="422" spans="2:4">
      <c r="B422" s="142">
        <v>17.5</v>
      </c>
      <c r="C422" s="143">
        <v>1.232</v>
      </c>
      <c r="D422" s="143">
        <v>1.239296528</v>
      </c>
    </row>
    <row r="423" spans="2:4">
      <c r="B423" s="142">
        <v>17.5416666666667</v>
      </c>
      <c r="C423" s="143">
        <v>1.16</v>
      </c>
      <c r="D423" s="143">
        <v>1.168676296</v>
      </c>
    </row>
    <row r="424" spans="2:4">
      <c r="B424" s="142">
        <v>17.5833333333333</v>
      </c>
      <c r="C424" s="143">
        <v>1.175</v>
      </c>
      <c r="D424" s="143">
        <v>1.163771803</v>
      </c>
    </row>
    <row r="425" spans="2:4">
      <c r="B425" s="142">
        <v>17.625</v>
      </c>
      <c r="C425" s="143">
        <v>1.251</v>
      </c>
      <c r="D425" s="143">
        <v>1.23967084</v>
      </c>
    </row>
    <row r="426" spans="2:4">
      <c r="B426" s="142">
        <v>17.6666666666667</v>
      </c>
      <c r="C426" s="143">
        <v>1.395</v>
      </c>
      <c r="D426" s="143">
        <v>1.396106382</v>
      </c>
    </row>
    <row r="427" spans="2:4">
      <c r="B427" s="142">
        <v>17.7083333333333</v>
      </c>
      <c r="C427" s="143">
        <v>1.601</v>
      </c>
      <c r="D427" s="143">
        <v>1.615675199</v>
      </c>
    </row>
    <row r="428" spans="2:4">
      <c r="B428" s="142">
        <v>17.75</v>
      </c>
      <c r="C428" s="143">
        <v>1.856</v>
      </c>
      <c r="D428" s="143">
        <v>1.86134945</v>
      </c>
    </row>
    <row r="429" spans="2:4">
      <c r="B429" s="142">
        <v>17.7916666666667</v>
      </c>
      <c r="C429" s="143">
        <v>2.088</v>
      </c>
      <c r="D429" s="143">
        <v>2.079589926</v>
      </c>
    </row>
    <row r="430" spans="2:4">
      <c r="B430" s="142">
        <v>17.8333333333333</v>
      </c>
      <c r="C430" s="143">
        <v>2.219</v>
      </c>
      <c r="D430" s="143">
        <v>2.213338738</v>
      </c>
    </row>
    <row r="431" spans="2:4">
      <c r="B431" s="142">
        <v>17.875</v>
      </c>
      <c r="C431" s="143">
        <v>2.223</v>
      </c>
      <c r="D431" s="143">
        <v>2.221020398</v>
      </c>
    </row>
    <row r="432" spans="2:4">
      <c r="B432" s="142">
        <v>17.9166666666667</v>
      </c>
      <c r="C432" s="143">
        <v>2.089</v>
      </c>
      <c r="D432" s="143">
        <v>2.091652452</v>
      </c>
    </row>
    <row r="433" spans="2:4">
      <c r="B433" s="142">
        <v>17.9583333333333</v>
      </c>
      <c r="C433" s="143">
        <v>1.843</v>
      </c>
      <c r="D433" s="143">
        <v>1.848212243</v>
      </c>
    </row>
    <row r="434" spans="1:4">
      <c r="A434" s="141">
        <f>A410+1</f>
        <v>40044</v>
      </c>
      <c r="B434" s="142">
        <v>18</v>
      </c>
      <c r="C434" s="143">
        <v>1.539</v>
      </c>
      <c r="D434" s="143">
        <v>1.539202416</v>
      </c>
    </row>
    <row r="435" spans="2:4">
      <c r="B435" s="142">
        <v>18.0416666666667</v>
      </c>
      <c r="C435" s="143">
        <v>1.225</v>
      </c>
      <c r="D435" s="143">
        <v>1.224695196</v>
      </c>
    </row>
    <row r="436" spans="2:4">
      <c r="B436" s="142">
        <v>18.0833333333333</v>
      </c>
      <c r="C436" s="143">
        <v>0.964</v>
      </c>
      <c r="D436" s="143">
        <v>0.963403471</v>
      </c>
    </row>
    <row r="437" spans="2:4">
      <c r="B437" s="142">
        <v>18.125</v>
      </c>
      <c r="C437" s="143">
        <v>0.808</v>
      </c>
      <c r="D437" s="143">
        <v>0.802995525</v>
      </c>
    </row>
    <row r="438" spans="2:4">
      <c r="B438" s="142">
        <v>18.1666666666667</v>
      </c>
      <c r="C438" s="143">
        <v>0.776</v>
      </c>
      <c r="D438" s="143">
        <v>0.77197877</v>
      </c>
    </row>
    <row r="439" spans="2:4">
      <c r="B439" s="142">
        <v>18.2083333333333</v>
      </c>
      <c r="C439" s="143">
        <v>0.865</v>
      </c>
      <c r="D439" s="143">
        <v>0.871793755</v>
      </c>
    </row>
    <row r="440" spans="2:4">
      <c r="B440" s="142">
        <v>18.25</v>
      </c>
      <c r="C440" s="143">
        <v>1.063</v>
      </c>
      <c r="D440" s="143">
        <v>1.071686088</v>
      </c>
    </row>
    <row r="441" spans="2:4">
      <c r="B441" s="142">
        <v>18.2916666666667</v>
      </c>
      <c r="C441" s="143">
        <v>1.317</v>
      </c>
      <c r="D441" s="143">
        <v>1.312029307</v>
      </c>
    </row>
    <row r="442" spans="2:4">
      <c r="B442" s="142">
        <v>18.3333333333333</v>
      </c>
      <c r="C442" s="143">
        <v>1.525</v>
      </c>
      <c r="D442" s="143">
        <v>1.519725282</v>
      </c>
    </row>
    <row r="443" spans="2:4">
      <c r="B443" s="142">
        <v>18.375</v>
      </c>
      <c r="C443" s="143">
        <v>1.629</v>
      </c>
      <c r="D443" s="143">
        <v>1.632330868</v>
      </c>
    </row>
    <row r="444" spans="2:4">
      <c r="B444" s="142">
        <v>18.4166666666667</v>
      </c>
      <c r="C444" s="143">
        <v>1.624</v>
      </c>
      <c r="D444" s="143">
        <v>1.620826042</v>
      </c>
    </row>
    <row r="445" spans="2:4">
      <c r="B445" s="142">
        <v>18.4583333333333</v>
      </c>
      <c r="C445" s="143">
        <v>1.503</v>
      </c>
      <c r="D445" s="143">
        <v>1.499963408</v>
      </c>
    </row>
    <row r="446" spans="2:4">
      <c r="B446" s="142">
        <v>18.5</v>
      </c>
      <c r="C446" s="143">
        <v>1.321</v>
      </c>
      <c r="D446" s="143">
        <v>1.321049406</v>
      </c>
    </row>
    <row r="447" spans="2:4">
      <c r="B447" s="142">
        <v>18.5416666666667</v>
      </c>
      <c r="C447" s="143">
        <v>1.145</v>
      </c>
      <c r="D447" s="143">
        <v>1.151175608</v>
      </c>
    </row>
    <row r="448" spans="2:4">
      <c r="B448" s="142">
        <v>18.5833333333333</v>
      </c>
      <c r="C448" s="143">
        <v>1.036</v>
      </c>
      <c r="D448" s="143">
        <v>1.049734332</v>
      </c>
    </row>
    <row r="449" spans="2:4">
      <c r="B449" s="142">
        <v>18.625</v>
      </c>
      <c r="C449" s="143">
        <v>1.064</v>
      </c>
      <c r="D449" s="143">
        <v>1.053027392</v>
      </c>
    </row>
    <row r="450" spans="2:4">
      <c r="B450" s="142">
        <v>18.6666666666667</v>
      </c>
      <c r="C450" s="143">
        <v>1.188</v>
      </c>
      <c r="D450" s="143">
        <v>1.1706301</v>
      </c>
    </row>
    <row r="451" spans="2:4">
      <c r="B451" s="142">
        <v>18.7083333333333</v>
      </c>
      <c r="C451" s="143">
        <v>1.385</v>
      </c>
      <c r="D451" s="143">
        <v>1.388530782</v>
      </c>
    </row>
    <row r="452" spans="2:4">
      <c r="B452" s="142">
        <v>18.75</v>
      </c>
      <c r="C452" s="143">
        <v>1.66</v>
      </c>
      <c r="D452" s="143">
        <v>1.671831969</v>
      </c>
    </row>
    <row r="453" spans="2:4">
      <c r="B453" s="142">
        <v>18.7916666666667</v>
      </c>
      <c r="C453" s="143">
        <v>1.958</v>
      </c>
      <c r="D453" s="143">
        <v>1.966011761</v>
      </c>
    </row>
    <row r="454" spans="2:4">
      <c r="B454" s="142">
        <v>18.8333333333333</v>
      </c>
      <c r="C454" s="143">
        <v>2.204</v>
      </c>
      <c r="D454" s="143">
        <v>2.203063166</v>
      </c>
    </row>
    <row r="455" spans="2:4">
      <c r="B455" s="142">
        <v>18.875</v>
      </c>
      <c r="C455" s="143">
        <v>2.328</v>
      </c>
      <c r="D455" s="143">
        <v>2.317973274</v>
      </c>
    </row>
    <row r="456" spans="2:4">
      <c r="B456" s="142">
        <v>18.9166666666667</v>
      </c>
      <c r="C456" s="143">
        <v>2.281</v>
      </c>
      <c r="D456" s="143">
        <v>2.271559418</v>
      </c>
    </row>
    <row r="457" spans="2:4">
      <c r="B457" s="142">
        <v>18.9583333333333</v>
      </c>
      <c r="C457" s="143">
        <v>2.065</v>
      </c>
      <c r="D457" s="143">
        <v>2.067173032</v>
      </c>
    </row>
    <row r="458" spans="1:4">
      <c r="A458" s="141">
        <f>A434+1</f>
        <v>40045</v>
      </c>
      <c r="B458" s="142">
        <v>19</v>
      </c>
      <c r="C458" s="143">
        <v>1.741</v>
      </c>
      <c r="D458" s="143">
        <v>1.750498543</v>
      </c>
    </row>
    <row r="459" spans="2:4">
      <c r="B459" s="142">
        <v>19.0416666666667</v>
      </c>
      <c r="C459" s="143">
        <v>1.386</v>
      </c>
      <c r="D459" s="143">
        <v>1.392797515</v>
      </c>
    </row>
    <row r="460" spans="2:4">
      <c r="B460" s="142">
        <v>19.0833333333333</v>
      </c>
      <c r="C460" s="143">
        <v>1.068</v>
      </c>
      <c r="D460" s="143">
        <v>1.068446289</v>
      </c>
    </row>
    <row r="461" spans="2:4">
      <c r="B461" s="142">
        <v>19.125</v>
      </c>
      <c r="C461" s="143">
        <v>0.848</v>
      </c>
      <c r="D461" s="143">
        <v>0.838361614</v>
      </c>
    </row>
    <row r="462" spans="2:4">
      <c r="B462" s="142">
        <v>19.1666666666667</v>
      </c>
      <c r="C462" s="143">
        <v>0.75</v>
      </c>
      <c r="D462" s="143">
        <v>0.742472236</v>
      </c>
    </row>
    <row r="463" spans="2:4">
      <c r="B463" s="142">
        <v>19.2083333333333</v>
      </c>
      <c r="C463" s="143">
        <v>0.797</v>
      </c>
      <c r="D463" s="143">
        <v>0.795974799</v>
      </c>
    </row>
    <row r="464" spans="2:4">
      <c r="B464" s="142">
        <v>19.25</v>
      </c>
      <c r="C464" s="143">
        <v>0.973</v>
      </c>
      <c r="D464" s="143">
        <v>0.98411151</v>
      </c>
    </row>
    <row r="465" spans="2:4">
      <c r="B465" s="142">
        <v>19.2916666666667</v>
      </c>
      <c r="C465" s="143">
        <v>1.248</v>
      </c>
      <c r="D465" s="143">
        <v>1.257886479</v>
      </c>
    </row>
    <row r="466" spans="2:4">
      <c r="B466" s="142">
        <v>19.3333333333333</v>
      </c>
      <c r="C466" s="143">
        <v>1.545</v>
      </c>
      <c r="D466" s="143">
        <v>1.539484345</v>
      </c>
    </row>
    <row r="467" spans="2:4">
      <c r="B467" s="142">
        <v>19.375</v>
      </c>
      <c r="C467" s="143">
        <v>1.749</v>
      </c>
      <c r="D467" s="143">
        <v>1.743092308</v>
      </c>
    </row>
    <row r="468" spans="2:4">
      <c r="B468" s="142">
        <v>19.4166666666667</v>
      </c>
      <c r="C468" s="143">
        <v>1.811</v>
      </c>
      <c r="D468" s="143">
        <v>1.805626374</v>
      </c>
    </row>
    <row r="469" spans="2:4">
      <c r="B469" s="142">
        <v>19.4583333333333</v>
      </c>
      <c r="C469" s="143">
        <v>1.713</v>
      </c>
      <c r="D469" s="143">
        <v>1.712207155</v>
      </c>
    </row>
    <row r="470" spans="2:4">
      <c r="B470" s="142">
        <v>19.5</v>
      </c>
      <c r="C470" s="143">
        <v>1.499</v>
      </c>
      <c r="D470" s="143">
        <v>1.501980603</v>
      </c>
    </row>
    <row r="471" spans="2:4">
      <c r="B471" s="142">
        <v>19.5416666666667</v>
      </c>
      <c r="C471" s="143">
        <v>1.247</v>
      </c>
      <c r="D471" s="143">
        <v>1.251039836</v>
      </c>
    </row>
    <row r="472" spans="2:4">
      <c r="B472" s="142">
        <v>19.5833333333333</v>
      </c>
      <c r="C472" s="143">
        <v>1.039</v>
      </c>
      <c r="D472" s="143">
        <v>1.042446235</v>
      </c>
    </row>
    <row r="473" spans="2:4">
      <c r="B473" s="142">
        <v>19.625</v>
      </c>
      <c r="C473" s="143">
        <v>0.932</v>
      </c>
      <c r="D473" s="143">
        <v>0.93925997</v>
      </c>
    </row>
    <row r="474" spans="2:4">
      <c r="B474" s="142">
        <v>19.6666666666667</v>
      </c>
      <c r="C474" s="143">
        <v>0.982</v>
      </c>
      <c r="D474" s="143">
        <v>0.971584525</v>
      </c>
    </row>
    <row r="475" spans="2:4">
      <c r="B475" s="142">
        <v>19.7083333333333</v>
      </c>
      <c r="C475" s="143">
        <v>1.153</v>
      </c>
      <c r="D475" s="143">
        <v>1.137423358</v>
      </c>
    </row>
    <row r="476" spans="2:4">
      <c r="B476" s="142">
        <v>19.75</v>
      </c>
      <c r="C476" s="143">
        <v>1.402</v>
      </c>
      <c r="D476" s="143">
        <v>1.40877383</v>
      </c>
    </row>
    <row r="477" spans="2:4">
      <c r="B477" s="142">
        <v>19.7916666666667</v>
      </c>
      <c r="C477" s="143">
        <v>1.725</v>
      </c>
      <c r="D477" s="143">
        <v>1.735556895</v>
      </c>
    </row>
    <row r="478" spans="2:4">
      <c r="B478" s="142">
        <v>19.8333333333333</v>
      </c>
      <c r="C478" s="143">
        <v>2.04</v>
      </c>
      <c r="D478" s="143">
        <v>2.048731733</v>
      </c>
    </row>
    <row r="479" spans="2:4">
      <c r="B479" s="142">
        <v>19.875</v>
      </c>
      <c r="C479" s="143">
        <v>2.271</v>
      </c>
      <c r="D479" s="143">
        <v>2.270510644</v>
      </c>
    </row>
    <row r="480" spans="2:4">
      <c r="B480" s="142">
        <v>19.9166666666667</v>
      </c>
      <c r="C480" s="143">
        <v>2.352</v>
      </c>
      <c r="D480" s="143">
        <v>2.335816067</v>
      </c>
    </row>
    <row r="481" spans="2:4">
      <c r="B481" s="142">
        <v>19.9583333333333</v>
      </c>
      <c r="C481" s="143">
        <v>2.224</v>
      </c>
      <c r="D481" s="143">
        <v>2.217583363</v>
      </c>
    </row>
    <row r="482" spans="1:4">
      <c r="A482" s="141">
        <f>A458+1</f>
        <v>40046</v>
      </c>
      <c r="B482" s="142">
        <v>20</v>
      </c>
      <c r="C482" s="143">
        <v>1.937</v>
      </c>
      <c r="D482" s="143">
        <v>1.940762646</v>
      </c>
    </row>
    <row r="483" spans="2:4">
      <c r="B483" s="142">
        <v>20.0416666666667</v>
      </c>
      <c r="C483" s="143">
        <v>1.567</v>
      </c>
      <c r="D483" s="143">
        <v>1.574734017</v>
      </c>
    </row>
    <row r="484" spans="2:4">
      <c r="B484" s="142">
        <v>20.0833333333333</v>
      </c>
      <c r="C484" s="143">
        <v>1.195</v>
      </c>
      <c r="D484" s="143">
        <v>1.208059266</v>
      </c>
    </row>
    <row r="485" spans="2:4">
      <c r="B485" s="142">
        <v>20.125</v>
      </c>
      <c r="C485" s="143">
        <v>0.924</v>
      </c>
      <c r="D485" s="143">
        <v>0.920593392</v>
      </c>
    </row>
    <row r="486" spans="2:4">
      <c r="B486" s="142">
        <v>20.1666666666667</v>
      </c>
      <c r="C486" s="143">
        <v>0.781</v>
      </c>
      <c r="D486" s="143">
        <v>0.766457575</v>
      </c>
    </row>
    <row r="487" spans="2:4">
      <c r="B487" s="142">
        <v>20.2083333333333</v>
      </c>
      <c r="C487" s="143">
        <v>0.775</v>
      </c>
      <c r="D487" s="143">
        <v>0.769790484</v>
      </c>
    </row>
    <row r="488" spans="2:4">
      <c r="B488" s="142">
        <v>20.25</v>
      </c>
      <c r="C488" s="143">
        <v>0.925</v>
      </c>
      <c r="D488" s="143">
        <v>0.925366632</v>
      </c>
    </row>
    <row r="489" spans="2:4">
      <c r="B489" s="142">
        <v>20.2916666666667</v>
      </c>
      <c r="C489" s="143">
        <v>1.184</v>
      </c>
      <c r="D489" s="143">
        <v>1.197307279</v>
      </c>
    </row>
    <row r="490" spans="2:4">
      <c r="B490" s="142">
        <v>20.3333333333333</v>
      </c>
      <c r="C490" s="143">
        <v>1.507</v>
      </c>
      <c r="D490" s="143">
        <v>1.518672773</v>
      </c>
    </row>
    <row r="491" spans="2:4">
      <c r="B491" s="142">
        <v>20.375</v>
      </c>
      <c r="C491" s="143">
        <v>1.812</v>
      </c>
      <c r="D491" s="143">
        <v>1.80127952</v>
      </c>
    </row>
    <row r="492" spans="2:4">
      <c r="B492" s="142">
        <v>20.4166666666667</v>
      </c>
      <c r="C492" s="143">
        <v>1.969</v>
      </c>
      <c r="D492" s="143">
        <v>1.960302909</v>
      </c>
    </row>
    <row r="493" spans="2:4">
      <c r="B493" s="142">
        <v>20.4583333333333</v>
      </c>
      <c r="C493" s="143">
        <v>1.949</v>
      </c>
      <c r="D493" s="143">
        <v>1.945651952</v>
      </c>
    </row>
    <row r="494" spans="2:4">
      <c r="B494" s="142">
        <v>20.5</v>
      </c>
      <c r="C494" s="143">
        <v>1.759</v>
      </c>
      <c r="D494" s="143">
        <v>1.763561105</v>
      </c>
    </row>
    <row r="495" spans="2:4">
      <c r="B495" s="142">
        <v>20.5416666666667</v>
      </c>
      <c r="C495" s="143">
        <v>1.474</v>
      </c>
      <c r="D495" s="143">
        <v>1.475563352</v>
      </c>
    </row>
    <row r="496" spans="2:4">
      <c r="B496" s="142">
        <v>20.5833333333333</v>
      </c>
      <c r="C496" s="143">
        <v>1.171</v>
      </c>
      <c r="D496" s="143">
        <v>1.175077786</v>
      </c>
    </row>
    <row r="497" spans="2:4">
      <c r="B497" s="142">
        <v>20.625</v>
      </c>
      <c r="C497" s="143">
        <v>0.954</v>
      </c>
      <c r="D497" s="143">
        <v>0.954019566</v>
      </c>
    </row>
    <row r="498" spans="2:4">
      <c r="B498" s="142">
        <v>20.6666666666667</v>
      </c>
      <c r="C498" s="143">
        <v>0.872</v>
      </c>
      <c r="D498" s="143">
        <v>0.875030939</v>
      </c>
    </row>
    <row r="499" spans="2:4">
      <c r="B499" s="142">
        <v>20.7083333333333</v>
      </c>
      <c r="C499" s="143">
        <v>0.963</v>
      </c>
      <c r="D499" s="143">
        <v>0.958706223</v>
      </c>
    </row>
    <row r="500" spans="2:4">
      <c r="B500" s="142">
        <v>20.75</v>
      </c>
      <c r="C500" s="143">
        <v>1.196</v>
      </c>
      <c r="D500" s="143">
        <v>1.185321359</v>
      </c>
    </row>
    <row r="501" spans="2:4">
      <c r="B501" s="142">
        <v>20.7916666666667</v>
      </c>
      <c r="C501" s="143">
        <v>1.501</v>
      </c>
      <c r="D501" s="143">
        <v>1.50418226</v>
      </c>
    </row>
    <row r="502" spans="2:4">
      <c r="B502" s="142">
        <v>20.8333333333333</v>
      </c>
      <c r="C502" s="143">
        <v>1.835</v>
      </c>
      <c r="D502" s="143">
        <v>1.844454485</v>
      </c>
    </row>
    <row r="503" spans="2:4">
      <c r="B503" s="142">
        <v>20.875</v>
      </c>
      <c r="C503" s="143">
        <v>2.121</v>
      </c>
      <c r="D503" s="143">
        <v>2.126885397</v>
      </c>
    </row>
    <row r="504" spans="2:4">
      <c r="B504" s="142">
        <v>20.9166666666667</v>
      </c>
      <c r="C504" s="143">
        <v>2.283</v>
      </c>
      <c r="D504" s="143">
        <v>2.279515218</v>
      </c>
    </row>
    <row r="505" spans="2:4">
      <c r="B505" s="142">
        <v>20.9583333333333</v>
      </c>
      <c r="C505" s="143">
        <v>2.268</v>
      </c>
      <c r="D505" s="143">
        <v>2.257507262</v>
      </c>
    </row>
    <row r="506" spans="1:4">
      <c r="A506" s="141">
        <f>A482+1</f>
        <v>40047</v>
      </c>
      <c r="B506" s="142">
        <v>21</v>
      </c>
      <c r="C506" s="143">
        <v>2.063</v>
      </c>
      <c r="D506" s="143">
        <v>2.060128291</v>
      </c>
    </row>
    <row r="507" spans="2:4">
      <c r="B507" s="142">
        <v>21.0416666666667</v>
      </c>
      <c r="C507" s="143">
        <v>1.733</v>
      </c>
      <c r="D507" s="143">
        <v>1.734598947</v>
      </c>
    </row>
    <row r="508" spans="2:4">
      <c r="B508" s="142">
        <v>21.0833333333333</v>
      </c>
      <c r="C508" s="143">
        <v>1.356</v>
      </c>
      <c r="D508" s="143">
        <v>1.362081125</v>
      </c>
    </row>
    <row r="509" spans="2:4">
      <c r="B509" s="142">
        <v>21.125</v>
      </c>
      <c r="C509" s="143">
        <v>1.02</v>
      </c>
      <c r="D509" s="143">
        <v>1.031856565</v>
      </c>
    </row>
    <row r="510" spans="2:4">
      <c r="B510" s="142">
        <v>21.1666666666667</v>
      </c>
      <c r="C510" s="143">
        <v>0.821</v>
      </c>
      <c r="D510" s="143">
        <v>0.81653368</v>
      </c>
    </row>
    <row r="511" spans="2:4">
      <c r="B511" s="142">
        <v>21.2083333333333</v>
      </c>
      <c r="C511" s="143">
        <v>0.769</v>
      </c>
      <c r="D511" s="143">
        <v>0.757974391</v>
      </c>
    </row>
    <row r="512" spans="2:4">
      <c r="B512" s="142">
        <v>21.25</v>
      </c>
      <c r="C512" s="143">
        <v>0.878</v>
      </c>
      <c r="D512" s="143">
        <v>0.863961895</v>
      </c>
    </row>
    <row r="513" spans="2:4">
      <c r="B513" s="142">
        <v>21.2916666666667</v>
      </c>
      <c r="C513" s="143">
        <v>1.094</v>
      </c>
      <c r="D513" s="143">
        <v>1.10912513</v>
      </c>
    </row>
    <row r="514" spans="2:4">
      <c r="B514" s="142">
        <v>21.3333333333333</v>
      </c>
      <c r="C514" s="143">
        <v>1.421</v>
      </c>
      <c r="D514" s="143">
        <v>1.436440809</v>
      </c>
    </row>
    <row r="515" spans="2:4">
      <c r="B515" s="142">
        <v>21.375</v>
      </c>
      <c r="C515" s="143">
        <v>1.77</v>
      </c>
      <c r="D515" s="143">
        <v>1.763450229</v>
      </c>
    </row>
    <row r="516" spans="2:4">
      <c r="B516" s="142">
        <v>21.4166666666667</v>
      </c>
      <c r="C516" s="143">
        <v>2.005</v>
      </c>
      <c r="D516" s="143">
        <v>1.999803318</v>
      </c>
    </row>
    <row r="517" spans="2:4">
      <c r="B517" s="142">
        <v>21.4583333333333</v>
      </c>
      <c r="C517" s="143">
        <v>2.081</v>
      </c>
      <c r="D517" s="143">
        <v>2.075282789</v>
      </c>
    </row>
    <row r="518" spans="2:4">
      <c r="B518" s="142">
        <v>21.5</v>
      </c>
      <c r="C518" s="143">
        <v>1.968</v>
      </c>
      <c r="D518" s="143">
        <v>1.966768463</v>
      </c>
    </row>
    <row r="519" spans="2:4">
      <c r="B519" s="142">
        <v>21.5416666666667</v>
      </c>
      <c r="C519" s="143">
        <v>1.706</v>
      </c>
      <c r="D519" s="143">
        <v>1.709328085</v>
      </c>
    </row>
    <row r="520" spans="2:4">
      <c r="B520" s="142">
        <v>21.5833333333333</v>
      </c>
      <c r="C520" s="143">
        <v>1.381</v>
      </c>
      <c r="D520" s="143">
        <v>1.384323553</v>
      </c>
    </row>
    <row r="521" spans="2:4">
      <c r="B521" s="142">
        <v>21.625</v>
      </c>
      <c r="C521" s="143">
        <v>1.09</v>
      </c>
      <c r="D521" s="143">
        <v>1.090058328</v>
      </c>
    </row>
    <row r="522" spans="2:4">
      <c r="B522" s="142">
        <v>21.6666666666667</v>
      </c>
      <c r="C522" s="143">
        <v>0.91</v>
      </c>
      <c r="D522" s="143">
        <v>0.909025652</v>
      </c>
    </row>
    <row r="523" spans="2:4">
      <c r="B523" s="142">
        <v>21.7083333333333</v>
      </c>
      <c r="C523" s="143">
        <v>0.873</v>
      </c>
      <c r="D523" s="143">
        <v>0.885488066</v>
      </c>
    </row>
    <row r="524" spans="2:4">
      <c r="B524" s="142">
        <v>21.75</v>
      </c>
      <c r="C524" s="143">
        <v>1.035</v>
      </c>
      <c r="D524" s="143">
        <v>1.019492688</v>
      </c>
    </row>
    <row r="525" spans="2:4">
      <c r="B525" s="142">
        <v>21.7916666666667</v>
      </c>
      <c r="C525" s="143">
        <v>1.285</v>
      </c>
      <c r="D525" s="143">
        <v>1.27411773</v>
      </c>
    </row>
    <row r="526" spans="2:4">
      <c r="B526" s="142">
        <v>21.8333333333333</v>
      </c>
      <c r="C526" s="143">
        <v>1.577</v>
      </c>
      <c r="D526" s="143">
        <v>1.587895443</v>
      </c>
    </row>
    <row r="527" spans="2:4">
      <c r="B527" s="142">
        <v>21.875</v>
      </c>
      <c r="C527" s="143">
        <v>1.875</v>
      </c>
      <c r="D527" s="143">
        <v>1.886804447</v>
      </c>
    </row>
    <row r="528" spans="2:4">
      <c r="B528" s="142">
        <v>21.9166666666667</v>
      </c>
      <c r="C528" s="143">
        <v>2.098</v>
      </c>
      <c r="D528" s="143">
        <v>2.096577041</v>
      </c>
    </row>
    <row r="529" spans="2:4">
      <c r="B529" s="142">
        <v>21.9583333333333</v>
      </c>
      <c r="C529" s="143">
        <v>2.163</v>
      </c>
      <c r="D529" s="143">
        <v>2.158801658</v>
      </c>
    </row>
    <row r="530" spans="1:4">
      <c r="A530" s="141">
        <f>A506+1</f>
        <v>40048</v>
      </c>
      <c r="B530" s="142">
        <v>22</v>
      </c>
      <c r="C530" s="143">
        <v>2.057</v>
      </c>
      <c r="D530" s="143">
        <v>2.049510804</v>
      </c>
    </row>
    <row r="531" spans="2:4">
      <c r="B531" s="142">
        <v>22.0416666666667</v>
      </c>
      <c r="C531" s="143">
        <v>1.798</v>
      </c>
      <c r="D531" s="143">
        <v>1.791526595</v>
      </c>
    </row>
    <row r="532" spans="2:4">
      <c r="B532" s="142">
        <v>22.0833333333333</v>
      </c>
      <c r="C532" s="143">
        <v>1.447</v>
      </c>
      <c r="D532" s="143">
        <v>1.450770157</v>
      </c>
    </row>
    <row r="533" spans="2:4">
      <c r="B533" s="142">
        <v>22.125</v>
      </c>
      <c r="C533" s="143">
        <v>1.101</v>
      </c>
      <c r="D533" s="143">
        <v>1.115220229</v>
      </c>
    </row>
    <row r="534" spans="2:4">
      <c r="B534" s="142">
        <v>22.1666666666667</v>
      </c>
      <c r="C534" s="143">
        <v>0.859</v>
      </c>
      <c r="D534" s="143">
        <v>0.866628025</v>
      </c>
    </row>
    <row r="535" spans="2:4">
      <c r="B535" s="142">
        <v>22.2083333333333</v>
      </c>
      <c r="C535" s="143">
        <v>0.769</v>
      </c>
      <c r="D535" s="143">
        <v>0.759126072</v>
      </c>
    </row>
    <row r="536" spans="2:4">
      <c r="B536" s="142">
        <v>22.25</v>
      </c>
      <c r="C536" s="143">
        <v>0.833</v>
      </c>
      <c r="D536" s="143">
        <v>0.811715989</v>
      </c>
    </row>
    <row r="537" spans="2:4">
      <c r="B537" s="142">
        <v>22.2916666666667</v>
      </c>
      <c r="C537" s="143">
        <v>1.007</v>
      </c>
      <c r="D537" s="143">
        <v>1.010479723</v>
      </c>
    </row>
    <row r="538" spans="2:4">
      <c r="B538" s="142">
        <v>22.3333333333333</v>
      </c>
      <c r="C538" s="143">
        <v>1.292</v>
      </c>
      <c r="D538" s="143">
        <v>1.312475422</v>
      </c>
    </row>
    <row r="539" spans="2:4">
      <c r="B539" s="142">
        <v>22.375</v>
      </c>
      <c r="C539" s="143">
        <v>1.645</v>
      </c>
      <c r="D539" s="143">
        <v>1.649652634</v>
      </c>
    </row>
    <row r="540" spans="2:4">
      <c r="B540" s="142">
        <v>22.4166666666667</v>
      </c>
      <c r="C540" s="143">
        <v>1.945</v>
      </c>
      <c r="D540" s="143">
        <v>1.938810152</v>
      </c>
    </row>
    <row r="541" spans="2:4">
      <c r="B541" s="142">
        <v>22.4583333333333</v>
      </c>
      <c r="C541" s="143">
        <v>2.117</v>
      </c>
      <c r="D541" s="143">
        <v>2.102211633</v>
      </c>
    </row>
    <row r="542" spans="2:4">
      <c r="B542" s="142">
        <v>22.5</v>
      </c>
      <c r="C542" s="143">
        <v>2.09</v>
      </c>
      <c r="D542" s="143">
        <v>2.093573575</v>
      </c>
    </row>
    <row r="543" spans="2:4">
      <c r="B543" s="142">
        <v>22.5416666666667</v>
      </c>
      <c r="C543" s="143">
        <v>1.912</v>
      </c>
      <c r="D543" s="143">
        <v>1.916412397</v>
      </c>
    </row>
    <row r="544" spans="2:4">
      <c r="B544" s="142">
        <v>22.5833333333333</v>
      </c>
      <c r="C544" s="143">
        <v>1.622</v>
      </c>
      <c r="D544" s="143">
        <v>1.624304559</v>
      </c>
    </row>
    <row r="545" spans="2:4">
      <c r="B545" s="142">
        <v>22.625</v>
      </c>
      <c r="C545" s="143">
        <v>1.302</v>
      </c>
      <c r="D545" s="143">
        <v>1.302816797</v>
      </c>
    </row>
    <row r="546" spans="2:4">
      <c r="B546" s="142">
        <v>22.6666666666667</v>
      </c>
      <c r="C546" s="143">
        <v>1.046</v>
      </c>
      <c r="D546" s="143">
        <v>1.041872823</v>
      </c>
    </row>
    <row r="547" spans="2:4">
      <c r="B547" s="142">
        <v>22.7083333333333</v>
      </c>
      <c r="C547" s="143">
        <v>0.911</v>
      </c>
      <c r="D547" s="143">
        <v>0.909653111</v>
      </c>
    </row>
    <row r="548" spans="2:4">
      <c r="B548" s="142">
        <v>22.75</v>
      </c>
      <c r="C548" s="143">
        <v>0.925</v>
      </c>
      <c r="D548" s="143">
        <v>0.935886244</v>
      </c>
    </row>
    <row r="549" spans="2:4">
      <c r="B549" s="142">
        <v>22.7916666666667</v>
      </c>
      <c r="C549" s="143">
        <v>1.114</v>
      </c>
      <c r="D549" s="143">
        <v>1.107416754</v>
      </c>
    </row>
    <row r="550" spans="2:4">
      <c r="B550" s="142">
        <v>22.8333333333333</v>
      </c>
      <c r="C550" s="143">
        <v>1.386</v>
      </c>
      <c r="D550" s="143">
        <v>1.374737541</v>
      </c>
    </row>
    <row r="551" spans="2:4">
      <c r="B551" s="142">
        <v>22.875</v>
      </c>
      <c r="C551" s="143">
        <v>1.658</v>
      </c>
      <c r="D551" s="143">
        <v>1.665783469</v>
      </c>
    </row>
    <row r="552" spans="2:4">
      <c r="B552" s="142">
        <v>22.9166666666667</v>
      </c>
      <c r="C552" s="143">
        <v>1.89</v>
      </c>
      <c r="D552" s="143">
        <v>1.903205424</v>
      </c>
    </row>
    <row r="553" spans="2:4">
      <c r="B553" s="142">
        <v>22.9583333333333</v>
      </c>
      <c r="C553" s="143">
        <v>2.03</v>
      </c>
      <c r="D553" s="143">
        <v>2.022636137</v>
      </c>
    </row>
    <row r="554" spans="1:4">
      <c r="A554" s="141">
        <f>A530+1</f>
        <v>40049</v>
      </c>
      <c r="B554" s="142">
        <v>23</v>
      </c>
      <c r="C554" s="143">
        <v>1.999</v>
      </c>
      <c r="D554" s="143">
        <v>1.989529061</v>
      </c>
    </row>
    <row r="555" spans="2:4">
      <c r="B555" s="142">
        <v>23.0416666666667</v>
      </c>
      <c r="C555" s="143">
        <v>1.807</v>
      </c>
      <c r="D555" s="143">
        <v>1.810097702</v>
      </c>
    </row>
    <row r="556" spans="2:4">
      <c r="B556" s="142">
        <v>23.0833333333333</v>
      </c>
      <c r="C556" s="143">
        <v>1.532</v>
      </c>
      <c r="D556" s="143">
        <v>1.530880973</v>
      </c>
    </row>
    <row r="557" spans="2:4">
      <c r="B557" s="142">
        <v>23.125</v>
      </c>
      <c r="C557" s="143">
        <v>1.223</v>
      </c>
      <c r="D557" s="143">
        <v>1.225088332</v>
      </c>
    </row>
    <row r="558" spans="2:4">
      <c r="B558" s="142">
        <v>23.1666666666667</v>
      </c>
      <c r="C558" s="143">
        <v>0.96</v>
      </c>
      <c r="D558" s="143">
        <v>0.970711893</v>
      </c>
    </row>
    <row r="559" spans="2:4">
      <c r="B559" s="142">
        <v>23.2083333333333</v>
      </c>
      <c r="C559" s="143">
        <v>0.83</v>
      </c>
      <c r="D559" s="143">
        <v>0.829668325</v>
      </c>
    </row>
    <row r="560" spans="2:4">
      <c r="B560" s="142">
        <v>23.25</v>
      </c>
      <c r="C560" s="143">
        <v>0.854</v>
      </c>
      <c r="D560" s="143">
        <v>0.835018086</v>
      </c>
    </row>
    <row r="561" spans="2:4">
      <c r="B561" s="142">
        <v>23.2916666666667</v>
      </c>
      <c r="C561" s="143">
        <v>0.986</v>
      </c>
      <c r="D561" s="143">
        <v>0.98691027</v>
      </c>
    </row>
    <row r="562" spans="2:4">
      <c r="B562" s="142">
        <v>23.3333333333333</v>
      </c>
      <c r="C562" s="143">
        <v>1.239</v>
      </c>
      <c r="D562" s="143">
        <v>1.253720202</v>
      </c>
    </row>
    <row r="563" spans="2:4">
      <c r="B563" s="142">
        <v>23.375</v>
      </c>
      <c r="C563" s="143">
        <v>1.577</v>
      </c>
      <c r="D563" s="143">
        <v>1.576510218</v>
      </c>
    </row>
    <row r="564" spans="2:4">
      <c r="B564" s="142">
        <v>23.4166666666667</v>
      </c>
      <c r="C564" s="143">
        <v>1.881</v>
      </c>
      <c r="D564" s="143">
        <v>1.879020436</v>
      </c>
    </row>
    <row r="565" spans="2:4">
      <c r="B565" s="142">
        <v>23.4583333333333</v>
      </c>
      <c r="C565" s="143">
        <v>2.086</v>
      </c>
      <c r="D565" s="143">
        <v>2.085439118</v>
      </c>
    </row>
    <row r="566" spans="2:4">
      <c r="B566" s="142">
        <v>23.5</v>
      </c>
      <c r="C566" s="143">
        <v>2.149</v>
      </c>
      <c r="D566" s="143">
        <v>2.142716102</v>
      </c>
    </row>
    <row r="567" spans="2:4">
      <c r="B567" s="142">
        <v>23.5416666666667</v>
      </c>
      <c r="C567" s="143">
        <v>2.04</v>
      </c>
      <c r="D567" s="143">
        <v>2.038464416</v>
      </c>
    </row>
    <row r="568" spans="2:4">
      <c r="B568" s="142">
        <v>23.5833333333333</v>
      </c>
      <c r="C568" s="143">
        <v>1.799</v>
      </c>
      <c r="D568" s="143">
        <v>1.805535019</v>
      </c>
    </row>
    <row r="569" spans="2:4">
      <c r="B569" s="142">
        <v>23.625</v>
      </c>
      <c r="C569" s="143">
        <v>1.51</v>
      </c>
      <c r="D569" s="143">
        <v>1.510726286</v>
      </c>
    </row>
    <row r="570" spans="2:4">
      <c r="B570" s="142">
        <v>23.6666666666667</v>
      </c>
      <c r="C570" s="143">
        <v>1.234</v>
      </c>
      <c r="D570" s="143">
        <v>1.233001685</v>
      </c>
    </row>
    <row r="571" spans="2:4">
      <c r="B571" s="142">
        <v>23.7083333333333</v>
      </c>
      <c r="C571" s="143">
        <v>1.039</v>
      </c>
      <c r="D571" s="143">
        <v>1.040575958</v>
      </c>
    </row>
    <row r="572" spans="2:4">
      <c r="B572" s="142">
        <v>23.75</v>
      </c>
      <c r="C572" s="143">
        <v>0.976</v>
      </c>
      <c r="D572" s="143">
        <v>0.974546045</v>
      </c>
    </row>
    <row r="573" spans="2:4">
      <c r="B573" s="142">
        <v>23.7916666666667</v>
      </c>
      <c r="C573" s="143">
        <v>1.046</v>
      </c>
      <c r="D573" s="143">
        <v>1.041897384</v>
      </c>
    </row>
    <row r="574" spans="2:4">
      <c r="B574" s="142">
        <v>23.8333333333333</v>
      </c>
      <c r="C574" s="143">
        <v>1.215</v>
      </c>
      <c r="D574" s="143">
        <v>1.216640649</v>
      </c>
    </row>
    <row r="575" spans="2:4">
      <c r="B575" s="142">
        <v>23.875</v>
      </c>
      <c r="C575" s="143">
        <v>1.447</v>
      </c>
      <c r="D575" s="143">
        <v>1.446753471</v>
      </c>
    </row>
    <row r="576" spans="2:4">
      <c r="B576" s="142">
        <v>23.9166666666667</v>
      </c>
      <c r="C576" s="143">
        <v>1.658</v>
      </c>
      <c r="D576" s="143">
        <v>1.665810929</v>
      </c>
    </row>
    <row r="577" spans="2:4">
      <c r="B577" s="142">
        <v>23.9583333333333</v>
      </c>
      <c r="C577" s="143">
        <v>1.81</v>
      </c>
      <c r="D577" s="143">
        <v>1.808982181</v>
      </c>
    </row>
    <row r="578" spans="1:4">
      <c r="A578" s="141">
        <f>A554+1</f>
        <v>40050</v>
      </c>
      <c r="B578" s="142">
        <v>24</v>
      </c>
      <c r="C578" s="143">
        <v>1.837</v>
      </c>
      <c r="D578" s="143">
        <v>1.83126466</v>
      </c>
    </row>
    <row r="579" spans="2:4">
      <c r="B579" s="142">
        <v>24.0416666666667</v>
      </c>
      <c r="C579" s="143">
        <v>1.729</v>
      </c>
      <c r="D579" s="143">
        <v>1.722305673</v>
      </c>
    </row>
    <row r="580" spans="2:4">
      <c r="B580" s="142">
        <v>24.0833333333333</v>
      </c>
      <c r="C580" s="143">
        <v>1.509</v>
      </c>
      <c r="D580" s="143">
        <v>1.510768914</v>
      </c>
    </row>
    <row r="581" spans="2:4">
      <c r="B581" s="142">
        <v>24.125</v>
      </c>
      <c r="C581" s="143">
        <v>1.243</v>
      </c>
      <c r="D581" s="143">
        <v>1.254995266</v>
      </c>
    </row>
    <row r="582" spans="2:4">
      <c r="B582" s="142">
        <v>24.1666666666667</v>
      </c>
      <c r="C582" s="143">
        <v>1.026</v>
      </c>
      <c r="D582" s="143">
        <v>1.023935623</v>
      </c>
    </row>
    <row r="583" spans="2:4">
      <c r="B583" s="142">
        <v>24.2083333333333</v>
      </c>
      <c r="C583" s="143">
        <v>0.881</v>
      </c>
      <c r="D583" s="143">
        <v>0.877242434</v>
      </c>
    </row>
    <row r="584" spans="2:4">
      <c r="B584" s="142">
        <v>24.25</v>
      </c>
      <c r="C584" s="143">
        <v>0.852</v>
      </c>
      <c r="D584" s="143">
        <v>0.851953157</v>
      </c>
    </row>
    <row r="585" spans="2:4">
      <c r="B585" s="142">
        <v>24.2916666666667</v>
      </c>
      <c r="C585" s="143">
        <v>0.963</v>
      </c>
      <c r="D585" s="143">
        <v>0.957357533</v>
      </c>
    </row>
    <row r="586" spans="2:4">
      <c r="B586" s="142">
        <v>24.3333333333333</v>
      </c>
      <c r="C586" s="143">
        <v>1.171</v>
      </c>
      <c r="D586" s="143">
        <v>1.175138581</v>
      </c>
    </row>
    <row r="587" spans="2:4">
      <c r="B587" s="142">
        <v>24.375</v>
      </c>
      <c r="C587" s="143">
        <v>1.462</v>
      </c>
      <c r="D587" s="143">
        <v>1.462189398</v>
      </c>
    </row>
    <row r="588" spans="2:4">
      <c r="B588" s="142">
        <v>24.4166666666667</v>
      </c>
      <c r="C588" s="143">
        <v>1.752</v>
      </c>
      <c r="D588" s="143">
        <v>1.756872869</v>
      </c>
    </row>
    <row r="589" spans="2:4">
      <c r="B589" s="142">
        <v>24.4583333333333</v>
      </c>
      <c r="C589" s="143">
        <v>1.987</v>
      </c>
      <c r="D589" s="143">
        <v>1.991281303</v>
      </c>
    </row>
    <row r="590" spans="2:4">
      <c r="B590" s="142">
        <v>24.5</v>
      </c>
      <c r="C590" s="143">
        <v>2.118</v>
      </c>
      <c r="D590" s="143">
        <v>2.109351958</v>
      </c>
    </row>
    <row r="591" spans="2:4">
      <c r="B591" s="142">
        <v>24.5416666666667</v>
      </c>
      <c r="C591" s="143">
        <v>2.095</v>
      </c>
      <c r="D591" s="143">
        <v>2.085129916</v>
      </c>
    </row>
    <row r="592" spans="2:4">
      <c r="B592" s="142">
        <v>24.5833333333333</v>
      </c>
      <c r="C592" s="143">
        <v>1.925</v>
      </c>
      <c r="D592" s="143">
        <v>1.932203789</v>
      </c>
    </row>
    <row r="593" spans="2:4">
      <c r="B593" s="142">
        <v>24.625</v>
      </c>
      <c r="C593" s="143">
        <v>1.691</v>
      </c>
      <c r="D593" s="143">
        <v>1.698499659</v>
      </c>
    </row>
    <row r="594" spans="2:4">
      <c r="B594" s="142">
        <v>24.6666666666667</v>
      </c>
      <c r="C594" s="143">
        <v>1.452</v>
      </c>
      <c r="D594" s="143">
        <v>1.448764516</v>
      </c>
    </row>
    <row r="595" spans="2:4">
      <c r="B595" s="142">
        <v>24.7083333333333</v>
      </c>
      <c r="C595" s="143">
        <v>1.243</v>
      </c>
      <c r="D595" s="143">
        <v>1.243809127</v>
      </c>
    </row>
    <row r="596" spans="2:4">
      <c r="B596" s="142">
        <v>24.75</v>
      </c>
      <c r="C596" s="143">
        <v>1.122</v>
      </c>
      <c r="D596" s="143">
        <v>1.125621977</v>
      </c>
    </row>
    <row r="597" spans="2:4">
      <c r="B597" s="142">
        <v>24.7916666666667</v>
      </c>
      <c r="C597" s="143">
        <v>1.121</v>
      </c>
      <c r="D597" s="143">
        <v>1.111618751</v>
      </c>
    </row>
    <row r="598" spans="2:4">
      <c r="B598" s="142">
        <v>24.8333333333333</v>
      </c>
      <c r="C598" s="143">
        <v>1.202</v>
      </c>
      <c r="D598" s="143">
        <v>1.195139246</v>
      </c>
    </row>
    <row r="599" spans="2:4">
      <c r="B599" s="142">
        <v>24.875</v>
      </c>
      <c r="C599" s="143">
        <v>1.337</v>
      </c>
      <c r="D599" s="143">
        <v>1.347875931</v>
      </c>
    </row>
    <row r="600" spans="2:4">
      <c r="B600" s="142">
        <v>24.9166666666667</v>
      </c>
      <c r="C600" s="143">
        <v>1.515</v>
      </c>
      <c r="D600" s="143">
        <v>1.52356401</v>
      </c>
    </row>
    <row r="601" spans="2:4">
      <c r="B601" s="142">
        <v>24.9583333333333</v>
      </c>
      <c r="C601" s="143">
        <v>1.668</v>
      </c>
      <c r="D601" s="143">
        <v>1.666348528</v>
      </c>
    </row>
    <row r="602" spans="1:4">
      <c r="A602" s="141">
        <f>A578+1</f>
        <v>40051</v>
      </c>
      <c r="B602" s="142">
        <v>25</v>
      </c>
      <c r="C602" s="143">
        <v>1.734</v>
      </c>
      <c r="D602" s="143">
        <v>1.72623771</v>
      </c>
    </row>
    <row r="603" spans="2:4">
      <c r="B603" s="142">
        <v>25.0416666666667</v>
      </c>
      <c r="C603" s="143">
        <v>1.684</v>
      </c>
      <c r="D603" s="143">
        <v>1.677543527</v>
      </c>
    </row>
    <row r="604" spans="2:4">
      <c r="B604" s="142">
        <v>25.0833333333333</v>
      </c>
      <c r="C604" s="143">
        <v>1.532</v>
      </c>
      <c r="D604" s="143">
        <v>1.530484403</v>
      </c>
    </row>
    <row r="605" spans="2:4">
      <c r="B605" s="142">
        <v>25.125</v>
      </c>
      <c r="C605" s="143">
        <v>1.319</v>
      </c>
      <c r="D605" s="143">
        <v>1.328006675</v>
      </c>
    </row>
    <row r="606" spans="2:4">
      <c r="B606" s="142">
        <v>25.1666666666667</v>
      </c>
      <c r="C606" s="143">
        <v>1.119</v>
      </c>
      <c r="D606" s="143">
        <v>1.129023284</v>
      </c>
    </row>
    <row r="607" spans="2:4">
      <c r="B607" s="142">
        <v>25.2083333333333</v>
      </c>
      <c r="C607" s="143">
        <v>0.993</v>
      </c>
      <c r="D607" s="143">
        <v>0.987846364</v>
      </c>
    </row>
    <row r="608" spans="2:4">
      <c r="B608" s="142">
        <v>25.25</v>
      </c>
      <c r="C608" s="143">
        <v>0.951</v>
      </c>
      <c r="D608" s="143">
        <v>0.94012842</v>
      </c>
    </row>
    <row r="609" spans="2:4">
      <c r="B609" s="142">
        <v>25.2916666666667</v>
      </c>
      <c r="C609" s="143">
        <v>0.999</v>
      </c>
      <c r="D609" s="143">
        <v>0.998560834</v>
      </c>
    </row>
    <row r="610" spans="2:4">
      <c r="B610" s="142">
        <v>25.3333333333333</v>
      </c>
      <c r="C610" s="143">
        <v>1.146</v>
      </c>
      <c r="D610" s="143">
        <v>1.154401042</v>
      </c>
    </row>
    <row r="611" spans="2:4">
      <c r="B611" s="142">
        <v>25.375</v>
      </c>
      <c r="C611" s="143">
        <v>1.382</v>
      </c>
      <c r="D611" s="143">
        <v>1.379951951</v>
      </c>
    </row>
    <row r="612" spans="2:4">
      <c r="B612" s="142">
        <v>25.4166666666667</v>
      </c>
      <c r="C612" s="143">
        <v>1.634</v>
      </c>
      <c r="D612" s="143">
        <v>1.631434945</v>
      </c>
    </row>
    <row r="613" spans="2:4">
      <c r="B613" s="142">
        <v>25.4583333333333</v>
      </c>
      <c r="C613" s="143">
        <v>1.846</v>
      </c>
      <c r="D613" s="143">
        <v>1.85540501</v>
      </c>
    </row>
    <row r="614" spans="2:4">
      <c r="B614" s="142">
        <v>25.5</v>
      </c>
      <c r="C614" s="143">
        <v>2.006</v>
      </c>
      <c r="D614" s="143">
        <v>2.000917705</v>
      </c>
    </row>
    <row r="615" spans="2:4">
      <c r="B615" s="142">
        <v>25.5416666666667</v>
      </c>
      <c r="C615" s="143">
        <v>2.04</v>
      </c>
      <c r="D615" s="143">
        <v>2.035007712</v>
      </c>
    </row>
    <row r="616" spans="2:4">
      <c r="B616" s="142">
        <v>25.5833333333333</v>
      </c>
      <c r="C616" s="143">
        <v>1.955</v>
      </c>
      <c r="D616" s="143">
        <v>1.954692411</v>
      </c>
    </row>
    <row r="617" spans="2:4">
      <c r="B617" s="142">
        <v>25.625</v>
      </c>
      <c r="C617" s="143">
        <v>1.79</v>
      </c>
      <c r="D617" s="143">
        <v>1.788515011</v>
      </c>
    </row>
    <row r="618" spans="2:4">
      <c r="B618" s="142">
        <v>25.6666666666667</v>
      </c>
      <c r="C618" s="143">
        <v>1.581</v>
      </c>
      <c r="D618" s="143">
        <v>1.58565201</v>
      </c>
    </row>
    <row r="619" spans="2:4">
      <c r="B619" s="142">
        <v>25.7083333333333</v>
      </c>
      <c r="C619" s="143">
        <v>1.393</v>
      </c>
      <c r="D619" s="143">
        <v>1.397854522</v>
      </c>
    </row>
    <row r="620" spans="2:4">
      <c r="B620" s="142">
        <v>25.75</v>
      </c>
      <c r="C620" s="143">
        <v>1.26</v>
      </c>
      <c r="D620" s="143">
        <v>1.263599708</v>
      </c>
    </row>
    <row r="621" spans="2:4">
      <c r="B621" s="142">
        <v>25.7916666666667</v>
      </c>
      <c r="C621" s="143">
        <v>1.209</v>
      </c>
      <c r="D621" s="143">
        <v>1.201311228</v>
      </c>
    </row>
    <row r="622" spans="2:4">
      <c r="B622" s="142">
        <v>25.8333333333333</v>
      </c>
      <c r="C622" s="143">
        <v>1.224</v>
      </c>
      <c r="D622" s="143">
        <v>1.211245713</v>
      </c>
    </row>
    <row r="623" spans="2:4">
      <c r="B623" s="142">
        <v>25.875</v>
      </c>
      <c r="C623" s="143">
        <v>1.275</v>
      </c>
      <c r="D623" s="143">
        <v>1.279974535</v>
      </c>
    </row>
    <row r="624" spans="2:4">
      <c r="B624" s="142">
        <v>25.9166666666667</v>
      </c>
      <c r="C624" s="143">
        <v>1.37</v>
      </c>
      <c r="D624" s="143">
        <v>1.382563103</v>
      </c>
    </row>
    <row r="625" spans="2:4">
      <c r="B625" s="142">
        <v>25.9583333333333</v>
      </c>
      <c r="C625" s="143">
        <v>1.476</v>
      </c>
      <c r="D625" s="143">
        <v>1.48400884</v>
      </c>
    </row>
    <row r="626" spans="1:4">
      <c r="A626" s="141">
        <f>A602+1</f>
        <v>40052</v>
      </c>
      <c r="B626" s="142">
        <v>26</v>
      </c>
      <c r="C626" s="143">
        <v>1.558</v>
      </c>
      <c r="D626" s="143">
        <v>1.545617384</v>
      </c>
    </row>
    <row r="627" spans="2:4">
      <c r="B627" s="142">
        <v>26.0416666666667</v>
      </c>
      <c r="C627" s="143">
        <v>1.545</v>
      </c>
      <c r="D627" s="143">
        <v>1.538213322</v>
      </c>
    </row>
    <row r="628" spans="2:4">
      <c r="B628" s="142">
        <v>26.0833333333333</v>
      </c>
      <c r="C628" s="143">
        <v>1.459</v>
      </c>
      <c r="D628" s="143">
        <v>1.45584908</v>
      </c>
    </row>
    <row r="629" spans="2:4">
      <c r="B629" s="142">
        <v>26.125</v>
      </c>
      <c r="C629" s="143">
        <v>1.315</v>
      </c>
      <c r="D629" s="143">
        <v>1.320207676</v>
      </c>
    </row>
    <row r="630" spans="2:4">
      <c r="B630" s="142">
        <v>26.1666666666667</v>
      </c>
      <c r="C630" s="143">
        <v>1.162</v>
      </c>
      <c r="D630" s="143">
        <v>1.171766214</v>
      </c>
    </row>
    <row r="631" spans="2:4">
      <c r="B631" s="142">
        <v>26.2083333333333</v>
      </c>
      <c r="C631" s="143">
        <v>1.049</v>
      </c>
      <c r="D631" s="143">
        <v>1.053609991</v>
      </c>
    </row>
    <row r="632" spans="2:4">
      <c r="B632" s="142">
        <v>26.25</v>
      </c>
      <c r="C632" s="143">
        <v>1.008</v>
      </c>
      <c r="D632" s="143">
        <v>0.998062682</v>
      </c>
    </row>
    <row r="633" spans="2:4">
      <c r="B633" s="142">
        <v>26.2916666666667</v>
      </c>
      <c r="C633" s="143">
        <v>1.033</v>
      </c>
      <c r="D633" s="143">
        <v>1.021520096</v>
      </c>
    </row>
    <row r="634" spans="2:4">
      <c r="B634" s="142">
        <v>26.3333333333333</v>
      </c>
      <c r="C634" s="143">
        <v>1.122</v>
      </c>
      <c r="D634" s="143">
        <v>1.124873415</v>
      </c>
    </row>
    <row r="635" spans="2:4">
      <c r="B635" s="142">
        <v>26.375</v>
      </c>
      <c r="C635" s="143">
        <v>1.278</v>
      </c>
      <c r="D635" s="143">
        <v>1.294156996</v>
      </c>
    </row>
    <row r="636" spans="2:4">
      <c r="B636" s="142">
        <v>26.4166666666667</v>
      </c>
      <c r="C636" s="143">
        <v>1.502</v>
      </c>
      <c r="D636" s="143">
        <v>1.500367859</v>
      </c>
    </row>
    <row r="637" spans="2:4">
      <c r="B637" s="142">
        <v>26.4583333333333</v>
      </c>
      <c r="C637" s="143">
        <v>1.713</v>
      </c>
      <c r="D637" s="143">
        <v>1.702466563</v>
      </c>
    </row>
    <row r="638" spans="2:4">
      <c r="B638" s="142">
        <v>26.5</v>
      </c>
      <c r="C638" s="143">
        <v>1.854</v>
      </c>
      <c r="D638" s="143">
        <v>1.856914103</v>
      </c>
    </row>
    <row r="639" spans="2:4">
      <c r="B639" s="142">
        <v>26.5416666666667</v>
      </c>
      <c r="C639" s="143">
        <v>1.928</v>
      </c>
      <c r="D639" s="143">
        <v>1.931495972</v>
      </c>
    </row>
    <row r="640" spans="2:4">
      <c r="B640" s="142">
        <v>26.5833333333333</v>
      </c>
      <c r="C640" s="143">
        <v>1.92</v>
      </c>
      <c r="D640" s="143">
        <v>1.916649206</v>
      </c>
    </row>
    <row r="641" spans="2:4">
      <c r="B641" s="142">
        <v>26.625</v>
      </c>
      <c r="C641" s="143">
        <v>1.833</v>
      </c>
      <c r="D641" s="143">
        <v>1.828039719</v>
      </c>
    </row>
    <row r="642" spans="2:4">
      <c r="B642" s="142">
        <v>26.6666666666667</v>
      </c>
      <c r="C642" s="143">
        <v>1.696</v>
      </c>
      <c r="D642" s="143">
        <v>1.698830688</v>
      </c>
    </row>
    <row r="643" spans="2:4">
      <c r="B643" s="142">
        <v>26.7083333333333</v>
      </c>
      <c r="C643" s="143">
        <v>1.558</v>
      </c>
      <c r="D643" s="143">
        <v>1.565710569</v>
      </c>
    </row>
    <row r="644" spans="2:4">
      <c r="B644" s="142">
        <v>26.75</v>
      </c>
      <c r="C644" s="143">
        <v>1.454</v>
      </c>
      <c r="D644" s="143">
        <v>1.456132951</v>
      </c>
    </row>
    <row r="645" spans="2:4">
      <c r="B645" s="142">
        <v>26.7916666666667</v>
      </c>
      <c r="C645" s="143">
        <v>1.388</v>
      </c>
      <c r="D645" s="143">
        <v>1.383000383</v>
      </c>
    </row>
    <row r="646" spans="2:4">
      <c r="B646" s="142">
        <v>26.8333333333333</v>
      </c>
      <c r="C646" s="143">
        <v>1.355</v>
      </c>
      <c r="D646" s="143">
        <v>1.347398517</v>
      </c>
    </row>
    <row r="647" spans="2:4">
      <c r="B647" s="142">
        <v>26.875</v>
      </c>
      <c r="C647" s="143">
        <v>1.348</v>
      </c>
      <c r="D647" s="143">
        <v>1.344135706</v>
      </c>
    </row>
    <row r="648" spans="2:4">
      <c r="B648" s="142">
        <v>26.9166666666667</v>
      </c>
      <c r="C648" s="143">
        <v>1.355</v>
      </c>
      <c r="D648" s="143">
        <v>1.364140141</v>
      </c>
    </row>
    <row r="649" spans="2:4">
      <c r="B649" s="142">
        <v>26.9583333333333</v>
      </c>
      <c r="C649" s="143">
        <v>1.382</v>
      </c>
      <c r="D649" s="143">
        <v>1.393074412</v>
      </c>
    </row>
    <row r="650" spans="1:4">
      <c r="A650" s="141">
        <f>A626+1</f>
        <v>40053</v>
      </c>
      <c r="B650" s="142">
        <v>27</v>
      </c>
      <c r="C650" s="143">
        <v>1.415</v>
      </c>
      <c r="D650" s="143">
        <v>1.411274221</v>
      </c>
    </row>
    <row r="651" spans="2:4">
      <c r="B651" s="142">
        <v>27.0416666666667</v>
      </c>
      <c r="C651" s="143">
        <v>1.41</v>
      </c>
      <c r="D651" s="143">
        <v>1.399706539</v>
      </c>
    </row>
    <row r="652" spans="2:4">
      <c r="B652" s="142">
        <v>27.0833333333333</v>
      </c>
      <c r="C652" s="143">
        <v>1.356</v>
      </c>
      <c r="D652" s="143">
        <v>1.349980748</v>
      </c>
    </row>
    <row r="653" spans="2:4">
      <c r="B653" s="142">
        <v>27.125</v>
      </c>
      <c r="C653" s="143">
        <v>1.266</v>
      </c>
      <c r="D653" s="143">
        <v>1.270709206</v>
      </c>
    </row>
    <row r="654" spans="2:4">
      <c r="B654" s="142">
        <v>27.1666666666667</v>
      </c>
      <c r="C654" s="143">
        <v>1.177</v>
      </c>
      <c r="D654" s="143">
        <v>1.184378218</v>
      </c>
    </row>
    <row r="655" spans="2:4">
      <c r="B655" s="142">
        <v>27.2083333333333</v>
      </c>
      <c r="C655" s="143">
        <v>1.111</v>
      </c>
      <c r="D655" s="143">
        <v>1.11685979</v>
      </c>
    </row>
    <row r="656" spans="2:4">
      <c r="B656" s="142">
        <v>27.25</v>
      </c>
      <c r="C656" s="143">
        <v>1.089</v>
      </c>
      <c r="D656" s="143">
        <v>1.087570636</v>
      </c>
    </row>
    <row r="657" spans="2:4">
      <c r="B657" s="142">
        <v>27.2916666666667</v>
      </c>
      <c r="C657" s="143">
        <v>1.121</v>
      </c>
      <c r="D657" s="143">
        <v>1.106179747</v>
      </c>
    </row>
    <row r="658" spans="2:4">
      <c r="B658" s="142">
        <v>27.3333333333333</v>
      </c>
      <c r="C658" s="143">
        <v>1.179</v>
      </c>
      <c r="D658" s="143">
        <v>1.174458107</v>
      </c>
    </row>
    <row r="659" spans="2:4">
      <c r="B659" s="142">
        <v>27.375</v>
      </c>
      <c r="C659" s="143">
        <v>1.275</v>
      </c>
      <c r="D659" s="143">
        <v>1.287567006</v>
      </c>
    </row>
    <row r="660" spans="2:4">
      <c r="B660" s="142">
        <v>27.4166666666667</v>
      </c>
      <c r="C660" s="143">
        <v>1.417</v>
      </c>
      <c r="D660" s="143">
        <v>1.432204677</v>
      </c>
    </row>
    <row r="661" spans="2:4">
      <c r="B661" s="142">
        <v>27.4583333333333</v>
      </c>
      <c r="C661" s="143">
        <v>1.602</v>
      </c>
      <c r="D661" s="143">
        <v>1.585215206</v>
      </c>
    </row>
    <row r="662" spans="2:4">
      <c r="B662" s="142">
        <v>27.5</v>
      </c>
      <c r="C662" s="143">
        <v>1.724</v>
      </c>
      <c r="D662" s="143">
        <v>1.717713441</v>
      </c>
    </row>
    <row r="663" spans="2:4">
      <c r="B663" s="142">
        <v>27.5416666666667</v>
      </c>
      <c r="C663" s="143">
        <v>1.794</v>
      </c>
      <c r="D663" s="143">
        <v>1.804725576</v>
      </c>
    </row>
    <row r="664" spans="2:4">
      <c r="B664" s="142">
        <v>27.5833333333333</v>
      </c>
      <c r="C664" s="143">
        <v>1.838</v>
      </c>
      <c r="D664" s="143">
        <v>1.834697281</v>
      </c>
    </row>
    <row r="665" spans="2:4">
      <c r="B665" s="142">
        <v>27.625</v>
      </c>
      <c r="C665" s="143">
        <v>1.817</v>
      </c>
      <c r="D665" s="143">
        <v>1.812809112</v>
      </c>
    </row>
    <row r="666" spans="2:4">
      <c r="B666" s="142">
        <v>27.6666666666667</v>
      </c>
      <c r="C666" s="143">
        <v>1.751</v>
      </c>
      <c r="D666" s="143">
        <v>1.756446907</v>
      </c>
    </row>
    <row r="667" spans="2:4">
      <c r="B667" s="142">
        <v>27.7083333333333</v>
      </c>
      <c r="C667" s="143">
        <v>1.686</v>
      </c>
      <c r="D667" s="143">
        <v>1.686052377</v>
      </c>
    </row>
    <row r="668" spans="2:4">
      <c r="B668" s="142">
        <v>27.75</v>
      </c>
      <c r="C668" s="143">
        <v>1.617</v>
      </c>
      <c r="D668" s="143">
        <v>1.616727418</v>
      </c>
    </row>
    <row r="669" spans="2:4">
      <c r="B669" s="142">
        <v>27.7916666666667</v>
      </c>
      <c r="C669" s="143">
        <v>1.553</v>
      </c>
      <c r="D669" s="143">
        <v>1.554767206</v>
      </c>
    </row>
    <row r="670" spans="2:4">
      <c r="B670" s="142">
        <v>27.8333333333333</v>
      </c>
      <c r="C670" s="143">
        <v>1.502</v>
      </c>
      <c r="D670" s="143">
        <v>1.499802237</v>
      </c>
    </row>
    <row r="671" spans="2:4">
      <c r="B671" s="142">
        <v>27.875</v>
      </c>
      <c r="C671" s="143">
        <v>1.456</v>
      </c>
      <c r="D671" s="143">
        <v>1.44961349</v>
      </c>
    </row>
    <row r="672" spans="2:4">
      <c r="B672" s="142">
        <v>27.9166666666667</v>
      </c>
      <c r="C672" s="143">
        <v>1.4</v>
      </c>
      <c r="D672" s="143">
        <v>1.403425237</v>
      </c>
    </row>
    <row r="673" spans="2:4">
      <c r="B673" s="142">
        <v>27.9583333333333</v>
      </c>
      <c r="C673" s="143">
        <v>1.356</v>
      </c>
      <c r="D673" s="143">
        <v>1.361584367</v>
      </c>
    </row>
    <row r="674" spans="1:4">
      <c r="A674" s="141">
        <f>A650+1</f>
        <v>40054</v>
      </c>
      <c r="B674" s="142">
        <v>28</v>
      </c>
      <c r="C674" s="143">
        <v>1.323</v>
      </c>
      <c r="D674" s="143">
        <v>1.323260962</v>
      </c>
    </row>
    <row r="675" spans="2:4">
      <c r="B675" s="142">
        <v>28.0416666666667</v>
      </c>
      <c r="C675" s="143">
        <v>1.286</v>
      </c>
      <c r="D675" s="143">
        <v>1.285698413</v>
      </c>
    </row>
    <row r="676" spans="2:4">
      <c r="B676" s="142">
        <v>28.0833333333333</v>
      </c>
      <c r="C676" s="143">
        <v>1.253</v>
      </c>
      <c r="D676" s="143">
        <v>1.246654449</v>
      </c>
    </row>
    <row r="677" spans="2:4">
      <c r="B677" s="142">
        <v>28.125</v>
      </c>
      <c r="C677" s="143">
        <v>1.211</v>
      </c>
      <c r="D677" s="143">
        <v>1.20789611</v>
      </c>
    </row>
    <row r="678" spans="2:4">
      <c r="B678" s="142">
        <v>28.1666666666667</v>
      </c>
      <c r="C678" s="143">
        <v>1.168</v>
      </c>
      <c r="D678" s="143">
        <v>1.176010722</v>
      </c>
    </row>
    <row r="679" spans="2:4">
      <c r="B679" s="142">
        <v>28.2083333333333</v>
      </c>
      <c r="C679" s="143">
        <v>1.16</v>
      </c>
      <c r="D679" s="143">
        <v>1.159250996</v>
      </c>
    </row>
    <row r="680" spans="2:4">
      <c r="B680" s="142">
        <v>28.25</v>
      </c>
      <c r="C680" s="143">
        <v>1.16</v>
      </c>
      <c r="D680" s="143">
        <v>1.163127494</v>
      </c>
    </row>
    <row r="681" spans="2:4">
      <c r="B681" s="142">
        <v>28.2916666666667</v>
      </c>
      <c r="C681" s="143">
        <v>1.188</v>
      </c>
      <c r="D681" s="143">
        <v>1.188698599</v>
      </c>
    </row>
    <row r="682" spans="2:4">
      <c r="B682" s="142">
        <v>28.3333333333333</v>
      </c>
      <c r="C682" s="143">
        <v>1.244</v>
      </c>
      <c r="D682" s="143">
        <v>1.234549532</v>
      </c>
    </row>
    <row r="683" spans="2:4">
      <c r="B683" s="142">
        <v>28.375</v>
      </c>
      <c r="C683" s="143">
        <v>1.305</v>
      </c>
      <c r="D683" s="143">
        <v>1.299381692</v>
      </c>
    </row>
    <row r="684" spans="2:4">
      <c r="B684" s="142">
        <v>28.4166666666667</v>
      </c>
      <c r="C684" s="143">
        <v>1.371</v>
      </c>
      <c r="D684" s="143">
        <v>1.381488034</v>
      </c>
    </row>
    <row r="685" spans="2:4">
      <c r="B685" s="142">
        <v>28.4583333333333</v>
      </c>
      <c r="C685" s="143">
        <v>1.462</v>
      </c>
      <c r="D685" s="143">
        <v>1.475266926</v>
      </c>
    </row>
    <row r="686" spans="2:4">
      <c r="B686" s="142">
        <v>28.5</v>
      </c>
      <c r="C686" s="143">
        <v>1.582</v>
      </c>
      <c r="D686" s="143">
        <v>1.569206724</v>
      </c>
    </row>
    <row r="687" spans="2:4">
      <c r="B687" s="142">
        <v>28.5416666666667</v>
      </c>
      <c r="C687" s="143">
        <v>1.655</v>
      </c>
      <c r="D687" s="143">
        <v>1.649212715</v>
      </c>
    </row>
    <row r="688" spans="2:4">
      <c r="B688" s="142">
        <v>28.5833333333333</v>
      </c>
      <c r="C688" s="143">
        <v>1.702</v>
      </c>
      <c r="D688" s="143">
        <v>1.705703057</v>
      </c>
    </row>
    <row r="689" spans="2:4">
      <c r="B689" s="142">
        <v>28.625</v>
      </c>
      <c r="C689" s="143">
        <v>1.74</v>
      </c>
      <c r="D689" s="143">
        <v>1.738401875</v>
      </c>
    </row>
    <row r="690" spans="2:4">
      <c r="B690" s="142">
        <v>28.6666666666667</v>
      </c>
      <c r="C690" s="143">
        <v>1.753</v>
      </c>
      <c r="D690" s="143">
        <v>1.754256166</v>
      </c>
    </row>
    <row r="691" spans="2:4">
      <c r="B691" s="142">
        <v>28.7083333333333</v>
      </c>
      <c r="C691" s="143">
        <v>1.753</v>
      </c>
      <c r="D691" s="143">
        <v>1.759961223</v>
      </c>
    </row>
    <row r="692" spans="2:4">
      <c r="B692" s="142">
        <v>28.75</v>
      </c>
      <c r="C692" s="143">
        <v>1.756</v>
      </c>
      <c r="D692" s="143">
        <v>1.755290289</v>
      </c>
    </row>
    <row r="693" spans="2:4">
      <c r="B693" s="142">
        <v>28.7916666666667</v>
      </c>
      <c r="C693" s="143">
        <v>1.739</v>
      </c>
      <c r="D693" s="143">
        <v>1.732647566</v>
      </c>
    </row>
    <row r="694" spans="2:4">
      <c r="B694" s="142">
        <v>28.8333333333333</v>
      </c>
      <c r="C694" s="143">
        <v>1.684</v>
      </c>
      <c r="D694" s="143">
        <v>1.683030822</v>
      </c>
    </row>
    <row r="695" spans="2:4">
      <c r="B695" s="142">
        <v>28.875</v>
      </c>
      <c r="C695" s="143">
        <v>1.601</v>
      </c>
      <c r="D695" s="143">
        <v>1.603567127</v>
      </c>
    </row>
    <row r="696" spans="2:4">
      <c r="B696" s="142">
        <v>28.9166666666667</v>
      </c>
      <c r="C696" s="143">
        <v>1.504</v>
      </c>
      <c r="D696" s="143">
        <v>1.501046653</v>
      </c>
    </row>
    <row r="697" spans="2:4">
      <c r="B697" s="142">
        <v>28.9583333333333</v>
      </c>
      <c r="C697" s="143">
        <v>1.386</v>
      </c>
      <c r="D697" s="143">
        <v>1.38955799</v>
      </c>
    </row>
    <row r="698" spans="1:4">
      <c r="A698" s="141">
        <f>A674+1</f>
        <v>40055</v>
      </c>
      <c r="B698" s="142">
        <v>29</v>
      </c>
      <c r="C698" s="143">
        <v>1.278</v>
      </c>
      <c r="D698" s="143">
        <v>1.28490087</v>
      </c>
    </row>
    <row r="699" spans="2:4">
      <c r="B699" s="142">
        <v>29.0416666666667</v>
      </c>
      <c r="C699" s="143">
        <v>1.206</v>
      </c>
      <c r="D699" s="143">
        <v>1.200085975</v>
      </c>
    </row>
    <row r="700" spans="2:4">
      <c r="B700" s="142">
        <v>29.0833333333333</v>
      </c>
      <c r="C700" s="143">
        <v>1.152</v>
      </c>
      <c r="D700" s="143">
        <v>1.143980883</v>
      </c>
    </row>
    <row r="701" spans="2:4">
      <c r="B701" s="142">
        <v>29.125</v>
      </c>
      <c r="C701" s="143">
        <v>1.117</v>
      </c>
      <c r="D701" s="143">
        <v>1.121602807</v>
      </c>
    </row>
    <row r="702" spans="2:4">
      <c r="B702" s="142">
        <v>29.1666666666667</v>
      </c>
      <c r="C702" s="143">
        <v>1.13</v>
      </c>
      <c r="D702" s="143">
        <v>1.133415556</v>
      </c>
    </row>
    <row r="703" spans="2:4">
      <c r="B703" s="142">
        <v>29.2083333333333</v>
      </c>
      <c r="C703" s="143">
        <v>1.173</v>
      </c>
      <c r="D703" s="143">
        <v>1.173365921</v>
      </c>
    </row>
    <row r="704" spans="2:4">
      <c r="B704" s="142">
        <v>29.25</v>
      </c>
      <c r="C704" s="143">
        <v>1.228</v>
      </c>
      <c r="D704" s="143">
        <v>1.228428004</v>
      </c>
    </row>
    <row r="705" spans="2:4">
      <c r="B705" s="142">
        <v>29.2916666666667</v>
      </c>
      <c r="C705" s="143">
        <v>1.282</v>
      </c>
      <c r="D705" s="143">
        <v>1.282393017</v>
      </c>
    </row>
    <row r="706" spans="2:4">
      <c r="B706" s="142">
        <v>29.3333333333333</v>
      </c>
      <c r="C706" s="143">
        <v>1.325</v>
      </c>
      <c r="D706" s="143">
        <v>1.323101852</v>
      </c>
    </row>
    <row r="707" spans="2:4">
      <c r="B707" s="142">
        <v>29.375</v>
      </c>
      <c r="C707" s="143">
        <v>1.356</v>
      </c>
      <c r="D707" s="143">
        <v>1.348522663</v>
      </c>
    </row>
    <row r="708" spans="2:4">
      <c r="B708" s="142">
        <v>29.4166666666667</v>
      </c>
      <c r="C708" s="143">
        <v>1.368</v>
      </c>
      <c r="D708" s="143">
        <v>1.366830217</v>
      </c>
    </row>
    <row r="709" spans="2:4">
      <c r="B709" s="142">
        <v>29.4583333333333</v>
      </c>
      <c r="C709" s="143">
        <v>1.376</v>
      </c>
      <c r="D709" s="143">
        <v>1.389919136</v>
      </c>
    </row>
    <row r="710" spans="2:4">
      <c r="B710" s="142">
        <v>29.5</v>
      </c>
      <c r="C710" s="143">
        <v>1.417</v>
      </c>
      <c r="D710" s="143">
        <v>1.425384437</v>
      </c>
    </row>
    <row r="711" spans="2:4">
      <c r="B711" s="142">
        <v>29.5416666666667</v>
      </c>
      <c r="C711" s="143">
        <v>1.49</v>
      </c>
      <c r="D711" s="143">
        <v>1.473555116</v>
      </c>
    </row>
    <row r="712" spans="2:4">
      <c r="B712" s="142">
        <v>29.5833333333333</v>
      </c>
      <c r="C712" s="143">
        <v>1.538</v>
      </c>
      <c r="D712" s="143">
        <v>1.531288756</v>
      </c>
    </row>
    <row r="713" spans="2:4">
      <c r="B713" s="142">
        <v>29.625</v>
      </c>
      <c r="C713" s="143">
        <v>1.593</v>
      </c>
      <c r="D713" s="143">
        <v>1.597272278</v>
      </c>
    </row>
    <row r="714" spans="2:4">
      <c r="B714" s="142">
        <v>29.6666666666667</v>
      </c>
      <c r="C714" s="143">
        <v>1.668</v>
      </c>
      <c r="D714" s="143">
        <v>1.671997858</v>
      </c>
    </row>
    <row r="715" spans="2:4">
      <c r="B715" s="142">
        <v>29.7083333333333</v>
      </c>
      <c r="C715" s="143">
        <v>1.746</v>
      </c>
      <c r="D715" s="143">
        <v>1.75153143</v>
      </c>
    </row>
    <row r="716" spans="2:4">
      <c r="B716" s="142">
        <v>29.75</v>
      </c>
      <c r="C716" s="143">
        <v>1.818</v>
      </c>
      <c r="D716" s="143">
        <v>1.821489612</v>
      </c>
    </row>
    <row r="717" spans="2:4">
      <c r="B717" s="142">
        <v>29.7916666666667</v>
      </c>
      <c r="C717" s="143">
        <v>1.868</v>
      </c>
      <c r="D717" s="143">
        <v>1.858552546</v>
      </c>
    </row>
    <row r="718" spans="2:4">
      <c r="B718" s="142">
        <v>29.8333333333333</v>
      </c>
      <c r="C718" s="143">
        <v>1.847</v>
      </c>
      <c r="D718" s="143">
        <v>1.840412247</v>
      </c>
    </row>
    <row r="719" spans="2:4">
      <c r="B719" s="142">
        <v>29.875</v>
      </c>
      <c r="C719" s="143">
        <v>1.752</v>
      </c>
      <c r="D719" s="143">
        <v>1.75767559</v>
      </c>
    </row>
    <row r="720" spans="2:4">
      <c r="B720" s="142">
        <v>29.9166666666667</v>
      </c>
      <c r="C720" s="143">
        <v>1.614</v>
      </c>
      <c r="D720" s="143">
        <v>1.619711535</v>
      </c>
    </row>
    <row r="721" spans="2:4">
      <c r="B721" s="142">
        <v>29.9583333333333</v>
      </c>
      <c r="C721" s="143">
        <v>1.457</v>
      </c>
      <c r="D721" s="143">
        <v>1.451419488</v>
      </c>
    </row>
    <row r="722" spans="1:4">
      <c r="A722" s="141">
        <f>A698+1</f>
        <v>40056</v>
      </c>
      <c r="B722" s="142">
        <v>30</v>
      </c>
      <c r="C722" s="143">
        <v>1.28</v>
      </c>
      <c r="D722" s="143">
        <v>1.284193423</v>
      </c>
    </row>
    <row r="723" spans="2:4">
      <c r="B723" s="142">
        <v>30.0416666666667</v>
      </c>
      <c r="C723" s="143">
        <v>1.146</v>
      </c>
      <c r="D723" s="143">
        <v>1.146765551</v>
      </c>
    </row>
    <row r="724" spans="2:4">
      <c r="B724" s="142">
        <v>30.0833333333333</v>
      </c>
      <c r="C724" s="143">
        <v>1.067</v>
      </c>
      <c r="D724" s="143">
        <v>1.059508822</v>
      </c>
    </row>
    <row r="725" spans="2:4">
      <c r="B725" s="142">
        <v>30.125</v>
      </c>
      <c r="C725" s="143">
        <v>1.029</v>
      </c>
      <c r="D725" s="143">
        <v>1.032246019</v>
      </c>
    </row>
    <row r="726" spans="2:4">
      <c r="B726" s="142">
        <v>30.1666666666667</v>
      </c>
      <c r="C726" s="143">
        <v>1.06</v>
      </c>
      <c r="D726" s="143">
        <v>1.063775454</v>
      </c>
    </row>
    <row r="727" spans="2:4">
      <c r="B727" s="142">
        <v>30.2083333333333</v>
      </c>
      <c r="C727" s="143">
        <v>1.146</v>
      </c>
      <c r="D727" s="143">
        <v>1.141969179</v>
      </c>
    </row>
    <row r="728" spans="2:4">
      <c r="B728" s="142">
        <v>30.25</v>
      </c>
      <c r="C728" s="143">
        <v>1.246</v>
      </c>
      <c r="D728" s="143">
        <v>1.24501368</v>
      </c>
    </row>
    <row r="729" spans="2:4">
      <c r="B729" s="142">
        <v>30.2916666666667</v>
      </c>
      <c r="C729" s="143">
        <v>1.34</v>
      </c>
      <c r="D729" s="143">
        <v>1.345238061</v>
      </c>
    </row>
    <row r="730" spans="2:4">
      <c r="B730" s="142">
        <v>30.3333333333333</v>
      </c>
      <c r="C730" s="143">
        <v>1.414</v>
      </c>
      <c r="D730" s="143">
        <v>1.416165756</v>
      </c>
    </row>
    <row r="731" spans="2:4">
      <c r="B731" s="142">
        <v>30.375</v>
      </c>
      <c r="C731" s="143">
        <v>1.448</v>
      </c>
      <c r="D731" s="143">
        <v>1.441306285</v>
      </c>
    </row>
    <row r="732" spans="2:4">
      <c r="B732" s="142">
        <v>30.4166666666667</v>
      </c>
      <c r="C732" s="143">
        <v>1.424</v>
      </c>
      <c r="D732" s="143">
        <v>1.420968173</v>
      </c>
    </row>
    <row r="733" spans="2:4">
      <c r="B733" s="142">
        <v>30.4583333333333</v>
      </c>
      <c r="C733" s="143">
        <v>1.372</v>
      </c>
      <c r="D733" s="143">
        <v>1.372912578</v>
      </c>
    </row>
    <row r="734" spans="2:4">
      <c r="B734" s="142">
        <v>30.5</v>
      </c>
      <c r="C734" s="143">
        <v>1.322</v>
      </c>
      <c r="D734" s="143">
        <v>1.325426841</v>
      </c>
    </row>
    <row r="735" spans="2:4">
      <c r="B735" s="142">
        <v>30.5416666666667</v>
      </c>
      <c r="C735" s="143">
        <v>1.296</v>
      </c>
      <c r="D735" s="143">
        <v>1.306155884</v>
      </c>
    </row>
    <row r="736" spans="2:4">
      <c r="B736" s="142">
        <v>30.5833333333333</v>
      </c>
      <c r="C736" s="143">
        <v>1.341</v>
      </c>
      <c r="D736" s="143">
        <v>1.332820274</v>
      </c>
    </row>
    <row r="737" spans="2:4">
      <c r="B737" s="142">
        <v>30.625</v>
      </c>
      <c r="C737" s="143">
        <v>1.416</v>
      </c>
      <c r="D737" s="143">
        <v>1.409826021</v>
      </c>
    </row>
    <row r="738" spans="2:4">
      <c r="B738" s="142">
        <v>30.6666666666667</v>
      </c>
      <c r="C738" s="143">
        <v>1.53</v>
      </c>
      <c r="D738" s="143">
        <v>1.529572184</v>
      </c>
    </row>
    <row r="739" spans="2:4">
      <c r="B739" s="142">
        <v>30.7083333333333</v>
      </c>
      <c r="C739" s="143">
        <v>1.672</v>
      </c>
      <c r="D739" s="143">
        <v>1.674290247</v>
      </c>
    </row>
    <row r="740" spans="2:4">
      <c r="B740" s="142">
        <v>30.75</v>
      </c>
      <c r="C740" s="143">
        <v>1.81</v>
      </c>
      <c r="D740" s="143">
        <v>1.816544361</v>
      </c>
    </row>
    <row r="741" spans="2:4">
      <c r="B741" s="142">
        <v>30.7916666666667</v>
      </c>
      <c r="C741" s="143">
        <v>1.919</v>
      </c>
      <c r="D741" s="143">
        <v>1.921242656</v>
      </c>
    </row>
    <row r="742" spans="2:4">
      <c r="B742" s="142">
        <v>30.8333333333333</v>
      </c>
      <c r="C742" s="143">
        <v>1.958</v>
      </c>
      <c r="D742" s="143">
        <v>1.953407039</v>
      </c>
    </row>
    <row r="743" spans="2:4">
      <c r="B743" s="142">
        <v>30.875</v>
      </c>
      <c r="C743" s="143">
        <v>1.895</v>
      </c>
      <c r="D743" s="143">
        <v>1.891652431</v>
      </c>
    </row>
    <row r="744" spans="2:4">
      <c r="B744" s="142">
        <v>30.9166666666667</v>
      </c>
      <c r="C744" s="143">
        <v>1.743</v>
      </c>
      <c r="D744" s="143">
        <v>1.740976745</v>
      </c>
    </row>
    <row r="745" spans="2:4">
      <c r="B745" s="142">
        <v>30.9583333333333</v>
      </c>
      <c r="C745" s="143">
        <v>1.536</v>
      </c>
      <c r="D745" s="143">
        <v>1.536143755</v>
      </c>
    </row>
    <row r="770" spans="1:1">
      <c r="A770" s="141">
        <f>A746+1</f>
        <v>1</v>
      </c>
    </row>
    <row r="794" spans="1:1">
      <c r="A794" s="141">
        <f>A770+1</f>
        <v>2</v>
      </c>
    </row>
    <row r="818" spans="1:1">
      <c r="A818" s="141">
        <f>A794+1</f>
        <v>3</v>
      </c>
    </row>
    <row r="842" spans="1:1">
      <c r="A842" s="141">
        <f>A818+1</f>
        <v>4</v>
      </c>
    </row>
    <row r="866" spans="1:1">
      <c r="A866" s="141">
        <f>A842+1</f>
        <v>5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1"/>
  <sheetViews>
    <sheetView tabSelected="1" zoomScale="88" zoomScaleNormal="88" topLeftCell="AX5" workbookViewId="0">
      <selection activeCell="BI12" sqref="BI12"/>
    </sheetView>
  </sheetViews>
  <sheetFormatPr defaultColWidth="9.2037037037037" defaultRowHeight="14.4"/>
  <cols>
    <col min="1" max="1" width="9.2037037037037" style="2"/>
    <col min="2" max="2" width="17.2037037037037" style="2" customWidth="1"/>
    <col min="3" max="27" width="9.2037037037037" style="2"/>
    <col min="28" max="28" width="12.2037037037037" style="2" customWidth="1"/>
    <col min="29" max="41" width="9.2037037037037" style="2"/>
    <col min="42" max="42" width="11.2685185185185" style="2" customWidth="1"/>
    <col min="43" max="47" width="9.2037037037037" style="2"/>
    <col min="48" max="49" width="9.26851851851852" style="2" customWidth="1"/>
    <col min="50" max="50" width="9.2037037037037" style="2"/>
    <col min="51" max="51" width="9.26851851851852" style="2" customWidth="1"/>
    <col min="52" max="52" width="9.2037037037037" style="2"/>
    <col min="53" max="53" width="11" style="2" customWidth="1"/>
    <col min="54" max="54" width="11.2685185185185" style="2" customWidth="1"/>
    <col min="55" max="55" width="12" style="2" customWidth="1"/>
    <col min="56" max="56" width="10.7962962962963" style="2" customWidth="1"/>
    <col min="57" max="57" width="9.2037037037037" style="2"/>
    <col min="58" max="58" width="15" style="2" customWidth="1"/>
    <col min="59" max="60" width="9.2037037037037" style="2"/>
    <col min="61" max="61" width="11.2685185185185" style="2" customWidth="1"/>
    <col min="62" max="63" width="11.462962962963" style="2" customWidth="1"/>
    <col min="64" max="66" width="9.26851851851852" style="2" customWidth="1"/>
    <col min="67" max="67" width="12.7962962962963" style="2" customWidth="1"/>
    <col min="68" max="69" width="12.462962962963" style="2" customWidth="1"/>
    <col min="70" max="73" width="9.2037037037037" style="2"/>
    <col min="74" max="74" width="11.7962962962963" style="2" customWidth="1"/>
    <col min="75" max="75" width="12.7962962962963" style="2" customWidth="1"/>
    <col min="76" max="16384" width="9.2037037037037" style="2"/>
  </cols>
  <sheetData>
    <row r="1" ht="22.8" spans="1:25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2.8" spans="1:25">
      <c r="A2" s="3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23.4" spans="1:2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5" spans="2:5">
      <c r="B5" s="5" t="s">
        <v>6</v>
      </c>
      <c r="C5" s="6" t="s">
        <v>7</v>
      </c>
      <c r="D5" s="7"/>
      <c r="E5" s="8"/>
    </row>
    <row r="6" spans="2:5">
      <c r="B6" s="5" t="s">
        <v>8</v>
      </c>
      <c r="C6" s="6" t="s">
        <v>9</v>
      </c>
      <c r="D6" s="7"/>
      <c r="E6" s="8"/>
    </row>
    <row r="7" spans="2:5">
      <c r="B7" s="5" t="s">
        <v>10</v>
      </c>
      <c r="C7" s="6" t="str">
        <f>B26</f>
        <v>15 AGUSTUS 2009</v>
      </c>
      <c r="D7" s="7"/>
      <c r="E7" s="8"/>
    </row>
    <row r="8" ht="15.15" spans="2:5">
      <c r="B8" s="5" t="s">
        <v>11</v>
      </c>
      <c r="C8" s="6" t="s">
        <v>12</v>
      </c>
      <c r="D8" s="7"/>
      <c r="E8" s="8"/>
    </row>
    <row r="9" ht="15.15" spans="3:71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B9" s="2" t="s">
        <v>13</v>
      </c>
      <c r="AQ9" s="2" t="s">
        <v>14</v>
      </c>
      <c r="AY9" s="2" t="s">
        <v>15</v>
      </c>
      <c r="BJ9" s="10" t="s">
        <v>16</v>
      </c>
      <c r="BK9" s="10" t="s">
        <v>17</v>
      </c>
      <c r="BL9" s="10" t="s">
        <v>18</v>
      </c>
      <c r="BM9" s="10" t="s">
        <v>19</v>
      </c>
      <c r="BN9" s="10" t="s">
        <v>20</v>
      </c>
      <c r="BO9" s="10" t="s">
        <v>21</v>
      </c>
      <c r="BP9" s="10" t="s">
        <v>22</v>
      </c>
      <c r="BQ9" s="10" t="s">
        <v>23</v>
      </c>
      <c r="BS9" s="2" t="s">
        <v>24</v>
      </c>
    </row>
    <row r="10" ht="15.15" spans="2:78">
      <c r="B10" s="2" t="s">
        <v>25</v>
      </c>
      <c r="AB10" s="20"/>
      <c r="AC10" s="21" t="s">
        <v>26</v>
      </c>
      <c r="AD10" s="22"/>
      <c r="AE10" s="21" t="s">
        <v>27</v>
      </c>
      <c r="AF10" s="22"/>
      <c r="AG10" s="21" t="s">
        <v>28</v>
      </c>
      <c r="AH10" s="22"/>
      <c r="AI10" s="21" t="s">
        <v>29</v>
      </c>
      <c r="AJ10" s="22"/>
      <c r="AK10" s="21" t="s">
        <v>30</v>
      </c>
      <c r="AL10" s="22"/>
      <c r="AM10" s="21" t="s">
        <v>31</v>
      </c>
      <c r="AN10" s="22"/>
      <c r="AP10" s="20"/>
      <c r="AQ10" s="21" t="s">
        <v>32</v>
      </c>
      <c r="AR10" s="21" t="s">
        <v>26</v>
      </c>
      <c r="AS10" s="21" t="s">
        <v>27</v>
      </c>
      <c r="AT10" s="21" t="s">
        <v>28</v>
      </c>
      <c r="AU10" s="21" t="s">
        <v>29</v>
      </c>
      <c r="AV10" s="21" t="s">
        <v>30</v>
      </c>
      <c r="AW10" s="10" t="s">
        <v>31</v>
      </c>
      <c r="AX10" s="1"/>
      <c r="AY10" s="38" t="s">
        <v>33</v>
      </c>
      <c r="AZ10" s="38" t="s">
        <v>34</v>
      </c>
      <c r="BA10" s="10" t="s">
        <v>35</v>
      </c>
      <c r="BB10" s="10" t="s">
        <v>36</v>
      </c>
      <c r="BC10" s="10" t="s">
        <v>35</v>
      </c>
      <c r="BD10" s="10" t="s">
        <v>36</v>
      </c>
      <c r="BF10" s="46" t="s">
        <v>37</v>
      </c>
      <c r="BG10" s="47" t="s">
        <v>38</v>
      </c>
      <c r="BH10" s="48" t="s">
        <v>39</v>
      </c>
      <c r="BI10" s="49">
        <f>BC12</f>
        <v>298796.573814148</v>
      </c>
      <c r="BJ10" s="50">
        <f>BI10</f>
        <v>298796.573814148</v>
      </c>
      <c r="BK10" s="51" t="s">
        <v>40</v>
      </c>
      <c r="BL10" s="51" t="s">
        <v>40</v>
      </c>
      <c r="BM10" s="51" t="s">
        <v>40</v>
      </c>
      <c r="BN10" s="51" t="s">
        <v>40</v>
      </c>
      <c r="BO10" s="51" t="s">
        <v>40</v>
      </c>
      <c r="BP10" s="51" t="s">
        <v>40</v>
      </c>
      <c r="BQ10" s="49" t="s">
        <v>40</v>
      </c>
      <c r="BS10" s="47" t="s">
        <v>41</v>
      </c>
      <c r="BT10" s="84"/>
      <c r="BU10" s="84"/>
      <c r="BV10" s="84"/>
      <c r="BW10" s="112"/>
      <c r="BX10" s="85"/>
      <c r="BY10" s="85"/>
      <c r="BZ10" s="85"/>
    </row>
    <row r="11" s="1" customFormat="1" ht="15.15" spans="2:78">
      <c r="B11" s="10" t="s">
        <v>1</v>
      </c>
      <c r="C11" s="11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  <c r="Q11" s="12">
        <v>14</v>
      </c>
      <c r="R11" s="12">
        <v>15</v>
      </c>
      <c r="S11" s="12">
        <v>16</v>
      </c>
      <c r="T11" s="12">
        <v>17</v>
      </c>
      <c r="U11" s="12">
        <v>18</v>
      </c>
      <c r="V11" s="12">
        <v>19</v>
      </c>
      <c r="W11" s="12">
        <v>20</v>
      </c>
      <c r="X11" s="12">
        <v>21</v>
      </c>
      <c r="Y11" s="12">
        <v>22</v>
      </c>
      <c r="Z11" s="23">
        <v>23</v>
      </c>
      <c r="AB11" s="24" t="s">
        <v>42</v>
      </c>
      <c r="AC11" s="25" t="s">
        <v>43</v>
      </c>
      <c r="AD11" s="25" t="s">
        <v>40</v>
      </c>
      <c r="AE11" s="25" t="s">
        <v>43</v>
      </c>
      <c r="AF11" s="25" t="s">
        <v>40</v>
      </c>
      <c r="AG11" s="25" t="s">
        <v>43</v>
      </c>
      <c r="AH11" s="25" t="s">
        <v>40</v>
      </c>
      <c r="AI11" s="25" t="s">
        <v>43</v>
      </c>
      <c r="AJ11" s="25" t="s">
        <v>40</v>
      </c>
      <c r="AK11" s="25" t="s">
        <v>43</v>
      </c>
      <c r="AL11" s="25" t="s">
        <v>40</v>
      </c>
      <c r="AM11" s="25" t="s">
        <v>43</v>
      </c>
      <c r="AN11" s="25" t="s">
        <v>40</v>
      </c>
      <c r="AP11" s="24" t="s">
        <v>42</v>
      </c>
      <c r="AQ11" s="34"/>
      <c r="AR11" s="34" t="s">
        <v>44</v>
      </c>
      <c r="AS11" s="34" t="s">
        <v>44</v>
      </c>
      <c r="AT11" s="34" t="s">
        <v>44</v>
      </c>
      <c r="AU11" s="34" t="s">
        <v>44</v>
      </c>
      <c r="AV11" s="34" t="s">
        <v>44</v>
      </c>
      <c r="AW11" s="34" t="s">
        <v>44</v>
      </c>
      <c r="AX11" s="39"/>
      <c r="AY11" s="38"/>
      <c r="AZ11" s="38"/>
      <c r="BA11" s="10" t="s">
        <v>45</v>
      </c>
      <c r="BB11" s="10"/>
      <c r="BC11" s="10"/>
      <c r="BD11" s="10"/>
      <c r="BF11" s="52" t="s">
        <v>46</v>
      </c>
      <c r="BG11" s="53" t="s">
        <v>47</v>
      </c>
      <c r="BH11" s="1" t="s">
        <v>39</v>
      </c>
      <c r="BI11" s="54">
        <f>BC13</f>
        <v>-1351.23599829745</v>
      </c>
      <c r="BJ11" s="55" t="s">
        <v>40</v>
      </c>
      <c r="BK11" s="56" t="s">
        <v>40</v>
      </c>
      <c r="BL11" s="56" t="s">
        <v>40</v>
      </c>
      <c r="BM11" s="56" t="s">
        <v>40</v>
      </c>
      <c r="BN11" s="56">
        <f>1*BI11</f>
        <v>-1351.23599829745</v>
      </c>
      <c r="BO11" s="56">
        <f>-0.08*BI11</f>
        <v>108.098879863796</v>
      </c>
      <c r="BP11" s="56" t="s">
        <v>40</v>
      </c>
      <c r="BQ11" s="54" t="s">
        <v>40</v>
      </c>
      <c r="BS11" s="53" t="s">
        <v>48</v>
      </c>
      <c r="BT11" s="85" t="s">
        <v>49</v>
      </c>
      <c r="BU11" s="85" t="s">
        <v>50</v>
      </c>
      <c r="BV11" s="113">
        <f>BN37</f>
        <v>233.6</v>
      </c>
      <c r="BW11" s="114"/>
      <c r="BX11" s="85"/>
      <c r="BY11" s="85"/>
      <c r="BZ11" s="85"/>
    </row>
    <row r="12" ht="15.75" spans="2:78">
      <c r="B12" s="13" t="s">
        <v>51</v>
      </c>
      <c r="C12" s="14">
        <v>465.79029934294</v>
      </c>
      <c r="D12" s="14">
        <v>502.943690585439</v>
      </c>
      <c r="E12" s="14">
        <v>517.207664467147</v>
      </c>
      <c r="F12" s="14">
        <v>503.414162430546</v>
      </c>
      <c r="G12" s="14">
        <v>464.040464054548</v>
      </c>
      <c r="H12" s="14">
        <v>408.784594723098</v>
      </c>
      <c r="I12" s="14">
        <v>351.949753358088</v>
      </c>
      <c r="J12" s="14">
        <v>308.462450319118</v>
      </c>
      <c r="K12" s="14">
        <v>289.880618748653</v>
      </c>
      <c r="L12" s="14">
        <v>301.605617786122</v>
      </c>
      <c r="M12" s="14">
        <v>341.863968674532</v>
      </c>
      <c r="N12" s="14">
        <v>402.358224786081</v>
      </c>
      <c r="O12" s="14">
        <v>470.178164315178</v>
      </c>
      <c r="P12" s="14">
        <v>530.585637673332</v>
      </c>
      <c r="Q12" s="14">
        <v>570.3132769965</v>
      </c>
      <c r="R12" s="14">
        <v>580.811714240144</v>
      </c>
      <c r="S12" s="14">
        <v>560.572095515832</v>
      </c>
      <c r="T12" s="14">
        <v>515.62988255899</v>
      </c>
      <c r="U12" s="14">
        <v>457.874113288298</v>
      </c>
      <c r="V12" s="14">
        <v>401.657306158196</v>
      </c>
      <c r="W12" s="14">
        <v>359.899084674088</v>
      </c>
      <c r="X12" s="14">
        <v>340.960259534567</v>
      </c>
      <c r="Y12" s="14">
        <v>347.043249921721</v>
      </c>
      <c r="Z12" s="14">
        <v>374.181232304431</v>
      </c>
      <c r="AB12" s="26" t="s">
        <v>52</v>
      </c>
      <c r="AC12" s="27">
        <f>SUM(I12:T12)</f>
        <v>5224.21140497257</v>
      </c>
      <c r="AD12" s="28">
        <f>SUM(C12:H12)+SUM(U12:Z12)</f>
        <v>5143.79612148502</v>
      </c>
      <c r="AE12" s="28">
        <f>SUM(O12:Z12)</f>
        <v>5509.70601718128</v>
      </c>
      <c r="AF12" s="28">
        <f>SUM(C12:N12)</f>
        <v>4858.30150927631</v>
      </c>
      <c r="AG12" s="28">
        <f>SUM(C12:E12)+SUM(L12:Q12)+SUM(X12:Z12)</f>
        <v>5165.03128638799</v>
      </c>
      <c r="AH12" s="28">
        <f>SUM(F12:K12)+SUM(R12:W12)</f>
        <v>5202.9762400696</v>
      </c>
      <c r="AI12" s="28">
        <f>SUM(C12:H12)+SUM(O12:T12)</f>
        <v>6090.27164690369</v>
      </c>
      <c r="AJ12" s="28">
        <f>SUM(I12:N12)+SUM(U12:Z12)</f>
        <v>4277.73587955389</v>
      </c>
      <c r="AK12" s="28">
        <f>C12++H12+I12+N12+O12+T12+U12+Z12</f>
        <v>3446.7462646771</v>
      </c>
      <c r="AL12" s="28">
        <f>E12+F12+K12+L12+Q12+R12+W12+X12</f>
        <v>3464.09239887777</v>
      </c>
      <c r="AM12" s="28">
        <f>SUM(C12:E12)+SUM(I12:K12)+SUM(O12:Q12)+SUM(U12:W12)</f>
        <v>5226.74205992698</v>
      </c>
      <c r="AN12" s="28">
        <f>SUM(F12:H12)+SUM(L12:N12)+SUM(R12:T12)+SUM(X12:Z12)</f>
        <v>5141.26546653061</v>
      </c>
      <c r="AP12" s="29" t="s">
        <v>52</v>
      </c>
      <c r="AQ12" s="35">
        <f>SUM(AC12:AD12)</f>
        <v>10368.0075264576</v>
      </c>
      <c r="AR12" s="35">
        <f>(AC12-AD12)+$AR$11</f>
        <v>90.4152834875504</v>
      </c>
      <c r="AS12" s="35">
        <f>(AE12-AF12)+$AS$11</f>
        <v>661.404507904965</v>
      </c>
      <c r="AT12" s="35">
        <f>(AG12-AH12)+$AT$11</f>
        <v>-27.9449536816091</v>
      </c>
      <c r="AU12" s="35">
        <f>(AI12-AJ12)+$AU$11</f>
        <v>1822.5357673498</v>
      </c>
      <c r="AV12" s="35">
        <f>(AK12-AL12)+$AV$11</f>
        <v>-7.34613420066262</v>
      </c>
      <c r="AW12" s="35">
        <f>(AM12-AN12)+$AW$11</f>
        <v>95.4765933963654</v>
      </c>
      <c r="AX12" s="31"/>
      <c r="AY12" s="10">
        <v>0</v>
      </c>
      <c r="AZ12" s="10" t="s">
        <v>43</v>
      </c>
      <c r="BA12" s="35">
        <f>SUM(AQ12:AQ40)</f>
        <v>298796.573814148</v>
      </c>
      <c r="BB12" s="35"/>
      <c r="BC12" s="35">
        <f>BA12</f>
        <v>298796.573814148</v>
      </c>
      <c r="BD12" s="35"/>
      <c r="BF12" s="52" t="s">
        <v>53</v>
      </c>
      <c r="BG12" s="53" t="s">
        <v>54</v>
      </c>
      <c r="BH12" s="1" t="s">
        <v>39</v>
      </c>
      <c r="BI12" s="54">
        <f>BC15-BD18</f>
        <v>6431.72641561194</v>
      </c>
      <c r="BJ12" s="55" t="s">
        <v>40</v>
      </c>
      <c r="BK12" s="56">
        <f>0.07*BI12</f>
        <v>450.220849092836</v>
      </c>
      <c r="BL12" s="56" t="s">
        <v>40</v>
      </c>
      <c r="BM12" s="56" t="s">
        <v>40</v>
      </c>
      <c r="BN12" s="56">
        <f>-0.02*BI12</f>
        <v>-128.634528312239</v>
      </c>
      <c r="BO12" s="56">
        <f>1*BI12</f>
        <v>6431.72641561194</v>
      </c>
      <c r="BP12" s="56" t="s">
        <v>40</v>
      </c>
      <c r="BQ12" s="54">
        <f>0.02*BI12</f>
        <v>128.634528312239</v>
      </c>
      <c r="BS12" s="53" t="s">
        <v>48</v>
      </c>
      <c r="BT12" s="85" t="s">
        <v>49</v>
      </c>
      <c r="BU12" s="85" t="s">
        <v>55</v>
      </c>
      <c r="BV12" s="113">
        <f>BN38</f>
        <v>6.1</v>
      </c>
      <c r="BW12" s="114"/>
      <c r="BX12" s="85"/>
      <c r="BY12" s="85"/>
      <c r="BZ12" s="85"/>
    </row>
    <row r="13" ht="15.75" spans="2:78">
      <c r="B13" s="13" t="s">
        <v>56</v>
      </c>
      <c r="C13" s="14">
        <v>419.755019059606</v>
      </c>
      <c r="D13" s="14">
        <v>458.513511908648</v>
      </c>
      <c r="E13" s="14">
        <v>484.372846730459</v>
      </c>
      <c r="F13" s="14">
        <v>489.232042072772</v>
      </c>
      <c r="G13" s="14">
        <v>470.791509024463</v>
      </c>
      <c r="H13" s="14">
        <v>433.449221748644</v>
      </c>
      <c r="I13" s="14">
        <v>387.167361204963</v>
      </c>
      <c r="J13" s="14">
        <v>344.596496560986</v>
      </c>
      <c r="K13" s="14">
        <v>317.496578143422</v>
      </c>
      <c r="L13" s="14">
        <v>313.694642895959</v>
      </c>
      <c r="M13" s="14">
        <v>335.388456366968</v>
      </c>
      <c r="N13" s="14">
        <v>378.925993220095</v>
      </c>
      <c r="O13" s="14">
        <v>435.752799280711</v>
      </c>
      <c r="P13" s="14">
        <v>494.194756492591</v>
      </c>
      <c r="Q13" s="14">
        <v>541.884581320769</v>
      </c>
      <c r="R13" s="14">
        <v>568.582508110275</v>
      </c>
      <c r="S13" s="14">
        <v>568.808338878036</v>
      </c>
      <c r="T13" s="14">
        <v>543.408567974475</v>
      </c>
      <c r="U13" s="14">
        <v>499.334051196425</v>
      </c>
      <c r="V13" s="14">
        <v>447.576448628559</v>
      </c>
      <c r="W13" s="14">
        <v>400.022385252766</v>
      </c>
      <c r="X13" s="14">
        <v>366.390785044845</v>
      </c>
      <c r="Y13" s="14">
        <v>352.179684982626</v>
      </c>
      <c r="Z13" s="14">
        <v>357.919182742033</v>
      </c>
      <c r="AB13" s="29" t="s">
        <v>57</v>
      </c>
      <c r="AC13" s="27">
        <f t="shared" ref="AC13:AC40" si="0">SUM(I13:T13)</f>
        <v>5229.90108044925</v>
      </c>
      <c r="AD13" s="28">
        <f t="shared" ref="AD13:AD40" si="1">SUM(C13:H13)+SUM(U13:Z13)</f>
        <v>5179.53668839185</v>
      </c>
      <c r="AE13" s="28">
        <f t="shared" ref="AE13:AE40" si="2">SUM(O13:Z13)</f>
        <v>5576.05408990411</v>
      </c>
      <c r="AF13" s="28">
        <f t="shared" ref="AF13:AF40" si="3">SUM(C13:N13)</f>
        <v>4833.38367893699</v>
      </c>
      <c r="AG13" s="28">
        <f t="shared" ref="AG13:AG40" si="4">SUM(C13:E13)+SUM(L13:Q13)+SUM(X13:Z13)</f>
        <v>4938.97226004531</v>
      </c>
      <c r="AH13" s="28">
        <f t="shared" ref="AH13:AH40" si="5">SUM(F13:K13)+SUM(R13:W13)</f>
        <v>5470.46550879579</v>
      </c>
      <c r="AI13" s="28">
        <f t="shared" ref="AI13:AI40" si="6">SUM(C13:H13)+SUM(O13:T13)</f>
        <v>5908.74570260145</v>
      </c>
      <c r="AJ13" s="28">
        <f t="shared" ref="AJ13:AJ40" si="7">SUM(I13:N13)+SUM(U13:Z13)</f>
        <v>4500.69206623965</v>
      </c>
      <c r="AK13" s="28">
        <f t="shared" ref="AK13:AK40" si="8">C13++H13+I13+N13+O13+T13+U13+Z13</f>
        <v>3455.71219642695</v>
      </c>
      <c r="AL13" s="28">
        <f t="shared" ref="AL13:AL40" si="9">E13+F13+K13+L13+Q13+R13+W13+X13</f>
        <v>3481.67636957127</v>
      </c>
      <c r="AM13" s="28">
        <f t="shared" ref="AM13:AM40" si="10">SUM(C13:E13)+SUM(I13:K13)+SUM(O13:Q13)+SUM(U13:W13)</f>
        <v>5230.66683577991</v>
      </c>
      <c r="AN13" s="28">
        <f t="shared" ref="AN13:AN40" si="11">SUM(F13:H13)+SUM(L13:N13)+SUM(R13:T13)+SUM(X13:Z13)</f>
        <v>5178.77093306119</v>
      </c>
      <c r="AP13" s="29" t="s">
        <v>57</v>
      </c>
      <c r="AQ13" s="35">
        <f t="shared" ref="AQ13:AQ40" si="12">SUM(AC13:AD13)</f>
        <v>10409.4377688411</v>
      </c>
      <c r="AR13" s="35">
        <f t="shared" ref="AR13:AR40" si="13">(AC13-AD13)+$AR$11</f>
        <v>60.3643920574032</v>
      </c>
      <c r="AS13" s="35">
        <f t="shared" ref="AS13:AS40" si="14">(AE13-AF13)+$AS$11</f>
        <v>752.670410967125</v>
      </c>
      <c r="AT13" s="35">
        <f t="shared" ref="AT13:AT40" si="15">(AG13-AH13)+$AT$11</f>
        <v>-521.493248750477</v>
      </c>
      <c r="AU13" s="35">
        <f t="shared" ref="AU13:AU40" si="16">(AI13-AJ13)+$AU$11</f>
        <v>1418.0536363618</v>
      </c>
      <c r="AV13" s="35">
        <f t="shared" ref="AV13:AV40" si="17">(AK13-AL13)+$AV$11</f>
        <v>-15.9641731443148</v>
      </c>
      <c r="AW13" s="35">
        <f t="shared" ref="AW13:AW40" si="18">(AM13-AN13)+$AW$11</f>
        <v>61.8959027187148</v>
      </c>
      <c r="AX13" s="31"/>
      <c r="AY13" s="25">
        <v>10</v>
      </c>
      <c r="AZ13" s="10" t="s">
        <v>43</v>
      </c>
      <c r="BA13" s="35">
        <f>SUM(AR12:AR40)</f>
        <v>-1061.23599829745</v>
      </c>
      <c r="BB13" s="35">
        <f>SUM(AS12:AS40)</f>
        <v>21284.618931528</v>
      </c>
      <c r="BC13" s="40">
        <f>BA13-BA14</f>
        <v>-1351.23599829745</v>
      </c>
      <c r="BD13" s="40">
        <f>BB13-BB14</f>
        <v>20994.618931528</v>
      </c>
      <c r="BF13" s="57"/>
      <c r="BG13" s="58" t="s">
        <v>58</v>
      </c>
      <c r="BH13" s="1" t="s">
        <v>39</v>
      </c>
      <c r="BI13" s="54">
        <f>BC20-BD23</f>
        <v>8.65242754460814</v>
      </c>
      <c r="BJ13" s="55" t="s">
        <v>40</v>
      </c>
      <c r="BK13" s="56" t="s">
        <v>40</v>
      </c>
      <c r="BL13" s="56" t="s">
        <v>40</v>
      </c>
      <c r="BM13" s="56" t="s">
        <v>40</v>
      </c>
      <c r="BN13" s="56" t="s">
        <v>40</v>
      </c>
      <c r="BO13" s="56" t="s">
        <v>40</v>
      </c>
      <c r="BP13" s="56" t="s">
        <v>40</v>
      </c>
      <c r="BQ13" s="54" t="s">
        <v>40</v>
      </c>
      <c r="BS13" s="53"/>
      <c r="BT13" s="85" t="s">
        <v>59</v>
      </c>
      <c r="BU13" s="85" t="s">
        <v>60</v>
      </c>
      <c r="BV13" s="113">
        <f>SUM(BV11:BV12)</f>
        <v>239.7</v>
      </c>
      <c r="BW13" s="114"/>
      <c r="BX13" s="85"/>
      <c r="BY13" s="85"/>
      <c r="BZ13" s="85"/>
    </row>
    <row r="14" ht="15.75" spans="2:78">
      <c r="B14" s="13" t="s">
        <v>61</v>
      </c>
      <c r="C14" s="14">
        <v>383.712156235667</v>
      </c>
      <c r="D14" s="14">
        <v>413.997425216943</v>
      </c>
      <c r="E14" s="14">
        <v>441.676028545857</v>
      </c>
      <c r="F14" s="14">
        <v>458.107763454368</v>
      </c>
      <c r="G14" s="14">
        <v>457.91673144624</v>
      </c>
      <c r="H14" s="14">
        <v>440.710216710309</v>
      </c>
      <c r="I14" s="14">
        <v>411.321381386339</v>
      </c>
      <c r="J14" s="14">
        <v>378.341652093027</v>
      </c>
      <c r="K14" s="14">
        <v>351.49597155844</v>
      </c>
      <c r="L14" s="14">
        <v>338.902481391005</v>
      </c>
      <c r="M14" s="14">
        <v>345.130752732449</v>
      </c>
      <c r="N14" s="14">
        <v>370.402216640421</v>
      </c>
      <c r="O14" s="14">
        <v>410.750552605307</v>
      </c>
      <c r="P14" s="14">
        <v>458.832984552154</v>
      </c>
      <c r="Q14" s="14">
        <v>505.27808831864</v>
      </c>
      <c r="R14" s="14">
        <v>540.586355107406</v>
      </c>
      <c r="S14" s="14">
        <v>557.389403304031</v>
      </c>
      <c r="T14" s="14">
        <v>552.45367772323</v>
      </c>
      <c r="U14" s="14">
        <v>527.613634462903</v>
      </c>
      <c r="V14" s="14">
        <v>489.145932199258</v>
      </c>
      <c r="W14" s="14">
        <v>445.812997563483</v>
      </c>
      <c r="X14" s="14">
        <v>406.41586224891</v>
      </c>
      <c r="Y14" s="14">
        <v>377.774198134688</v>
      </c>
      <c r="Z14" s="14">
        <v>363.606278794986</v>
      </c>
      <c r="AB14" s="29" t="s">
        <v>62</v>
      </c>
      <c r="AC14" s="27">
        <f t="shared" si="0"/>
        <v>5220.88551741245</v>
      </c>
      <c r="AD14" s="28">
        <f t="shared" si="1"/>
        <v>5206.48922501361</v>
      </c>
      <c r="AE14" s="28">
        <f t="shared" si="2"/>
        <v>5635.659965015</v>
      </c>
      <c r="AF14" s="28">
        <f t="shared" si="3"/>
        <v>4791.71477741107</v>
      </c>
      <c r="AG14" s="28">
        <f t="shared" si="4"/>
        <v>4816.47902541703</v>
      </c>
      <c r="AH14" s="28">
        <f t="shared" si="5"/>
        <v>5610.89571700903</v>
      </c>
      <c r="AI14" s="28">
        <f t="shared" si="6"/>
        <v>5621.41138322015</v>
      </c>
      <c r="AJ14" s="28">
        <f t="shared" si="7"/>
        <v>4805.96335920591</v>
      </c>
      <c r="AK14" s="28">
        <f t="shared" si="8"/>
        <v>3460.57011455916</v>
      </c>
      <c r="AL14" s="28">
        <f t="shared" si="9"/>
        <v>3488.27554818811</v>
      </c>
      <c r="AM14" s="28">
        <f t="shared" si="10"/>
        <v>5217.97880473802</v>
      </c>
      <c r="AN14" s="28">
        <f t="shared" si="11"/>
        <v>5209.39593768804</v>
      </c>
      <c r="AP14" s="29" t="s">
        <v>62</v>
      </c>
      <c r="AQ14" s="35">
        <f t="shared" si="12"/>
        <v>10427.3747424261</v>
      </c>
      <c r="AR14" s="35">
        <f t="shared" si="13"/>
        <v>24.3962923988374</v>
      </c>
      <c r="AS14" s="35">
        <f t="shared" si="14"/>
        <v>853.945187603931</v>
      </c>
      <c r="AT14" s="35">
        <f t="shared" si="15"/>
        <v>-784.416691592008</v>
      </c>
      <c r="AU14" s="35">
        <f t="shared" si="16"/>
        <v>825.448024014243</v>
      </c>
      <c r="AV14" s="35">
        <f t="shared" si="17"/>
        <v>-17.705433628947</v>
      </c>
      <c r="AW14" s="35">
        <f t="shared" si="18"/>
        <v>18.582867049975</v>
      </c>
      <c r="AX14" s="31"/>
      <c r="AY14" s="24"/>
      <c r="AZ14" s="10" t="s">
        <v>40</v>
      </c>
      <c r="BA14" s="35">
        <f>29*AR11</f>
        <v>290</v>
      </c>
      <c r="BB14" s="35">
        <f>29*AS11</f>
        <v>290</v>
      </c>
      <c r="BC14" s="41"/>
      <c r="BD14" s="41"/>
      <c r="BF14" s="57"/>
      <c r="BG14" s="58" t="s">
        <v>63</v>
      </c>
      <c r="BH14" s="1" t="s">
        <v>39</v>
      </c>
      <c r="BI14" s="54">
        <f>BC25</f>
        <v>16514.3434758494</v>
      </c>
      <c r="BJ14" s="55" t="s">
        <v>40</v>
      </c>
      <c r="BK14" s="56">
        <f>-0.03*BI14</f>
        <v>-495.430304275483</v>
      </c>
      <c r="BL14" s="56">
        <f>1*BI14</f>
        <v>16514.3434758494</v>
      </c>
      <c r="BM14" s="56">
        <f>-0.03*BI14</f>
        <v>-495.430304275483</v>
      </c>
      <c r="BN14" s="56" t="s">
        <v>40</v>
      </c>
      <c r="BO14" s="56" t="s">
        <v>40</v>
      </c>
      <c r="BP14" s="56" t="s">
        <v>40</v>
      </c>
      <c r="BQ14" s="54" t="s">
        <v>40</v>
      </c>
      <c r="BS14" s="53" t="s">
        <v>64</v>
      </c>
      <c r="BT14" s="85" t="s">
        <v>65</v>
      </c>
      <c r="BU14" s="85" t="s">
        <v>66</v>
      </c>
      <c r="BV14" s="113">
        <f>(((BV13-230)/(240-230))*(-9.8-(-13)))+(-13)</f>
        <v>-9.896</v>
      </c>
      <c r="BW14" s="114"/>
      <c r="BX14" s="85"/>
      <c r="BY14" s="85"/>
      <c r="BZ14" s="85"/>
    </row>
    <row r="15" ht="15.75" spans="2:78">
      <c r="B15" s="13" t="s">
        <v>67</v>
      </c>
      <c r="C15" s="14">
        <v>365.474083614451</v>
      </c>
      <c r="D15" s="14">
        <v>379.459100313496</v>
      </c>
      <c r="E15" s="14">
        <v>399.08558411562</v>
      </c>
      <c r="F15" s="14">
        <v>417.590406854023</v>
      </c>
      <c r="G15" s="14">
        <v>428.874707601324</v>
      </c>
      <c r="H15" s="14">
        <v>429.359944253868</v>
      </c>
      <c r="I15" s="14">
        <v>419.160147348451</v>
      </c>
      <c r="J15" s="14">
        <v>401.981611902477</v>
      </c>
      <c r="K15" s="14">
        <v>383.779013297975</v>
      </c>
      <c r="L15" s="14">
        <v>370.822413108599</v>
      </c>
      <c r="M15" s="14">
        <v>368.00273603615</v>
      </c>
      <c r="N15" s="14">
        <v>377.848963467868</v>
      </c>
      <c r="O15" s="14">
        <v>400.209229669072</v>
      </c>
      <c r="P15" s="14">
        <v>432.309699343142</v>
      </c>
      <c r="Q15" s="14">
        <v>469.073935471641</v>
      </c>
      <c r="R15" s="14">
        <v>503.869860863339</v>
      </c>
      <c r="S15" s="14">
        <v>529.854502228992</v>
      </c>
      <c r="T15" s="14">
        <v>541.713836811125</v>
      </c>
      <c r="U15" s="14">
        <v>537.163304061919</v>
      </c>
      <c r="V15" s="14">
        <v>517.516532946809</v>
      </c>
      <c r="W15" s="14">
        <v>487.074110075805</v>
      </c>
      <c r="X15" s="14">
        <v>451.71420604392</v>
      </c>
      <c r="Y15" s="14">
        <v>417.396975684121</v>
      </c>
      <c r="Z15" s="14">
        <v>389.105874191588</v>
      </c>
      <c r="AB15" s="29" t="s">
        <v>68</v>
      </c>
      <c r="AC15" s="27">
        <f t="shared" si="0"/>
        <v>5198.62594954883</v>
      </c>
      <c r="AD15" s="28">
        <f t="shared" si="1"/>
        <v>5219.81482975694</v>
      </c>
      <c r="AE15" s="28">
        <f t="shared" si="2"/>
        <v>5677.00206739147</v>
      </c>
      <c r="AF15" s="28">
        <f t="shared" si="3"/>
        <v>4741.4387119143</v>
      </c>
      <c r="AG15" s="28">
        <f t="shared" si="4"/>
        <v>4820.50280105967</v>
      </c>
      <c r="AH15" s="28">
        <f t="shared" si="5"/>
        <v>5597.93797824611</v>
      </c>
      <c r="AI15" s="28">
        <f t="shared" si="6"/>
        <v>5296.87489114009</v>
      </c>
      <c r="AJ15" s="28">
        <f t="shared" si="7"/>
        <v>5121.56588816568</v>
      </c>
      <c r="AK15" s="28">
        <f t="shared" si="8"/>
        <v>3460.03538341834</v>
      </c>
      <c r="AL15" s="28">
        <f t="shared" si="9"/>
        <v>3483.00952983092</v>
      </c>
      <c r="AM15" s="28">
        <f t="shared" si="10"/>
        <v>5192.28635216086</v>
      </c>
      <c r="AN15" s="28">
        <f t="shared" si="11"/>
        <v>5226.15442714492</v>
      </c>
      <c r="AP15" s="29" t="s">
        <v>68</v>
      </c>
      <c r="AQ15" s="35">
        <f t="shared" si="12"/>
        <v>10418.4407793058</v>
      </c>
      <c r="AR15" s="35">
        <f t="shared" si="13"/>
        <v>-11.1888802081121</v>
      </c>
      <c r="AS15" s="35">
        <f t="shared" si="14"/>
        <v>945.56335547717</v>
      </c>
      <c r="AT15" s="35">
        <f t="shared" si="15"/>
        <v>-767.435177186439</v>
      </c>
      <c r="AU15" s="35">
        <f t="shared" si="16"/>
        <v>185.30900297441</v>
      </c>
      <c r="AV15" s="35">
        <f t="shared" si="17"/>
        <v>-12.9741464125796</v>
      </c>
      <c r="AW15" s="35">
        <f t="shared" si="18"/>
        <v>-23.8680749840587</v>
      </c>
      <c r="AX15" s="31"/>
      <c r="AY15" s="25">
        <v>12</v>
      </c>
      <c r="AZ15" s="10" t="s">
        <v>43</v>
      </c>
      <c r="BA15" s="35">
        <f>SUM(AR12:AR15)+SUM(AR23:AR29)+SUM(AR37:AR40)</f>
        <v>859.169185406172</v>
      </c>
      <c r="BB15" s="35">
        <f>SUM(AS12:AS15)+SUM(AS23:AS29)+SUM(AS37:AS40)</f>
        <v>9397.99913809747</v>
      </c>
      <c r="BC15" s="40">
        <f>BA15-BA16-BA17</f>
        <v>2769.5743691098</v>
      </c>
      <c r="BD15" s="40">
        <f>BB15-BB16-BB17</f>
        <v>-2498.62065533308</v>
      </c>
      <c r="BF15" s="57"/>
      <c r="BG15" s="58" t="s">
        <v>69</v>
      </c>
      <c r="BH15" s="1" t="s">
        <v>39</v>
      </c>
      <c r="BI15" s="54">
        <f>BC27-BD30</f>
        <v>-3190.92217398881</v>
      </c>
      <c r="BJ15" s="55" t="s">
        <v>40</v>
      </c>
      <c r="BK15" s="56">
        <f>1*BI15</f>
        <v>-3190.92217398881</v>
      </c>
      <c r="BL15" s="56">
        <f>0.015*BI15</f>
        <v>-47.8638326098321</v>
      </c>
      <c r="BM15" s="56">
        <f>0.038*BI15</f>
        <v>-121.255042611575</v>
      </c>
      <c r="BN15" s="56">
        <f>0.002*BI15</f>
        <v>-6.38184434797762</v>
      </c>
      <c r="BO15" s="56">
        <f>-0.058*BI15</f>
        <v>185.073486091351</v>
      </c>
      <c r="BP15" s="56" t="s">
        <v>40</v>
      </c>
      <c r="BQ15" s="54">
        <f>-0.035*BI15</f>
        <v>111.682276089608</v>
      </c>
      <c r="BS15" s="53" t="s">
        <v>64</v>
      </c>
      <c r="BT15" s="85" t="s">
        <v>65</v>
      </c>
      <c r="BU15" s="85" t="s">
        <v>70</v>
      </c>
      <c r="BV15" s="113">
        <f>(((BV13-230)/(240-230))*(0.115-0.029))+0.029</f>
        <v>0.11242</v>
      </c>
      <c r="BW15" s="114"/>
      <c r="BX15" s="85"/>
      <c r="BY15" s="85"/>
      <c r="BZ15" s="85"/>
    </row>
    <row r="16" ht="15.75" spans="2:78">
      <c r="B16" s="13" t="s">
        <v>71</v>
      </c>
      <c r="C16" s="14">
        <v>368.375077748677</v>
      </c>
      <c r="D16" s="14">
        <v>362.227537645143</v>
      </c>
      <c r="E16" s="14">
        <v>366.198610044266</v>
      </c>
      <c r="F16" s="14">
        <v>377.249482276597</v>
      </c>
      <c r="G16" s="14">
        <v>390.946610509727</v>
      </c>
      <c r="H16" s="14">
        <v>402.782230563098</v>
      </c>
      <c r="I16" s="14">
        <v>409.622751040759</v>
      </c>
      <c r="J16" s="14">
        <v>410.600624142922</v>
      </c>
      <c r="K16" s="14">
        <v>407.066312536155</v>
      </c>
      <c r="L16" s="14">
        <v>401.785874123662</v>
      </c>
      <c r="M16" s="14">
        <v>397.942849536962</v>
      </c>
      <c r="N16" s="14">
        <v>398.40533495383</v>
      </c>
      <c r="O16" s="14">
        <v>405.306952535917</v>
      </c>
      <c r="P16" s="14">
        <v>419.688722545408</v>
      </c>
      <c r="Q16" s="14">
        <v>441.039986285336</v>
      </c>
      <c r="R16" s="14">
        <v>466.935216022925</v>
      </c>
      <c r="S16" s="14">
        <v>493.187361487859</v>
      </c>
      <c r="T16" s="14">
        <v>514.745569069873</v>
      </c>
      <c r="U16" s="14">
        <v>527.076713436607</v>
      </c>
      <c r="V16" s="14">
        <v>527.405816654095</v>
      </c>
      <c r="W16" s="14">
        <v>515.276524353844</v>
      </c>
      <c r="X16" s="14">
        <v>492.356023862039</v>
      </c>
      <c r="Y16" s="14">
        <v>461.845306580259</v>
      </c>
      <c r="Z16" s="14">
        <v>427.908949447114</v>
      </c>
      <c r="AB16" s="29" t="s">
        <v>72</v>
      </c>
      <c r="AC16" s="27">
        <f t="shared" si="0"/>
        <v>5166.32755428161</v>
      </c>
      <c r="AD16" s="28">
        <f t="shared" si="1"/>
        <v>5219.64888312147</v>
      </c>
      <c r="AE16" s="28">
        <f t="shared" si="2"/>
        <v>5692.77314228128</v>
      </c>
      <c r="AF16" s="28">
        <f t="shared" si="3"/>
        <v>4693.2032951218</v>
      </c>
      <c r="AG16" s="28">
        <f t="shared" si="4"/>
        <v>4943.08122530861</v>
      </c>
      <c r="AH16" s="28">
        <f t="shared" si="5"/>
        <v>5442.89521209446</v>
      </c>
      <c r="AI16" s="28">
        <f t="shared" si="6"/>
        <v>5008.68335673483</v>
      </c>
      <c r="AJ16" s="28">
        <f t="shared" si="7"/>
        <v>5377.29308066825</v>
      </c>
      <c r="AK16" s="28">
        <f t="shared" si="8"/>
        <v>3454.22357879587</v>
      </c>
      <c r="AL16" s="28">
        <f t="shared" si="9"/>
        <v>3467.90802950482</v>
      </c>
      <c r="AM16" s="28">
        <f t="shared" si="10"/>
        <v>5159.88562896913</v>
      </c>
      <c r="AN16" s="28">
        <f t="shared" si="11"/>
        <v>5226.09080843394</v>
      </c>
      <c r="AP16" s="29" t="s">
        <v>72</v>
      </c>
      <c r="AQ16" s="35">
        <f t="shared" si="12"/>
        <v>10385.9764374031</v>
      </c>
      <c r="AR16" s="35">
        <f t="shared" si="13"/>
        <v>-43.3213288398601</v>
      </c>
      <c r="AS16" s="35">
        <f t="shared" si="14"/>
        <v>1009.56984715948</v>
      </c>
      <c r="AT16" s="35">
        <f t="shared" si="15"/>
        <v>-489.813986785848</v>
      </c>
      <c r="AU16" s="35">
        <f t="shared" si="16"/>
        <v>-358.609723933422</v>
      </c>
      <c r="AV16" s="35">
        <f t="shared" si="17"/>
        <v>-3.68445070894904</v>
      </c>
      <c r="AW16" s="35">
        <f t="shared" si="18"/>
        <v>-56.205179464816</v>
      </c>
      <c r="AX16" s="31"/>
      <c r="AY16" s="42"/>
      <c r="AZ16" s="10" t="s">
        <v>40</v>
      </c>
      <c r="BA16" s="35">
        <f>SUM(AR16:AR22)+SUM(AR30:AR36)</f>
        <v>-1920.40518370362</v>
      </c>
      <c r="BB16" s="35">
        <f>SUM(AS16:AS22)+SUM(AS30:AS36)</f>
        <v>11886.6197934305</v>
      </c>
      <c r="BC16" s="43"/>
      <c r="BD16" s="43"/>
      <c r="BF16" s="57"/>
      <c r="BG16" s="58" t="s">
        <v>73</v>
      </c>
      <c r="BH16" s="1" t="s">
        <v>39</v>
      </c>
      <c r="BI16" s="54">
        <f>BC32-BD35</f>
        <v>3132.83754604931</v>
      </c>
      <c r="BJ16" s="55" t="s">
        <v>40</v>
      </c>
      <c r="BK16" s="56">
        <f>-0.06*BI16</f>
        <v>-187.970252762959</v>
      </c>
      <c r="BL16" s="56" t="s">
        <v>40</v>
      </c>
      <c r="BM16" s="56">
        <f>1*BI16</f>
        <v>3132.83754604931</v>
      </c>
      <c r="BN16" s="56" t="s">
        <v>40</v>
      </c>
      <c r="BO16" s="56" t="s">
        <v>40</v>
      </c>
      <c r="BP16" s="56" t="s">
        <v>40</v>
      </c>
      <c r="BQ16" s="54" t="s">
        <v>40</v>
      </c>
      <c r="BS16" s="53" t="s">
        <v>74</v>
      </c>
      <c r="BT16" s="85" t="s">
        <v>75</v>
      </c>
      <c r="BU16" s="85" t="s">
        <v>76</v>
      </c>
      <c r="BV16" s="113">
        <v>1.212</v>
      </c>
      <c r="BW16" s="114"/>
      <c r="BX16" s="85"/>
      <c r="BY16" s="85"/>
      <c r="BZ16" s="85"/>
    </row>
    <row r="17" ht="15.75" spans="2:78">
      <c r="B17" s="13" t="s">
        <v>77</v>
      </c>
      <c r="C17" s="14">
        <v>390.692009672357</v>
      </c>
      <c r="D17" s="14">
        <v>365.176916885457</v>
      </c>
      <c r="E17" s="14">
        <v>349.775851415459</v>
      </c>
      <c r="F17" s="14">
        <v>346.069896043368</v>
      </c>
      <c r="G17" s="14">
        <v>353.134918182061</v>
      </c>
      <c r="H17" s="14">
        <v>367.843671835631</v>
      </c>
      <c r="I17" s="14">
        <v>385.923691961449</v>
      </c>
      <c r="J17" s="14">
        <v>403.249492218618</v>
      </c>
      <c r="K17" s="14">
        <v>416.791833664789</v>
      </c>
      <c r="L17" s="14">
        <v>424.996435217409</v>
      </c>
      <c r="M17" s="14">
        <v>427.777677431667</v>
      </c>
      <c r="N17" s="14">
        <v>426.422994443279</v>
      </c>
      <c r="O17" s="14">
        <v>423.46358781999</v>
      </c>
      <c r="P17" s="14">
        <v>422.280448874808</v>
      </c>
      <c r="Q17" s="14">
        <v>426.2287160183</v>
      </c>
      <c r="R17" s="14">
        <v>437.421472802164</v>
      </c>
      <c r="S17" s="14">
        <v>455.70242953731</v>
      </c>
      <c r="T17" s="14">
        <v>478.377595368457</v>
      </c>
      <c r="U17" s="14">
        <v>500.886954420145</v>
      </c>
      <c r="V17" s="14">
        <v>518.076537787836</v>
      </c>
      <c r="W17" s="14">
        <v>525.486973678946</v>
      </c>
      <c r="X17" s="14">
        <v>520.255387086072</v>
      </c>
      <c r="Y17" s="14">
        <v>501.603641118067</v>
      </c>
      <c r="Z17" s="14">
        <v>471.085564914873</v>
      </c>
      <c r="AB17" s="29" t="s">
        <v>78</v>
      </c>
      <c r="AC17" s="27">
        <f t="shared" si="0"/>
        <v>5128.63637535824</v>
      </c>
      <c r="AD17" s="28">
        <f t="shared" si="1"/>
        <v>5210.08832304027</v>
      </c>
      <c r="AE17" s="28">
        <f t="shared" si="2"/>
        <v>5680.86930942697</v>
      </c>
      <c r="AF17" s="28">
        <f t="shared" si="3"/>
        <v>4657.85538897154</v>
      </c>
      <c r="AG17" s="28">
        <f t="shared" si="4"/>
        <v>5149.75923089774</v>
      </c>
      <c r="AH17" s="28">
        <f t="shared" si="5"/>
        <v>5188.96546750077</v>
      </c>
      <c r="AI17" s="28">
        <f t="shared" si="6"/>
        <v>4816.16751445536</v>
      </c>
      <c r="AJ17" s="28">
        <f t="shared" si="7"/>
        <v>5522.55718394315</v>
      </c>
      <c r="AK17" s="28">
        <f t="shared" si="8"/>
        <v>3444.69607043618</v>
      </c>
      <c r="AL17" s="28">
        <f t="shared" si="9"/>
        <v>3447.02656592651</v>
      </c>
      <c r="AM17" s="28">
        <f t="shared" si="10"/>
        <v>5128.03301441815</v>
      </c>
      <c r="AN17" s="28">
        <f t="shared" si="11"/>
        <v>5210.69168398036</v>
      </c>
      <c r="AP17" s="29" t="s">
        <v>78</v>
      </c>
      <c r="AQ17" s="35">
        <f t="shared" si="12"/>
        <v>10338.7246983985</v>
      </c>
      <c r="AR17" s="35">
        <f t="shared" si="13"/>
        <v>-71.4519476820315</v>
      </c>
      <c r="AS17" s="35">
        <f t="shared" si="14"/>
        <v>1033.01392045542</v>
      </c>
      <c r="AT17" s="35">
        <f t="shared" si="15"/>
        <v>-29.206236603035</v>
      </c>
      <c r="AU17" s="35">
        <f t="shared" si="16"/>
        <v>-696.389669487789</v>
      </c>
      <c r="AV17" s="35">
        <f t="shared" si="17"/>
        <v>7.66950450967443</v>
      </c>
      <c r="AW17" s="35">
        <f t="shared" si="18"/>
        <v>-72.6586695622045</v>
      </c>
      <c r="AX17" s="31"/>
      <c r="AY17" s="42"/>
      <c r="AZ17" s="10" t="s">
        <v>40</v>
      </c>
      <c r="BA17" s="35">
        <f>AR11*1</f>
        <v>10</v>
      </c>
      <c r="BB17" s="35">
        <f>AS11*1</f>
        <v>10</v>
      </c>
      <c r="BC17" s="41"/>
      <c r="BD17" s="41"/>
      <c r="BF17" s="57"/>
      <c r="BG17" s="58" t="s">
        <v>79</v>
      </c>
      <c r="BH17" s="1" t="s">
        <v>39</v>
      </c>
      <c r="BI17" s="54">
        <f>BC37-BD40</f>
        <v>-464.294667804677</v>
      </c>
      <c r="BJ17" s="55" t="s">
        <v>40</v>
      </c>
      <c r="BK17" s="56">
        <f>0.03*BI17</f>
        <v>-13.9288400341403</v>
      </c>
      <c r="BL17" s="56" t="s">
        <v>40</v>
      </c>
      <c r="BM17" s="56" t="s">
        <v>40</v>
      </c>
      <c r="BN17" s="56" t="s">
        <v>40</v>
      </c>
      <c r="BO17" s="56" t="s">
        <v>40</v>
      </c>
      <c r="BP17" s="56" t="s">
        <v>40</v>
      </c>
      <c r="BQ17" s="54">
        <f>1*BI17</f>
        <v>-464.294667804677</v>
      </c>
      <c r="BS17" s="53"/>
      <c r="BT17" s="85"/>
      <c r="BU17" s="85" t="s">
        <v>80</v>
      </c>
      <c r="BV17" s="113">
        <f>BV16*BV14</f>
        <v>-11.993952</v>
      </c>
      <c r="BW17" s="114"/>
      <c r="BX17" s="85"/>
      <c r="BY17" s="85"/>
      <c r="BZ17" s="85"/>
    </row>
    <row r="18" ht="15.75" spans="2:78">
      <c r="B18" s="13" t="s">
        <v>81</v>
      </c>
      <c r="C18" s="14">
        <v>426.4877132383</v>
      </c>
      <c r="D18" s="14">
        <v>386.366371250859</v>
      </c>
      <c r="E18" s="14">
        <v>352.242532279323</v>
      </c>
      <c r="F18" s="14">
        <v>330.174686419249</v>
      </c>
      <c r="G18" s="14">
        <v>323.682299182414</v>
      </c>
      <c r="H18" s="14">
        <v>332.82763606123</v>
      </c>
      <c r="I18" s="14">
        <v>354.379906149244</v>
      </c>
      <c r="J18" s="14">
        <v>382.879204535097</v>
      </c>
      <c r="K18" s="14">
        <v>412.070419537905</v>
      </c>
      <c r="L18" s="14">
        <v>436.231798894983</v>
      </c>
      <c r="M18" s="14">
        <v>451.222844435805</v>
      </c>
      <c r="N18" s="14">
        <v>455.280104586442</v>
      </c>
      <c r="O18" s="14">
        <v>449.512943943528</v>
      </c>
      <c r="P18" s="14">
        <v>437.841751488323</v>
      </c>
      <c r="Q18" s="14">
        <v>426.098113309684</v>
      </c>
      <c r="R18" s="14">
        <v>420.32810763568</v>
      </c>
      <c r="S18" s="14">
        <v>424.819213775314</v>
      </c>
      <c r="T18" s="14">
        <v>440.626769854867</v>
      </c>
      <c r="U18" s="14">
        <v>465.175832612954</v>
      </c>
      <c r="V18" s="14">
        <v>492.991489656389</v>
      </c>
      <c r="W18" s="14">
        <v>517.145237745103</v>
      </c>
      <c r="X18" s="14">
        <v>530.887937619082</v>
      </c>
      <c r="Y18" s="14">
        <v>529.133747267488</v>
      </c>
      <c r="Z18" s="14">
        <v>509.674808657574</v>
      </c>
      <c r="AB18" s="29" t="s">
        <v>82</v>
      </c>
      <c r="AC18" s="27">
        <f t="shared" si="0"/>
        <v>5091.29117814687</v>
      </c>
      <c r="AD18" s="28">
        <f t="shared" si="1"/>
        <v>5196.79029198996</v>
      </c>
      <c r="AE18" s="28">
        <f t="shared" si="2"/>
        <v>5644.23595356599</v>
      </c>
      <c r="AF18" s="28">
        <f t="shared" si="3"/>
        <v>4643.84551657085</v>
      </c>
      <c r="AG18" s="28">
        <f t="shared" si="4"/>
        <v>5390.98066697139</v>
      </c>
      <c r="AH18" s="28">
        <f t="shared" si="5"/>
        <v>4897.10080316545</v>
      </c>
      <c r="AI18" s="28">
        <f t="shared" si="6"/>
        <v>4751.00813843877</v>
      </c>
      <c r="AJ18" s="28">
        <f t="shared" si="7"/>
        <v>5537.07333169807</v>
      </c>
      <c r="AK18" s="28">
        <f t="shared" si="8"/>
        <v>3433.96571510414</v>
      </c>
      <c r="AL18" s="28">
        <f t="shared" si="9"/>
        <v>3425.17883344101</v>
      </c>
      <c r="AM18" s="28">
        <f t="shared" si="10"/>
        <v>5103.19151574671</v>
      </c>
      <c r="AN18" s="28">
        <f t="shared" si="11"/>
        <v>5184.88995439013</v>
      </c>
      <c r="AP18" s="29" t="s">
        <v>82</v>
      </c>
      <c r="AQ18" s="35">
        <f t="shared" si="12"/>
        <v>10288.0814701368</v>
      </c>
      <c r="AR18" s="35">
        <f t="shared" si="13"/>
        <v>-95.4991138430914</v>
      </c>
      <c r="AS18" s="35">
        <f t="shared" si="14"/>
        <v>1010.39043699514</v>
      </c>
      <c r="AT18" s="35">
        <f t="shared" si="15"/>
        <v>503.879863805945</v>
      </c>
      <c r="AU18" s="35">
        <f t="shared" si="16"/>
        <v>-776.065193259295</v>
      </c>
      <c r="AV18" s="35">
        <f t="shared" si="17"/>
        <v>18.786881663129</v>
      </c>
      <c r="AW18" s="35">
        <f t="shared" si="18"/>
        <v>-71.6984386434187</v>
      </c>
      <c r="AX18" s="31"/>
      <c r="AY18" s="25" t="s">
        <v>83</v>
      </c>
      <c r="AZ18" s="10" t="s">
        <v>43</v>
      </c>
      <c r="BA18" s="35">
        <f>SUM(AR20:AR25)+SUM(AR34:AR39)</f>
        <v>-636.174026413997</v>
      </c>
      <c r="BB18" s="35">
        <f>SUM(AS20:AS25)+SUM(AS34:AS39)</f>
        <v>7056.1936115723</v>
      </c>
      <c r="BC18" s="40">
        <f>BA18-BA19</f>
        <v>-272.050117580443</v>
      </c>
      <c r="BD18" s="40">
        <f>BB18-BB19</f>
        <v>-3662.15204650214</v>
      </c>
      <c r="BF18" s="59"/>
      <c r="BG18" s="60" t="s">
        <v>84</v>
      </c>
      <c r="BH18" s="61" t="s">
        <v>39</v>
      </c>
      <c r="BI18" s="62">
        <f>BC42-BD45</f>
        <v>-75.0114997448259</v>
      </c>
      <c r="BJ18" s="63" t="s">
        <v>40</v>
      </c>
      <c r="BK18" s="64" t="s">
        <v>40</v>
      </c>
      <c r="BL18" s="64" t="s">
        <v>40</v>
      </c>
      <c r="BM18" s="64" t="s">
        <v>40</v>
      </c>
      <c r="BN18" s="64" t="s">
        <v>40</v>
      </c>
      <c r="BO18" s="64" t="s">
        <v>40</v>
      </c>
      <c r="BP18" s="64">
        <f>1*BI18</f>
        <v>-75.0114997448259</v>
      </c>
      <c r="BQ18" s="62">
        <f>0.08*BI18</f>
        <v>-6.00091997958607</v>
      </c>
      <c r="BS18" s="53"/>
      <c r="BT18" s="85"/>
      <c r="BU18" s="85" t="s">
        <v>85</v>
      </c>
      <c r="BV18" s="113">
        <f>BV16*BV15</f>
        <v>0.13625304</v>
      </c>
      <c r="BW18" s="114"/>
      <c r="BX18" s="85"/>
      <c r="BY18" s="85"/>
      <c r="BZ18" s="85"/>
    </row>
    <row r="19" ht="15.75" spans="2:78">
      <c r="B19" s="13" t="s">
        <v>86</v>
      </c>
      <c r="C19" s="14">
        <v>467.499206052604</v>
      </c>
      <c r="D19" s="14">
        <v>420.032173421625</v>
      </c>
      <c r="E19" s="14">
        <v>371.541401692158</v>
      </c>
      <c r="F19" s="14">
        <v>331.566763888924</v>
      </c>
      <c r="G19" s="14">
        <v>308.022593361445</v>
      </c>
      <c r="H19" s="14">
        <v>305.126558455505</v>
      </c>
      <c r="I19" s="14">
        <v>322.425709826299</v>
      </c>
      <c r="J19" s="14">
        <v>355.135954175891</v>
      </c>
      <c r="K19" s="14">
        <v>395.495141528427</v>
      </c>
      <c r="L19" s="14">
        <v>434.610228384865</v>
      </c>
      <c r="M19" s="14">
        <v>464.376568915738</v>
      </c>
      <c r="N19" s="14">
        <v>479.220885249318</v>
      </c>
      <c r="O19" s="14">
        <v>477.436452117481</v>
      </c>
      <c r="P19" s="14">
        <v>461.756948222531</v>
      </c>
      <c r="Q19" s="14">
        <v>438.796550966484</v>
      </c>
      <c r="R19" s="14">
        <v>417.271742638444</v>
      </c>
      <c r="S19" s="14">
        <v>405.439283222705</v>
      </c>
      <c r="T19" s="14">
        <v>408.603884639515</v>
      </c>
      <c r="U19" s="14">
        <v>427.557795680637</v>
      </c>
      <c r="V19" s="14">
        <v>458.395266827238</v>
      </c>
      <c r="W19" s="14">
        <v>493.588100357417</v>
      </c>
      <c r="X19" s="14">
        <v>523.858394804478</v>
      </c>
      <c r="Y19" s="14">
        <v>540.355826615086</v>
      </c>
      <c r="Z19" s="14">
        <v>536.772246621236</v>
      </c>
      <c r="AB19" s="29" t="s">
        <v>87</v>
      </c>
      <c r="AC19" s="27">
        <f t="shared" si="0"/>
        <v>5060.5693498877</v>
      </c>
      <c r="AD19" s="28">
        <f t="shared" si="1"/>
        <v>5184.31632777835</v>
      </c>
      <c r="AE19" s="28">
        <f t="shared" si="2"/>
        <v>5589.83249271325</v>
      </c>
      <c r="AF19" s="28">
        <f t="shared" si="3"/>
        <v>4655.0531849528</v>
      </c>
      <c r="AG19" s="28">
        <f t="shared" si="4"/>
        <v>5616.2568830636</v>
      </c>
      <c r="AH19" s="28">
        <f t="shared" si="5"/>
        <v>4628.62879460245</v>
      </c>
      <c r="AI19" s="28">
        <f t="shared" si="6"/>
        <v>4813.09355867942</v>
      </c>
      <c r="AJ19" s="28">
        <f t="shared" si="7"/>
        <v>5431.79211898663</v>
      </c>
      <c r="AK19" s="28">
        <f t="shared" si="8"/>
        <v>3424.64273864259</v>
      </c>
      <c r="AL19" s="28">
        <f t="shared" si="9"/>
        <v>3406.7283242612</v>
      </c>
      <c r="AM19" s="28">
        <f t="shared" si="10"/>
        <v>5089.66070086879</v>
      </c>
      <c r="AN19" s="28">
        <f t="shared" si="11"/>
        <v>5155.22497679726</v>
      </c>
      <c r="AP19" s="29" t="s">
        <v>87</v>
      </c>
      <c r="AQ19" s="35">
        <f t="shared" si="12"/>
        <v>10244.8856776661</v>
      </c>
      <c r="AR19" s="35">
        <f t="shared" si="13"/>
        <v>-113.746977890655</v>
      </c>
      <c r="AS19" s="35">
        <f t="shared" si="14"/>
        <v>944.779307760454</v>
      </c>
      <c r="AT19" s="35">
        <f t="shared" si="15"/>
        <v>997.628088461157</v>
      </c>
      <c r="AU19" s="35">
        <f t="shared" si="16"/>
        <v>-608.69856030721</v>
      </c>
      <c r="AV19" s="35">
        <f t="shared" si="17"/>
        <v>27.9144143813983</v>
      </c>
      <c r="AW19" s="35">
        <f t="shared" si="18"/>
        <v>-55.5642759284665</v>
      </c>
      <c r="AX19" s="31"/>
      <c r="AY19" s="24"/>
      <c r="AZ19" s="10" t="s">
        <v>40</v>
      </c>
      <c r="BA19" s="35">
        <f>SUM(AR13:AR18)+SUM(AR27:AR32)</f>
        <v>-364.123908833554</v>
      </c>
      <c r="BB19" s="35">
        <f>SUM(AS13:AS18)+SUM(AS27:AS32)</f>
        <v>10718.3456580744</v>
      </c>
      <c r="BC19" s="41"/>
      <c r="BD19" s="41"/>
      <c r="BF19" s="20" t="s">
        <v>88</v>
      </c>
      <c r="BG19" s="47" t="s">
        <v>89</v>
      </c>
      <c r="BH19" s="48" t="s">
        <v>39</v>
      </c>
      <c r="BI19" s="49">
        <f>BD13</f>
        <v>20994.618931528</v>
      </c>
      <c r="BJ19" s="55" t="s">
        <v>40</v>
      </c>
      <c r="BK19" s="56" t="s">
        <v>40</v>
      </c>
      <c r="BL19" s="56" t="s">
        <v>40</v>
      </c>
      <c r="BM19" s="56" t="s">
        <v>40</v>
      </c>
      <c r="BN19" s="56">
        <f>1.01*BI19</f>
        <v>21204.5651208433</v>
      </c>
      <c r="BO19" s="56">
        <f>-0.08*BI19</f>
        <v>-1679.56951452224</v>
      </c>
      <c r="BP19" s="56" t="s">
        <v>40</v>
      </c>
      <c r="BQ19" s="54" t="s">
        <v>40</v>
      </c>
      <c r="BS19" s="86"/>
      <c r="BT19" s="87"/>
      <c r="BU19" s="87" t="s">
        <v>90</v>
      </c>
      <c r="BV19" s="115">
        <f>1+BV18</f>
        <v>1.13625304</v>
      </c>
      <c r="BW19" s="116"/>
      <c r="BX19" s="85"/>
      <c r="BY19" s="85"/>
      <c r="BZ19" s="85"/>
    </row>
    <row r="20" ht="15.75" spans="2:78">
      <c r="B20" s="13" t="s">
        <v>91</v>
      </c>
      <c r="C20" s="14">
        <v>505.395083446929</v>
      </c>
      <c r="D20" s="14">
        <v>458.482492416725</v>
      </c>
      <c r="E20" s="14">
        <v>402.239174549524</v>
      </c>
      <c r="F20" s="14">
        <v>348.183224673556</v>
      </c>
      <c r="G20" s="14">
        <v>307.776889946091</v>
      </c>
      <c r="H20" s="14">
        <v>289.455161341623</v>
      </c>
      <c r="I20" s="14">
        <v>296.522831843706</v>
      </c>
      <c r="J20" s="14">
        <v>326.500550408976</v>
      </c>
      <c r="K20" s="14">
        <v>371.934576098899</v>
      </c>
      <c r="L20" s="14">
        <v>422.2717991294</v>
      </c>
      <c r="M20" s="14">
        <v>466.288988444141</v>
      </c>
      <c r="N20" s="14">
        <v>494.628464043747</v>
      </c>
      <c r="O20" s="14">
        <v>502.015603910561</v>
      </c>
      <c r="P20" s="14">
        <v>488.658623801351</v>
      </c>
      <c r="Q20" s="14">
        <v>460.32324921239</v>
      </c>
      <c r="R20" s="14">
        <v>426.840460547705</v>
      </c>
      <c r="S20" s="14">
        <v>399.343267174912</v>
      </c>
      <c r="T20" s="14">
        <v>387.06772471561</v>
      </c>
      <c r="U20" s="14">
        <v>394.752755358316</v>
      </c>
      <c r="V20" s="14">
        <v>421.403587866813</v>
      </c>
      <c r="W20" s="14">
        <v>460.633734472689</v>
      </c>
      <c r="X20" s="14">
        <v>502.310219725312</v>
      </c>
      <c r="Y20" s="14">
        <v>535.005875984331</v>
      </c>
      <c r="Z20" s="14">
        <v>548.755282954823</v>
      </c>
      <c r="AB20" s="29" t="s">
        <v>92</v>
      </c>
      <c r="AC20" s="27">
        <f t="shared" si="0"/>
        <v>5042.3961393314</v>
      </c>
      <c r="AD20" s="28">
        <f t="shared" si="1"/>
        <v>5174.39348273673</v>
      </c>
      <c r="AE20" s="28">
        <f t="shared" si="2"/>
        <v>5527.11038572481</v>
      </c>
      <c r="AF20" s="28">
        <f t="shared" si="3"/>
        <v>4689.67923634332</v>
      </c>
      <c r="AG20" s="28">
        <f t="shared" si="4"/>
        <v>5786.37485761923</v>
      </c>
      <c r="AH20" s="28">
        <f t="shared" si="5"/>
        <v>4430.4147644489</v>
      </c>
      <c r="AI20" s="28">
        <f t="shared" si="6"/>
        <v>4975.78095573698</v>
      </c>
      <c r="AJ20" s="28">
        <f t="shared" si="7"/>
        <v>5241.00866633115</v>
      </c>
      <c r="AK20" s="28">
        <f t="shared" si="8"/>
        <v>3418.59290761532</v>
      </c>
      <c r="AL20" s="28">
        <f t="shared" si="9"/>
        <v>3394.73643840947</v>
      </c>
      <c r="AM20" s="28">
        <f t="shared" si="10"/>
        <v>5088.86226338688</v>
      </c>
      <c r="AN20" s="28">
        <f t="shared" si="11"/>
        <v>5127.92735868125</v>
      </c>
      <c r="AP20" s="29" t="s">
        <v>92</v>
      </c>
      <c r="AQ20" s="35">
        <f t="shared" si="12"/>
        <v>10216.7896220681</v>
      </c>
      <c r="AR20" s="35">
        <f t="shared" si="13"/>
        <v>-121.997343405334</v>
      </c>
      <c r="AS20" s="35">
        <f t="shared" si="14"/>
        <v>847.431149381496</v>
      </c>
      <c r="AT20" s="35">
        <f t="shared" si="15"/>
        <v>1365.96009317034</v>
      </c>
      <c r="AU20" s="35">
        <f t="shared" si="16"/>
        <v>-255.227710594177</v>
      </c>
      <c r="AV20" s="35">
        <f t="shared" si="17"/>
        <v>33.8564692058403</v>
      </c>
      <c r="AW20" s="35">
        <f t="shared" si="18"/>
        <v>-29.0650952943715</v>
      </c>
      <c r="AX20" s="31"/>
      <c r="AY20" s="25">
        <v>13</v>
      </c>
      <c r="AZ20" s="10" t="s">
        <v>43</v>
      </c>
      <c r="BA20" s="35">
        <f>SUM(AR14:AR18)+SUM(AR24:AR28)+SUM(AR34:AR38)</f>
        <v>-242.006207738353</v>
      </c>
      <c r="BB20" s="35">
        <f>SUM(AS14:AS18)+SUM(AS24:AS28)+SUM(AS34:AS38)</f>
        <v>10728.9141134546</v>
      </c>
      <c r="BC20" s="40">
        <f>BA20-BA21-BA22</f>
        <v>567.223582820747</v>
      </c>
      <c r="BD20" s="40">
        <f>BB20-BB21-BB22</f>
        <v>163.209295381095</v>
      </c>
      <c r="BF20" s="57" t="s">
        <v>46</v>
      </c>
      <c r="BG20" s="53" t="s">
        <v>93</v>
      </c>
      <c r="BH20" s="1" t="s">
        <v>39</v>
      </c>
      <c r="BI20" s="54">
        <f>BD15+BC18</f>
        <v>-2770.67077291353</v>
      </c>
      <c r="BJ20" s="55" t="s">
        <v>40</v>
      </c>
      <c r="BK20" s="56">
        <f>0.07*BI20</f>
        <v>-193.946954103947</v>
      </c>
      <c r="BL20" s="56" t="s">
        <v>40</v>
      </c>
      <c r="BM20" s="56" t="s">
        <v>40</v>
      </c>
      <c r="BN20" s="56">
        <f>-0.02*BI20</f>
        <v>55.4134154582705</v>
      </c>
      <c r="BO20" s="56">
        <f>1*BI20</f>
        <v>-2770.67077291353</v>
      </c>
      <c r="BP20" s="56" t="s">
        <v>40</v>
      </c>
      <c r="BQ20" s="54">
        <f>0.03*BI20</f>
        <v>-83.1201231874058</v>
      </c>
      <c r="BS20" s="47" t="s">
        <v>94</v>
      </c>
      <c r="BT20" s="84"/>
      <c r="BU20" s="84"/>
      <c r="BV20" s="84"/>
      <c r="BW20" s="112"/>
      <c r="BX20" s="85"/>
      <c r="BY20" s="85"/>
      <c r="BZ20" s="85"/>
    </row>
    <row r="21" ht="15.75" spans="2:78">
      <c r="B21" s="13" t="s">
        <v>95</v>
      </c>
      <c r="C21" s="14">
        <v>533.688466683973</v>
      </c>
      <c r="D21" s="14">
        <v>494.201184715073</v>
      </c>
      <c r="E21" s="14">
        <v>437.377605060047</v>
      </c>
      <c r="F21" s="14">
        <v>375.07741218415</v>
      </c>
      <c r="G21" s="14">
        <v>320.991379800293</v>
      </c>
      <c r="H21" s="14">
        <v>287.107037707575</v>
      </c>
      <c r="I21" s="14">
        <v>280.662069746913</v>
      </c>
      <c r="J21" s="14">
        <v>302.454213781048</v>
      </c>
      <c r="K21" s="14">
        <v>346.837492512594</v>
      </c>
      <c r="L21" s="14">
        <v>403.213832952122</v>
      </c>
      <c r="M21" s="14">
        <v>458.552339299952</v>
      </c>
      <c r="N21" s="14">
        <v>500.406834845902</v>
      </c>
      <c r="O21" s="14">
        <v>519.876462107753</v>
      </c>
      <c r="P21" s="14">
        <v>513.869898923837</v>
      </c>
      <c r="Q21" s="14">
        <v>486.004762865105</v>
      </c>
      <c r="R21" s="14">
        <v>445.704404517688</v>
      </c>
      <c r="S21" s="14">
        <v>405.597653772592</v>
      </c>
      <c r="T21" s="14">
        <v>377.963698992583</v>
      </c>
      <c r="U21" s="14">
        <v>371.336481452697</v>
      </c>
      <c r="V21" s="14">
        <v>388.274781132011</v>
      </c>
      <c r="W21" s="14">
        <v>424.812519313187</v>
      </c>
      <c r="X21" s="14">
        <v>471.545376519399</v>
      </c>
      <c r="Y21" s="14">
        <v>515.953703880848</v>
      </c>
      <c r="Z21" s="14">
        <v>545.437304704082</v>
      </c>
      <c r="AB21" s="29" t="s">
        <v>96</v>
      </c>
      <c r="AC21" s="27">
        <f t="shared" si="0"/>
        <v>5041.14366431809</v>
      </c>
      <c r="AD21" s="28">
        <f t="shared" si="1"/>
        <v>5165.80325315333</v>
      </c>
      <c r="AE21" s="28">
        <f t="shared" si="2"/>
        <v>5466.37704818178</v>
      </c>
      <c r="AF21" s="28">
        <f t="shared" si="3"/>
        <v>4740.56986928964</v>
      </c>
      <c r="AG21" s="28">
        <f t="shared" si="4"/>
        <v>5880.12777255809</v>
      </c>
      <c r="AH21" s="28">
        <f t="shared" si="5"/>
        <v>4326.81914491333</v>
      </c>
      <c r="AI21" s="28">
        <f t="shared" si="6"/>
        <v>5197.45996733067</v>
      </c>
      <c r="AJ21" s="28">
        <f t="shared" si="7"/>
        <v>5009.48695014075</v>
      </c>
      <c r="AK21" s="28">
        <f t="shared" si="8"/>
        <v>3416.47835624148</v>
      </c>
      <c r="AL21" s="28">
        <f t="shared" si="9"/>
        <v>3390.57340592429</v>
      </c>
      <c r="AM21" s="28">
        <f t="shared" si="10"/>
        <v>5099.39593829424</v>
      </c>
      <c r="AN21" s="28">
        <f t="shared" si="11"/>
        <v>5107.55097917719</v>
      </c>
      <c r="AP21" s="29" t="s">
        <v>96</v>
      </c>
      <c r="AQ21" s="35">
        <f t="shared" si="12"/>
        <v>10206.9469174714</v>
      </c>
      <c r="AR21" s="35">
        <f t="shared" si="13"/>
        <v>-114.659588835246</v>
      </c>
      <c r="AS21" s="35">
        <f t="shared" si="14"/>
        <v>735.80717889214</v>
      </c>
      <c r="AT21" s="35">
        <f t="shared" si="15"/>
        <v>1563.30862764476</v>
      </c>
      <c r="AU21" s="35">
        <f t="shared" si="16"/>
        <v>197.973017189915</v>
      </c>
      <c r="AV21" s="35">
        <f t="shared" si="17"/>
        <v>35.9049503171868</v>
      </c>
      <c r="AW21" s="35">
        <f t="shared" si="18"/>
        <v>1.84495911705199</v>
      </c>
      <c r="AX21" s="31"/>
      <c r="AY21" s="42"/>
      <c r="AZ21" s="10" t="s">
        <v>40</v>
      </c>
      <c r="BA21" s="35">
        <f>SUM(AR12:AR13)+SUM(AR19:AR23)+SUM(AR29:AR33)+SUM(AR39:AR40)</f>
        <v>-819.229790559099</v>
      </c>
      <c r="BB21" s="35">
        <f>SUM(AS12:AS13)+SUM(AS19:AS23)+SUM(AS29:AS33)+SUM(AS39:AS40)</f>
        <v>10555.7048180735</v>
      </c>
      <c r="BC21" s="43"/>
      <c r="BD21" s="43"/>
      <c r="BF21" s="57" t="s">
        <v>53</v>
      </c>
      <c r="BG21" s="58" t="s">
        <v>97</v>
      </c>
      <c r="BH21" s="1" t="s">
        <v>39</v>
      </c>
      <c r="BI21" s="54">
        <f>BD20+BC23</f>
        <v>-689.38592006863</v>
      </c>
      <c r="BJ21" s="55" t="s">
        <v>40</v>
      </c>
      <c r="BK21" s="56" t="s">
        <v>40</v>
      </c>
      <c r="BL21" s="56" t="s">
        <v>40</v>
      </c>
      <c r="BM21" s="56" t="s">
        <v>40</v>
      </c>
      <c r="BN21" s="56" t="s">
        <v>40</v>
      </c>
      <c r="BO21" s="56" t="s">
        <v>40</v>
      </c>
      <c r="BP21" s="56" t="s">
        <v>40</v>
      </c>
      <c r="BQ21" s="54" t="s">
        <v>40</v>
      </c>
      <c r="BS21" s="53" t="s">
        <v>48</v>
      </c>
      <c r="BT21" s="85" t="s">
        <v>49</v>
      </c>
      <c r="BU21" s="85" t="s">
        <v>98</v>
      </c>
      <c r="BV21" s="85" t="s">
        <v>39</v>
      </c>
      <c r="BW21" s="117">
        <f>2*BN37</f>
        <v>467.2</v>
      </c>
      <c r="BX21" s="85"/>
      <c r="BY21" s="85"/>
      <c r="BZ21" s="85"/>
    </row>
    <row r="22" ht="15.75" spans="2:78">
      <c r="B22" s="13" t="s">
        <v>99</v>
      </c>
      <c r="C22" s="14">
        <v>548.803184910313</v>
      </c>
      <c r="D22" s="14">
        <v>521.494423503262</v>
      </c>
      <c r="E22" s="14">
        <v>470.375827915892</v>
      </c>
      <c r="F22" s="14">
        <v>406.175846599121</v>
      </c>
      <c r="G22" s="14">
        <v>343.353760043539</v>
      </c>
      <c r="H22" s="14">
        <v>296.352853777676</v>
      </c>
      <c r="I22" s="14">
        <v>275.878632370881</v>
      </c>
      <c r="J22" s="14">
        <v>286.286208696124</v>
      </c>
      <c r="K22" s="14">
        <v>324.685569463045</v>
      </c>
      <c r="L22" s="14">
        <v>381.798579597291</v>
      </c>
      <c r="M22" s="14">
        <v>444.21144527911</v>
      </c>
      <c r="N22" s="14">
        <v>497.508734402018</v>
      </c>
      <c r="O22" s="14">
        <v>529.698574314682</v>
      </c>
      <c r="P22" s="14">
        <v>534.217101061981</v>
      </c>
      <c r="Q22" s="14">
        <v>511.707342837917</v>
      </c>
      <c r="R22" s="14">
        <v>469.918851081184</v>
      </c>
      <c r="S22" s="14">
        <v>421.587156981626</v>
      </c>
      <c r="T22" s="14">
        <v>380.864918493335</v>
      </c>
      <c r="U22" s="14">
        <v>359.418451374303</v>
      </c>
      <c r="V22" s="14">
        <v>363.370563117149</v>
      </c>
      <c r="W22" s="14">
        <v>391.864352818454</v>
      </c>
      <c r="X22" s="14">
        <v>437.431235309307</v>
      </c>
      <c r="Y22" s="14">
        <v>487.89317927017</v>
      </c>
      <c r="Z22" s="14">
        <v>529.322094828565</v>
      </c>
      <c r="AB22" s="29" t="s">
        <v>100</v>
      </c>
      <c r="AC22" s="27">
        <f t="shared" si="0"/>
        <v>5058.36311457919</v>
      </c>
      <c r="AD22" s="28">
        <f t="shared" si="1"/>
        <v>5155.85577346775</v>
      </c>
      <c r="AE22" s="28">
        <f t="shared" si="2"/>
        <v>5417.29382148867</v>
      </c>
      <c r="AF22" s="28">
        <f t="shared" si="3"/>
        <v>4796.92506655827</v>
      </c>
      <c r="AG22" s="28">
        <f t="shared" si="4"/>
        <v>5894.46172323051</v>
      </c>
      <c r="AH22" s="28">
        <f t="shared" si="5"/>
        <v>4319.75716481644</v>
      </c>
      <c r="AI22" s="28">
        <f t="shared" si="6"/>
        <v>5434.54984152053</v>
      </c>
      <c r="AJ22" s="28">
        <f t="shared" si="7"/>
        <v>4779.66904652642</v>
      </c>
      <c r="AK22" s="28">
        <f t="shared" si="8"/>
        <v>3417.84744447177</v>
      </c>
      <c r="AL22" s="28">
        <f t="shared" si="9"/>
        <v>3393.95760562221</v>
      </c>
      <c r="AM22" s="28">
        <f t="shared" si="10"/>
        <v>5117.800232384</v>
      </c>
      <c r="AN22" s="28">
        <f t="shared" si="11"/>
        <v>5096.41865566294</v>
      </c>
      <c r="AP22" s="29" t="s">
        <v>100</v>
      </c>
      <c r="AQ22" s="35">
        <f t="shared" si="12"/>
        <v>10214.2188880469</v>
      </c>
      <c r="AR22" s="35">
        <f t="shared" si="13"/>
        <v>-87.4926588885564</v>
      </c>
      <c r="AS22" s="35">
        <f t="shared" si="14"/>
        <v>630.368754930401</v>
      </c>
      <c r="AT22" s="35">
        <f t="shared" si="15"/>
        <v>1584.70455841407</v>
      </c>
      <c r="AU22" s="35">
        <f t="shared" si="16"/>
        <v>664.880794994111</v>
      </c>
      <c r="AV22" s="35">
        <f t="shared" si="17"/>
        <v>33.8898388495622</v>
      </c>
      <c r="AW22" s="35">
        <f t="shared" si="18"/>
        <v>31.3815767210608</v>
      </c>
      <c r="AX22" s="31"/>
      <c r="AY22" s="24"/>
      <c r="AZ22" s="10" t="s">
        <v>40</v>
      </c>
      <c r="BA22" s="35">
        <f>AR11*1</f>
        <v>10</v>
      </c>
      <c r="BB22" s="35">
        <f>AS11*1</f>
        <v>10</v>
      </c>
      <c r="BC22" s="41"/>
      <c r="BD22" s="41"/>
      <c r="BF22" s="57"/>
      <c r="BG22" s="58" t="s">
        <v>101</v>
      </c>
      <c r="BH22" s="1" t="s">
        <v>39</v>
      </c>
      <c r="BI22" s="54">
        <f>BD25</f>
        <v>16730.5679772182</v>
      </c>
      <c r="BJ22" s="55" t="s">
        <v>40</v>
      </c>
      <c r="BK22" s="56">
        <f>-0.03*BI22</f>
        <v>-501.917039316547</v>
      </c>
      <c r="BL22" s="56">
        <f>1*BI22</f>
        <v>16730.5679772182</v>
      </c>
      <c r="BM22" s="56">
        <f>-0.03*BI22</f>
        <v>-501.917039316547</v>
      </c>
      <c r="BN22" s="56" t="s">
        <v>40</v>
      </c>
      <c r="BO22" s="56" t="s">
        <v>40</v>
      </c>
      <c r="BP22" s="56" t="s">
        <v>40</v>
      </c>
      <c r="BQ22" s="54" t="s">
        <v>40</v>
      </c>
      <c r="BS22" s="53" t="s">
        <v>48</v>
      </c>
      <c r="BT22" s="85" t="s">
        <v>49</v>
      </c>
      <c r="BU22" s="85" t="s">
        <v>102</v>
      </c>
      <c r="BV22" s="85" t="s">
        <v>39</v>
      </c>
      <c r="BW22" s="117">
        <f>BN38</f>
        <v>6.1</v>
      </c>
      <c r="BX22" s="85"/>
      <c r="BY22" s="85"/>
      <c r="BZ22" s="85"/>
    </row>
    <row r="23" ht="15.75" spans="2:78">
      <c r="B23" s="13" t="s">
        <v>103</v>
      </c>
      <c r="C23" s="14">
        <v>550.149821234633</v>
      </c>
      <c r="D23" s="14">
        <v>537.274737706684</v>
      </c>
      <c r="E23" s="14">
        <v>496.381195786751</v>
      </c>
      <c r="F23" s="14">
        <v>435.935092147343</v>
      </c>
      <c r="G23" s="14">
        <v>369.807250998326</v>
      </c>
      <c r="H23" s="14">
        <v>313.648305441986</v>
      </c>
      <c r="I23" s="14">
        <v>280.782219034398</v>
      </c>
      <c r="J23" s="14">
        <v>278.857985576337</v>
      </c>
      <c r="K23" s="14">
        <v>308.115661343885</v>
      </c>
      <c r="L23" s="14">
        <v>361.517056303333</v>
      </c>
      <c r="M23" s="14">
        <v>426.508646040308</v>
      </c>
      <c r="N23" s="14">
        <v>487.958052214814</v>
      </c>
      <c r="O23" s="14">
        <v>531.711578308387</v>
      </c>
      <c r="P23" s="14">
        <v>548.08334984208</v>
      </c>
      <c r="Q23" s="14">
        <v>534.418197492641</v>
      </c>
      <c r="R23" s="14">
        <v>495.891054946553</v>
      </c>
      <c r="S23" s="14">
        <v>444.118867084506</v>
      </c>
      <c r="T23" s="14">
        <v>393.899646487437</v>
      </c>
      <c r="U23" s="14">
        <v>359.09764677921</v>
      </c>
      <c r="V23" s="14">
        <v>348.966348287946</v>
      </c>
      <c r="W23" s="14">
        <v>365.918155324595</v>
      </c>
      <c r="X23" s="14">
        <v>405.146237555673</v>
      </c>
      <c r="Y23" s="14">
        <v>455.958113216289</v>
      </c>
      <c r="Z23" s="14">
        <v>504.401346924953</v>
      </c>
      <c r="AB23" s="29" t="s">
        <v>104</v>
      </c>
      <c r="AC23" s="27">
        <f t="shared" si="0"/>
        <v>5091.86231467468</v>
      </c>
      <c r="AD23" s="28">
        <f t="shared" si="1"/>
        <v>5142.68425140439</v>
      </c>
      <c r="AE23" s="28">
        <f t="shared" si="2"/>
        <v>5387.61054225027</v>
      </c>
      <c r="AF23" s="28">
        <f t="shared" si="3"/>
        <v>4846.9360238288</v>
      </c>
      <c r="AG23" s="28">
        <f t="shared" si="4"/>
        <v>5839.50833262655</v>
      </c>
      <c r="AH23" s="28">
        <f t="shared" si="5"/>
        <v>4395.03823345252</v>
      </c>
      <c r="AI23" s="28">
        <f t="shared" si="6"/>
        <v>5651.31909747733</v>
      </c>
      <c r="AJ23" s="28">
        <f t="shared" si="7"/>
        <v>4583.22746860174</v>
      </c>
      <c r="AK23" s="28">
        <f t="shared" si="8"/>
        <v>3421.64861642582</v>
      </c>
      <c r="AL23" s="28">
        <f t="shared" si="9"/>
        <v>3403.32265090077</v>
      </c>
      <c r="AM23" s="28">
        <f t="shared" si="10"/>
        <v>5139.75689671755</v>
      </c>
      <c r="AN23" s="28">
        <f t="shared" si="11"/>
        <v>5094.78966936152</v>
      </c>
      <c r="AP23" s="29" t="s">
        <v>104</v>
      </c>
      <c r="AQ23" s="35">
        <f t="shared" si="12"/>
        <v>10234.5465660791</v>
      </c>
      <c r="AR23" s="35">
        <f t="shared" si="13"/>
        <v>-40.8219367297106</v>
      </c>
      <c r="AS23" s="35">
        <f t="shared" si="14"/>
        <v>550.674518421471</v>
      </c>
      <c r="AT23" s="35">
        <f t="shared" si="15"/>
        <v>1454.47009917402</v>
      </c>
      <c r="AU23" s="35">
        <f t="shared" si="16"/>
        <v>1078.09162887559</v>
      </c>
      <c r="AV23" s="35">
        <f t="shared" si="17"/>
        <v>28.3259655250436</v>
      </c>
      <c r="AW23" s="35">
        <f t="shared" si="18"/>
        <v>54.9672273560263</v>
      </c>
      <c r="AX23" s="31"/>
      <c r="AY23" s="25" t="s">
        <v>105</v>
      </c>
      <c r="AZ23" s="10" t="s">
        <v>43</v>
      </c>
      <c r="BA23" s="35">
        <f>SUM(AR12:AR16)+SUM(AR22:AR25)+SUM(AR31:AR35)</f>
        <v>-1015.56290024889</v>
      </c>
      <c r="BB23" s="35">
        <f>SUM(AS12:AS16)+SUM(AS22:AS25)+SUM(AS31:AS35)</f>
        <v>10634.8580930401</v>
      </c>
      <c r="BC23" s="40">
        <f>BA23-BA24</f>
        <v>-852.595215449725</v>
      </c>
      <c r="BD23" s="40">
        <f>BB23-BB24</f>
        <v>558.571155276139</v>
      </c>
      <c r="BF23" s="57"/>
      <c r="BG23" s="58" t="s">
        <v>106</v>
      </c>
      <c r="BH23" s="1" t="s">
        <v>39</v>
      </c>
      <c r="BI23" s="54">
        <f>BD27+BC30</f>
        <v>44259.0199283186</v>
      </c>
      <c r="BJ23" s="55" t="s">
        <v>40</v>
      </c>
      <c r="BK23" s="56">
        <f>1*BI23</f>
        <v>44259.0199283186</v>
      </c>
      <c r="BL23" s="56">
        <f>0.015*BI23</f>
        <v>663.88529892478</v>
      </c>
      <c r="BM23" s="56">
        <f>0.032*BI23</f>
        <v>1416.2886377062</v>
      </c>
      <c r="BN23" s="56" t="s">
        <v>40</v>
      </c>
      <c r="BO23" s="56">
        <f>-0.057*BI23</f>
        <v>-2522.76413591416</v>
      </c>
      <c r="BP23" s="56" t="s">
        <v>40</v>
      </c>
      <c r="BQ23" s="54">
        <f>-0.035*BI23</f>
        <v>-1549.06569749115</v>
      </c>
      <c r="BS23" s="53"/>
      <c r="BT23" s="85" t="s">
        <v>59</v>
      </c>
      <c r="BU23" s="85" t="s">
        <v>107</v>
      </c>
      <c r="BV23" s="85" t="s">
        <v>39</v>
      </c>
      <c r="BW23" s="117">
        <f>(SUM(BW21:BW22))-360</f>
        <v>113.3</v>
      </c>
      <c r="BX23" s="85"/>
      <c r="BY23" s="85"/>
      <c r="BZ23" s="85"/>
    </row>
    <row r="24" ht="15.75" spans="2:78">
      <c r="B24" s="13" t="s">
        <v>108</v>
      </c>
      <c r="C24" s="15">
        <v>539.428319694902</v>
      </c>
      <c r="D24" s="15">
        <v>540.947943185955</v>
      </c>
      <c r="E24" s="15">
        <v>512.768261528084</v>
      </c>
      <c r="F24" s="15">
        <v>460.373830514327</v>
      </c>
      <c r="G24" s="15">
        <v>395.923644838643</v>
      </c>
      <c r="H24" s="15">
        <v>335.059716084161</v>
      </c>
      <c r="I24" s="15">
        <v>292.71305017318</v>
      </c>
      <c r="J24" s="15">
        <v>279.231668268691</v>
      </c>
      <c r="K24" s="15">
        <v>297.914817373103</v>
      </c>
      <c r="L24" s="15">
        <v>344.426114191707</v>
      </c>
      <c r="M24" s="15">
        <v>407.976179732658</v>
      </c>
      <c r="N24" s="15">
        <v>473.862229252085</v>
      </c>
      <c r="O24" s="15">
        <v>526.864981807087</v>
      </c>
      <c r="P24" s="15">
        <v>554.905570153899</v>
      </c>
      <c r="Q24" s="15">
        <v>552.163882336044</v>
      </c>
      <c r="R24" s="15">
        <v>520.734563821167</v>
      </c>
      <c r="S24" s="15">
        <v>470.132957310656</v>
      </c>
      <c r="T24" s="15">
        <v>414.635426793939</v>
      </c>
      <c r="U24" s="15">
        <v>369.260351485464</v>
      </c>
      <c r="V24" s="15">
        <v>345.700610967231</v>
      </c>
      <c r="W24" s="15">
        <v>349.423293676349</v>
      </c>
      <c r="X24" s="15">
        <v>378.5808171494</v>
      </c>
      <c r="Y24" s="15">
        <v>424.734277711509</v>
      </c>
      <c r="Z24" s="15">
        <v>475.010324446186</v>
      </c>
      <c r="AB24" s="29" t="s">
        <v>109</v>
      </c>
      <c r="AC24" s="27">
        <f t="shared" si="0"/>
        <v>5135.56144121422</v>
      </c>
      <c r="AD24" s="28">
        <f t="shared" si="1"/>
        <v>5127.21139128221</v>
      </c>
      <c r="AE24" s="28">
        <f t="shared" si="2"/>
        <v>5382.14705765893</v>
      </c>
      <c r="AF24" s="28">
        <f t="shared" si="3"/>
        <v>4880.6257748375</v>
      </c>
      <c r="AG24" s="28">
        <f t="shared" si="4"/>
        <v>5731.66890118952</v>
      </c>
      <c r="AH24" s="28">
        <f t="shared" si="5"/>
        <v>4531.10393130691</v>
      </c>
      <c r="AI24" s="28">
        <f t="shared" si="6"/>
        <v>5823.93909806886</v>
      </c>
      <c r="AJ24" s="28">
        <f t="shared" si="7"/>
        <v>4438.83373442756</v>
      </c>
      <c r="AK24" s="28">
        <f t="shared" si="8"/>
        <v>3426.834399737</v>
      </c>
      <c r="AL24" s="28">
        <f t="shared" si="9"/>
        <v>3416.38558059018</v>
      </c>
      <c r="AM24" s="28">
        <f t="shared" si="10"/>
        <v>5161.32275064999</v>
      </c>
      <c r="AN24" s="28">
        <f t="shared" si="11"/>
        <v>5101.45008184644</v>
      </c>
      <c r="AP24" s="29" t="s">
        <v>109</v>
      </c>
      <c r="AQ24" s="35">
        <f t="shared" si="12"/>
        <v>10262.7728324964</v>
      </c>
      <c r="AR24" s="35">
        <f t="shared" si="13"/>
        <v>18.3500499320053</v>
      </c>
      <c r="AS24" s="35">
        <f t="shared" si="14"/>
        <v>511.521282821436</v>
      </c>
      <c r="AT24" s="35">
        <f t="shared" si="15"/>
        <v>1210.56496988261</v>
      </c>
      <c r="AU24" s="35">
        <f t="shared" si="16"/>
        <v>1395.1053636413</v>
      </c>
      <c r="AV24" s="35">
        <f t="shared" si="17"/>
        <v>20.448819146824</v>
      </c>
      <c r="AW24" s="35">
        <f t="shared" si="18"/>
        <v>69.8726688035513</v>
      </c>
      <c r="AX24" s="31"/>
      <c r="AY24" s="24"/>
      <c r="AZ24" s="10" t="s">
        <v>40</v>
      </c>
      <c r="BA24" s="35">
        <f>SUM(AR17:AR21)+SUM(AR27:AR30)+SUM(AR36:AR40)</f>
        <v>-162.96768479916</v>
      </c>
      <c r="BB24" s="35">
        <f>SUM(AS17:AS21)+SUM(AS27:AS30)+SUM(AS36:AS40)</f>
        <v>10076.286937764</v>
      </c>
      <c r="BC24" s="41"/>
      <c r="BD24" s="41"/>
      <c r="BF24" s="57"/>
      <c r="BG24" s="58" t="s">
        <v>110</v>
      </c>
      <c r="BH24" s="1" t="s">
        <v>39</v>
      </c>
      <c r="BI24" s="65">
        <f>BD32+BC35</f>
        <v>-8733.31362730299</v>
      </c>
      <c r="BJ24" s="55" t="s">
        <v>40</v>
      </c>
      <c r="BK24" s="56">
        <f>-0.06*BI24</f>
        <v>523.998817638179</v>
      </c>
      <c r="BL24" s="56" t="s">
        <v>40</v>
      </c>
      <c r="BM24" s="56">
        <f>1*BI24</f>
        <v>-8733.31362730299</v>
      </c>
      <c r="BN24" s="56" t="s">
        <v>40</v>
      </c>
      <c r="BO24" s="56" t="s">
        <v>40</v>
      </c>
      <c r="BP24" s="56" t="s">
        <v>40</v>
      </c>
      <c r="BQ24" s="54" t="s">
        <v>40</v>
      </c>
      <c r="BS24" s="53" t="s">
        <v>64</v>
      </c>
      <c r="BT24" s="85" t="s">
        <v>49</v>
      </c>
      <c r="BU24" s="85" t="s">
        <v>111</v>
      </c>
      <c r="BV24" s="85" t="s">
        <v>39</v>
      </c>
      <c r="BW24" s="117">
        <f>(((BW23-110)/(120-110))*(-19-(-19.3)))+(-19.3)</f>
        <v>-19.201</v>
      </c>
      <c r="BX24" s="85"/>
      <c r="BY24" s="85"/>
      <c r="BZ24" s="85"/>
    </row>
    <row r="25" ht="15.75" spans="2:78">
      <c r="B25" s="13" t="s">
        <v>112</v>
      </c>
      <c r="C25" s="16">
        <v>519.601656046138</v>
      </c>
      <c r="D25" s="16">
        <v>533.696241398468</v>
      </c>
      <c r="E25" s="16">
        <v>518.858150580796</v>
      </c>
      <c r="F25" s="16">
        <v>477.290554652104</v>
      </c>
      <c r="G25" s="16">
        <v>418.60141719224</v>
      </c>
      <c r="H25" s="16">
        <v>357.322096976203</v>
      </c>
      <c r="I25" s="16">
        <v>308.937898673018</v>
      </c>
      <c r="J25" s="16">
        <v>285.730652909876</v>
      </c>
      <c r="K25" s="16">
        <v>293.709337605243</v>
      </c>
      <c r="L25" s="16">
        <v>331.349316725638</v>
      </c>
      <c r="M25" s="16">
        <v>390.180576625143</v>
      </c>
      <c r="N25" s="16">
        <v>456.844026012194</v>
      </c>
      <c r="O25" s="16">
        <v>516.133387445431</v>
      </c>
      <c r="P25" s="16">
        <v>554.524094706614</v>
      </c>
      <c r="Q25" s="16">
        <v>563.538575004791</v>
      </c>
      <c r="R25" s="16">
        <v>542.074335168038</v>
      </c>
      <c r="S25" s="16">
        <v>496.838840227825</v>
      </c>
      <c r="T25" s="16">
        <v>440.52866231321</v>
      </c>
      <c r="U25" s="16">
        <v>388.227926174602</v>
      </c>
      <c r="V25" s="16">
        <v>353.220178798832</v>
      </c>
      <c r="W25" s="16">
        <v>343.569651811349</v>
      </c>
      <c r="X25" s="16">
        <v>360.374243946995</v>
      </c>
      <c r="Y25" s="16">
        <v>397.879275400872</v>
      </c>
      <c r="Z25" s="16">
        <v>445.119851340435</v>
      </c>
      <c r="AB25" s="29" t="s">
        <v>113</v>
      </c>
      <c r="AC25" s="27">
        <f t="shared" si="0"/>
        <v>5180.38970341702</v>
      </c>
      <c r="AD25" s="28">
        <f t="shared" si="1"/>
        <v>5113.76124431903</v>
      </c>
      <c r="AE25" s="28">
        <f t="shared" si="2"/>
        <v>5402.02902233899</v>
      </c>
      <c r="AF25" s="28">
        <f t="shared" si="3"/>
        <v>4892.12192539706</v>
      </c>
      <c r="AG25" s="28">
        <f t="shared" si="4"/>
        <v>5588.09939523351</v>
      </c>
      <c r="AH25" s="28">
        <f t="shared" si="5"/>
        <v>4706.05155250254</v>
      </c>
      <c r="AI25" s="28">
        <f t="shared" si="6"/>
        <v>5939.00801171186</v>
      </c>
      <c r="AJ25" s="28">
        <f t="shared" si="7"/>
        <v>4355.1429360242</v>
      </c>
      <c r="AK25" s="28">
        <f t="shared" si="8"/>
        <v>3432.71550498123</v>
      </c>
      <c r="AL25" s="28">
        <f t="shared" si="9"/>
        <v>3430.76416549495</v>
      </c>
      <c r="AM25" s="28">
        <f t="shared" si="10"/>
        <v>5179.74775115516</v>
      </c>
      <c r="AN25" s="28">
        <f t="shared" si="11"/>
        <v>5114.4031965809</v>
      </c>
      <c r="AP25" s="29" t="s">
        <v>113</v>
      </c>
      <c r="AQ25" s="35">
        <f t="shared" si="12"/>
        <v>10294.1509477361</v>
      </c>
      <c r="AR25" s="35">
        <f t="shared" si="13"/>
        <v>76.6284590979876</v>
      </c>
      <c r="AS25" s="35">
        <f t="shared" si="14"/>
        <v>519.907096941934</v>
      </c>
      <c r="AT25" s="35">
        <f t="shared" si="15"/>
        <v>892.047842730974</v>
      </c>
      <c r="AU25" s="35">
        <f t="shared" si="16"/>
        <v>1593.86507568766</v>
      </c>
      <c r="AV25" s="35">
        <f t="shared" si="17"/>
        <v>11.9513394862774</v>
      </c>
      <c r="AW25" s="35">
        <f t="shared" si="18"/>
        <v>75.3445545742616</v>
      </c>
      <c r="AX25" s="31"/>
      <c r="AY25" s="25">
        <v>20</v>
      </c>
      <c r="AZ25" s="10" t="s">
        <v>43</v>
      </c>
      <c r="BA25" s="35">
        <f>SUM(AT12:AT40)</f>
        <v>16804.3434758494</v>
      </c>
      <c r="BB25" s="35">
        <f>SUM(AU12:AU40)</f>
        <v>17020.5679772182</v>
      </c>
      <c r="BC25" s="40">
        <f>BA25-BA26</f>
        <v>16514.3434758494</v>
      </c>
      <c r="BD25" s="40">
        <f>BB25-BB26</f>
        <v>16730.5679772182</v>
      </c>
      <c r="BF25" s="57"/>
      <c r="BG25" s="58" t="s">
        <v>114</v>
      </c>
      <c r="BH25" s="1" t="s">
        <v>39</v>
      </c>
      <c r="BI25" s="54">
        <f>BD37+BC40</f>
        <v>1786.20146000389</v>
      </c>
      <c r="BJ25" s="55" t="s">
        <v>40</v>
      </c>
      <c r="BK25" s="56">
        <f>0.03*BI25</f>
        <v>53.5860438001168</v>
      </c>
      <c r="BL25" s="56" t="s">
        <v>40</v>
      </c>
      <c r="BM25" s="56" t="s">
        <v>40</v>
      </c>
      <c r="BN25" s="56" t="s">
        <v>40</v>
      </c>
      <c r="BO25" s="56" t="s">
        <v>40</v>
      </c>
      <c r="BP25" s="56">
        <f>0.01*BI25</f>
        <v>17.8620146000389</v>
      </c>
      <c r="BQ25" s="54">
        <f>1*BI25</f>
        <v>1786.20146000389</v>
      </c>
      <c r="BS25" s="53" t="s">
        <v>64</v>
      </c>
      <c r="BT25" s="85" t="s">
        <v>49</v>
      </c>
      <c r="BU25" s="85" t="s">
        <v>115</v>
      </c>
      <c r="BV25" s="85" t="s">
        <v>39</v>
      </c>
      <c r="BW25" s="117">
        <f>(((BW23-110)/(120-110))*(-0.118-(-0.06))+(-0.06))</f>
        <v>-0.0791400000000004</v>
      </c>
      <c r="BX25" s="85"/>
      <c r="BY25" s="85"/>
      <c r="BZ25" s="85"/>
    </row>
    <row r="26" ht="15.75" spans="2:78">
      <c r="B26" s="17" t="s">
        <v>116</v>
      </c>
      <c r="C26" s="14">
        <v>494.008478955442</v>
      </c>
      <c r="D26" s="14">
        <v>517.613994756803</v>
      </c>
      <c r="E26" s="14">
        <v>515.217413122876</v>
      </c>
      <c r="F26" s="14">
        <v>485.841184903929</v>
      </c>
      <c r="G26" s="14">
        <v>436.013005519608</v>
      </c>
      <c r="H26" s="14">
        <v>378.196877088741</v>
      </c>
      <c r="I26" s="14">
        <v>327.37010945864</v>
      </c>
      <c r="J26" s="14">
        <v>296.869947656915</v>
      </c>
      <c r="K26" s="14">
        <v>294.887099302981</v>
      </c>
      <c r="L26" s="14">
        <v>322.585452298491</v>
      </c>
      <c r="M26" s="14">
        <v>374.098685464278</v>
      </c>
      <c r="N26" s="14">
        <v>438.079191339024</v>
      </c>
      <c r="O26" s="14">
        <v>500.291957402072</v>
      </c>
      <c r="P26" s="14">
        <v>546.800152156336</v>
      </c>
      <c r="Q26" s="14">
        <v>567.261446602776</v>
      </c>
      <c r="R26" s="14">
        <v>557.635198792561</v>
      </c>
      <c r="S26" s="14">
        <v>521.430447135045</v>
      </c>
      <c r="T26" s="14">
        <v>468.855995995864</v>
      </c>
      <c r="U26" s="14">
        <v>413.946122742757</v>
      </c>
      <c r="V26" s="14">
        <v>370.579976014101</v>
      </c>
      <c r="W26" s="14">
        <v>348.759267280703</v>
      </c>
      <c r="X26" s="14">
        <v>352.281068765246</v>
      </c>
      <c r="Y26" s="14">
        <v>378.24548917198</v>
      </c>
      <c r="Z26" s="14">
        <v>418.168218532203</v>
      </c>
      <c r="AB26" s="29" t="s">
        <v>117</v>
      </c>
      <c r="AC26" s="27">
        <f t="shared" si="0"/>
        <v>5216.16568360498</v>
      </c>
      <c r="AD26" s="28">
        <f t="shared" si="1"/>
        <v>5108.87109685439</v>
      </c>
      <c r="AE26" s="28">
        <f t="shared" si="2"/>
        <v>5444.25534059165</v>
      </c>
      <c r="AF26" s="28">
        <f t="shared" si="3"/>
        <v>4880.78143986773</v>
      </c>
      <c r="AG26" s="28">
        <f t="shared" si="4"/>
        <v>5424.65154856753</v>
      </c>
      <c r="AH26" s="28">
        <f t="shared" si="5"/>
        <v>4900.38523189185</v>
      </c>
      <c r="AI26" s="28">
        <f t="shared" si="6"/>
        <v>5989.16615243205</v>
      </c>
      <c r="AJ26" s="28">
        <f t="shared" si="7"/>
        <v>4335.87062802732</v>
      </c>
      <c r="AK26" s="28">
        <f t="shared" si="8"/>
        <v>3438.91695151474</v>
      </c>
      <c r="AL26" s="28">
        <f t="shared" si="9"/>
        <v>3444.46813106956</v>
      </c>
      <c r="AM26" s="28">
        <f t="shared" si="10"/>
        <v>5193.6059654524</v>
      </c>
      <c r="AN26" s="28">
        <f t="shared" si="11"/>
        <v>5131.43081500697</v>
      </c>
      <c r="AP26" s="29" t="s">
        <v>117</v>
      </c>
      <c r="AQ26" s="35">
        <f t="shared" si="12"/>
        <v>10325.0367804594</v>
      </c>
      <c r="AR26" s="35">
        <f t="shared" si="13"/>
        <v>117.294586750594</v>
      </c>
      <c r="AS26" s="35">
        <f t="shared" si="14"/>
        <v>573.473900723918</v>
      </c>
      <c r="AT26" s="35">
        <f t="shared" si="15"/>
        <v>534.266316675681</v>
      </c>
      <c r="AU26" s="35">
        <f t="shared" si="16"/>
        <v>1663.29552440473</v>
      </c>
      <c r="AV26" s="35">
        <f t="shared" si="17"/>
        <v>4.44882044517954</v>
      </c>
      <c r="AW26" s="35">
        <f t="shared" si="18"/>
        <v>72.1751504454323</v>
      </c>
      <c r="AX26" s="31"/>
      <c r="AY26" s="24"/>
      <c r="AZ26" s="10" t="s">
        <v>40</v>
      </c>
      <c r="BA26" s="35">
        <f>29*AR11</f>
        <v>290</v>
      </c>
      <c r="BB26" s="35">
        <f>29*AU11</f>
        <v>290</v>
      </c>
      <c r="BC26" s="41"/>
      <c r="BD26" s="41"/>
      <c r="BF26" s="59"/>
      <c r="BG26" s="60" t="s">
        <v>118</v>
      </c>
      <c r="BH26" s="61" t="s">
        <v>39</v>
      </c>
      <c r="BI26" s="62">
        <f>BD42+BC45</f>
        <v>-59.3409806957316</v>
      </c>
      <c r="BJ26" s="63" t="s">
        <v>40</v>
      </c>
      <c r="BK26" s="64" t="s">
        <v>40</v>
      </c>
      <c r="BL26" s="64" t="s">
        <v>40</v>
      </c>
      <c r="BM26" s="64" t="s">
        <v>40</v>
      </c>
      <c r="BN26" s="64" t="s">
        <v>40</v>
      </c>
      <c r="BO26" s="64" t="s">
        <v>40</v>
      </c>
      <c r="BP26" s="64">
        <f>1*BI26</f>
        <v>-59.3409806957316</v>
      </c>
      <c r="BQ26" s="62">
        <f>0.08*BI26</f>
        <v>-4.74727845565852</v>
      </c>
      <c r="BS26" s="53" t="s">
        <v>74</v>
      </c>
      <c r="BT26" s="85" t="s">
        <v>49</v>
      </c>
      <c r="BU26" s="85" t="s">
        <v>76</v>
      </c>
      <c r="BV26" s="85" t="s">
        <v>39</v>
      </c>
      <c r="BW26" s="117">
        <f>BN32</f>
        <v>1.082</v>
      </c>
      <c r="BX26" s="85"/>
      <c r="BY26" s="85"/>
      <c r="BZ26" s="85"/>
    </row>
    <row r="27" ht="15.75" spans="2:78">
      <c r="B27" s="13" t="s">
        <v>119</v>
      </c>
      <c r="C27" s="14">
        <v>465.912994128076</v>
      </c>
      <c r="D27" s="14">
        <v>495.105347041516</v>
      </c>
      <c r="E27" s="14">
        <v>502.990200281158</v>
      </c>
      <c r="F27" s="14">
        <v>485.889072440402</v>
      </c>
      <c r="G27" s="14">
        <v>447.070313662094</v>
      </c>
      <c r="H27" s="14">
        <v>396.167067540518</v>
      </c>
      <c r="I27" s="14">
        <v>346.589799160587</v>
      </c>
      <c r="J27" s="14">
        <v>311.723550639221</v>
      </c>
      <c r="K27" s="14">
        <v>301.231495435672</v>
      </c>
      <c r="L27" s="14">
        <v>318.651336812212</v>
      </c>
      <c r="M27" s="14">
        <v>360.802839400152</v>
      </c>
      <c r="N27" s="14">
        <v>418.812948557568</v>
      </c>
      <c r="O27" s="14">
        <v>480.227738333847</v>
      </c>
      <c r="P27" s="14">
        <v>531.732633924706</v>
      </c>
      <c r="Q27" s="14">
        <v>562.118854008225</v>
      </c>
      <c r="R27" s="14">
        <v>565.029258288428</v>
      </c>
      <c r="S27" s="14">
        <v>540.761243935829</v>
      </c>
      <c r="T27" s="14">
        <v>496.36463019453</v>
      </c>
      <c r="U27" s="14">
        <v>443.729679002135</v>
      </c>
      <c r="V27" s="14">
        <v>396.178500420843</v>
      </c>
      <c r="W27" s="14">
        <v>364.750575149707</v>
      </c>
      <c r="X27" s="14">
        <v>355.449592627624</v>
      </c>
      <c r="Y27" s="14">
        <v>368.167757360414</v>
      </c>
      <c r="Z27" s="14">
        <v>397.24839225099</v>
      </c>
      <c r="AB27" s="29" t="s">
        <v>120</v>
      </c>
      <c r="AC27" s="27">
        <f t="shared" si="0"/>
        <v>5234.04632869098</v>
      </c>
      <c r="AD27" s="28">
        <f t="shared" si="1"/>
        <v>5118.65949190548</v>
      </c>
      <c r="AE27" s="28">
        <f t="shared" si="2"/>
        <v>5501.75885549728</v>
      </c>
      <c r="AF27" s="28">
        <f t="shared" si="3"/>
        <v>4850.94696509918</v>
      </c>
      <c r="AG27" s="28">
        <f t="shared" si="4"/>
        <v>5257.22063472649</v>
      </c>
      <c r="AH27" s="28">
        <f t="shared" si="5"/>
        <v>5095.48518586997</v>
      </c>
      <c r="AI27" s="28">
        <f t="shared" si="6"/>
        <v>5969.36935377933</v>
      </c>
      <c r="AJ27" s="28">
        <f t="shared" si="7"/>
        <v>4383.33646681713</v>
      </c>
      <c r="AK27" s="28">
        <f t="shared" si="8"/>
        <v>3445.05324916825</v>
      </c>
      <c r="AL27" s="28">
        <f t="shared" si="9"/>
        <v>3456.11038504343</v>
      </c>
      <c r="AM27" s="28">
        <f t="shared" si="10"/>
        <v>5202.29136752569</v>
      </c>
      <c r="AN27" s="28">
        <f t="shared" si="11"/>
        <v>5150.41445307076</v>
      </c>
      <c r="AP27" s="29" t="s">
        <v>120</v>
      </c>
      <c r="AQ27" s="35">
        <f t="shared" si="12"/>
        <v>10352.7058205965</v>
      </c>
      <c r="AR27" s="35">
        <f t="shared" si="13"/>
        <v>125.3868367855</v>
      </c>
      <c r="AS27" s="35">
        <f t="shared" si="14"/>
        <v>660.811890398101</v>
      </c>
      <c r="AT27" s="35">
        <f t="shared" si="15"/>
        <v>171.735448856522</v>
      </c>
      <c r="AU27" s="35">
        <f t="shared" si="16"/>
        <v>1596.0328869622</v>
      </c>
      <c r="AV27" s="35">
        <f t="shared" si="17"/>
        <v>-1.05713587517675</v>
      </c>
      <c r="AW27" s="35">
        <f t="shared" si="18"/>
        <v>61.8769144549315</v>
      </c>
      <c r="AX27" s="31"/>
      <c r="AY27" s="25">
        <v>22</v>
      </c>
      <c r="AZ27" s="10" t="s">
        <v>43</v>
      </c>
      <c r="BA27" s="35">
        <f>SUM(AT12:AT15)+SUM(AT23:AT29)+SUM(AT37:AT40)</f>
        <v>8042.26899206022</v>
      </c>
      <c r="BB27" s="35">
        <f>SUM(AU12:AU15)+SUM(AU23:AU29)+SUM(AU37:AU40)</f>
        <v>20075.7219623414</v>
      </c>
      <c r="BC27" s="40">
        <f>BA27-BA28-BA29</f>
        <v>-729.805491728986</v>
      </c>
      <c r="BD27" s="40">
        <f>BB27-BB28-BB29</f>
        <v>23120.8759474646</v>
      </c>
      <c r="BJ27" s="10" t="s">
        <v>16</v>
      </c>
      <c r="BK27" s="10" t="s">
        <v>17</v>
      </c>
      <c r="BL27" s="10" t="s">
        <v>18</v>
      </c>
      <c r="BM27" s="10" t="s">
        <v>19</v>
      </c>
      <c r="BN27" s="10" t="s">
        <v>20</v>
      </c>
      <c r="BO27" s="10" t="s">
        <v>21</v>
      </c>
      <c r="BP27" s="10" t="s">
        <v>22</v>
      </c>
      <c r="BQ27" s="10" t="s">
        <v>23</v>
      </c>
      <c r="BS27" s="53"/>
      <c r="BT27" s="85"/>
      <c r="BU27" s="85" t="s">
        <v>80</v>
      </c>
      <c r="BV27" s="85" t="s">
        <v>39</v>
      </c>
      <c r="BW27" s="117">
        <f>BW24/BW26</f>
        <v>-17.7458410351201</v>
      </c>
      <c r="BX27" s="85"/>
      <c r="BY27" s="85"/>
      <c r="BZ27" s="85"/>
    </row>
    <row r="28" ht="15.75" spans="2:78">
      <c r="B28" s="13" t="s">
        <v>121</v>
      </c>
      <c r="C28" s="14">
        <v>438.513585757206</v>
      </c>
      <c r="D28" s="14">
        <v>468.735625399262</v>
      </c>
      <c r="E28" s="14">
        <v>483.601534421018</v>
      </c>
      <c r="F28" s="14">
        <v>477.563864692535</v>
      </c>
      <c r="G28" s="14">
        <v>450.860440430394</v>
      </c>
      <c r="H28" s="14">
        <v>409.823863531401</v>
      </c>
      <c r="I28" s="14">
        <v>365.31262258729</v>
      </c>
      <c r="J28" s="14">
        <v>329.619093747452</v>
      </c>
      <c r="K28" s="14">
        <v>312.929847716826</v>
      </c>
      <c r="L28" s="14">
        <v>320.594399153991</v>
      </c>
      <c r="M28" s="14">
        <v>351.985731223087</v>
      </c>
      <c r="N28" s="14">
        <v>400.979241681769</v>
      </c>
      <c r="O28" s="14">
        <v>457.559692751799</v>
      </c>
      <c r="P28" s="14">
        <v>510.018674974992</v>
      </c>
      <c r="Q28" s="14">
        <v>547.412993334191</v>
      </c>
      <c r="R28" s="14">
        <v>562.027383912578</v>
      </c>
      <c r="S28" s="14">
        <v>551.377582170504</v>
      </c>
      <c r="T28" s="14">
        <v>519.057493477217</v>
      </c>
      <c r="U28" s="14">
        <v>473.873909134256</v>
      </c>
      <c r="V28" s="14">
        <v>427.337810249803</v>
      </c>
      <c r="W28" s="14">
        <v>390.351290983917</v>
      </c>
      <c r="X28" s="14">
        <v>370.306816705563</v>
      </c>
      <c r="Y28" s="14">
        <v>369.531064554533</v>
      </c>
      <c r="Z28" s="14">
        <v>385.292032970111</v>
      </c>
      <c r="AB28" s="29" t="s">
        <v>122</v>
      </c>
      <c r="AC28" s="27">
        <f t="shared" si="0"/>
        <v>5228.8747567317</v>
      </c>
      <c r="AD28" s="28">
        <f t="shared" si="1"/>
        <v>5145.79183883</v>
      </c>
      <c r="AE28" s="28">
        <f t="shared" si="2"/>
        <v>5564.14674521946</v>
      </c>
      <c r="AF28" s="28">
        <f t="shared" si="3"/>
        <v>4810.51985034223</v>
      </c>
      <c r="AG28" s="28">
        <f t="shared" si="4"/>
        <v>5104.53139292752</v>
      </c>
      <c r="AH28" s="28">
        <f t="shared" si="5"/>
        <v>5270.13520263417</v>
      </c>
      <c r="AI28" s="28">
        <f t="shared" si="6"/>
        <v>5876.5527348531</v>
      </c>
      <c r="AJ28" s="28">
        <f t="shared" si="7"/>
        <v>4498.1138607086</v>
      </c>
      <c r="AK28" s="28">
        <f t="shared" si="8"/>
        <v>3450.41244189105</v>
      </c>
      <c r="AL28" s="28">
        <f t="shared" si="9"/>
        <v>3464.78813092062</v>
      </c>
      <c r="AM28" s="28">
        <f t="shared" si="10"/>
        <v>5205.26668105801</v>
      </c>
      <c r="AN28" s="28">
        <f t="shared" si="11"/>
        <v>5169.39991450368</v>
      </c>
      <c r="AP28" s="29" t="s">
        <v>122</v>
      </c>
      <c r="AQ28" s="35">
        <f t="shared" si="12"/>
        <v>10374.6665955617</v>
      </c>
      <c r="AR28" s="35">
        <f t="shared" si="13"/>
        <v>93.0829179016973</v>
      </c>
      <c r="AS28" s="35">
        <f t="shared" si="14"/>
        <v>763.626894877233</v>
      </c>
      <c r="AT28" s="35">
        <f t="shared" si="15"/>
        <v>-155.603809706651</v>
      </c>
      <c r="AU28" s="35">
        <f t="shared" si="16"/>
        <v>1388.4388741445</v>
      </c>
      <c r="AV28" s="35">
        <f t="shared" si="17"/>
        <v>-4.37568902956991</v>
      </c>
      <c r="AW28" s="35">
        <f t="shared" si="18"/>
        <v>45.8667665543289</v>
      </c>
      <c r="AX28" s="31"/>
      <c r="AY28" s="42"/>
      <c r="AZ28" s="10" t="s">
        <v>40</v>
      </c>
      <c r="BA28" s="35">
        <f>SUM(AT16:AT22)+SUM(AT30:AT36)</f>
        <v>8762.07448378921</v>
      </c>
      <c r="BB28" s="35">
        <f>SUM(AU16:AU22)+SUM(AU30:AU36)</f>
        <v>-3055.15398512317</v>
      </c>
      <c r="BC28" s="43"/>
      <c r="BD28" s="43"/>
      <c r="BF28" s="20" t="s">
        <v>123</v>
      </c>
      <c r="BG28" s="66" t="s">
        <v>124</v>
      </c>
      <c r="BH28" s="67"/>
      <c r="BI28" s="68"/>
      <c r="BJ28" s="40">
        <f>SUM(BJ10:BJ18)</f>
        <v>298796.573814148</v>
      </c>
      <c r="BK28" s="40">
        <f>SUM(BK10:BK18)</f>
        <v>-3438.03072196856</v>
      </c>
      <c r="BL28" s="40">
        <f t="shared" ref="BL28:BQ28" si="19">SUM(BL10:BL18)</f>
        <v>16466.4796432396</v>
      </c>
      <c r="BM28" s="40">
        <f t="shared" si="19"/>
        <v>2516.15219916225</v>
      </c>
      <c r="BN28" s="40">
        <f t="shared" si="19"/>
        <v>-1486.25237095767</v>
      </c>
      <c r="BO28" s="40">
        <f t="shared" si="19"/>
        <v>6724.89878156709</v>
      </c>
      <c r="BP28" s="40">
        <f t="shared" si="19"/>
        <v>-75.0114997448259</v>
      </c>
      <c r="BQ28" s="40">
        <f t="shared" si="19"/>
        <v>-229.978783382416</v>
      </c>
      <c r="BS28" s="53"/>
      <c r="BT28" s="85"/>
      <c r="BU28" s="85" t="s">
        <v>85</v>
      </c>
      <c r="BV28" s="85" t="s">
        <v>39</v>
      </c>
      <c r="BW28" s="118">
        <f>BW25/BW26</f>
        <v>-0.0731423290203331</v>
      </c>
      <c r="BX28" s="85"/>
      <c r="BY28" s="85"/>
      <c r="BZ28" s="85"/>
    </row>
    <row r="29" ht="15.75" spans="2:78">
      <c r="B29" s="13" t="s">
        <v>125</v>
      </c>
      <c r="C29" s="14">
        <v>415.17275336081</v>
      </c>
      <c r="D29" s="14">
        <v>441.447003924882</v>
      </c>
      <c r="E29" s="14">
        <v>458.911375445339</v>
      </c>
      <c r="F29" s="14">
        <v>461.284575537506</v>
      </c>
      <c r="G29" s="14">
        <v>446.45638462082</v>
      </c>
      <c r="H29" s="14">
        <v>417.421235395686</v>
      </c>
      <c r="I29" s="14">
        <v>381.733891247173</v>
      </c>
      <c r="J29" s="14">
        <v>349.412798356895</v>
      </c>
      <c r="K29" s="14">
        <v>329.962817564467</v>
      </c>
      <c r="L29" s="14">
        <v>329.643610015041</v>
      </c>
      <c r="M29" s="14">
        <v>349.932931151446</v>
      </c>
      <c r="N29" s="14">
        <v>387.473683713938</v>
      </c>
      <c r="O29" s="14">
        <v>435.151689514861</v>
      </c>
      <c r="P29" s="14">
        <v>483.739612742794</v>
      </c>
      <c r="Q29" s="14">
        <v>523.743069994504</v>
      </c>
      <c r="R29" s="14">
        <v>547.323051409526</v>
      </c>
      <c r="S29" s="14">
        <v>550.115856841996</v>
      </c>
      <c r="T29" s="14">
        <v>532.48203096275</v>
      </c>
      <c r="U29" s="14">
        <v>499.570890678065</v>
      </c>
      <c r="V29" s="14">
        <v>459.903645662272</v>
      </c>
      <c r="W29" s="14">
        <v>422.859272378495</v>
      </c>
      <c r="X29" s="14">
        <v>396.023778887576</v>
      </c>
      <c r="Y29" s="14">
        <v>383.395690678154</v>
      </c>
      <c r="Z29" s="14">
        <v>384.911332866403</v>
      </c>
      <c r="AB29" s="29" t="s">
        <v>126</v>
      </c>
      <c r="AC29" s="27">
        <f t="shared" si="0"/>
        <v>5200.71504351539</v>
      </c>
      <c r="AD29" s="28">
        <f t="shared" si="1"/>
        <v>5187.35793943601</v>
      </c>
      <c r="AE29" s="28">
        <f t="shared" si="2"/>
        <v>5619.2199226174</v>
      </c>
      <c r="AF29" s="28">
        <f t="shared" si="3"/>
        <v>4768.853060334</v>
      </c>
      <c r="AG29" s="28">
        <f t="shared" si="4"/>
        <v>4989.54653229575</v>
      </c>
      <c r="AH29" s="28">
        <f t="shared" si="5"/>
        <v>5398.52645065565</v>
      </c>
      <c r="AI29" s="28">
        <f t="shared" si="6"/>
        <v>5713.24863975147</v>
      </c>
      <c r="AJ29" s="28">
        <f t="shared" si="7"/>
        <v>4674.82434319993</v>
      </c>
      <c r="AK29" s="28">
        <f t="shared" si="8"/>
        <v>3453.91750773969</v>
      </c>
      <c r="AL29" s="28">
        <f t="shared" si="9"/>
        <v>3469.75155123245</v>
      </c>
      <c r="AM29" s="28">
        <f t="shared" si="10"/>
        <v>5201.60882087056</v>
      </c>
      <c r="AN29" s="28">
        <f t="shared" si="11"/>
        <v>5186.46416208084</v>
      </c>
      <c r="AP29" s="29" t="s">
        <v>126</v>
      </c>
      <c r="AQ29" s="35">
        <f t="shared" si="12"/>
        <v>10388.0729829514</v>
      </c>
      <c r="AR29" s="35">
        <f t="shared" si="13"/>
        <v>23.357104079384</v>
      </c>
      <c r="AS29" s="35">
        <f t="shared" si="14"/>
        <v>860.366862283394</v>
      </c>
      <c r="AT29" s="35">
        <f t="shared" si="15"/>
        <v>-398.979918359903</v>
      </c>
      <c r="AU29" s="35">
        <f t="shared" si="16"/>
        <v>1048.42429655155</v>
      </c>
      <c r="AV29" s="35">
        <f t="shared" si="17"/>
        <v>-5.83404349276816</v>
      </c>
      <c r="AW29" s="35">
        <f t="shared" si="18"/>
        <v>25.1446587897144</v>
      </c>
      <c r="AX29" s="31"/>
      <c r="AY29" s="24"/>
      <c r="AZ29" s="10" t="s">
        <v>40</v>
      </c>
      <c r="BA29" s="35">
        <f>AT11*1</f>
        <v>10</v>
      </c>
      <c r="BB29" s="35">
        <f>AU11*1</f>
        <v>10</v>
      </c>
      <c r="BC29" s="41"/>
      <c r="BD29" s="41"/>
      <c r="BF29" s="57"/>
      <c r="BG29" s="60" t="s">
        <v>127</v>
      </c>
      <c r="BH29" s="69"/>
      <c r="BI29" s="70"/>
      <c r="BJ29" s="41">
        <f>SUM(BJ19:BJ26)</f>
        <v>0</v>
      </c>
      <c r="BK29" s="41">
        <f t="shared" ref="BK29:BQ29" si="20">SUM(BK19:BK26)</f>
        <v>44140.7407963364</v>
      </c>
      <c r="BL29" s="41">
        <f t="shared" si="20"/>
        <v>17394.453276143</v>
      </c>
      <c r="BM29" s="41">
        <f t="shared" si="20"/>
        <v>-7818.94202891334</v>
      </c>
      <c r="BN29" s="41">
        <f t="shared" si="20"/>
        <v>21259.9785363016</v>
      </c>
      <c r="BO29" s="41">
        <f t="shared" si="20"/>
        <v>-6973.00442334993</v>
      </c>
      <c r="BP29" s="41">
        <f t="shared" si="20"/>
        <v>-41.4789660956926</v>
      </c>
      <c r="BQ29" s="41">
        <f t="shared" si="20"/>
        <v>149.268360869675</v>
      </c>
      <c r="BS29" s="86"/>
      <c r="BT29" s="87"/>
      <c r="BU29" s="87" t="s">
        <v>90</v>
      </c>
      <c r="BV29" s="87" t="s">
        <v>39</v>
      </c>
      <c r="BW29" s="119">
        <f>1+BW28</f>
        <v>0.926857670979667</v>
      </c>
      <c r="BX29" s="85"/>
      <c r="BY29" s="85"/>
      <c r="BZ29" s="85"/>
    </row>
    <row r="30" ht="15.75" spans="2:78">
      <c r="B30" s="13" t="s">
        <v>128</v>
      </c>
      <c r="C30" s="14">
        <v>399.504816472609</v>
      </c>
      <c r="D30" s="14">
        <v>416.829779433313</v>
      </c>
      <c r="E30" s="14">
        <v>431.621647938568</v>
      </c>
      <c r="F30" s="14">
        <v>438.211050348269</v>
      </c>
      <c r="G30" s="14">
        <v>433.266590834105</v>
      </c>
      <c r="H30" s="14">
        <v>416.957857238859</v>
      </c>
      <c r="I30" s="14">
        <v>393.233327429011</v>
      </c>
      <c r="J30" s="14">
        <v>368.830091265271</v>
      </c>
      <c r="K30" s="14">
        <v>351.223870302385</v>
      </c>
      <c r="L30" s="14">
        <v>346.321097321494</v>
      </c>
      <c r="M30" s="14">
        <v>356.825086096267</v>
      </c>
      <c r="N30" s="14">
        <v>381.774227533372</v>
      </c>
      <c r="O30" s="14">
        <v>417.105608188329</v>
      </c>
      <c r="P30" s="14">
        <v>456.731424170932</v>
      </c>
      <c r="Q30" s="14">
        <v>493.720002492252</v>
      </c>
      <c r="R30" s="14">
        <v>521.501509699795</v>
      </c>
      <c r="S30" s="14">
        <v>535.157565417021</v>
      </c>
      <c r="T30" s="14">
        <v>532.641365917159</v>
      </c>
      <c r="U30" s="14">
        <v>515.457132266774</v>
      </c>
      <c r="V30" s="14">
        <v>488.310826944456</v>
      </c>
      <c r="W30" s="14">
        <v>457.678763594754</v>
      </c>
      <c r="X30" s="14">
        <v>429.84483160946</v>
      </c>
      <c r="Y30" s="14">
        <v>409.252832426951</v>
      </c>
      <c r="Z30" s="14">
        <v>397.767076555977</v>
      </c>
      <c r="AB30" s="29" t="s">
        <v>129</v>
      </c>
      <c r="AC30" s="27">
        <f t="shared" si="0"/>
        <v>5155.06517583329</v>
      </c>
      <c r="AD30" s="28">
        <f t="shared" si="1"/>
        <v>5234.70320566409</v>
      </c>
      <c r="AE30" s="28">
        <f t="shared" si="2"/>
        <v>5655.16893928386</v>
      </c>
      <c r="AF30" s="28">
        <f t="shared" si="3"/>
        <v>4734.59944221352</v>
      </c>
      <c r="AG30" s="28">
        <f t="shared" si="4"/>
        <v>4937.29843023952</v>
      </c>
      <c r="AH30" s="28">
        <f t="shared" si="5"/>
        <v>5452.46995125786</v>
      </c>
      <c r="AI30" s="28">
        <f t="shared" si="6"/>
        <v>5493.24921815121</v>
      </c>
      <c r="AJ30" s="28">
        <f t="shared" si="7"/>
        <v>4896.51916334617</v>
      </c>
      <c r="AK30" s="28">
        <f t="shared" si="8"/>
        <v>3454.44141160209</v>
      </c>
      <c r="AL30" s="28">
        <f t="shared" si="9"/>
        <v>3470.12277330698</v>
      </c>
      <c r="AM30" s="28">
        <f t="shared" si="10"/>
        <v>5190.24729049865</v>
      </c>
      <c r="AN30" s="28">
        <f t="shared" si="11"/>
        <v>5199.52109099873</v>
      </c>
      <c r="AP30" s="29" t="s">
        <v>129</v>
      </c>
      <c r="AQ30" s="35">
        <f t="shared" si="12"/>
        <v>10389.7683814974</v>
      </c>
      <c r="AR30" s="35">
        <f t="shared" si="13"/>
        <v>-69.6380298308068</v>
      </c>
      <c r="AS30" s="35">
        <f t="shared" si="14"/>
        <v>930.569497070337</v>
      </c>
      <c r="AT30" s="35">
        <f t="shared" si="15"/>
        <v>-505.171521018336</v>
      </c>
      <c r="AU30" s="35">
        <f t="shared" si="16"/>
        <v>606.730054805039</v>
      </c>
      <c r="AV30" s="35">
        <f t="shared" si="17"/>
        <v>-5.68136170488742</v>
      </c>
      <c r="AW30" s="35">
        <f t="shared" si="18"/>
        <v>0.726199499924405</v>
      </c>
      <c r="AX30" s="31"/>
      <c r="AY30" s="25" t="s">
        <v>130</v>
      </c>
      <c r="AZ30" s="10" t="s">
        <v>43</v>
      </c>
      <c r="BA30" s="35">
        <f>SUM(AT20:AT25)+SUM(AT34:AT39)</f>
        <v>17577.4026819549</v>
      </c>
      <c r="BB30" s="35">
        <f>SUM(AU20:AU25)+SUM(AU34:AU39)</f>
        <v>7512.89824643304</v>
      </c>
      <c r="BC30" s="40">
        <f>BA30-BA31</f>
        <v>21138.1439808541</v>
      </c>
      <c r="BD30" s="40">
        <f>BB30-BB31</f>
        <v>2461.11668225982</v>
      </c>
      <c r="BF30" s="57"/>
      <c r="BG30" s="66" t="s">
        <v>131</v>
      </c>
      <c r="BH30" s="67"/>
      <c r="BI30" s="68"/>
      <c r="BJ30" s="40">
        <f>SQRT((BJ28^2)+(BJ29^2))</f>
        <v>298796.573814148</v>
      </c>
      <c r="BK30" s="40">
        <f t="shared" ref="BK30:BQ30" si="21">SQRT((BK28^2)+(BK29^2))</f>
        <v>44274.4288872771</v>
      </c>
      <c r="BL30" s="40">
        <f t="shared" si="21"/>
        <v>23952.2849978274</v>
      </c>
      <c r="BM30" s="40">
        <f t="shared" si="21"/>
        <v>8213.82227351289</v>
      </c>
      <c r="BN30" s="40">
        <f t="shared" si="21"/>
        <v>21311.8660251556</v>
      </c>
      <c r="BO30" s="40">
        <f t="shared" si="21"/>
        <v>9687.46893209884</v>
      </c>
      <c r="BP30" s="40">
        <f t="shared" si="21"/>
        <v>85.7159828872984</v>
      </c>
      <c r="BQ30" s="40">
        <f t="shared" si="21"/>
        <v>274.173821439568</v>
      </c>
      <c r="BS30" s="47" t="s">
        <v>132</v>
      </c>
      <c r="BT30" s="84"/>
      <c r="BU30" s="84"/>
      <c r="BV30" s="84"/>
      <c r="BW30" s="112"/>
      <c r="BX30" s="85"/>
      <c r="BY30" s="85"/>
      <c r="BZ30" s="85"/>
    </row>
    <row r="31" ht="15.75" spans="2:78">
      <c r="B31" s="13" t="s">
        <v>133</v>
      </c>
      <c r="C31" s="14">
        <v>395.023350753037</v>
      </c>
      <c r="D31" s="14">
        <v>399.081455897093</v>
      </c>
      <c r="E31" s="14">
        <v>405.565993573131</v>
      </c>
      <c r="F31" s="14">
        <v>410.822894196967</v>
      </c>
      <c r="G31" s="14">
        <v>411.771550054002</v>
      </c>
      <c r="H31" s="14">
        <v>406.851916618701</v>
      </c>
      <c r="I31" s="14">
        <v>396.741658660636</v>
      </c>
      <c r="J31" s="14">
        <v>384.349584885184</v>
      </c>
      <c r="K31" s="14">
        <v>373.896842658784</v>
      </c>
      <c r="L31" s="14">
        <v>369.448521931436</v>
      </c>
      <c r="M31" s="14">
        <v>373.604851601131</v>
      </c>
      <c r="N31" s="14">
        <v>386.910267437931</v>
      </c>
      <c r="O31" s="14">
        <v>408.02617723551</v>
      </c>
      <c r="P31" s="14">
        <v>434.277688282799</v>
      </c>
      <c r="Q31" s="14">
        <v>462.163403278282</v>
      </c>
      <c r="R31" s="14">
        <v>487.74722218148</v>
      </c>
      <c r="S31" s="14">
        <v>507.150319720504</v>
      </c>
      <c r="T31" s="14">
        <v>517.309848822971</v>
      </c>
      <c r="U31" s="14">
        <v>516.819836510966</v>
      </c>
      <c r="V31" s="14">
        <v>506.387813255506</v>
      </c>
      <c r="W31" s="14">
        <v>488.550367815069</v>
      </c>
      <c r="X31" s="14">
        <v>466.746869093372</v>
      </c>
      <c r="Y31" s="14">
        <v>444.270517334329</v>
      </c>
      <c r="Z31" s="14">
        <v>423.634372884037</v>
      </c>
      <c r="AB31" s="29" t="s">
        <v>134</v>
      </c>
      <c r="AC31" s="27">
        <f t="shared" si="0"/>
        <v>5101.62638669665</v>
      </c>
      <c r="AD31" s="28">
        <f t="shared" si="1"/>
        <v>5275.52693798621</v>
      </c>
      <c r="AE31" s="28">
        <f t="shared" si="2"/>
        <v>5663.08443641483</v>
      </c>
      <c r="AF31" s="28">
        <f t="shared" si="3"/>
        <v>4714.06888826803</v>
      </c>
      <c r="AG31" s="28">
        <f t="shared" si="4"/>
        <v>4968.75346930209</v>
      </c>
      <c r="AH31" s="28">
        <f t="shared" si="5"/>
        <v>5408.39985538077</v>
      </c>
      <c r="AI31" s="28">
        <f t="shared" si="6"/>
        <v>5245.79182061448</v>
      </c>
      <c r="AJ31" s="28">
        <f t="shared" si="7"/>
        <v>5131.36150406838</v>
      </c>
      <c r="AK31" s="28">
        <f t="shared" si="8"/>
        <v>3451.31742892379</v>
      </c>
      <c r="AL31" s="28">
        <f t="shared" si="9"/>
        <v>3464.94211472852</v>
      </c>
      <c r="AM31" s="28">
        <f t="shared" si="10"/>
        <v>5170.884172806</v>
      </c>
      <c r="AN31" s="28">
        <f t="shared" si="11"/>
        <v>5206.26915187686</v>
      </c>
      <c r="AP31" s="29" t="s">
        <v>134</v>
      </c>
      <c r="AQ31" s="35">
        <f t="shared" si="12"/>
        <v>10377.1533246829</v>
      </c>
      <c r="AR31" s="35">
        <f t="shared" si="13"/>
        <v>-163.900551289563</v>
      </c>
      <c r="AS31" s="35">
        <f t="shared" si="14"/>
        <v>959.015548146792</v>
      </c>
      <c r="AT31" s="35">
        <f t="shared" si="15"/>
        <v>-429.646386078683</v>
      </c>
      <c r="AU31" s="35">
        <f t="shared" si="16"/>
        <v>124.430316546096</v>
      </c>
      <c r="AV31" s="35">
        <f t="shared" si="17"/>
        <v>-3.62468580473205</v>
      </c>
      <c r="AW31" s="35">
        <f t="shared" si="18"/>
        <v>-25.3849790708646</v>
      </c>
      <c r="AX31" s="31"/>
      <c r="AY31" s="24"/>
      <c r="AZ31" s="10" t="s">
        <v>40</v>
      </c>
      <c r="BA31" s="35">
        <f>SUM(AT13:AT18)+SUM(AT27:AT32)</f>
        <v>-3560.74129889916</v>
      </c>
      <c r="BB31" s="35">
        <f>SUM(AU13:AU18)+SUM(AU27:AU32)</f>
        <v>5051.78156417322</v>
      </c>
      <c r="BC31" s="41"/>
      <c r="BD31" s="41"/>
      <c r="BF31" s="57"/>
      <c r="BG31" s="58" t="s">
        <v>135</v>
      </c>
      <c r="BI31" s="71"/>
      <c r="BJ31" s="72">
        <v>696</v>
      </c>
      <c r="BK31" s="72">
        <v>559</v>
      </c>
      <c r="BL31" s="72">
        <v>448</v>
      </c>
      <c r="BM31" s="72">
        <v>566</v>
      </c>
      <c r="BN31" s="72">
        <v>439</v>
      </c>
      <c r="BO31" s="72">
        <v>565</v>
      </c>
      <c r="BP31" s="72">
        <v>507</v>
      </c>
      <c r="BQ31" s="72">
        <v>535</v>
      </c>
      <c r="BS31" s="53" t="s">
        <v>48</v>
      </c>
      <c r="BT31" s="85" t="s">
        <v>136</v>
      </c>
      <c r="BU31" s="85" t="s">
        <v>137</v>
      </c>
      <c r="BV31" s="85" t="s">
        <v>39</v>
      </c>
      <c r="BW31" s="120">
        <f>3*BK37</f>
        <v>1499.7</v>
      </c>
      <c r="BX31" s="85"/>
      <c r="BY31" s="85"/>
      <c r="BZ31" s="85"/>
    </row>
    <row r="32" ht="15.75" spans="2:76">
      <c r="B32" s="13" t="s">
        <v>138</v>
      </c>
      <c r="C32" s="14">
        <v>404.284222940098</v>
      </c>
      <c r="D32" s="14">
        <v>392.417141480254</v>
      </c>
      <c r="E32" s="14">
        <v>385.522374591425</v>
      </c>
      <c r="F32" s="14">
        <v>383.205057626715</v>
      </c>
      <c r="G32" s="14">
        <v>384.251162182104</v>
      </c>
      <c r="H32" s="14">
        <v>386.94344960117</v>
      </c>
      <c r="I32" s="14">
        <v>389.731761438397</v>
      </c>
      <c r="J32" s="14">
        <v>391.861940506971</v>
      </c>
      <c r="K32" s="14">
        <v>393.545370012595</v>
      </c>
      <c r="L32" s="14">
        <v>395.601985470297</v>
      </c>
      <c r="M32" s="14">
        <v>398.914728432877</v>
      </c>
      <c r="N32" s="14">
        <v>404.122293132231</v>
      </c>
      <c r="O32" s="14">
        <v>411.679293276597</v>
      </c>
      <c r="P32" s="14">
        <v>422.023231059729</v>
      </c>
      <c r="Q32" s="14">
        <v>435.482844220697</v>
      </c>
      <c r="R32" s="14">
        <v>451.842681185274</v>
      </c>
      <c r="S32" s="14">
        <v>469.873660992792</v>
      </c>
      <c r="T32" s="14">
        <v>487.266800825378</v>
      </c>
      <c r="U32" s="14">
        <v>501.136493512176</v>
      </c>
      <c r="V32" s="14">
        <v>508.83312321312</v>
      </c>
      <c r="W32" s="14">
        <v>508.605707378722</v>
      </c>
      <c r="X32" s="14">
        <v>499.845950603938</v>
      </c>
      <c r="Y32" s="14">
        <v>483.020653665411</v>
      </c>
      <c r="Z32" s="14">
        <v>459.592854121613</v>
      </c>
      <c r="AB32" s="29" t="s">
        <v>139</v>
      </c>
      <c r="AC32" s="27">
        <f t="shared" si="0"/>
        <v>5051.94659055383</v>
      </c>
      <c r="AD32" s="28">
        <f t="shared" si="1"/>
        <v>5297.65819091675</v>
      </c>
      <c r="AE32" s="28">
        <f t="shared" si="2"/>
        <v>5639.20329405545</v>
      </c>
      <c r="AF32" s="28">
        <f t="shared" si="3"/>
        <v>4710.40148741513</v>
      </c>
      <c r="AG32" s="28">
        <f t="shared" si="4"/>
        <v>5092.50757299517</v>
      </c>
      <c r="AH32" s="28">
        <f t="shared" si="5"/>
        <v>5257.09720847541</v>
      </c>
      <c r="AI32" s="28">
        <f t="shared" si="6"/>
        <v>5014.79191998223</v>
      </c>
      <c r="AJ32" s="28">
        <f t="shared" si="7"/>
        <v>5334.81286148835</v>
      </c>
      <c r="AK32" s="28">
        <f t="shared" si="8"/>
        <v>3444.75716884766</v>
      </c>
      <c r="AL32" s="28">
        <f t="shared" si="9"/>
        <v>3453.65197108966</v>
      </c>
      <c r="AM32" s="28">
        <f t="shared" si="10"/>
        <v>5145.12350363078</v>
      </c>
      <c r="AN32" s="28">
        <f t="shared" si="11"/>
        <v>5204.4812778398</v>
      </c>
      <c r="AP32" s="29" t="s">
        <v>139</v>
      </c>
      <c r="AQ32" s="35">
        <f t="shared" si="12"/>
        <v>10349.6047814706</v>
      </c>
      <c r="AR32" s="35">
        <f t="shared" si="13"/>
        <v>-235.711600362912</v>
      </c>
      <c r="AS32" s="35">
        <f t="shared" si="14"/>
        <v>938.801806640313</v>
      </c>
      <c r="AT32" s="35">
        <f t="shared" si="15"/>
        <v>-154.589635480246</v>
      </c>
      <c r="AU32" s="35">
        <f t="shared" si="16"/>
        <v>-310.020941506114</v>
      </c>
      <c r="AV32" s="35">
        <f t="shared" si="17"/>
        <v>1.1051977579973</v>
      </c>
      <c r="AW32" s="35">
        <f t="shared" si="18"/>
        <v>-49.3577742090201</v>
      </c>
      <c r="AX32" s="31"/>
      <c r="AY32" s="25">
        <v>23</v>
      </c>
      <c r="AZ32" s="10" t="s">
        <v>43</v>
      </c>
      <c r="BA32" s="35">
        <f>SUM(AT14:AT18)+SUM(AT24:AT28)+SUM(AT34:AT38)</f>
        <v>9052.44600488808</v>
      </c>
      <c r="BB32" s="35">
        <f>SUM(AU14:AU18)+SUM(AU24:AU28)+SUM(AU34:AU38)</f>
        <v>7776.76249498498</v>
      </c>
      <c r="BC32" s="40">
        <f>BA32-BA33-BA34</f>
        <v>1290.54853392673</v>
      </c>
      <c r="BD32" s="40">
        <f>BB32-BB33-BB34</f>
        <v>-1477.04298724826</v>
      </c>
      <c r="BF32" s="57"/>
      <c r="BG32" s="58" t="s">
        <v>140</v>
      </c>
      <c r="BI32" s="71"/>
      <c r="BJ32" s="42"/>
      <c r="BK32" s="43">
        <v>0.976</v>
      </c>
      <c r="BL32" s="43">
        <v>1</v>
      </c>
      <c r="BM32" s="43">
        <f>BK32</f>
        <v>0.976</v>
      </c>
      <c r="BN32" s="43">
        <v>1.082</v>
      </c>
      <c r="BO32" s="43">
        <v>1.132</v>
      </c>
      <c r="BP32" s="88">
        <f>BK32^2</f>
        <v>0.952576</v>
      </c>
      <c r="BQ32" s="43">
        <f>BK32</f>
        <v>0.976</v>
      </c>
      <c r="BR32" s="9"/>
      <c r="BS32" s="58" t="s">
        <v>48</v>
      </c>
      <c r="BT32" s="2" t="s">
        <v>141</v>
      </c>
      <c r="BU32" s="2" t="s">
        <v>98</v>
      </c>
      <c r="BV32" s="2" t="s">
        <v>39</v>
      </c>
      <c r="BW32" s="120">
        <f>2*BM37</f>
        <v>1082</v>
      </c>
      <c r="BX32" s="121" t="s">
        <v>142</v>
      </c>
    </row>
    <row r="33" ht="15.75" spans="2:76">
      <c r="B33" s="13" t="s">
        <v>143</v>
      </c>
      <c r="C33" s="14">
        <v>427.762461318519</v>
      </c>
      <c r="D33" s="14">
        <v>399.966325897741</v>
      </c>
      <c r="E33" s="14">
        <v>376.382941293943</v>
      </c>
      <c r="F33" s="14">
        <v>360.700006783348</v>
      </c>
      <c r="G33" s="14">
        <v>355.043724523952</v>
      </c>
      <c r="H33" s="14">
        <v>359.342685480671</v>
      </c>
      <c r="I33" s="14">
        <v>371.460623382335</v>
      </c>
      <c r="J33" s="14">
        <v>387.961342705245</v>
      </c>
      <c r="K33" s="14">
        <v>405.065932685289</v>
      </c>
      <c r="L33" s="14">
        <v>419.429362038606</v>
      </c>
      <c r="M33" s="14">
        <v>428.667783846153</v>
      </c>
      <c r="N33" s="14">
        <v>431.775942429352</v>
      </c>
      <c r="O33" s="14">
        <v>429.484959215607</v>
      </c>
      <c r="P33" s="14">
        <v>424.350599093575</v>
      </c>
      <c r="Q33" s="14">
        <v>420.254127292891</v>
      </c>
      <c r="R33" s="14">
        <v>421.235682418181</v>
      </c>
      <c r="S33" s="14">
        <v>430.021466728137</v>
      </c>
      <c r="T33" s="14">
        <v>446.888387406276</v>
      </c>
      <c r="U33" s="14">
        <v>469.380277699463</v>
      </c>
      <c r="V33" s="14">
        <v>492.938333763685</v>
      </c>
      <c r="W33" s="14">
        <v>512.084377473181</v>
      </c>
      <c r="X33" s="14">
        <v>521.690880505299</v>
      </c>
      <c r="Y33" s="14">
        <v>518.070365966887</v>
      </c>
      <c r="Z33" s="14">
        <v>499.843102459871</v>
      </c>
      <c r="AB33" s="29" t="s">
        <v>144</v>
      </c>
      <c r="AC33" s="27">
        <f t="shared" si="0"/>
        <v>5016.59620924165</v>
      </c>
      <c r="AD33" s="28">
        <f t="shared" si="1"/>
        <v>5293.20548316656</v>
      </c>
      <c r="AE33" s="28">
        <f t="shared" si="2"/>
        <v>5586.24256002305</v>
      </c>
      <c r="AF33" s="28">
        <f t="shared" si="3"/>
        <v>4723.55913238515</v>
      </c>
      <c r="AG33" s="28">
        <f t="shared" si="4"/>
        <v>5297.67885135844</v>
      </c>
      <c r="AH33" s="28">
        <f t="shared" si="5"/>
        <v>5012.12284104976</v>
      </c>
      <c r="AI33" s="28">
        <f t="shared" si="6"/>
        <v>4851.43336745284</v>
      </c>
      <c r="AJ33" s="28">
        <f t="shared" si="7"/>
        <v>5458.36832495537</v>
      </c>
      <c r="AK33" s="28">
        <f t="shared" si="8"/>
        <v>3435.93843939209</v>
      </c>
      <c r="AL33" s="28">
        <f t="shared" si="9"/>
        <v>3436.84331049074</v>
      </c>
      <c r="AM33" s="28">
        <f t="shared" si="10"/>
        <v>5117.09230182147</v>
      </c>
      <c r="AN33" s="28">
        <f t="shared" si="11"/>
        <v>5192.70939058673</v>
      </c>
      <c r="AP33" s="29" t="s">
        <v>144</v>
      </c>
      <c r="AQ33" s="35">
        <f t="shared" si="12"/>
        <v>10309.8016924082</v>
      </c>
      <c r="AR33" s="35">
        <f t="shared" si="13"/>
        <v>-266.609273924913</v>
      </c>
      <c r="AS33" s="35">
        <f t="shared" si="14"/>
        <v>872.6834276379</v>
      </c>
      <c r="AT33" s="35">
        <f t="shared" si="15"/>
        <v>295.556010308682</v>
      </c>
      <c r="AU33" s="35">
        <f t="shared" si="16"/>
        <v>-596.934957502525</v>
      </c>
      <c r="AV33" s="35">
        <f t="shared" si="17"/>
        <v>9.09512890135511</v>
      </c>
      <c r="AW33" s="35">
        <f t="shared" si="18"/>
        <v>-65.6170887652579</v>
      </c>
      <c r="AX33" s="31"/>
      <c r="AY33" s="42"/>
      <c r="AZ33" s="10" t="s">
        <v>40</v>
      </c>
      <c r="BA33" s="35">
        <f>SUM(AT12:AT13)+SUM(AT19:AT23)+SUM(AT29:AT33)+SUM(AT39:AT40)</f>
        <v>7751.89747096135</v>
      </c>
      <c r="BB33" s="35">
        <f>SUM(AU12:AU13)+SUM(AU19:AU23)+SUM(AU29:AU33)+SUM(AU39:AU40)</f>
        <v>9243.80548223324</v>
      </c>
      <c r="BC33" s="43"/>
      <c r="BD33" s="43"/>
      <c r="BF33" s="57"/>
      <c r="BG33" s="60" t="s">
        <v>145</v>
      </c>
      <c r="BH33" s="69"/>
      <c r="BI33" s="70"/>
      <c r="BJ33" s="24"/>
      <c r="BK33" s="41">
        <f>BW35</f>
        <v>1.11713</v>
      </c>
      <c r="BL33" s="41">
        <f>BV19</f>
        <v>1.13625304</v>
      </c>
      <c r="BM33" s="41">
        <f>BW35</f>
        <v>1.11713</v>
      </c>
      <c r="BN33" s="41">
        <f>BW29</f>
        <v>0.926857670979667</v>
      </c>
      <c r="BO33" s="43">
        <v>1</v>
      </c>
      <c r="BP33" s="43">
        <v>1</v>
      </c>
      <c r="BQ33" s="41">
        <f>BV19</f>
        <v>1.13625304</v>
      </c>
      <c r="BR33" s="9"/>
      <c r="BS33" s="58" t="s">
        <v>146</v>
      </c>
      <c r="BV33" s="2" t="s">
        <v>39</v>
      </c>
      <c r="BW33" s="120">
        <f>(BW31-BW32)-360</f>
        <v>57.6999999999998</v>
      </c>
      <c r="BX33" s="121">
        <f>MOD(BW33,360)</f>
        <v>57.6999999999998</v>
      </c>
    </row>
    <row r="34" ht="15.75" spans="2:75">
      <c r="B34" s="13" t="s">
        <v>147</v>
      </c>
      <c r="C34" s="14">
        <v>462.933159956023</v>
      </c>
      <c r="D34" s="14">
        <v>422.48891673024</v>
      </c>
      <c r="E34" s="14">
        <v>381.817817348743</v>
      </c>
      <c r="F34" s="14">
        <v>348.839349302149</v>
      </c>
      <c r="G34" s="14">
        <v>330.0276343188</v>
      </c>
      <c r="H34" s="14">
        <v>328.640190363302</v>
      </c>
      <c r="I34" s="14">
        <v>343.907681453346</v>
      </c>
      <c r="J34" s="14">
        <v>371.395257796581</v>
      </c>
      <c r="K34" s="14">
        <v>404.25748588365</v>
      </c>
      <c r="L34" s="14">
        <v>434.893752266642</v>
      </c>
      <c r="M34" s="14">
        <v>456.610370614235</v>
      </c>
      <c r="N34" s="14">
        <v>465.083183231189</v>
      </c>
      <c r="O34" s="14">
        <v>459.4508346784</v>
      </c>
      <c r="P34" s="14">
        <v>442.749160440598</v>
      </c>
      <c r="Q34" s="14">
        <v>421.349354141893</v>
      </c>
      <c r="R34" s="14">
        <v>403.301267495718</v>
      </c>
      <c r="S34" s="14">
        <v>395.962065188001</v>
      </c>
      <c r="T34" s="14">
        <v>403.701770211613</v>
      </c>
      <c r="U34" s="14">
        <v>426.508264259332</v>
      </c>
      <c r="V34" s="14">
        <v>459.923495329491</v>
      </c>
      <c r="W34" s="14">
        <v>496.197301737551</v>
      </c>
      <c r="X34" s="14">
        <v>526.187642313376</v>
      </c>
      <c r="Y34" s="14">
        <v>541.499036494885</v>
      </c>
      <c r="Z34" s="14">
        <v>536.485910137682</v>
      </c>
      <c r="AB34" s="29" t="s">
        <v>148</v>
      </c>
      <c r="AC34" s="27">
        <f t="shared" si="0"/>
        <v>5002.66218340187</v>
      </c>
      <c r="AD34" s="28">
        <f t="shared" si="1"/>
        <v>5261.54871829157</v>
      </c>
      <c r="AE34" s="28">
        <f t="shared" si="2"/>
        <v>5513.31610242854</v>
      </c>
      <c r="AF34" s="28">
        <f t="shared" si="3"/>
        <v>4750.8947992649</v>
      </c>
      <c r="AG34" s="28">
        <f t="shared" si="4"/>
        <v>5551.54913835391</v>
      </c>
      <c r="AH34" s="28">
        <f t="shared" si="5"/>
        <v>4712.66176333953</v>
      </c>
      <c r="AI34" s="28">
        <f t="shared" si="6"/>
        <v>4801.26152017548</v>
      </c>
      <c r="AJ34" s="28">
        <f t="shared" si="7"/>
        <v>5462.94938151796</v>
      </c>
      <c r="AK34" s="28">
        <f t="shared" si="8"/>
        <v>3426.71099429089</v>
      </c>
      <c r="AL34" s="28">
        <f t="shared" si="9"/>
        <v>3416.84397048972</v>
      </c>
      <c r="AM34" s="28">
        <f t="shared" si="10"/>
        <v>5092.97872975585</v>
      </c>
      <c r="AN34" s="28">
        <f t="shared" si="11"/>
        <v>5171.23217193759</v>
      </c>
      <c r="AP34" s="29" t="s">
        <v>148</v>
      </c>
      <c r="AQ34" s="35">
        <f t="shared" si="12"/>
        <v>10264.2109016934</v>
      </c>
      <c r="AR34" s="35">
        <f t="shared" si="13"/>
        <v>-248.886534889708</v>
      </c>
      <c r="AS34" s="35">
        <f t="shared" si="14"/>
        <v>772.421303163641</v>
      </c>
      <c r="AT34" s="35">
        <f t="shared" si="15"/>
        <v>848.887375014372</v>
      </c>
      <c r="AU34" s="35">
        <f t="shared" si="16"/>
        <v>-651.687861342481</v>
      </c>
      <c r="AV34" s="35">
        <f t="shared" si="17"/>
        <v>19.867023801165</v>
      </c>
      <c r="AW34" s="35">
        <f t="shared" si="18"/>
        <v>-68.2534421817436</v>
      </c>
      <c r="AX34" s="31"/>
      <c r="AY34" s="24"/>
      <c r="AZ34" s="10" t="s">
        <v>40</v>
      </c>
      <c r="BA34" s="35">
        <f>AT11*1</f>
        <v>10</v>
      </c>
      <c r="BB34" s="35">
        <f>AU11*1</f>
        <v>10</v>
      </c>
      <c r="BC34" s="41"/>
      <c r="BD34" s="41"/>
      <c r="BF34" s="57"/>
      <c r="BG34" s="66" t="s">
        <v>149</v>
      </c>
      <c r="BH34" s="67"/>
      <c r="BI34" s="68"/>
      <c r="BJ34" s="73"/>
      <c r="BK34" s="74">
        <v>250.1</v>
      </c>
      <c r="BL34" s="74"/>
      <c r="BM34" s="74">
        <v>4</v>
      </c>
      <c r="BN34" s="74">
        <v>10.8</v>
      </c>
      <c r="BO34" s="74">
        <v>239.3</v>
      </c>
      <c r="BP34" s="73"/>
      <c r="BQ34" s="73"/>
      <c r="BS34" s="58" t="s">
        <v>64</v>
      </c>
      <c r="BT34" s="2" t="s">
        <v>141</v>
      </c>
      <c r="BU34" s="2" t="s">
        <v>80</v>
      </c>
      <c r="BV34" s="2" t="s">
        <v>39</v>
      </c>
      <c r="BW34" s="122">
        <f>(((BW33-80)/(60-50))*(8.3-7.2))+7.2</f>
        <v>4.74699999999998</v>
      </c>
    </row>
    <row r="35" ht="15.75" spans="2:75">
      <c r="B35" s="13" t="s">
        <v>150</v>
      </c>
      <c r="C35" s="14">
        <v>504.068264672953</v>
      </c>
      <c r="D35" s="14">
        <v>457.432813629728</v>
      </c>
      <c r="E35" s="14">
        <v>402.854487791651</v>
      </c>
      <c r="F35" s="14">
        <v>351.793035157895</v>
      </c>
      <c r="G35" s="14">
        <v>315.322735090904</v>
      </c>
      <c r="H35" s="14">
        <v>301.211725882286</v>
      </c>
      <c r="I35" s="14">
        <v>311.914230366922</v>
      </c>
      <c r="J35" s="14">
        <v>344.059194210859</v>
      </c>
      <c r="K35" s="14">
        <v>389.442830304634</v>
      </c>
      <c r="L35" s="14">
        <v>437.093830421059</v>
      </c>
      <c r="M35" s="14">
        <v>475.846279170796</v>
      </c>
      <c r="N35" s="14">
        <v>496.921594613987</v>
      </c>
      <c r="O35" s="14">
        <v>496.073019547372</v>
      </c>
      <c r="P35" s="14">
        <v>474.808705383805</v>
      </c>
      <c r="Q35" s="14">
        <v>440.226752441208</v>
      </c>
      <c r="R35" s="14">
        <v>403.266937312044</v>
      </c>
      <c r="S35" s="14">
        <v>375.717534190064</v>
      </c>
      <c r="T35" s="14">
        <v>366.853329918037</v>
      </c>
      <c r="U35" s="14">
        <v>380.781679294124</v>
      </c>
      <c r="V35" s="14">
        <v>415.295396957809</v>
      </c>
      <c r="W35" s="14">
        <v>462.451673444833</v>
      </c>
      <c r="X35" s="14">
        <v>510.5594185119</v>
      </c>
      <c r="Y35" s="14">
        <v>546.994692167802</v>
      </c>
      <c r="Z35" s="14">
        <v>561.242927368236</v>
      </c>
      <c r="AB35" s="29" t="s">
        <v>151</v>
      </c>
      <c r="AC35" s="27">
        <f t="shared" si="0"/>
        <v>5012.22423788079</v>
      </c>
      <c r="AD35" s="28">
        <f t="shared" si="1"/>
        <v>5210.00884997012</v>
      </c>
      <c r="AE35" s="28">
        <f t="shared" si="2"/>
        <v>5434.27206653723</v>
      </c>
      <c r="AF35" s="28">
        <f t="shared" si="3"/>
        <v>4787.96102131367</v>
      </c>
      <c r="AG35" s="28">
        <f t="shared" si="4"/>
        <v>5804.1227857205</v>
      </c>
      <c r="AH35" s="28">
        <f t="shared" si="5"/>
        <v>4418.11030213041</v>
      </c>
      <c r="AI35" s="28">
        <f t="shared" si="6"/>
        <v>4889.62934101795</v>
      </c>
      <c r="AJ35" s="28">
        <f t="shared" si="7"/>
        <v>5332.60374683296</v>
      </c>
      <c r="AK35" s="28">
        <f t="shared" si="8"/>
        <v>3419.06677166392</v>
      </c>
      <c r="AL35" s="28">
        <f t="shared" si="9"/>
        <v>3397.68896538522</v>
      </c>
      <c r="AM35" s="28">
        <f t="shared" si="10"/>
        <v>5079.4090480459</v>
      </c>
      <c r="AN35" s="28">
        <f t="shared" si="11"/>
        <v>5142.82403980501</v>
      </c>
      <c r="AP35" s="29" t="s">
        <v>151</v>
      </c>
      <c r="AQ35" s="35">
        <f t="shared" si="12"/>
        <v>10222.2330878509</v>
      </c>
      <c r="AR35" s="35">
        <f t="shared" si="13"/>
        <v>-187.784612089335</v>
      </c>
      <c r="AS35" s="35">
        <f t="shared" si="14"/>
        <v>656.311045223561</v>
      </c>
      <c r="AT35" s="35">
        <f t="shared" si="15"/>
        <v>1396.01248359009</v>
      </c>
      <c r="AU35" s="35">
        <f t="shared" si="16"/>
        <v>-432.974405815015</v>
      </c>
      <c r="AV35" s="35">
        <f t="shared" si="17"/>
        <v>31.3778062786932</v>
      </c>
      <c r="AW35" s="35">
        <f t="shared" si="18"/>
        <v>-53.4149917591112</v>
      </c>
      <c r="AX35" s="31"/>
      <c r="AY35" s="25" t="s">
        <v>152</v>
      </c>
      <c r="AZ35" s="10" t="s">
        <v>43</v>
      </c>
      <c r="BA35" s="35">
        <f>SUM(AT12:AT16)+SUM(AT22:AT25)+SUM(AT31:AT35)</f>
        <v>4506.90325955951</v>
      </c>
      <c r="BB35" s="35">
        <f>SUM(AU12:AU16)+SUM(AU22:AU25)+SUM(AU31:AU35)</f>
        <v>6757.49172034545</v>
      </c>
      <c r="BC35" s="40">
        <f>BA35-BA36</f>
        <v>-7256.27064005473</v>
      </c>
      <c r="BD35" s="40">
        <f>BB35-BB36</f>
        <v>-1842.28901212258</v>
      </c>
      <c r="BF35" s="57"/>
      <c r="BG35" s="58" t="s">
        <v>153</v>
      </c>
      <c r="BI35" s="71"/>
      <c r="BJ35" s="75"/>
      <c r="BK35" s="76">
        <v>231.1</v>
      </c>
      <c r="BL35" s="76"/>
      <c r="BM35" s="76">
        <v>341.3</v>
      </c>
      <c r="BN35" s="76">
        <v>209</v>
      </c>
      <c r="BO35" s="76">
        <v>22.2</v>
      </c>
      <c r="BP35" s="75"/>
      <c r="BQ35" s="75"/>
      <c r="BS35" s="60" t="s">
        <v>64</v>
      </c>
      <c r="BT35" s="69" t="s">
        <v>141</v>
      </c>
      <c r="BU35" s="69" t="s">
        <v>90</v>
      </c>
      <c r="BV35" s="69" t="s">
        <v>39</v>
      </c>
      <c r="BW35" s="122">
        <f>(((BW33-80)/(90-80))*(1.017-1.048))+1.048</f>
        <v>1.11713</v>
      </c>
    </row>
    <row r="36" ht="15.75" spans="2:75">
      <c r="B36" s="13" t="s">
        <v>154</v>
      </c>
      <c r="C36" s="14">
        <v>543.066867342948</v>
      </c>
      <c r="D36" s="14">
        <v>498.836175443957</v>
      </c>
      <c r="E36" s="14">
        <v>436.935398847599</v>
      </c>
      <c r="F36" s="14">
        <v>370.838679435161</v>
      </c>
      <c r="G36" s="14">
        <v>315.548275445685</v>
      </c>
      <c r="H36" s="14">
        <v>283.702410209484</v>
      </c>
      <c r="I36" s="14">
        <v>282.308417025274</v>
      </c>
      <c r="J36" s="14">
        <v>311.044383200286</v>
      </c>
      <c r="K36" s="14">
        <v>362.48502283789</v>
      </c>
      <c r="L36" s="14">
        <v>424.017792406651</v>
      </c>
      <c r="M36" s="14">
        <v>480.875819230558</v>
      </c>
      <c r="N36" s="14">
        <v>519.623133513519</v>
      </c>
      <c r="O36" s="14">
        <v>531.415565042217</v>
      </c>
      <c r="P36" s="14">
        <v>514.322252585365</v>
      </c>
      <c r="Q36" s="14">
        <v>474.02133633143</v>
      </c>
      <c r="R36" s="14">
        <v>422.468837421965</v>
      </c>
      <c r="S36" s="14">
        <v>374.730848016816</v>
      </c>
      <c r="T36" s="14">
        <v>344.844441347974</v>
      </c>
      <c r="U36" s="14">
        <v>341.964918177268</v>
      </c>
      <c r="V36" s="14">
        <v>367.934369521825</v>
      </c>
      <c r="W36" s="14">
        <v>416.857482613154</v>
      </c>
      <c r="X36" s="14">
        <v>476.623460674617</v>
      </c>
      <c r="Y36" s="14">
        <v>531.867837327503</v>
      </c>
      <c r="Z36" s="14">
        <v>567.687595852357</v>
      </c>
      <c r="AB36" s="29" t="s">
        <v>155</v>
      </c>
      <c r="AC36" s="27">
        <f t="shared" si="0"/>
        <v>5042.15784895995</v>
      </c>
      <c r="AD36" s="28">
        <f t="shared" si="1"/>
        <v>5151.86347089156</v>
      </c>
      <c r="AE36" s="28">
        <f t="shared" si="2"/>
        <v>5364.73894491249</v>
      </c>
      <c r="AF36" s="28">
        <f t="shared" si="3"/>
        <v>4829.28237493901</v>
      </c>
      <c r="AG36" s="28">
        <f t="shared" si="4"/>
        <v>5999.29323459872</v>
      </c>
      <c r="AH36" s="28">
        <f t="shared" si="5"/>
        <v>4194.72808525278</v>
      </c>
      <c r="AI36" s="28">
        <f t="shared" si="6"/>
        <v>5110.7310874706</v>
      </c>
      <c r="AJ36" s="28">
        <f t="shared" si="7"/>
        <v>5083.2902323809</v>
      </c>
      <c r="AK36" s="28">
        <f t="shared" si="8"/>
        <v>3414.61334851104</v>
      </c>
      <c r="AL36" s="28">
        <f t="shared" si="9"/>
        <v>3384.24801056847</v>
      </c>
      <c r="AM36" s="28">
        <f t="shared" si="10"/>
        <v>5081.19218896921</v>
      </c>
      <c r="AN36" s="28">
        <f t="shared" si="11"/>
        <v>5112.82913088229</v>
      </c>
      <c r="AP36" s="29" t="s">
        <v>155</v>
      </c>
      <c r="AQ36" s="35">
        <f t="shared" si="12"/>
        <v>10194.0213198515</v>
      </c>
      <c r="AR36" s="35">
        <f t="shared" si="13"/>
        <v>-99.7056219316128</v>
      </c>
      <c r="AS36" s="35">
        <f t="shared" si="14"/>
        <v>545.456569973479</v>
      </c>
      <c r="AT36" s="35">
        <f t="shared" si="15"/>
        <v>1814.56514934594</v>
      </c>
      <c r="AU36" s="35">
        <f t="shared" si="16"/>
        <v>37.4408550896978</v>
      </c>
      <c r="AV36" s="35">
        <f t="shared" si="17"/>
        <v>40.3653379425737</v>
      </c>
      <c r="AW36" s="35">
        <f t="shared" si="18"/>
        <v>-21.636941913077</v>
      </c>
      <c r="AX36" s="31"/>
      <c r="AY36" s="24"/>
      <c r="AZ36" s="10" t="s">
        <v>40</v>
      </c>
      <c r="BA36" s="35">
        <f>SUM(AT17:AT21)+SUM(AT27:AT30)+SUM(AT36:AT40)</f>
        <v>11763.1738996142</v>
      </c>
      <c r="BB36" s="35">
        <f>SUM(AU17:AU21)+SUM(AU27:AU30)+SUM(AU36:AU40)</f>
        <v>8599.78073246803</v>
      </c>
      <c r="BC36" s="41"/>
      <c r="BD36" s="41"/>
      <c r="BF36" s="57"/>
      <c r="BG36" s="60" t="s">
        <v>156</v>
      </c>
      <c r="BH36" s="69"/>
      <c r="BI36" s="70"/>
      <c r="BJ36" s="77"/>
      <c r="BK36" s="41">
        <v>18.7</v>
      </c>
      <c r="BL36" s="41"/>
      <c r="BM36" s="41">
        <v>195.7</v>
      </c>
      <c r="BN36" s="41">
        <v>13.8</v>
      </c>
      <c r="BO36" s="41">
        <v>4.9</v>
      </c>
      <c r="BP36" s="77"/>
      <c r="BQ36" s="77"/>
      <c r="BS36" s="89" t="s">
        <v>157</v>
      </c>
      <c r="BT36" s="90"/>
      <c r="BU36" s="90" t="s">
        <v>158</v>
      </c>
      <c r="BV36" s="90" t="s">
        <v>159</v>
      </c>
      <c r="BW36" s="123"/>
    </row>
    <row r="37" ht="15.75" spans="2:75">
      <c r="B37" s="13" t="s">
        <v>160</v>
      </c>
      <c r="C37" s="14">
        <v>571.263181157308</v>
      </c>
      <c r="D37" s="14">
        <v>538.330514122432</v>
      </c>
      <c r="E37" s="14">
        <v>477.935604668142</v>
      </c>
      <c r="F37" s="14">
        <v>403.441363483455</v>
      </c>
      <c r="G37" s="14">
        <v>332.210991813515</v>
      </c>
      <c r="H37" s="14">
        <v>281.121014138581</v>
      </c>
      <c r="I37" s="14">
        <v>262.189653511994</v>
      </c>
      <c r="J37" s="14">
        <v>279.583124653326</v>
      </c>
      <c r="K37" s="14">
        <v>328.724171101739</v>
      </c>
      <c r="L37" s="14">
        <v>397.547047233849</v>
      </c>
      <c r="M37" s="14">
        <v>469.441834387279</v>
      </c>
      <c r="N37" s="14">
        <v>527.19587778671</v>
      </c>
      <c r="O37" s="14">
        <v>557.140941300077</v>
      </c>
      <c r="P37" s="14">
        <v>552.621153355684</v>
      </c>
      <c r="Q37" s="14">
        <v>515.864805095305</v>
      </c>
      <c r="R37" s="14">
        <v>457.572449603258</v>
      </c>
      <c r="S37" s="14">
        <v>394.134320588887</v>
      </c>
      <c r="T37" s="14">
        <v>343.191188456625</v>
      </c>
      <c r="U37" s="14">
        <v>318.862705134775</v>
      </c>
      <c r="V37" s="14">
        <v>328.053118946559</v>
      </c>
      <c r="W37" s="14">
        <v>368.787534891732</v>
      </c>
      <c r="X37" s="14">
        <v>430.829798894983</v>
      </c>
      <c r="Y37" s="14">
        <v>498.247075813843</v>
      </c>
      <c r="Z37" s="14">
        <v>553.271826045384</v>
      </c>
      <c r="AB37" s="29" t="s">
        <v>161</v>
      </c>
      <c r="AC37" s="27">
        <f t="shared" si="0"/>
        <v>5085.20656707473</v>
      </c>
      <c r="AD37" s="28">
        <f t="shared" si="1"/>
        <v>5102.35472911071</v>
      </c>
      <c r="AE37" s="28">
        <f t="shared" si="2"/>
        <v>5318.57691812711</v>
      </c>
      <c r="AF37" s="28">
        <f t="shared" si="3"/>
        <v>4868.98437805833</v>
      </c>
      <c r="AG37" s="28">
        <f t="shared" si="4"/>
        <v>6089.689659861</v>
      </c>
      <c r="AH37" s="28">
        <f t="shared" si="5"/>
        <v>4097.87163632445</v>
      </c>
      <c r="AI37" s="28">
        <f t="shared" si="6"/>
        <v>5424.82752778327</v>
      </c>
      <c r="AJ37" s="28">
        <f t="shared" si="7"/>
        <v>4762.73376840217</v>
      </c>
      <c r="AK37" s="28">
        <f t="shared" si="8"/>
        <v>3414.23638753145</v>
      </c>
      <c r="AL37" s="28">
        <f t="shared" si="9"/>
        <v>3380.70277497246</v>
      </c>
      <c r="AM37" s="28">
        <f t="shared" si="10"/>
        <v>5099.35650793907</v>
      </c>
      <c r="AN37" s="28">
        <f t="shared" si="11"/>
        <v>5088.20478824637</v>
      </c>
      <c r="AP37" s="29" t="s">
        <v>161</v>
      </c>
      <c r="AQ37" s="35">
        <f t="shared" si="12"/>
        <v>10187.5612961854</v>
      </c>
      <c r="AR37" s="35">
        <f t="shared" si="13"/>
        <v>-7.14816203597547</v>
      </c>
      <c r="AS37" s="35">
        <f t="shared" si="14"/>
        <v>459.592540068781</v>
      </c>
      <c r="AT37" s="35">
        <f t="shared" si="15"/>
        <v>2001.81802353655</v>
      </c>
      <c r="AU37" s="35">
        <f t="shared" si="16"/>
        <v>672.093759381096</v>
      </c>
      <c r="AV37" s="35">
        <f t="shared" si="17"/>
        <v>43.5336125589911</v>
      </c>
      <c r="AW37" s="35">
        <f t="shared" si="18"/>
        <v>21.1517196927034</v>
      </c>
      <c r="AX37" s="31"/>
      <c r="AY37" s="25">
        <v>42</v>
      </c>
      <c r="AZ37" s="10" t="s">
        <v>43</v>
      </c>
      <c r="BA37" s="35">
        <f>SUM(AV12:AV15)+SUM(AV23:AV29)+SUM(AV37:AV40)</f>
        <v>122.192521799737</v>
      </c>
      <c r="BB37" s="35">
        <f>SUM(AW12:AW15)+SUM(AW23:AW29)+SUM(AW37:AW40)</f>
        <v>851.838956941529</v>
      </c>
      <c r="BC37" s="40">
        <f>BA37-BA38-BA39</f>
        <v>-134.64953359027</v>
      </c>
      <c r="BD37" s="40">
        <f>BB37-BB38-BB39</f>
        <v>1376.74309839584</v>
      </c>
      <c r="BF37" s="57"/>
      <c r="BG37" s="66" t="s">
        <v>162</v>
      </c>
      <c r="BH37" s="67"/>
      <c r="BI37" s="68"/>
      <c r="BJ37" s="73"/>
      <c r="BK37" s="40">
        <f>SUM(BK34:BK36)</f>
        <v>499.9</v>
      </c>
      <c r="BL37" s="40"/>
      <c r="BM37" s="40">
        <f>SUM(BM34:BM36)</f>
        <v>541</v>
      </c>
      <c r="BN37" s="40">
        <f>SUM(BN34:BN36)</f>
        <v>233.6</v>
      </c>
      <c r="BO37" s="40">
        <f>SUM(BO34:BO36)</f>
        <v>266.4</v>
      </c>
      <c r="BP37" s="20"/>
      <c r="BQ37" s="20"/>
      <c r="BS37" s="91" t="s">
        <v>163</v>
      </c>
      <c r="BT37" s="92"/>
      <c r="BU37" s="92" t="s">
        <v>164</v>
      </c>
      <c r="BV37" s="92" t="s">
        <v>165</v>
      </c>
      <c r="BW37" s="124"/>
    </row>
    <row r="38" ht="15.75" spans="2:75">
      <c r="B38" s="13" t="s">
        <v>166</v>
      </c>
      <c r="C38" s="14">
        <v>581.747028252117</v>
      </c>
      <c r="D38" s="14">
        <v>567.10380114447</v>
      </c>
      <c r="E38" s="14">
        <v>517.327351613532</v>
      </c>
      <c r="F38" s="14">
        <v>443.392548176493</v>
      </c>
      <c r="G38" s="14">
        <v>362.828229705957</v>
      </c>
      <c r="H38" s="14">
        <v>295.177286468289</v>
      </c>
      <c r="I38" s="14">
        <v>256.889997494546</v>
      </c>
      <c r="J38" s="14">
        <v>257.154445741981</v>
      </c>
      <c r="K38" s="14">
        <v>295.74678054947</v>
      </c>
      <c r="L38" s="14">
        <v>363.266014626272</v>
      </c>
      <c r="M38" s="14">
        <v>443.488256985606</v>
      </c>
      <c r="N38" s="14">
        <v>517.22118415879</v>
      </c>
      <c r="O38" s="14">
        <v>566.87453546495</v>
      </c>
      <c r="P38" s="14">
        <v>580.817288527772</v>
      </c>
      <c r="Q38" s="14">
        <v>556.46308932568</v>
      </c>
      <c r="R38" s="14">
        <v>501.117213760805</v>
      </c>
      <c r="S38" s="14">
        <v>430.128880237881</v>
      </c>
      <c r="T38" s="14">
        <v>362.750084286812</v>
      </c>
      <c r="U38" s="14">
        <v>316.925010863704</v>
      </c>
      <c r="V38" s="14">
        <v>304.584139805754</v>
      </c>
      <c r="W38" s="14">
        <v>328.730511949808</v>
      </c>
      <c r="X38" s="14">
        <v>382.907631640717</v>
      </c>
      <c r="Y38" s="14">
        <v>452.940702028863</v>
      </c>
      <c r="Z38" s="14">
        <v>520.412678596111</v>
      </c>
      <c r="AB38" s="29" t="s">
        <v>167</v>
      </c>
      <c r="AC38" s="27">
        <f t="shared" si="0"/>
        <v>5131.91777116057</v>
      </c>
      <c r="AD38" s="28">
        <f t="shared" si="1"/>
        <v>5074.07692024581</v>
      </c>
      <c r="AE38" s="28">
        <f t="shared" si="2"/>
        <v>5304.65176648886</v>
      </c>
      <c r="AF38" s="28">
        <f t="shared" si="3"/>
        <v>4901.34292491752</v>
      </c>
      <c r="AG38" s="28">
        <f t="shared" si="4"/>
        <v>6050.56956236488</v>
      </c>
      <c r="AH38" s="28">
        <f t="shared" si="5"/>
        <v>4155.4251290415</v>
      </c>
      <c r="AI38" s="28">
        <f t="shared" si="6"/>
        <v>5765.72733696476</v>
      </c>
      <c r="AJ38" s="28">
        <f t="shared" si="7"/>
        <v>4440.26735444162</v>
      </c>
      <c r="AK38" s="28">
        <f t="shared" si="8"/>
        <v>3417.99780558532</v>
      </c>
      <c r="AL38" s="28">
        <f t="shared" si="9"/>
        <v>3388.95114164278</v>
      </c>
      <c r="AM38" s="28">
        <f t="shared" si="10"/>
        <v>5130.36398073378</v>
      </c>
      <c r="AN38" s="28">
        <f t="shared" si="11"/>
        <v>5075.6307106726</v>
      </c>
      <c r="AP38" s="29" t="s">
        <v>167</v>
      </c>
      <c r="AQ38" s="35">
        <f t="shared" si="12"/>
        <v>10205.9946914064</v>
      </c>
      <c r="AR38" s="35">
        <f t="shared" si="13"/>
        <v>67.8408509147512</v>
      </c>
      <c r="AS38" s="35">
        <f t="shared" si="14"/>
        <v>413.308841571334</v>
      </c>
      <c r="AT38" s="35">
        <f t="shared" si="15"/>
        <v>1905.14443332338</v>
      </c>
      <c r="AU38" s="35">
        <f t="shared" si="16"/>
        <v>1335.45998252314</v>
      </c>
      <c r="AV38" s="35">
        <f t="shared" si="17"/>
        <v>39.0466639425422</v>
      </c>
      <c r="AW38" s="35">
        <f t="shared" si="18"/>
        <v>64.7332700611878</v>
      </c>
      <c r="AX38" s="31"/>
      <c r="AY38" s="42"/>
      <c r="AZ38" s="10" t="s">
        <v>40</v>
      </c>
      <c r="BA38" s="35">
        <f>SUM(AV16:AV22)+SUM(AV30:AV36)</f>
        <v>246.842055390007</v>
      </c>
      <c r="BB38" s="35">
        <f>SUM(AW16:AW22)+SUM(AW30:AW36)</f>
        <v>-534.904141454314</v>
      </c>
      <c r="BC38" s="43"/>
      <c r="BD38" s="43"/>
      <c r="BF38" s="57"/>
      <c r="BG38" s="58" t="s">
        <v>168</v>
      </c>
      <c r="BI38" s="71"/>
      <c r="BJ38" s="75"/>
      <c r="BK38" s="43">
        <v>1.6</v>
      </c>
      <c r="BL38" s="43">
        <v>0</v>
      </c>
      <c r="BM38" s="43">
        <f>BK38</f>
        <v>1.6</v>
      </c>
      <c r="BN38" s="43">
        <v>6.1</v>
      </c>
      <c r="BO38" s="43">
        <v>-6.9</v>
      </c>
      <c r="BP38" s="43">
        <f>BK38*2</f>
        <v>3.2</v>
      </c>
      <c r="BQ38" s="43">
        <f>BK38</f>
        <v>1.6</v>
      </c>
      <c r="BS38" s="91" t="s">
        <v>169</v>
      </c>
      <c r="BT38" s="92"/>
      <c r="BU38" s="92" t="s">
        <v>170</v>
      </c>
      <c r="BV38" s="92"/>
      <c r="BW38" s="124"/>
    </row>
    <row r="39" ht="15.75" spans="2:75">
      <c r="B39" s="13" t="s">
        <v>171</v>
      </c>
      <c r="C39" s="14">
        <v>571.460150108933</v>
      </c>
      <c r="D39" s="14">
        <v>578.28728817447</v>
      </c>
      <c r="E39" s="14">
        <v>546.266927316827</v>
      </c>
      <c r="F39" s="14">
        <v>482.119938583185</v>
      </c>
      <c r="G39" s="14">
        <v>401.190577720454</v>
      </c>
      <c r="H39" s="14">
        <v>323.468293273428</v>
      </c>
      <c r="I39" s="14">
        <v>268.291869453294</v>
      </c>
      <c r="J39" s="14">
        <v>249.345267369126</v>
      </c>
      <c r="K39" s="14">
        <v>271.336641157249</v>
      </c>
      <c r="L39" s="14">
        <v>329.06306819846</v>
      </c>
      <c r="M39" s="14">
        <v>408.831104771227</v>
      </c>
      <c r="N39" s="14">
        <v>491.737887050203</v>
      </c>
      <c r="O39" s="14">
        <v>558.112321783176</v>
      </c>
      <c r="P39" s="14">
        <v>592.266825792195</v>
      </c>
      <c r="Q39" s="14">
        <v>586.513474733509</v>
      </c>
      <c r="R39" s="14">
        <v>543.315276833069</v>
      </c>
      <c r="S39" s="14">
        <v>474.753891625568</v>
      </c>
      <c r="T39" s="14">
        <v>399.27958572446</v>
      </c>
      <c r="U39" s="14">
        <v>336.672684044247</v>
      </c>
      <c r="V39" s="14">
        <v>302.782396027795</v>
      </c>
      <c r="W39" s="14">
        <v>305.579743392384</v>
      </c>
      <c r="X39" s="14">
        <v>343.451725557206</v>
      </c>
      <c r="Y39" s="14">
        <v>405.889414829498</v>
      </c>
      <c r="Z39" s="14">
        <v>476.175003016373</v>
      </c>
      <c r="AB39" s="29" t="s">
        <v>172</v>
      </c>
      <c r="AC39" s="27">
        <f t="shared" si="0"/>
        <v>5172.84721449154</v>
      </c>
      <c r="AD39" s="28">
        <f t="shared" si="1"/>
        <v>5073.3441420448</v>
      </c>
      <c r="AE39" s="28">
        <f t="shared" si="2"/>
        <v>5324.79234335948</v>
      </c>
      <c r="AF39" s="28">
        <f t="shared" si="3"/>
        <v>4921.39901317686</v>
      </c>
      <c r="AG39" s="28">
        <f t="shared" si="4"/>
        <v>5888.05519133208</v>
      </c>
      <c r="AH39" s="28">
        <f t="shared" si="5"/>
        <v>4358.13616520426</v>
      </c>
      <c r="AI39" s="28">
        <f t="shared" si="6"/>
        <v>6057.03455166927</v>
      </c>
      <c r="AJ39" s="28">
        <f t="shared" si="7"/>
        <v>4189.15680486706</v>
      </c>
      <c r="AK39" s="28">
        <f t="shared" si="8"/>
        <v>3425.19779445411</v>
      </c>
      <c r="AL39" s="28">
        <f t="shared" si="9"/>
        <v>3407.64679577189</v>
      </c>
      <c r="AM39" s="28">
        <f t="shared" si="10"/>
        <v>5166.91558935321</v>
      </c>
      <c r="AN39" s="28">
        <f t="shared" si="11"/>
        <v>5079.27576718313</v>
      </c>
      <c r="AP39" s="29" t="s">
        <v>172</v>
      </c>
      <c r="AQ39" s="35">
        <f t="shared" si="12"/>
        <v>10246.1913565363</v>
      </c>
      <c r="AR39" s="35">
        <f t="shared" si="13"/>
        <v>109.503072446736</v>
      </c>
      <c r="AS39" s="35">
        <f t="shared" si="14"/>
        <v>413.393330182624</v>
      </c>
      <c r="AT39" s="35">
        <f t="shared" si="15"/>
        <v>1539.91902612782</v>
      </c>
      <c r="AU39" s="35">
        <f t="shared" si="16"/>
        <v>1877.87774680221</v>
      </c>
      <c r="AV39" s="35">
        <f t="shared" si="17"/>
        <v>27.5509986822253</v>
      </c>
      <c r="AW39" s="35">
        <f t="shared" si="18"/>
        <v>97.6398221700738</v>
      </c>
      <c r="AX39" s="31"/>
      <c r="AY39" s="24"/>
      <c r="AZ39" s="10" t="s">
        <v>40</v>
      </c>
      <c r="BA39" s="35">
        <f>AV11*1</f>
        <v>10</v>
      </c>
      <c r="BB39" s="35">
        <f>AW11*1</f>
        <v>10</v>
      </c>
      <c r="BC39" s="41"/>
      <c r="BD39" s="41"/>
      <c r="BF39" s="57"/>
      <c r="BG39" s="58" t="s">
        <v>173</v>
      </c>
      <c r="BI39" s="71"/>
      <c r="BJ39" s="75"/>
      <c r="BK39" s="43"/>
      <c r="BL39" s="43">
        <f>BV17</f>
        <v>-11.993952</v>
      </c>
      <c r="BM39" s="43">
        <f>BW34</f>
        <v>4.74699999999998</v>
      </c>
      <c r="BN39" s="43">
        <f>BW27</f>
        <v>-17.7458410351201</v>
      </c>
      <c r="BO39" s="43">
        <v>0</v>
      </c>
      <c r="BP39" s="43">
        <v>0</v>
      </c>
      <c r="BQ39" s="43">
        <f>BV17</f>
        <v>-11.993952</v>
      </c>
      <c r="BS39" s="91" t="s">
        <v>174</v>
      </c>
      <c r="BT39" s="92"/>
      <c r="BU39" s="92" t="s">
        <v>175</v>
      </c>
      <c r="BV39" s="92"/>
      <c r="BW39" s="125">
        <f>BK32*BK32</f>
        <v>0.952576</v>
      </c>
    </row>
    <row r="40" ht="15.75" spans="2:75">
      <c r="B40" s="18" t="s">
        <v>176</v>
      </c>
      <c r="C40" s="14">
        <v>542.326983611887</v>
      </c>
      <c r="D40" s="14">
        <v>569.001791949674</v>
      </c>
      <c r="E40" s="14">
        <v>558.006720145976</v>
      </c>
      <c r="F40" s="14">
        <v>510.863161500052</v>
      </c>
      <c r="G40" s="14">
        <v>438.796952058065</v>
      </c>
      <c r="H40" s="14">
        <v>359.864261421522</v>
      </c>
      <c r="I40" s="14">
        <v>294.095754381499</v>
      </c>
      <c r="J40" s="14">
        <v>258.179093068982</v>
      </c>
      <c r="K40" s="14">
        <v>261.269337314084</v>
      </c>
      <c r="L40" s="14">
        <v>302.953381853961</v>
      </c>
      <c r="M40" s="14">
        <v>373.603236220746</v>
      </c>
      <c r="N40" s="14">
        <v>456.768030778088</v>
      </c>
      <c r="O40" s="14">
        <v>533.005474252342</v>
      </c>
      <c r="P40" s="14">
        <v>584.4485031824</v>
      </c>
      <c r="Q40" s="14">
        <v>599.220993362308</v>
      </c>
      <c r="R40" s="14">
        <v>574.600719444523</v>
      </c>
      <c r="S40" s="14">
        <v>517.87873741053</v>
      </c>
      <c r="T40" s="14">
        <v>444.42886122586</v>
      </c>
      <c r="U40" s="14">
        <v>373.459270373821</v>
      </c>
      <c r="V40" s="14">
        <v>322.789377410158</v>
      </c>
      <c r="W40" s="14">
        <v>304.28412210759</v>
      </c>
      <c r="X40" s="14">
        <v>321.164464117298</v>
      </c>
      <c r="Y40" s="14">
        <v>367.62937767431</v>
      </c>
      <c r="Z40" s="14">
        <v>430.557321597446</v>
      </c>
      <c r="AB40" s="30" t="s">
        <v>177</v>
      </c>
      <c r="AC40" s="27">
        <f t="shared" si="0"/>
        <v>5200.45212249532</v>
      </c>
      <c r="AD40" s="28">
        <f t="shared" si="1"/>
        <v>5098.7438039678</v>
      </c>
      <c r="AE40" s="28">
        <f t="shared" si="2"/>
        <v>5373.46722215859</v>
      </c>
      <c r="AF40" s="28">
        <f t="shared" si="3"/>
        <v>4925.72870430454</v>
      </c>
      <c r="AG40" s="28">
        <f t="shared" si="4"/>
        <v>5638.68627874644</v>
      </c>
      <c r="AH40" s="28">
        <f t="shared" si="5"/>
        <v>4660.50964771669</v>
      </c>
      <c r="AI40" s="28">
        <f t="shared" si="6"/>
        <v>6232.44315956514</v>
      </c>
      <c r="AJ40" s="28">
        <f t="shared" si="7"/>
        <v>4066.75276689798</v>
      </c>
      <c r="AK40" s="28">
        <f t="shared" si="8"/>
        <v>3434.50595764247</v>
      </c>
      <c r="AL40" s="28">
        <f t="shared" si="9"/>
        <v>3432.36289984579</v>
      </c>
      <c r="AM40" s="28">
        <f t="shared" si="10"/>
        <v>5200.08742116072</v>
      </c>
      <c r="AN40" s="28">
        <f t="shared" si="11"/>
        <v>5099.1085053024</v>
      </c>
      <c r="AP40" s="30" t="s">
        <v>177</v>
      </c>
      <c r="AQ40" s="35">
        <f t="shared" si="12"/>
        <v>10299.1959264631</v>
      </c>
      <c r="AR40" s="35">
        <f t="shared" si="13"/>
        <v>111.708318527523</v>
      </c>
      <c r="AS40" s="35">
        <f t="shared" si="14"/>
        <v>457.738517854049</v>
      </c>
      <c r="AT40" s="35">
        <f t="shared" si="15"/>
        <v>988.17663102975</v>
      </c>
      <c r="AU40" s="35">
        <f t="shared" si="16"/>
        <v>2175.69039266716</v>
      </c>
      <c r="AV40" s="35">
        <f t="shared" si="17"/>
        <v>12.143057796673</v>
      </c>
      <c r="AW40" s="35">
        <f t="shared" si="18"/>
        <v>110.978915858321</v>
      </c>
      <c r="AX40" s="31"/>
      <c r="AY40" s="25" t="s">
        <v>178</v>
      </c>
      <c r="AZ40" s="10" t="s">
        <v>43</v>
      </c>
      <c r="BA40" s="35">
        <f>SUM(AV20:AV25)+SUM(AV34:AV39)</f>
        <v>366.118825736925</v>
      </c>
      <c r="BB40" s="35">
        <f>SUM(AW20:AW25)+SUM(AW34:AW39)</f>
        <v>244.565327347614</v>
      </c>
      <c r="BC40" s="40">
        <f>BA40-BA41</f>
        <v>409.458361608049</v>
      </c>
      <c r="BD40" s="40">
        <f>BB40-BB41</f>
        <v>329.645134214407</v>
      </c>
      <c r="BF40" s="57"/>
      <c r="BG40" s="58" t="s">
        <v>179</v>
      </c>
      <c r="BI40" s="71"/>
      <c r="BJ40" s="75"/>
      <c r="BK40" s="76">
        <v>333</v>
      </c>
      <c r="BL40" s="76">
        <v>345</v>
      </c>
      <c r="BM40" s="76">
        <v>327</v>
      </c>
      <c r="BN40" s="76">
        <v>173</v>
      </c>
      <c r="BO40" s="76">
        <v>160</v>
      </c>
      <c r="BP40" s="76">
        <v>307</v>
      </c>
      <c r="BQ40" s="76">
        <v>318</v>
      </c>
      <c r="BS40" s="91"/>
      <c r="BT40" s="92"/>
      <c r="BU40" s="92" t="s">
        <v>180</v>
      </c>
      <c r="BV40" s="92"/>
      <c r="BW40" s="125">
        <f>BK37*2</f>
        <v>999.8</v>
      </c>
    </row>
    <row r="41" ht="15.15" spans="2:75">
      <c r="B4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B41"/>
      <c r="AQ41" s="36">
        <f>SUM(AQ12:AQ40)</f>
        <v>298796.573814148</v>
      </c>
      <c r="AR41" s="36">
        <f t="shared" ref="AR41:AW41" si="22">SUM(AR12:AR40)</f>
        <v>-1061.23599829745</v>
      </c>
      <c r="AS41" s="36">
        <f t="shared" si="22"/>
        <v>21284.618931528</v>
      </c>
      <c r="AT41" s="36">
        <f t="shared" si="22"/>
        <v>16804.3434758494</v>
      </c>
      <c r="AU41" s="36">
        <f t="shared" si="22"/>
        <v>17020.5679772182</v>
      </c>
      <c r="AV41" s="36">
        <f t="shared" si="22"/>
        <v>369.034577189744</v>
      </c>
      <c r="AW41" s="36">
        <f t="shared" si="22"/>
        <v>316.934815487214</v>
      </c>
      <c r="AY41" s="24"/>
      <c r="AZ41" s="10" t="s">
        <v>40</v>
      </c>
      <c r="BA41" s="35">
        <f>SUM(AV13:AV18)+SUM(AV27:AV32)</f>
        <v>-43.3395358711241</v>
      </c>
      <c r="BB41" s="35">
        <f>SUM(AW13:AW18)+SUM(AW27:AW32)</f>
        <v>-85.0798068667937</v>
      </c>
      <c r="BC41" s="41"/>
      <c r="BD41" s="41"/>
      <c r="BF41" s="57"/>
      <c r="BG41" s="58" t="s">
        <v>181</v>
      </c>
      <c r="BI41" s="71"/>
      <c r="BJ41" s="75"/>
      <c r="BK41" s="43">
        <f>((BK50-(-4.01))/((-4.33)-(-4.01)))*(103-104)+104</f>
        <v>119.665714618777</v>
      </c>
      <c r="BL41" s="43">
        <f>((BL50-0.7)/(0.727-0.7))*(36-35)+35</f>
        <v>60.0743356231342</v>
      </c>
      <c r="BM41" s="43">
        <f>((BM50-(-0.052))/(-0.07-(-0.052)))*(176-177)+176</f>
        <v>120.527609581256</v>
      </c>
      <c r="BN41" s="43">
        <f>((BN50-(-1))/(-1.036-(-1)))*(134-135)+135</f>
        <v>190.623350503343</v>
      </c>
      <c r="BO41" s="43">
        <f>((BO50-(-0.268))/(-0.287-(-0.268)))*(344-345)+345</f>
        <v>285.985162417303</v>
      </c>
      <c r="BP41" s="43">
        <f>((BP50-(-2.14))/(-2.25-(-2.14)))*(294-295)+295</f>
        <v>295.668247689345</v>
      </c>
      <c r="BQ41" s="43">
        <f>((BQ50-(-1.192))/(-1.235-(-1.192)))*(309-310)+310</f>
        <v>380.436850372409</v>
      </c>
      <c r="BS41" s="91"/>
      <c r="BT41" s="92"/>
      <c r="BU41" s="92" t="s">
        <v>182</v>
      </c>
      <c r="BV41" s="92"/>
      <c r="BW41" s="125">
        <f>BK38*2</f>
        <v>3.2</v>
      </c>
    </row>
    <row r="42" ht="15.15" spans="2:75">
      <c r="B42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B42"/>
      <c r="AC42" s="9"/>
      <c r="AD42" s="9"/>
      <c r="AE42" s="9"/>
      <c r="AF42" s="9"/>
      <c r="AG42" s="32"/>
      <c r="AH42" s="32"/>
      <c r="AI42" s="9"/>
      <c r="AJ42" s="9"/>
      <c r="AK42" s="9"/>
      <c r="AL42" s="9"/>
      <c r="AM42" s="9"/>
      <c r="AN42" s="9"/>
      <c r="AQ42" s="31"/>
      <c r="AR42" s="31"/>
      <c r="AS42" s="31"/>
      <c r="AT42" s="31"/>
      <c r="AU42" s="31"/>
      <c r="AV42" s="31"/>
      <c r="AW42" s="31"/>
      <c r="AY42" s="25">
        <v>44</v>
      </c>
      <c r="AZ42" s="10" t="s">
        <v>43</v>
      </c>
      <c r="BA42" s="35">
        <f>SUM(AV12:AV13)+SUM(AV17:AV20)+SUM(AV25:AV27)+SUM(AV32:AV35)+SUM(AV39:AV40)</f>
        <v>181.399199689454</v>
      </c>
      <c r="BB42" s="35">
        <f>SUM(AW12:AW13)+SUM(AW17:AW20)+SUM(AW25:AW27)+SUM(AW32:AW35)+SUM(AW39:AW40)</f>
        <v>109.758077274506</v>
      </c>
      <c r="BC42" s="40">
        <f>BA42-BA43-BA44</f>
        <v>-16.2361778108366</v>
      </c>
      <c r="BD42" s="40">
        <f>BB42-BB43-BB44</f>
        <v>-107.418660938202</v>
      </c>
      <c r="BF42" s="57"/>
      <c r="BG42" s="58" t="s">
        <v>183</v>
      </c>
      <c r="BI42" s="71"/>
      <c r="BJ42" s="75"/>
      <c r="BK42" s="43">
        <f t="shared" ref="BK42:BQ42" si="23">SUM(BK37:BK41)</f>
        <v>954.165714618777</v>
      </c>
      <c r="BL42" s="43">
        <f t="shared" si="23"/>
        <v>393.080383623134</v>
      </c>
      <c r="BM42" s="43">
        <f t="shared" si="23"/>
        <v>994.874609581256</v>
      </c>
      <c r="BN42" s="43">
        <f t="shared" si="23"/>
        <v>585.577509468223</v>
      </c>
      <c r="BO42" s="43">
        <f t="shared" si="23"/>
        <v>705.485162417303</v>
      </c>
      <c r="BP42" s="43">
        <f t="shared" si="23"/>
        <v>605.868247689345</v>
      </c>
      <c r="BQ42" s="43">
        <f t="shared" si="23"/>
        <v>688.042898372409</v>
      </c>
      <c r="BS42" s="91" t="s">
        <v>184</v>
      </c>
      <c r="BT42" s="92"/>
      <c r="BU42" s="92" t="s">
        <v>185</v>
      </c>
      <c r="BV42" s="92"/>
      <c r="BW42" s="125">
        <f>BK37</f>
        <v>499.9</v>
      </c>
    </row>
    <row r="43" ht="15.15" spans="29:75"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Q43" s="31"/>
      <c r="AR43" s="31"/>
      <c r="AS43" s="31"/>
      <c r="AT43" s="31"/>
      <c r="AU43" s="31"/>
      <c r="AV43" s="31"/>
      <c r="AW43" s="31"/>
      <c r="AY43" s="42"/>
      <c r="AZ43" s="10" t="s">
        <v>40</v>
      </c>
      <c r="BA43" s="35">
        <f>SUM(AV14:AV16)+SUM(AV21:AV24)+SUM(AV28:AV31)+SUM(AV36:AV38)</f>
        <v>187.63537750029</v>
      </c>
      <c r="BB43" s="35">
        <f>SUM(AW14:AW16)+SUM(AW21:AW24)+SUM(AW28:AW31)+SUM(AW36:AW38)</f>
        <v>207.176738212708</v>
      </c>
      <c r="BC43" s="43"/>
      <c r="BD43" s="43"/>
      <c r="BF43" s="57"/>
      <c r="BG43" s="60" t="s">
        <v>186</v>
      </c>
      <c r="BH43" s="69"/>
      <c r="BI43" s="70"/>
      <c r="BJ43" s="77"/>
      <c r="BK43" s="41">
        <f>MOD(BK42,360)</f>
        <v>234.165714618777</v>
      </c>
      <c r="BL43" s="41">
        <f t="shared" ref="BL43:BQ43" si="24">MOD(BL42,360)</f>
        <v>33.0803836231342</v>
      </c>
      <c r="BM43" s="41">
        <f t="shared" si="24"/>
        <v>274.874609581256</v>
      </c>
      <c r="BN43" s="41">
        <f t="shared" si="24"/>
        <v>225.577509468223</v>
      </c>
      <c r="BO43" s="41">
        <f t="shared" si="24"/>
        <v>345.485162417303</v>
      </c>
      <c r="BP43" s="41">
        <f t="shared" si="24"/>
        <v>245.868247689345</v>
      </c>
      <c r="BQ43" s="41">
        <f t="shared" si="24"/>
        <v>328.042898372409</v>
      </c>
      <c r="BS43" s="91"/>
      <c r="BT43" s="92"/>
      <c r="BU43" s="92" t="s">
        <v>187</v>
      </c>
      <c r="BV43" s="92"/>
      <c r="BW43" s="125">
        <f>BK38</f>
        <v>1.6</v>
      </c>
    </row>
    <row r="44" ht="15.15" spans="25:75">
      <c r="Y44" s="2" t="s">
        <v>188</v>
      </c>
      <c r="Z44" s="31">
        <f>AVERAGE(C12:Z42)</f>
        <v>429.305422146764</v>
      </c>
      <c r="AC44" s="31"/>
      <c r="AD44" s="31"/>
      <c r="AE44" s="31"/>
      <c r="AF44" s="31"/>
      <c r="AG44" s="33"/>
      <c r="AH44" s="33"/>
      <c r="AI44" s="31"/>
      <c r="AJ44" s="31"/>
      <c r="AK44" s="31"/>
      <c r="AL44" s="31"/>
      <c r="AM44" s="31"/>
      <c r="AN44" s="31"/>
      <c r="AQ44" s="31"/>
      <c r="AR44" s="31"/>
      <c r="AS44" s="31"/>
      <c r="AT44" s="31"/>
      <c r="AU44" s="31"/>
      <c r="AV44" s="31"/>
      <c r="AW44" s="31"/>
      <c r="AY44" s="24"/>
      <c r="AZ44" s="10" t="s">
        <v>40</v>
      </c>
      <c r="BA44" s="35">
        <f>AV11*1</f>
        <v>10</v>
      </c>
      <c r="BB44" s="35">
        <f>AW11*1</f>
        <v>10</v>
      </c>
      <c r="BC44" s="41"/>
      <c r="BD44" s="41"/>
      <c r="BF44" s="57"/>
      <c r="BG44" s="66"/>
      <c r="BH44" s="67"/>
      <c r="BI44" s="68"/>
      <c r="BJ44" s="20"/>
      <c r="BK44" s="20"/>
      <c r="BL44" s="20"/>
      <c r="BM44" s="20"/>
      <c r="BN44" s="20"/>
      <c r="BO44" s="20"/>
      <c r="BP44" s="20"/>
      <c r="BQ44" s="20"/>
      <c r="BS44" s="91" t="s">
        <v>189</v>
      </c>
      <c r="BT44" s="92"/>
      <c r="BU44" s="92" t="s">
        <v>190</v>
      </c>
      <c r="BV44" s="92"/>
      <c r="BW44" s="125">
        <f>BL45*0.27</f>
        <v>12.7045018994542</v>
      </c>
    </row>
    <row r="45" ht="15.9" spans="29:78"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Q45" s="31"/>
      <c r="AR45" s="31"/>
      <c r="AS45" s="31"/>
      <c r="AT45" s="31"/>
      <c r="AU45" s="31"/>
      <c r="AV45" s="31"/>
      <c r="AW45" s="31"/>
      <c r="AY45" s="44" t="s">
        <v>191</v>
      </c>
      <c r="AZ45" s="10" t="s">
        <v>43</v>
      </c>
      <c r="BA45" s="35">
        <f>SUM(AV16:AV18)+SUM(AV23:AV25)+SUM(AV30:AV32)+SUM(AV37:AV39)</f>
        <v>185.428485054136</v>
      </c>
      <c r="BB45" s="35">
        <f>SUM(AW16:AW18)+SUM(AW23:AW25)+SUM(AW30:AW32)+SUM(AW37:AW39)</f>
        <v>109.130421207405</v>
      </c>
      <c r="BC45" s="40">
        <f>BA45-BA46</f>
        <v>48.0776802424707</v>
      </c>
      <c r="BD45" s="40">
        <f>BB45-BB46</f>
        <v>58.7753219339893</v>
      </c>
      <c r="BF45" s="57"/>
      <c r="BG45" s="58" t="s">
        <v>192</v>
      </c>
      <c r="BI45" s="71"/>
      <c r="BJ45" s="78">
        <f>BJ30/BJ31</f>
        <v>429.305422146764</v>
      </c>
      <c r="BK45" s="79">
        <f t="shared" ref="BK45:BQ45" si="25">BK30/(BK31*BK32*BK33)</f>
        <v>72.6419723473267</v>
      </c>
      <c r="BL45" s="79">
        <f t="shared" si="25"/>
        <v>47.0537107387192</v>
      </c>
      <c r="BM45" s="79">
        <f t="shared" si="25"/>
        <v>13.3099167160821</v>
      </c>
      <c r="BN45" s="79">
        <f t="shared" si="25"/>
        <v>48.4079451337639</v>
      </c>
      <c r="BO45" s="79">
        <f t="shared" si="25"/>
        <v>15.1466101693281</v>
      </c>
      <c r="BP45" s="79">
        <f t="shared" si="25"/>
        <v>0.177481959449465</v>
      </c>
      <c r="BQ45" s="79">
        <f t="shared" si="25"/>
        <v>0.462112086324621</v>
      </c>
      <c r="BS45" s="91"/>
      <c r="BT45" s="92"/>
      <c r="BU45" s="92" t="s">
        <v>193</v>
      </c>
      <c r="BV45" s="92"/>
      <c r="BW45" s="125">
        <f>BL46</f>
        <v>33.0803836231342</v>
      </c>
      <c r="BZ45"/>
    </row>
    <row r="46" ht="15.9" spans="29:75"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Q46" s="31"/>
      <c r="AR46" s="31"/>
      <c r="AS46" s="31"/>
      <c r="AT46" s="31"/>
      <c r="AU46" s="31"/>
      <c r="AV46" s="31"/>
      <c r="AW46" s="31"/>
      <c r="AY46" s="45"/>
      <c r="AZ46" s="10" t="s">
        <v>40</v>
      </c>
      <c r="BA46" s="35">
        <f>SUM(AV13:AV15)+SUM(AV20:AV22)+SUM(AV27:AV29)+SUM(AV34:AV36)</f>
        <v>137.350804811665</v>
      </c>
      <c r="BB46" s="35">
        <f>SUM(AW13:AW15)+SUM(AW20:AW22)+SUM(AW27:AW29)+SUM(AW34:AW36)</f>
        <v>50.3550992734154</v>
      </c>
      <c r="BC46" s="41"/>
      <c r="BD46" s="41"/>
      <c r="BF46" s="59"/>
      <c r="BG46" s="60" t="s">
        <v>194</v>
      </c>
      <c r="BH46" s="69"/>
      <c r="BI46" s="70"/>
      <c r="BJ46" s="60"/>
      <c r="BK46" s="78">
        <f>BK43</f>
        <v>234.165714618777</v>
      </c>
      <c r="BL46" s="78">
        <f t="shared" ref="BL46:BQ46" si="26">BL43</f>
        <v>33.0803836231342</v>
      </c>
      <c r="BM46" s="78">
        <f t="shared" si="26"/>
        <v>274.874609581256</v>
      </c>
      <c r="BN46" s="78">
        <f t="shared" si="26"/>
        <v>225.577509468223</v>
      </c>
      <c r="BO46" s="78">
        <f t="shared" si="26"/>
        <v>345.485162417303</v>
      </c>
      <c r="BP46" s="78">
        <f t="shared" si="26"/>
        <v>245.868247689345</v>
      </c>
      <c r="BQ46" s="78">
        <f t="shared" si="26"/>
        <v>328.042898372409</v>
      </c>
      <c r="BS46" s="91" t="s">
        <v>195</v>
      </c>
      <c r="BT46" s="92"/>
      <c r="BU46" s="92" t="s">
        <v>196</v>
      </c>
      <c r="BV46" s="92"/>
      <c r="BW46" s="125">
        <f>BN45*0.33</f>
        <v>15.9746218941421</v>
      </c>
    </row>
    <row r="47" ht="15.15" spans="29:75"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Q47" s="31"/>
      <c r="AR47" s="31"/>
      <c r="AS47" s="31"/>
      <c r="AT47" s="31"/>
      <c r="AU47" s="31"/>
      <c r="AV47" s="31"/>
      <c r="AW47" s="31"/>
      <c r="BJ47" s="10" t="s">
        <v>16</v>
      </c>
      <c r="BK47" s="24" t="s">
        <v>17</v>
      </c>
      <c r="BL47" s="24" t="s">
        <v>18</v>
      </c>
      <c r="BM47" s="24" t="s">
        <v>19</v>
      </c>
      <c r="BN47" s="24" t="s">
        <v>20</v>
      </c>
      <c r="BO47" s="24" t="s">
        <v>21</v>
      </c>
      <c r="BP47" s="24" t="s">
        <v>22</v>
      </c>
      <c r="BQ47" s="24" t="s">
        <v>23</v>
      </c>
      <c r="BS47" s="93"/>
      <c r="BT47" s="94"/>
      <c r="BU47" s="94" t="s">
        <v>197</v>
      </c>
      <c r="BV47" s="94"/>
      <c r="BW47" s="126">
        <f>BN46</f>
        <v>225.577509468223</v>
      </c>
    </row>
    <row r="48" spans="29:49"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Q48" s="31"/>
      <c r="AR48" s="31"/>
      <c r="AS48" s="31"/>
      <c r="AT48" s="31"/>
      <c r="AU48" s="31"/>
      <c r="AV48" s="31"/>
      <c r="AW48" s="31"/>
    </row>
    <row r="49" spans="29:69"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Q49" s="31"/>
      <c r="AR49" s="31"/>
      <c r="AS49" s="31"/>
      <c r="AT49" s="31"/>
      <c r="AU49" s="31"/>
      <c r="AV49" s="31"/>
      <c r="AW49" s="31"/>
      <c r="BK49" s="80"/>
      <c r="BL49" s="80"/>
      <c r="BM49" s="80"/>
      <c r="BN49" s="80"/>
      <c r="BO49" s="80"/>
      <c r="BP49" s="80"/>
      <c r="BQ49" s="80"/>
    </row>
    <row r="50" spans="29:69"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Q50" s="31"/>
      <c r="AR50" s="31"/>
      <c r="AS50" s="31"/>
      <c r="AT50" s="31"/>
      <c r="AU50" s="31"/>
      <c r="AV50" s="31"/>
      <c r="AW50" s="31"/>
      <c r="BK50" s="81">
        <f t="shared" ref="BK50:BQ50" si="27">BK30/BK29</f>
        <v>1.00302867800877</v>
      </c>
      <c r="BL50" s="81">
        <f t="shared" si="27"/>
        <v>1.37700706182462</v>
      </c>
      <c r="BM50" s="81">
        <f t="shared" si="27"/>
        <v>-1.0505030275374</v>
      </c>
      <c r="BN50" s="81">
        <f t="shared" si="27"/>
        <v>1.00244061812035</v>
      </c>
      <c r="BO50" s="81">
        <f t="shared" si="27"/>
        <v>-1.38928191407124</v>
      </c>
      <c r="BP50" s="81">
        <f t="shared" si="27"/>
        <v>-2.06649275417208</v>
      </c>
      <c r="BQ50" s="81">
        <f t="shared" si="27"/>
        <v>1.8367845660136</v>
      </c>
    </row>
    <row r="51" spans="29:74"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/>
      <c r="AP51"/>
      <c r="AQ51" s="37"/>
      <c r="AR51" s="37"/>
      <c r="AS51" s="37"/>
      <c r="AT51" s="37"/>
      <c r="AU51" s="37"/>
      <c r="AV51" s="37"/>
      <c r="AW51" s="37"/>
      <c r="AX51"/>
      <c r="AY51"/>
      <c r="AZ51"/>
      <c r="BA51"/>
      <c r="BB51"/>
      <c r="BC51"/>
      <c r="BJ51" s="31"/>
      <c r="BK51" s="31"/>
      <c r="BL51" s="31"/>
      <c r="BM51" s="31"/>
      <c r="BN51" s="31"/>
      <c r="BO51" s="31"/>
      <c r="BP51" s="31"/>
      <c r="BQ51" s="31"/>
      <c r="BS51" s="2" t="s">
        <v>198</v>
      </c>
      <c r="BT51" s="2">
        <f>(BN45+BO45)/(BK45+BL45)</f>
        <v>0.530967814916135</v>
      </c>
      <c r="BU51" s="127"/>
      <c r="BV51" s="127"/>
    </row>
    <row r="52" spans="29:77"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/>
      <c r="AP52"/>
      <c r="AQ52" s="37"/>
      <c r="AR52" s="37"/>
      <c r="AS52" s="37"/>
      <c r="AT52" s="37"/>
      <c r="AU52" s="37"/>
      <c r="AV52" s="37"/>
      <c r="AW52" s="37"/>
      <c r="AX52"/>
      <c r="AY52"/>
      <c r="AZ52"/>
      <c r="BA52"/>
      <c r="BB52"/>
      <c r="BC52"/>
      <c r="BK52" s="82" t="s">
        <v>199</v>
      </c>
      <c r="BL52" s="83"/>
      <c r="BM52" s="83"/>
      <c r="BN52" s="95" t="s">
        <v>39</v>
      </c>
      <c r="BO52" s="96">
        <f>MAX(C12:Z40)</f>
        <v>599.220993362308</v>
      </c>
      <c r="BP52" s="95" t="s">
        <v>200</v>
      </c>
      <c r="BS52" s="97"/>
      <c r="BT52" s="98"/>
      <c r="BU52" s="98"/>
      <c r="BV52" s="98"/>
      <c r="BW52" s="128"/>
      <c r="BX52" s="129"/>
      <c r="BY52" s="129"/>
    </row>
    <row r="53" ht="15.15" spans="29:82"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/>
      <c r="AP53"/>
      <c r="AQ53" s="37"/>
      <c r="AR53" s="37"/>
      <c r="AS53" s="37"/>
      <c r="AT53" s="37"/>
      <c r="AU53" s="37"/>
      <c r="AV53" s="37"/>
      <c r="AW53" s="37"/>
      <c r="AX53"/>
      <c r="AY53"/>
      <c r="AZ53"/>
      <c r="BA53"/>
      <c r="BB53"/>
      <c r="BC53"/>
      <c r="BK53" s="82" t="s">
        <v>201</v>
      </c>
      <c r="BL53" s="83"/>
      <c r="BM53" s="83"/>
      <c r="BN53" s="95" t="s">
        <v>39</v>
      </c>
      <c r="BO53" s="96">
        <f>MIN(C12:Z40)</f>
        <v>249.345267369126</v>
      </c>
      <c r="BP53" s="95" t="s">
        <v>200</v>
      </c>
      <c r="BS53" s="99" t="s">
        <v>202</v>
      </c>
      <c r="BT53" s="99"/>
      <c r="BU53" s="99"/>
      <c r="BV53" s="99"/>
      <c r="BW53" s="99"/>
      <c r="BX53" s="99"/>
      <c r="BY53" s="99"/>
      <c r="BZ53" s="99"/>
      <c r="CA53" s="99"/>
      <c r="CB53" s="99"/>
      <c r="CC53" s="99"/>
      <c r="CD53" s="99"/>
    </row>
    <row r="54" ht="18.75" spans="29:82"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/>
      <c r="AP54"/>
      <c r="AQ54" s="37"/>
      <c r="AR54" s="37"/>
      <c r="AS54" s="37"/>
      <c r="AT54" s="37"/>
      <c r="AU54" s="37"/>
      <c r="AV54" s="37"/>
      <c r="AW54" s="37"/>
      <c r="AX54"/>
      <c r="AY54"/>
      <c r="AZ54"/>
      <c r="BA54"/>
      <c r="BB54"/>
      <c r="BC54"/>
      <c r="BH54"/>
      <c r="BI54"/>
      <c r="BJ54"/>
      <c r="BK54" s="82" t="s">
        <v>203</v>
      </c>
      <c r="BL54" s="83"/>
      <c r="BM54" s="83"/>
      <c r="BN54" s="95" t="s">
        <v>39</v>
      </c>
      <c r="BO54" s="100">
        <f>BO52-BO53</f>
        <v>349.875725993182</v>
      </c>
      <c r="BP54" s="95" t="s">
        <v>200</v>
      </c>
      <c r="BQ54"/>
      <c r="BR54"/>
      <c r="BS54" s="101" t="s">
        <v>204</v>
      </c>
      <c r="BT54" s="102"/>
      <c r="BU54" s="130" t="s">
        <v>205</v>
      </c>
      <c r="BV54" s="131" t="s">
        <v>206</v>
      </c>
      <c r="BW54" s="131" t="s">
        <v>207</v>
      </c>
      <c r="BX54" s="131" t="s">
        <v>208</v>
      </c>
      <c r="BY54" s="131" t="s">
        <v>209</v>
      </c>
      <c r="BZ54" s="131" t="s">
        <v>210</v>
      </c>
      <c r="CA54" s="131" t="s">
        <v>211</v>
      </c>
      <c r="CB54" s="131" t="s">
        <v>212</v>
      </c>
      <c r="CC54" s="131" t="s">
        <v>213</v>
      </c>
      <c r="CD54" s="135" t="s">
        <v>214</v>
      </c>
    </row>
    <row r="55" ht="17.2" customHeight="1" spans="29:82"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/>
      <c r="AP55"/>
      <c r="AQ55" s="37"/>
      <c r="AR55" s="37"/>
      <c r="AS55" s="37"/>
      <c r="AT55" s="37"/>
      <c r="AU55" s="37"/>
      <c r="AV55" s="37"/>
      <c r="AW55" s="37"/>
      <c r="AX55"/>
      <c r="AY55"/>
      <c r="AZ55"/>
      <c r="BA55"/>
      <c r="BB55"/>
      <c r="BC55"/>
      <c r="BH55"/>
      <c r="BI55"/>
      <c r="BJ55"/>
      <c r="BK55" s="37"/>
      <c r="BL55" s="37"/>
      <c r="BM55" s="37"/>
      <c r="BN55" s="37"/>
      <c r="BO55" s="37"/>
      <c r="BP55" s="37"/>
      <c r="BQ55" s="37"/>
      <c r="BR55"/>
      <c r="BS55" s="103" t="s">
        <v>215</v>
      </c>
      <c r="BT55" s="104"/>
      <c r="BU55" s="132">
        <f t="shared" ref="BU55:CB55" si="28">BJ45</f>
        <v>429.305422146764</v>
      </c>
      <c r="BV55" s="132">
        <f t="shared" si="28"/>
        <v>72.6419723473267</v>
      </c>
      <c r="BW55" s="132">
        <f t="shared" si="28"/>
        <v>47.0537107387192</v>
      </c>
      <c r="BX55" s="132">
        <f t="shared" si="28"/>
        <v>13.3099167160821</v>
      </c>
      <c r="BY55" s="132">
        <f t="shared" si="28"/>
        <v>48.4079451337639</v>
      </c>
      <c r="BZ55" s="132">
        <f t="shared" si="28"/>
        <v>15.1466101693281</v>
      </c>
      <c r="CA55" s="132">
        <f t="shared" si="28"/>
        <v>0.177481959449465</v>
      </c>
      <c r="CB55" s="132">
        <f t="shared" si="28"/>
        <v>0.462112086324621</v>
      </c>
      <c r="CC55" s="136">
        <f>BL45*0.27</f>
        <v>12.7045018994542</v>
      </c>
      <c r="CD55" s="137">
        <f>BN45*0.33</f>
        <v>15.9746218941421</v>
      </c>
    </row>
    <row r="56" ht="19.5" customHeight="1" spans="29:82"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/>
      <c r="AP56"/>
      <c r="AQ56" s="37"/>
      <c r="AR56" s="37"/>
      <c r="AS56" s="37"/>
      <c r="AT56" s="37"/>
      <c r="AU56" s="37"/>
      <c r="AV56" s="37"/>
      <c r="AW56" s="37"/>
      <c r="AX56"/>
      <c r="AY56"/>
      <c r="AZ56"/>
      <c r="BA56"/>
      <c r="BB56"/>
      <c r="BC56"/>
      <c r="BH56"/>
      <c r="BI56"/>
      <c r="BJ56"/>
      <c r="BK56" s="37"/>
      <c r="BL56" s="37"/>
      <c r="BM56" s="37"/>
      <c r="BN56" s="37"/>
      <c r="BO56" s="37"/>
      <c r="BP56" s="37"/>
      <c r="BQ56" s="37"/>
      <c r="BR56"/>
      <c r="BS56" s="147" t="s">
        <v>216</v>
      </c>
      <c r="BT56" s="106"/>
      <c r="BU56" s="133">
        <f>BJ46</f>
        <v>0</v>
      </c>
      <c r="BV56" s="133">
        <f>BK46</f>
        <v>234.165714618777</v>
      </c>
      <c r="BW56" s="133">
        <f t="shared" ref="BW56:CB56" si="29">BL46</f>
        <v>33.0803836231342</v>
      </c>
      <c r="BX56" s="133">
        <f t="shared" si="29"/>
        <v>274.874609581256</v>
      </c>
      <c r="BY56" s="133">
        <f t="shared" si="29"/>
        <v>225.577509468223</v>
      </c>
      <c r="BZ56" s="133">
        <f t="shared" si="29"/>
        <v>345.485162417303</v>
      </c>
      <c r="CA56" s="133">
        <f t="shared" si="29"/>
        <v>245.868247689345</v>
      </c>
      <c r="CB56" s="133">
        <f t="shared" si="29"/>
        <v>328.042898372409</v>
      </c>
      <c r="CC56" s="138">
        <f>BL46</f>
        <v>33.0803836231342</v>
      </c>
      <c r="CD56" s="139">
        <f>BN46</f>
        <v>225.577509468223</v>
      </c>
    </row>
    <row r="57" spans="29:72"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/>
      <c r="AP57"/>
      <c r="AQ57" s="37"/>
      <c r="AR57" s="37"/>
      <c r="AS57" s="37"/>
      <c r="AT57" s="37"/>
      <c r="AU57" s="37"/>
      <c r="AV57" s="37"/>
      <c r="AW57" s="37"/>
      <c r="AX57"/>
      <c r="AY57"/>
      <c r="AZ57"/>
      <c r="BA57"/>
      <c r="BB57"/>
      <c r="BC57"/>
      <c r="BH57"/>
      <c r="BI57"/>
      <c r="BJ57"/>
      <c r="BK57"/>
      <c r="BL57"/>
      <c r="BM57"/>
      <c r="BN57"/>
      <c r="BO57"/>
      <c r="BP57"/>
      <c r="BQ57"/>
      <c r="BR57"/>
      <c r="BS57"/>
      <c r="BT57"/>
    </row>
    <row r="58" spans="29:77"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/>
      <c r="AP58"/>
      <c r="AQ58" s="37"/>
      <c r="AR58" s="37"/>
      <c r="AS58" s="37"/>
      <c r="AT58" s="37"/>
      <c r="AU58" s="37"/>
      <c r="AV58" s="37"/>
      <c r="AW58" s="37"/>
      <c r="AX58"/>
      <c r="AY58"/>
      <c r="AZ58"/>
      <c r="BA58"/>
      <c r="BB58"/>
      <c r="BC58"/>
      <c r="BH58"/>
      <c r="BI58"/>
      <c r="BJ58"/>
      <c r="BK58" s="37"/>
      <c r="BL58" s="37"/>
      <c r="BM58" s="37"/>
      <c r="BN58" s="37"/>
      <c r="BO58" s="37"/>
      <c r="BP58" s="37"/>
      <c r="BQ58" s="37"/>
      <c r="BR58"/>
      <c r="BS58" s="97" t="s">
        <v>217</v>
      </c>
      <c r="BT58" s="98"/>
      <c r="BU58" s="98"/>
      <c r="BV58" s="98"/>
      <c r="BW58" s="128"/>
      <c r="BX58" s="129"/>
      <c r="BY58" s="129"/>
    </row>
    <row r="59" spans="29:77"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/>
      <c r="AP59"/>
      <c r="AQ59" s="37"/>
      <c r="AR59" s="37"/>
      <c r="AS59" s="37"/>
      <c r="AT59" s="37"/>
      <c r="AU59" s="37"/>
      <c r="AV59" s="37"/>
      <c r="AW59" s="37"/>
      <c r="AX59"/>
      <c r="AY59"/>
      <c r="AZ59"/>
      <c r="BA59"/>
      <c r="BB59"/>
      <c r="BC59"/>
      <c r="BH59"/>
      <c r="BI59"/>
      <c r="BJ59"/>
      <c r="BK59" s="37"/>
      <c r="BL59" s="37"/>
      <c r="BM59" s="37"/>
      <c r="BN59" s="37"/>
      <c r="BO59" s="37"/>
      <c r="BP59" s="37"/>
      <c r="BQ59" s="37"/>
      <c r="BR59"/>
      <c r="BS59" s="107" t="str">
        <f>IF(AND(((BY55+BZ55)/(BV55+BW55))&gt;0,((BY55+BZ55)/(BV55+BW55))&lt;=0.25),((BY55+BZ55)/(BV55+BW55)),"")</f>
        <v/>
      </c>
      <c r="BT59" s="148" t="s">
        <v>218</v>
      </c>
      <c r="BU59" s="108"/>
      <c r="BV59" s="108"/>
      <c r="BW59" s="134"/>
      <c r="BX59" s="134"/>
      <c r="BY59" s="134"/>
    </row>
    <row r="60" spans="29:77"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/>
      <c r="AP60"/>
      <c r="AQ60" s="37"/>
      <c r="AR60" s="37"/>
      <c r="AS60" s="37"/>
      <c r="AT60" s="37"/>
      <c r="AU60" s="37"/>
      <c r="AV60" s="37"/>
      <c r="AW60" s="37"/>
      <c r="AX60"/>
      <c r="AY60"/>
      <c r="AZ60"/>
      <c r="BA60"/>
      <c r="BB60"/>
      <c r="BC60"/>
      <c r="BS60" s="109">
        <f>IF(AND(((BY55+BZ55)/(BV55+BW55))&gt;0.25,((BY55+BZ55)/(BV55+BW55))&lt;=1.5),((BY55+BZ55)/(BV55+BW55)),"")</f>
        <v>0.530967814916135</v>
      </c>
      <c r="BT60" s="148" t="s">
        <v>219</v>
      </c>
      <c r="BU60" s="108"/>
      <c r="BV60" s="108"/>
      <c r="BW60" s="108"/>
      <c r="BX60" s="108"/>
      <c r="BY60" s="108"/>
    </row>
    <row r="61" spans="29:77"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/>
      <c r="AP61"/>
      <c r="AQ61" s="37"/>
      <c r="AR61" s="37"/>
      <c r="AS61" s="37"/>
      <c r="AT61" s="37"/>
      <c r="AU61" s="37"/>
      <c r="AV61" s="37"/>
      <c r="AW61" s="37"/>
      <c r="AX61"/>
      <c r="AY61"/>
      <c r="AZ61"/>
      <c r="BA61"/>
      <c r="BB61"/>
      <c r="BC61"/>
      <c r="BS61" s="110" t="str">
        <f>IF(AND(((BY55+BZ55)/(BV55+BW55))&gt;1.5,((BY55+BZ55)/(BV55+BW55))&lt;=3),((BY55+BZ55)/(BV55+BW55)),"")</f>
        <v/>
      </c>
      <c r="BT61" s="148" t="s">
        <v>220</v>
      </c>
      <c r="BU61" s="134"/>
      <c r="BV61" s="134"/>
      <c r="BW61" s="134"/>
      <c r="BX61" s="134"/>
      <c r="BY61" s="134"/>
    </row>
    <row r="62" spans="29:77"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/>
      <c r="AP62"/>
      <c r="AQ62" s="37"/>
      <c r="AR62" s="37"/>
      <c r="AS62" s="37"/>
      <c r="AT62" s="37"/>
      <c r="AU62" s="37"/>
      <c r="AV62" s="37"/>
      <c r="AW62" s="37"/>
      <c r="AX62"/>
      <c r="AY62"/>
      <c r="AZ62"/>
      <c r="BA62"/>
      <c r="BB62"/>
      <c r="BC62"/>
      <c r="BS62" s="111" t="str">
        <f>IF(((BY55+BZ55)/(BV55+BW55))&gt;3,(BY55+BZ55)/(BV55+BW55),"")</f>
        <v/>
      </c>
      <c r="BT62" s="148" t="s">
        <v>221</v>
      </c>
      <c r="BU62" s="134"/>
      <c r="BV62" s="134"/>
      <c r="BW62" s="134"/>
      <c r="BX62" s="134"/>
      <c r="BY62" s="134"/>
    </row>
    <row r="63" spans="29:55"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/>
      <c r="AP63"/>
      <c r="AQ63" s="37"/>
      <c r="AR63" s="37"/>
      <c r="AS63" s="37"/>
      <c r="AT63" s="37"/>
      <c r="AU63" s="37"/>
      <c r="AV63" s="37"/>
      <c r="AW63" s="37"/>
      <c r="AX63"/>
      <c r="AY63"/>
      <c r="AZ63"/>
      <c r="BA63"/>
      <c r="BB63"/>
      <c r="BC63"/>
    </row>
    <row r="64" spans="29:55"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/>
      <c r="AP64"/>
      <c r="AQ64" s="37"/>
      <c r="AR64" s="37"/>
      <c r="AS64" s="37"/>
      <c r="AT64" s="37"/>
      <c r="AU64" s="37"/>
      <c r="AV64" s="37"/>
      <c r="AW64" s="37"/>
      <c r="AX64"/>
      <c r="AY64"/>
      <c r="AZ64"/>
      <c r="BA64"/>
      <c r="BB64"/>
      <c r="BC64"/>
    </row>
    <row r="65" spans="29:67"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/>
      <c r="AP65"/>
      <c r="AQ65" s="37"/>
      <c r="AR65" s="37"/>
      <c r="AS65" s="37"/>
      <c r="AT65" s="37"/>
      <c r="AU65" s="37"/>
      <c r="AV65" s="37"/>
      <c r="AW65" s="37"/>
      <c r="AX65"/>
      <c r="AY65"/>
      <c r="AZ65"/>
      <c r="BA65"/>
      <c r="BB65"/>
      <c r="BC65"/>
      <c r="BO65" s="31">
        <f>BY55+BZ55</f>
        <v>63.554555303092</v>
      </c>
    </row>
    <row r="66" spans="29:67"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/>
      <c r="AP66"/>
      <c r="AQ66" s="37"/>
      <c r="AR66" s="37"/>
      <c r="AS66" s="37"/>
      <c r="AT66" s="140"/>
      <c r="AU66" s="37"/>
      <c r="AV66" s="37"/>
      <c r="AW66" s="37"/>
      <c r="AX66"/>
      <c r="AY66"/>
      <c r="AZ66"/>
      <c r="BA66"/>
      <c r="BB66"/>
      <c r="BC66"/>
      <c r="BO66" s="31">
        <f>BV55+BW55</f>
        <v>119.695683086046</v>
      </c>
    </row>
    <row r="67" spans="29:55"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/>
      <c r="AP67"/>
      <c r="AQ67" s="37"/>
      <c r="AR67" s="37"/>
      <c r="AS67" s="37"/>
      <c r="AT67" s="37"/>
      <c r="AU67" s="37"/>
      <c r="AV67" s="37"/>
      <c r="AW67" s="37"/>
      <c r="AX67"/>
      <c r="AY67"/>
      <c r="AZ67"/>
      <c r="BA67"/>
      <c r="BB67"/>
      <c r="BC67"/>
    </row>
    <row r="68" spans="29:55"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/>
      <c r="AP68"/>
      <c r="AQ68" s="37"/>
      <c r="AR68" s="37"/>
      <c r="AS68" s="37"/>
      <c r="AT68" s="37"/>
      <c r="AU68" s="37"/>
      <c r="AV68" s="37"/>
      <c r="AW68" s="37"/>
      <c r="AX68"/>
      <c r="AY68"/>
      <c r="AZ68"/>
      <c r="BA68"/>
      <c r="BB68"/>
      <c r="BC68"/>
    </row>
    <row r="69" spans="29:55"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/>
      <c r="AP69"/>
      <c r="AQ69" s="37"/>
      <c r="AR69" s="37"/>
      <c r="AS69" s="37"/>
      <c r="AT69" s="37"/>
      <c r="AU69" s="37"/>
      <c r="AV69" s="37"/>
      <c r="AW69" s="37"/>
      <c r="AX69"/>
      <c r="AY69"/>
      <c r="AZ69"/>
      <c r="BA69"/>
      <c r="BB69"/>
      <c r="BC69"/>
    </row>
    <row r="70" spans="29:55"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/>
      <c r="AP70"/>
      <c r="AQ70" s="37"/>
      <c r="AR70" s="37"/>
      <c r="AS70" s="37"/>
      <c r="AT70" s="37"/>
      <c r="AU70" s="37"/>
      <c r="AV70" s="37"/>
      <c r="AW70" s="37"/>
      <c r="AX70"/>
      <c r="AY70"/>
      <c r="AZ70"/>
      <c r="BA70"/>
      <c r="BB70"/>
      <c r="BC70"/>
    </row>
    <row r="71" spans="29:55"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/>
      <c r="AP71"/>
      <c r="AQ71"/>
      <c r="AR71" s="37"/>
      <c r="AS71" s="37"/>
      <c r="AT71" s="37"/>
      <c r="AU71" s="37"/>
      <c r="AV71"/>
      <c r="AW71"/>
      <c r="AX71"/>
      <c r="AY71"/>
      <c r="AZ71"/>
      <c r="BA71"/>
      <c r="BB71"/>
      <c r="BC71"/>
    </row>
    <row r="72" spans="29:55"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/>
      <c r="AP72"/>
      <c r="AQ72"/>
      <c r="AR72" s="37"/>
      <c r="AS72" s="37"/>
      <c r="AT72" s="37"/>
      <c r="AU72" s="37"/>
      <c r="AV72"/>
      <c r="AW72"/>
      <c r="AX72"/>
      <c r="AY72"/>
      <c r="AZ72"/>
      <c r="BA72"/>
      <c r="BB72"/>
      <c r="BC72"/>
    </row>
    <row r="73" spans="41:55">
      <c r="AO73"/>
      <c r="AP73"/>
      <c r="AQ73"/>
      <c r="AR73" s="37"/>
      <c r="AS73" s="37"/>
      <c r="AT73" s="37"/>
      <c r="AU73" s="37"/>
      <c r="AV73"/>
      <c r="AW73"/>
      <c r="AX73"/>
      <c r="AY73"/>
      <c r="AZ73"/>
      <c r="BA73"/>
      <c r="BB73"/>
      <c r="BC73"/>
    </row>
    <row r="74" spans="41:55">
      <c r="AO74"/>
      <c r="AP74"/>
      <c r="AQ74"/>
      <c r="AR74" s="37"/>
      <c r="AS74" s="37"/>
      <c r="AT74" s="37"/>
      <c r="AU74" s="37"/>
      <c r="AV74"/>
      <c r="AW74"/>
      <c r="AX74"/>
      <c r="AY74"/>
      <c r="AZ74"/>
      <c r="BA74"/>
      <c r="BB74"/>
      <c r="BC74"/>
    </row>
    <row r="75" spans="41:55">
      <c r="AO75"/>
      <c r="AP75"/>
      <c r="AQ75"/>
      <c r="AR75" s="37"/>
      <c r="AS75" s="37"/>
      <c r="AT75" s="37"/>
      <c r="AU75" s="37"/>
      <c r="AV75"/>
      <c r="AW75"/>
      <c r="AX75"/>
      <c r="AY75"/>
      <c r="AZ75"/>
      <c r="BA75"/>
      <c r="BB75"/>
      <c r="BC75"/>
    </row>
    <row r="76" spans="41:55">
      <c r="AO76"/>
      <c r="AP76"/>
      <c r="AQ76"/>
      <c r="AR76" s="37"/>
      <c r="AS76" s="37"/>
      <c r="AT76" s="37"/>
      <c r="AU76" s="37"/>
      <c r="AV76"/>
      <c r="AW76"/>
      <c r="AX76"/>
      <c r="AY76"/>
      <c r="AZ76"/>
      <c r="BA76"/>
      <c r="BB76"/>
      <c r="BC76"/>
    </row>
    <row r="77" spans="41:55">
      <c r="AO77"/>
      <c r="AP77"/>
      <c r="AQ77"/>
      <c r="AR77" s="37"/>
      <c r="AS77" s="37"/>
      <c r="AT77" s="37"/>
      <c r="AU77" s="37"/>
      <c r="AV77"/>
      <c r="AW77"/>
      <c r="AX77"/>
      <c r="AY77"/>
      <c r="AZ77"/>
      <c r="BA77"/>
      <c r="BB77"/>
      <c r="BC77"/>
    </row>
    <row r="78" spans="41:55"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41:55"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41:55"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41:55"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41:55"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41:55"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41:55"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41:55"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41:55"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41:55"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41:55"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41:55"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41:55"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41:55"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</sheetData>
  <mergeCells count="49">
    <mergeCell ref="A1:Y1"/>
    <mergeCell ref="A2:Y2"/>
    <mergeCell ref="A3:Z3"/>
    <mergeCell ref="C5:E5"/>
    <mergeCell ref="C6:E6"/>
    <mergeCell ref="C7:E7"/>
    <mergeCell ref="C8:E8"/>
    <mergeCell ref="AC10:AD10"/>
    <mergeCell ref="AE10:AF10"/>
    <mergeCell ref="AG10:AH10"/>
    <mergeCell ref="AI10:AJ10"/>
    <mergeCell ref="AK10:AL10"/>
    <mergeCell ref="AM10:AN10"/>
    <mergeCell ref="BA11:BB11"/>
    <mergeCell ref="BS53:CD53"/>
    <mergeCell ref="BS54:BT54"/>
    <mergeCell ref="BS55:BT55"/>
    <mergeCell ref="BS56:BT56"/>
    <mergeCell ref="AY10:AY11"/>
    <mergeCell ref="AY45:AY46"/>
    <mergeCell ref="AZ10:AZ11"/>
    <mergeCell ref="BC13:BC14"/>
    <mergeCell ref="BC15:BC17"/>
    <mergeCell ref="BC18:BC19"/>
    <mergeCell ref="BC20:BC22"/>
    <mergeCell ref="BC23:BC24"/>
    <mergeCell ref="BC25:BC26"/>
    <mergeCell ref="BC27:BC29"/>
    <mergeCell ref="BC30:BC31"/>
    <mergeCell ref="BC32:BC34"/>
    <mergeCell ref="BC35:BC36"/>
    <mergeCell ref="BC37:BC39"/>
    <mergeCell ref="BC40:BC41"/>
    <mergeCell ref="BC42:BC44"/>
    <mergeCell ref="BC45:BC46"/>
    <mergeCell ref="BD13:BD14"/>
    <mergeCell ref="BD15:BD17"/>
    <mergeCell ref="BD18:BD19"/>
    <mergeCell ref="BD20:BD22"/>
    <mergeCell ref="BD23:BD24"/>
    <mergeCell ref="BD25:BD26"/>
    <mergeCell ref="BD27:BD29"/>
    <mergeCell ref="BD30:BD31"/>
    <mergeCell ref="BD32:BD34"/>
    <mergeCell ref="BD35:BD36"/>
    <mergeCell ref="BD37:BD39"/>
    <mergeCell ref="BD40:BD41"/>
    <mergeCell ref="BD42:BD44"/>
    <mergeCell ref="BD45:BD46"/>
  </mergeCells>
  <conditionalFormatting sqref="C46:Z51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C58:I86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horizontalDpi="300" verticalDpi="300"/>
  <headerFooter/>
  <ignoredErrors>
    <ignoredError sqref="AR11:AW11" numberStoredAsText="1"/>
    <ignoredError sqref="BO54" unlockedFormula="1"/>
    <ignoredError sqref="AC12:AF40;BO3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Data Pasut</vt:lpstr>
      <vt:lpstr>Langkah Perhitungan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Santyabudhi</dc:creator>
  <cp:lastModifiedBy>atmatech</cp:lastModifiedBy>
  <dcterms:created xsi:type="dcterms:W3CDTF">2013-02-24T16:18:00Z</dcterms:created>
  <dcterms:modified xsi:type="dcterms:W3CDTF">2024-11-18T12:53:24Z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F1124B3BAAF4426BB1D1B79786A4DED9_12</vt:lpwstr>
  </property>
  <property fmtid="{D5CDD505-2E9C-101B-9397-08002B2CF9AE}" pid="3" name="KSOProductBuildVer">
    <vt:lpwstr>1033-12.2.0.18911</vt:lpwstr>
  </property>
</Properties>
</file>