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Lintang Gilang\Desktop\Buffer File\Matematika Terapan Lintang\"/>
    </mc:Choice>
  </mc:AlternateContent>
  <xr:revisionPtr revIDLastSave="0" documentId="13_ncr:1_{7034E2A1-80D7-4BC5-9391-568FDABD387A}" xr6:coauthVersionLast="45" xr6:coauthVersionMax="45" xr10:uidLastSave="{00000000-0000-0000-0000-000000000000}"/>
  <bookViews>
    <workbookView xWindow="-120" yWindow="-120" windowWidth="20730" windowHeight="11160" activeTab="4" xr2:uid="{113A1123-87D9-43CD-8FEE-40C52F08DA7A}"/>
  </bookViews>
  <sheets>
    <sheet name="Data" sheetId="1" r:id="rId1"/>
    <sheet name="Target" sheetId="6" r:id="rId2"/>
    <sheet name="Data Gabung" sheetId="8" r:id="rId3"/>
    <sheet name="Pivot Portofolio Regional" sheetId="10" r:id="rId4"/>
    <sheet name="Portofolio Regional" sheetId="2" r:id="rId5"/>
    <sheet name="Pivot Portofolio Product" sheetId="15" r:id="rId6"/>
    <sheet name="Portofolio Product" sheetId="14" r:id="rId7"/>
  </sheets>
  <definedNames>
    <definedName name="_xlnm._FilterDatabase" localSheetId="0" hidden="1">Data!$K$1:$P$1</definedName>
    <definedName name="_xlnm._FilterDatabase" localSheetId="1" hidden="1">Target!$A$1:$C$11</definedName>
    <definedName name="Slicer_Product">#N/A</definedName>
    <definedName name="Slicer_Regional">#N/A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102" i="15" l="1"/>
  <c r="AJ101" i="15"/>
  <c r="AJ100" i="15"/>
  <c r="AJ99" i="15"/>
  <c r="AJ98" i="15"/>
  <c r="AJ97" i="15"/>
  <c r="AJ96" i="15"/>
  <c r="AJ95" i="15"/>
  <c r="AJ94" i="15"/>
  <c r="AJ93" i="15"/>
  <c r="AJ92" i="15"/>
  <c r="AJ91" i="15"/>
  <c r="AJ90" i="15"/>
  <c r="AJ89" i="15"/>
  <c r="AJ88" i="15"/>
  <c r="AJ87" i="15"/>
  <c r="AJ86" i="15"/>
  <c r="AJ85" i="15"/>
  <c r="AJ84" i="15"/>
  <c r="AJ83" i="15"/>
  <c r="AJ82" i="15"/>
  <c r="AJ81" i="15"/>
  <c r="AJ80" i="15"/>
  <c r="AJ79" i="15"/>
  <c r="AJ78" i="15"/>
  <c r="AJ77" i="15"/>
  <c r="AJ76" i="15"/>
  <c r="AJ75" i="15"/>
  <c r="AJ74" i="15"/>
  <c r="AJ73" i="15"/>
  <c r="AJ72" i="15"/>
  <c r="AJ71" i="15"/>
  <c r="AJ70" i="15"/>
  <c r="AJ69" i="15"/>
  <c r="AJ68" i="15"/>
  <c r="AJ67" i="15"/>
  <c r="AJ66" i="15"/>
  <c r="AJ65" i="15"/>
  <c r="AJ64" i="15"/>
  <c r="AJ63" i="15"/>
  <c r="AJ62" i="15"/>
  <c r="AJ61" i="15"/>
  <c r="AJ60" i="15"/>
  <c r="AJ59" i="15"/>
  <c r="AJ58" i="15"/>
  <c r="AJ57" i="15"/>
  <c r="AJ56" i="15"/>
  <c r="AJ55" i="15"/>
  <c r="AJ54" i="15"/>
  <c r="AJ53" i="15"/>
  <c r="AJ52" i="15"/>
  <c r="AJ51" i="15"/>
  <c r="AJ50" i="15"/>
  <c r="AJ49" i="15"/>
  <c r="AJ48" i="15"/>
  <c r="AJ47" i="15"/>
  <c r="AJ46" i="15"/>
  <c r="AJ45" i="15"/>
  <c r="AJ44" i="15"/>
  <c r="AJ43" i="15"/>
  <c r="AJ42" i="15"/>
  <c r="AJ41" i="15"/>
  <c r="AJ40" i="15"/>
  <c r="AJ39" i="15"/>
  <c r="AJ38" i="15"/>
  <c r="AJ37" i="15"/>
  <c r="AJ36" i="15"/>
  <c r="AJ35" i="15"/>
  <c r="AJ34" i="15"/>
  <c r="AJ33" i="15"/>
  <c r="AJ32" i="15"/>
  <c r="AJ31" i="15"/>
  <c r="AJ30" i="15"/>
  <c r="AJ29" i="15"/>
  <c r="AJ28" i="15"/>
  <c r="AJ27" i="15"/>
  <c r="AJ26" i="15"/>
  <c r="AJ25" i="15"/>
  <c r="AJ24" i="15"/>
  <c r="AJ23" i="15"/>
  <c r="AJ22" i="15"/>
  <c r="AJ21" i="15"/>
  <c r="AJ20" i="15"/>
  <c r="AJ19" i="15"/>
  <c r="AJ18" i="15"/>
  <c r="AJ17" i="15"/>
  <c r="AJ16" i="15"/>
  <c r="AJ15" i="15"/>
  <c r="AJ14" i="15"/>
  <c r="AJ13" i="15"/>
  <c r="AJ12" i="15"/>
  <c r="AJ11" i="15"/>
  <c r="AJ10" i="15"/>
  <c r="AJ9" i="15"/>
  <c r="AJ8" i="15"/>
  <c r="AJ7" i="15"/>
  <c r="AJ6" i="15"/>
  <c r="AJ5" i="15"/>
  <c r="AJ4" i="15"/>
  <c r="AJ103" i="15"/>
  <c r="BD102" i="10"/>
  <c r="BD101" i="10"/>
  <c r="BD100" i="10"/>
  <c r="BD99" i="10"/>
  <c r="BD98" i="10"/>
  <c r="BD97" i="10"/>
  <c r="BD96" i="10"/>
  <c r="BD95" i="10"/>
  <c r="BD94" i="10"/>
  <c r="BD93" i="10"/>
  <c r="BD92" i="10"/>
  <c r="BD91" i="10"/>
  <c r="BD90" i="10"/>
  <c r="BD89" i="10"/>
  <c r="BD88" i="10"/>
  <c r="BD87" i="10"/>
  <c r="BD86" i="10"/>
  <c r="BD85" i="10"/>
  <c r="BD84" i="10"/>
  <c r="BD83" i="10"/>
  <c r="BD82" i="10"/>
  <c r="BD81" i="10"/>
  <c r="BD80" i="10"/>
  <c r="BD79" i="10"/>
  <c r="BD78" i="10"/>
  <c r="BD77" i="10"/>
  <c r="BD76" i="10"/>
  <c r="BD75" i="10"/>
  <c r="BD74" i="10"/>
  <c r="BD73" i="10"/>
  <c r="BD72" i="10"/>
  <c r="BD71" i="10"/>
  <c r="BD70" i="10"/>
  <c r="BD69" i="10"/>
  <c r="BD68" i="10"/>
  <c r="BD67" i="10"/>
  <c r="BD66" i="10"/>
  <c r="BD65" i="10"/>
  <c r="BD64" i="10"/>
  <c r="BD63" i="10"/>
  <c r="BD62" i="10"/>
  <c r="BD61" i="10"/>
  <c r="BD60" i="10"/>
  <c r="BD59" i="10"/>
  <c r="BD58" i="10"/>
  <c r="BD57" i="10"/>
  <c r="BD56" i="10"/>
  <c r="BD55" i="10"/>
  <c r="BD54" i="10"/>
  <c r="BD53" i="10"/>
  <c r="BD52" i="10"/>
  <c r="BD51" i="10"/>
  <c r="BD50" i="10"/>
  <c r="BD49" i="10"/>
  <c r="BD48" i="10"/>
  <c r="BD47" i="10"/>
  <c r="BD46" i="10"/>
  <c r="BD45" i="10"/>
  <c r="BD44" i="10"/>
  <c r="BD43" i="10"/>
  <c r="BD42" i="10"/>
  <c r="BD41" i="10"/>
  <c r="BD40" i="10"/>
  <c r="BD39" i="10"/>
  <c r="BD38" i="10"/>
  <c r="BD37" i="10"/>
  <c r="BD36" i="10"/>
  <c r="BD35" i="10"/>
  <c r="BD34" i="10"/>
  <c r="BD33" i="10"/>
  <c r="BD32" i="10"/>
  <c r="BD31" i="10"/>
  <c r="BD30" i="10"/>
  <c r="BD29" i="10"/>
  <c r="BD28" i="10"/>
  <c r="BD27" i="10"/>
  <c r="BD26" i="10"/>
  <c r="BD25" i="10"/>
  <c r="BD24" i="10"/>
  <c r="BD23" i="10"/>
  <c r="BD22" i="10"/>
  <c r="BD21" i="10"/>
  <c r="BD20" i="10"/>
  <c r="BD19" i="10"/>
  <c r="BD18" i="10"/>
  <c r="BD17" i="10"/>
  <c r="BD16" i="10"/>
  <c r="BD15" i="10"/>
  <c r="BD14" i="10"/>
  <c r="BD13" i="10"/>
  <c r="BD12" i="10"/>
  <c r="BD11" i="10"/>
  <c r="BD10" i="10"/>
  <c r="BD9" i="10"/>
  <c r="BD8" i="10"/>
  <c r="BD7" i="10"/>
  <c r="BD6" i="10"/>
  <c r="BD5" i="10"/>
  <c r="BD4" i="10"/>
  <c r="BG4" i="10" s="1"/>
  <c r="BD103" i="10"/>
  <c r="P999" i="1"/>
  <c r="P998" i="1"/>
  <c r="P997" i="1"/>
  <c r="P994" i="1"/>
  <c r="P993" i="1"/>
  <c r="P992"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L2" i="1" s="1"/>
  <c r="M2" i="1" s="1"/>
  <c r="N129" i="1" s="1"/>
  <c r="K1001" i="1"/>
  <c r="N997" i="1" l="1"/>
  <c r="N989" i="1"/>
  <c r="N981" i="1"/>
  <c r="N973" i="1"/>
  <c r="N965" i="1"/>
  <c r="N957" i="1"/>
  <c r="N949" i="1"/>
  <c r="N941" i="1"/>
  <c r="N933" i="1"/>
  <c r="N925" i="1"/>
  <c r="N917" i="1"/>
  <c r="N909" i="1"/>
  <c r="N901" i="1"/>
  <c r="N893" i="1"/>
  <c r="N885" i="1"/>
  <c r="N877" i="1"/>
  <c r="N873" i="1"/>
  <c r="N865" i="1"/>
  <c r="N857" i="1"/>
  <c r="N849" i="1"/>
  <c r="N841" i="1"/>
  <c r="N833" i="1"/>
  <c r="N825" i="1"/>
  <c r="N817" i="1"/>
  <c r="N805" i="1"/>
  <c r="N773" i="1"/>
  <c r="N741" i="1"/>
  <c r="N709" i="1"/>
  <c r="N677" i="1"/>
  <c r="N661" i="1"/>
  <c r="N629" i="1"/>
  <c r="N597" i="1"/>
  <c r="N565" i="1"/>
  <c r="N538" i="1"/>
  <c r="N476" i="1"/>
  <c r="N412" i="1"/>
  <c r="N245" i="1"/>
  <c r="N1000" i="1"/>
  <c r="N996" i="1"/>
  <c r="N992" i="1"/>
  <c r="N988" i="1"/>
  <c r="N984" i="1"/>
  <c r="N980" i="1"/>
  <c r="N976" i="1"/>
  <c r="N972" i="1"/>
  <c r="N968" i="1"/>
  <c r="N964" i="1"/>
  <c r="N960" i="1"/>
  <c r="N956" i="1"/>
  <c r="N952" i="1"/>
  <c r="N948" i="1"/>
  <c r="N944" i="1"/>
  <c r="N940" i="1"/>
  <c r="N936" i="1"/>
  <c r="N932" i="1"/>
  <c r="N928" i="1"/>
  <c r="N924" i="1"/>
  <c r="N920" i="1"/>
  <c r="N916" i="1"/>
  <c r="N912" i="1"/>
  <c r="N908" i="1"/>
  <c r="N904" i="1"/>
  <c r="N900" i="1"/>
  <c r="N896" i="1"/>
  <c r="N892" i="1"/>
  <c r="N888" i="1"/>
  <c r="N884" i="1"/>
  <c r="N880" i="1"/>
  <c r="N876" i="1"/>
  <c r="N872" i="1"/>
  <c r="N868" i="1"/>
  <c r="N864" i="1"/>
  <c r="N860" i="1"/>
  <c r="N856" i="1"/>
  <c r="N852" i="1"/>
  <c r="N848" i="1"/>
  <c r="N844" i="1"/>
  <c r="N840" i="1"/>
  <c r="N836" i="1"/>
  <c r="N832" i="1"/>
  <c r="N828" i="1"/>
  <c r="N824" i="1"/>
  <c r="N820" i="1"/>
  <c r="N816" i="1"/>
  <c r="N812" i="1"/>
  <c r="N801" i="1"/>
  <c r="N785" i="1"/>
  <c r="N769" i="1"/>
  <c r="N753" i="1"/>
  <c r="N737" i="1"/>
  <c r="N721" i="1"/>
  <c r="N705" i="1"/>
  <c r="N689" i="1"/>
  <c r="N673" i="1"/>
  <c r="N657" i="1"/>
  <c r="N641" i="1"/>
  <c r="N625" i="1"/>
  <c r="N609" i="1"/>
  <c r="N593" i="1"/>
  <c r="N577" i="1"/>
  <c r="N561" i="1"/>
  <c r="N524" i="1"/>
  <c r="N460" i="1"/>
  <c r="N396" i="1"/>
  <c r="N329" i="1"/>
  <c r="N193" i="1"/>
  <c r="N1001" i="1"/>
  <c r="N993" i="1"/>
  <c r="N985" i="1"/>
  <c r="N977" i="1"/>
  <c r="N969" i="1"/>
  <c r="N961" i="1"/>
  <c r="N953" i="1"/>
  <c r="N945" i="1"/>
  <c r="N937" i="1"/>
  <c r="N929" i="1"/>
  <c r="N921" i="1"/>
  <c r="N913" i="1"/>
  <c r="N905" i="1"/>
  <c r="N897" i="1"/>
  <c r="N889" i="1"/>
  <c r="N881" i="1"/>
  <c r="N869" i="1"/>
  <c r="N861" i="1"/>
  <c r="N853" i="1"/>
  <c r="N845" i="1"/>
  <c r="N837" i="1"/>
  <c r="N829" i="1"/>
  <c r="N821" i="1"/>
  <c r="N813" i="1"/>
  <c r="N789" i="1"/>
  <c r="N757" i="1"/>
  <c r="N725" i="1"/>
  <c r="N693" i="1"/>
  <c r="N645" i="1"/>
  <c r="N613" i="1"/>
  <c r="N581" i="1"/>
  <c r="N348" i="1"/>
  <c r="N999" i="1"/>
  <c r="N995" i="1"/>
  <c r="N991" i="1"/>
  <c r="N987" i="1"/>
  <c r="N983" i="1"/>
  <c r="N979" i="1"/>
  <c r="N975" i="1"/>
  <c r="N971" i="1"/>
  <c r="N967" i="1"/>
  <c r="N963" i="1"/>
  <c r="N959" i="1"/>
  <c r="N955" i="1"/>
  <c r="N951" i="1"/>
  <c r="N947" i="1"/>
  <c r="N943" i="1"/>
  <c r="N939" i="1"/>
  <c r="N935" i="1"/>
  <c r="N931" i="1"/>
  <c r="N927" i="1"/>
  <c r="N923" i="1"/>
  <c r="N919" i="1"/>
  <c r="N915" i="1"/>
  <c r="N911" i="1"/>
  <c r="N907" i="1"/>
  <c r="N903" i="1"/>
  <c r="N899" i="1"/>
  <c r="N895" i="1"/>
  <c r="N891" i="1"/>
  <c r="N887" i="1"/>
  <c r="N883" i="1"/>
  <c r="N879" i="1"/>
  <c r="N875" i="1"/>
  <c r="N871" i="1"/>
  <c r="N867" i="1"/>
  <c r="N863" i="1"/>
  <c r="N859" i="1"/>
  <c r="N855" i="1"/>
  <c r="N851" i="1"/>
  <c r="N847" i="1"/>
  <c r="N843" i="1"/>
  <c r="N839" i="1"/>
  <c r="N835" i="1"/>
  <c r="N831" i="1"/>
  <c r="N827" i="1"/>
  <c r="N823" i="1"/>
  <c r="N819" i="1"/>
  <c r="N815" i="1"/>
  <c r="N811" i="1"/>
  <c r="N797" i="1"/>
  <c r="N781" i="1"/>
  <c r="N765" i="1"/>
  <c r="N749" i="1"/>
  <c r="N733" i="1"/>
  <c r="N717" i="1"/>
  <c r="N701" i="1"/>
  <c r="N685" i="1"/>
  <c r="N669" i="1"/>
  <c r="N653" i="1"/>
  <c r="N637" i="1"/>
  <c r="N621" i="1"/>
  <c r="N605" i="1"/>
  <c r="N589" i="1"/>
  <c r="N573" i="1"/>
  <c r="N554" i="1"/>
  <c r="N508" i="1"/>
  <c r="N444" i="1"/>
  <c r="N380" i="1"/>
  <c r="N308" i="1"/>
  <c r="N2" i="1"/>
  <c r="N6" i="1"/>
  <c r="N10" i="1"/>
  <c r="N14" i="1"/>
  <c r="N18" i="1"/>
  <c r="N22" i="1"/>
  <c r="N26" i="1"/>
  <c r="N30" i="1"/>
  <c r="N34" i="1"/>
  <c r="N38" i="1"/>
  <c r="N42" i="1"/>
  <c r="N46" i="1"/>
  <c r="N50" i="1"/>
  <c r="N54" i="1"/>
  <c r="N58" i="1"/>
  <c r="N62" i="1"/>
  <c r="N66" i="1"/>
  <c r="N70" i="1"/>
  <c r="N74" i="1"/>
  <c r="N78" i="1"/>
  <c r="N82" i="1"/>
  <c r="N86" i="1"/>
  <c r="N90" i="1"/>
  <c r="N94" i="1"/>
  <c r="N98" i="1"/>
  <c r="N102" i="1"/>
  <c r="N106" i="1"/>
  <c r="N110" i="1"/>
  <c r="N114" i="1"/>
  <c r="N118" i="1"/>
  <c r="N122" i="1"/>
  <c r="N126" i="1"/>
  <c r="N130" i="1"/>
  <c r="N134" i="1"/>
  <c r="N138" i="1"/>
  <c r="N142" i="1"/>
  <c r="N146" i="1"/>
  <c r="N150" i="1"/>
  <c r="N154" i="1"/>
  <c r="N158" i="1"/>
  <c r="N162" i="1"/>
  <c r="N166" i="1"/>
  <c r="N170" i="1"/>
  <c r="N174" i="1"/>
  <c r="N178" i="1"/>
  <c r="N182" i="1"/>
  <c r="N186" i="1"/>
  <c r="N190" i="1"/>
  <c r="N194" i="1"/>
  <c r="N198" i="1"/>
  <c r="N202" i="1"/>
  <c r="N206" i="1"/>
  <c r="N210" i="1"/>
  <c r="N214" i="1"/>
  <c r="N218" i="1"/>
  <c r="N222" i="1"/>
  <c r="N226" i="1"/>
  <c r="N230" i="1"/>
  <c r="N3" i="1"/>
  <c r="N7" i="1"/>
  <c r="N11" i="1"/>
  <c r="N15" i="1"/>
  <c r="N19" i="1"/>
  <c r="N23" i="1"/>
  <c r="N27" i="1"/>
  <c r="N31" i="1"/>
  <c r="N35" i="1"/>
  <c r="N39" i="1"/>
  <c r="N43" i="1"/>
  <c r="N47" i="1"/>
  <c r="N51" i="1"/>
  <c r="N55" i="1"/>
  <c r="N59" i="1"/>
  <c r="N63" i="1"/>
  <c r="N67" i="1"/>
  <c r="N71" i="1"/>
  <c r="N75" i="1"/>
  <c r="N79" i="1"/>
  <c r="N83" i="1"/>
  <c r="N87" i="1"/>
  <c r="N91" i="1"/>
  <c r="N95" i="1"/>
  <c r="N99" i="1"/>
  <c r="N103" i="1"/>
  <c r="N107" i="1"/>
  <c r="N111" i="1"/>
  <c r="N115" i="1"/>
  <c r="N119" i="1"/>
  <c r="N123" i="1"/>
  <c r="N127" i="1"/>
  <c r="N131" i="1"/>
  <c r="N135" i="1"/>
  <c r="N139" i="1"/>
  <c r="N143" i="1"/>
  <c r="N147" i="1"/>
  <c r="N151" i="1"/>
  <c r="N155" i="1"/>
  <c r="N159" i="1"/>
  <c r="N163" i="1"/>
  <c r="N167" i="1"/>
  <c r="N171" i="1"/>
  <c r="N175" i="1"/>
  <c r="N179" i="1"/>
  <c r="N183" i="1"/>
  <c r="N187" i="1"/>
  <c r="N191" i="1"/>
  <c r="N195" i="1"/>
  <c r="N199" i="1"/>
  <c r="N203" i="1"/>
  <c r="N207" i="1"/>
  <c r="N211" i="1"/>
  <c r="N215" i="1"/>
  <c r="N219" i="1"/>
  <c r="N223" i="1"/>
  <c r="N227" i="1"/>
  <c r="N231" i="1"/>
  <c r="N235" i="1"/>
  <c r="N239" i="1"/>
  <c r="N243" i="1"/>
  <c r="N247" i="1"/>
  <c r="N251" i="1"/>
  <c r="N255" i="1"/>
  <c r="N259" i="1"/>
  <c r="N263" i="1"/>
  <c r="N267" i="1"/>
  <c r="N271" i="1"/>
  <c r="N275" i="1"/>
  <c r="N279" i="1"/>
  <c r="N283" i="1"/>
  <c r="N287" i="1"/>
  <c r="N291" i="1"/>
  <c r="N295" i="1"/>
  <c r="N299" i="1"/>
  <c r="N303" i="1"/>
  <c r="N307" i="1"/>
  <c r="N311" i="1"/>
  <c r="N315" i="1"/>
  <c r="N319" i="1"/>
  <c r="N323" i="1"/>
  <c r="N327" i="1"/>
  <c r="N331" i="1"/>
  <c r="N335" i="1"/>
  <c r="N339" i="1"/>
  <c r="N4" i="1"/>
  <c r="N8" i="1"/>
  <c r="N12" i="1"/>
  <c r="N16" i="1"/>
  <c r="N20" i="1"/>
  <c r="N24" i="1"/>
  <c r="N28" i="1"/>
  <c r="N32" i="1"/>
  <c r="N36" i="1"/>
  <c r="N40" i="1"/>
  <c r="N44" i="1"/>
  <c r="N48" i="1"/>
  <c r="N52" i="1"/>
  <c r="N56" i="1"/>
  <c r="N60" i="1"/>
  <c r="N64" i="1"/>
  <c r="N68" i="1"/>
  <c r="N72" i="1"/>
  <c r="N76" i="1"/>
  <c r="N80" i="1"/>
  <c r="N84" i="1"/>
  <c r="N88" i="1"/>
  <c r="N92" i="1"/>
  <c r="N96" i="1"/>
  <c r="N100" i="1"/>
  <c r="N104" i="1"/>
  <c r="N108" i="1"/>
  <c r="N112" i="1"/>
  <c r="N116" i="1"/>
  <c r="N120" i="1"/>
  <c r="N124" i="1"/>
  <c r="N128" i="1"/>
  <c r="N132" i="1"/>
  <c r="N136" i="1"/>
  <c r="N140" i="1"/>
  <c r="N144" i="1"/>
  <c r="N148" i="1"/>
  <c r="N152" i="1"/>
  <c r="N156" i="1"/>
  <c r="N160" i="1"/>
  <c r="N164" i="1"/>
  <c r="N168" i="1"/>
  <c r="N172" i="1"/>
  <c r="N176" i="1"/>
  <c r="N180" i="1"/>
  <c r="N184" i="1"/>
  <c r="N188" i="1"/>
  <c r="N192" i="1"/>
  <c r="N196" i="1"/>
  <c r="N200" i="1"/>
  <c r="N204" i="1"/>
  <c r="N208" i="1"/>
  <c r="N212" i="1"/>
  <c r="N216" i="1"/>
  <c r="N220" i="1"/>
  <c r="N224" i="1"/>
  <c r="N228" i="1"/>
  <c r="N232" i="1"/>
  <c r="N236" i="1"/>
  <c r="N240" i="1"/>
  <c r="N244" i="1"/>
  <c r="N248" i="1"/>
  <c r="N252" i="1"/>
  <c r="N256" i="1"/>
  <c r="N260" i="1"/>
  <c r="N264" i="1"/>
  <c r="N268" i="1"/>
  <c r="N272" i="1"/>
  <c r="N276" i="1"/>
  <c r="N280" i="1"/>
  <c r="N284" i="1"/>
  <c r="N288" i="1"/>
  <c r="N292" i="1"/>
  <c r="N296" i="1"/>
  <c r="N300" i="1"/>
  <c r="N304" i="1"/>
  <c r="N5" i="1"/>
  <c r="N21" i="1"/>
  <c r="N37" i="1"/>
  <c r="N53" i="1"/>
  <c r="N69" i="1"/>
  <c r="N85" i="1"/>
  <c r="N101" i="1"/>
  <c r="N117" i="1"/>
  <c r="N133" i="1"/>
  <c r="N149" i="1"/>
  <c r="N165" i="1"/>
  <c r="N181" i="1"/>
  <c r="N197" i="1"/>
  <c r="N213" i="1"/>
  <c r="N229" i="1"/>
  <c r="N238" i="1"/>
  <c r="N246" i="1"/>
  <c r="N254" i="1"/>
  <c r="N262" i="1"/>
  <c r="N270" i="1"/>
  <c r="N278" i="1"/>
  <c r="N286" i="1"/>
  <c r="N294" i="1"/>
  <c r="N302" i="1"/>
  <c r="N309" i="1"/>
  <c r="N314" i="1"/>
  <c r="N320" i="1"/>
  <c r="N325" i="1"/>
  <c r="N330" i="1"/>
  <c r="N336" i="1"/>
  <c r="N341" i="1"/>
  <c r="N345" i="1"/>
  <c r="N349" i="1"/>
  <c r="N353" i="1"/>
  <c r="N357" i="1"/>
  <c r="N361" i="1"/>
  <c r="N365" i="1"/>
  <c r="N369" i="1"/>
  <c r="N373" i="1"/>
  <c r="N377" i="1"/>
  <c r="N381" i="1"/>
  <c r="N385" i="1"/>
  <c r="N389" i="1"/>
  <c r="N393" i="1"/>
  <c r="N397" i="1"/>
  <c r="N401" i="1"/>
  <c r="N405" i="1"/>
  <c r="N409" i="1"/>
  <c r="N413" i="1"/>
  <c r="N417" i="1"/>
  <c r="N421" i="1"/>
  <c r="N425" i="1"/>
  <c r="N429" i="1"/>
  <c r="N433" i="1"/>
  <c r="N437" i="1"/>
  <c r="N441" i="1"/>
  <c r="N445" i="1"/>
  <c r="N449" i="1"/>
  <c r="N453" i="1"/>
  <c r="N457" i="1"/>
  <c r="N461" i="1"/>
  <c r="N465" i="1"/>
  <c r="N469" i="1"/>
  <c r="N473" i="1"/>
  <c r="N477" i="1"/>
  <c r="N481" i="1"/>
  <c r="N485" i="1"/>
  <c r="N489" i="1"/>
  <c r="N493" i="1"/>
  <c r="N497" i="1"/>
  <c r="N501" i="1"/>
  <c r="N505" i="1"/>
  <c r="N509" i="1"/>
  <c r="N513" i="1"/>
  <c r="N517" i="1"/>
  <c r="N521" i="1"/>
  <c r="N525" i="1"/>
  <c r="N529" i="1"/>
  <c r="N533" i="1"/>
  <c r="N537" i="1"/>
  <c r="N541" i="1"/>
  <c r="N545" i="1"/>
  <c r="N549" i="1"/>
  <c r="N553" i="1"/>
  <c r="N557" i="1"/>
  <c r="N9" i="1"/>
  <c r="N25" i="1"/>
  <c r="N41" i="1"/>
  <c r="N57" i="1"/>
  <c r="N73" i="1"/>
  <c r="N89" i="1"/>
  <c r="N105" i="1"/>
  <c r="N121" i="1"/>
  <c r="N137" i="1"/>
  <c r="N153" i="1"/>
  <c r="N169" i="1"/>
  <c r="N185" i="1"/>
  <c r="N201" i="1"/>
  <c r="N217" i="1"/>
  <c r="N233" i="1"/>
  <c r="N241" i="1"/>
  <c r="N249" i="1"/>
  <c r="N257" i="1"/>
  <c r="N265" i="1"/>
  <c r="N273" i="1"/>
  <c r="N281" i="1"/>
  <c r="N289" i="1"/>
  <c r="N297" i="1"/>
  <c r="N305" i="1"/>
  <c r="N310" i="1"/>
  <c r="N316" i="1"/>
  <c r="N321" i="1"/>
  <c r="N326" i="1"/>
  <c r="N332" i="1"/>
  <c r="N337" i="1"/>
  <c r="N342" i="1"/>
  <c r="N346" i="1"/>
  <c r="N350" i="1"/>
  <c r="N354" i="1"/>
  <c r="N358" i="1"/>
  <c r="N362" i="1"/>
  <c r="N366" i="1"/>
  <c r="N370" i="1"/>
  <c r="N374" i="1"/>
  <c r="N378" i="1"/>
  <c r="N382" i="1"/>
  <c r="N386" i="1"/>
  <c r="N390" i="1"/>
  <c r="N394" i="1"/>
  <c r="N398" i="1"/>
  <c r="N402" i="1"/>
  <c r="N406" i="1"/>
  <c r="N410" i="1"/>
  <c r="N414" i="1"/>
  <c r="N418" i="1"/>
  <c r="N422" i="1"/>
  <c r="N426" i="1"/>
  <c r="N430" i="1"/>
  <c r="N434" i="1"/>
  <c r="N438" i="1"/>
  <c r="N442" i="1"/>
  <c r="N446" i="1"/>
  <c r="N450" i="1"/>
  <c r="N454" i="1"/>
  <c r="N458" i="1"/>
  <c r="N462" i="1"/>
  <c r="N466" i="1"/>
  <c r="N470" i="1"/>
  <c r="N474" i="1"/>
  <c r="N478" i="1"/>
  <c r="N482" i="1"/>
  <c r="N486" i="1"/>
  <c r="N490" i="1"/>
  <c r="N494" i="1"/>
  <c r="N498" i="1"/>
  <c r="N502" i="1"/>
  <c r="N506" i="1"/>
  <c r="N510" i="1"/>
  <c r="N514" i="1"/>
  <c r="N518" i="1"/>
  <c r="N522" i="1"/>
  <c r="N526" i="1"/>
  <c r="N530" i="1"/>
  <c r="N534" i="1"/>
  <c r="N13" i="1"/>
  <c r="N29" i="1"/>
  <c r="N45" i="1"/>
  <c r="O68" i="1" s="1"/>
  <c r="N61" i="1"/>
  <c r="N77" i="1"/>
  <c r="N93" i="1"/>
  <c r="N109" i="1"/>
  <c r="N125" i="1"/>
  <c r="N141" i="1"/>
  <c r="N157" i="1"/>
  <c r="N173" i="1"/>
  <c r="N189" i="1"/>
  <c r="N205" i="1"/>
  <c r="N221" i="1"/>
  <c r="N234" i="1"/>
  <c r="N242" i="1"/>
  <c r="N250" i="1"/>
  <c r="N258" i="1"/>
  <c r="N266" i="1"/>
  <c r="N274" i="1"/>
  <c r="N282" i="1"/>
  <c r="N290" i="1"/>
  <c r="N298" i="1"/>
  <c r="N306" i="1"/>
  <c r="N312" i="1"/>
  <c r="N317" i="1"/>
  <c r="N322" i="1"/>
  <c r="N328" i="1"/>
  <c r="N333" i="1"/>
  <c r="N338" i="1"/>
  <c r="N343" i="1"/>
  <c r="N347" i="1"/>
  <c r="N351" i="1"/>
  <c r="N355" i="1"/>
  <c r="N359" i="1"/>
  <c r="N363" i="1"/>
  <c r="N367" i="1"/>
  <c r="N371" i="1"/>
  <c r="N375" i="1"/>
  <c r="N379" i="1"/>
  <c r="N383" i="1"/>
  <c r="N387" i="1"/>
  <c r="N391" i="1"/>
  <c r="N395" i="1"/>
  <c r="N399" i="1"/>
  <c r="N403" i="1"/>
  <c r="N407" i="1"/>
  <c r="N411" i="1"/>
  <c r="N415" i="1"/>
  <c r="N419" i="1"/>
  <c r="N423" i="1"/>
  <c r="N427" i="1"/>
  <c r="N431" i="1"/>
  <c r="N435" i="1"/>
  <c r="N439" i="1"/>
  <c r="N443" i="1"/>
  <c r="N447" i="1"/>
  <c r="N451" i="1"/>
  <c r="N455" i="1"/>
  <c r="N459" i="1"/>
  <c r="N463" i="1"/>
  <c r="N467" i="1"/>
  <c r="N471" i="1"/>
  <c r="N475" i="1"/>
  <c r="N479" i="1"/>
  <c r="N483" i="1"/>
  <c r="N487" i="1"/>
  <c r="N491" i="1"/>
  <c r="N495" i="1"/>
  <c r="N499" i="1"/>
  <c r="N503" i="1"/>
  <c r="N507" i="1"/>
  <c r="N511" i="1"/>
  <c r="N515" i="1"/>
  <c r="N519" i="1"/>
  <c r="N523" i="1"/>
  <c r="N527" i="1"/>
  <c r="N531" i="1"/>
  <c r="N535" i="1"/>
  <c r="N539" i="1"/>
  <c r="N543" i="1"/>
  <c r="N547" i="1"/>
  <c r="N551" i="1"/>
  <c r="N555" i="1"/>
  <c r="N559" i="1"/>
  <c r="N17" i="1"/>
  <c r="N81" i="1"/>
  <c r="N145" i="1"/>
  <c r="N209" i="1"/>
  <c r="N253" i="1"/>
  <c r="N285" i="1"/>
  <c r="N313" i="1"/>
  <c r="N334" i="1"/>
  <c r="N352" i="1"/>
  <c r="N368" i="1"/>
  <c r="N384" i="1"/>
  <c r="N400" i="1"/>
  <c r="N416" i="1"/>
  <c r="N432" i="1"/>
  <c r="N448" i="1"/>
  <c r="N464" i="1"/>
  <c r="N480" i="1"/>
  <c r="N496" i="1"/>
  <c r="N512" i="1"/>
  <c r="N528" i="1"/>
  <c r="N540" i="1"/>
  <c r="N548" i="1"/>
  <c r="N556" i="1"/>
  <c r="N562" i="1"/>
  <c r="N566" i="1"/>
  <c r="N570" i="1"/>
  <c r="N574" i="1"/>
  <c r="N578" i="1"/>
  <c r="N582" i="1"/>
  <c r="N586" i="1"/>
  <c r="N590" i="1"/>
  <c r="N594" i="1"/>
  <c r="N598" i="1"/>
  <c r="N602" i="1"/>
  <c r="N606" i="1"/>
  <c r="N610" i="1"/>
  <c r="N614" i="1"/>
  <c r="N618" i="1"/>
  <c r="N622" i="1"/>
  <c r="N626" i="1"/>
  <c r="N630" i="1"/>
  <c r="N634" i="1"/>
  <c r="N638" i="1"/>
  <c r="N642" i="1"/>
  <c r="N646" i="1"/>
  <c r="N650" i="1"/>
  <c r="N654" i="1"/>
  <c r="N658" i="1"/>
  <c r="N662" i="1"/>
  <c r="N666" i="1"/>
  <c r="N670" i="1"/>
  <c r="N674" i="1"/>
  <c r="N678" i="1"/>
  <c r="N682" i="1"/>
  <c r="N686" i="1"/>
  <c r="N690" i="1"/>
  <c r="N694" i="1"/>
  <c r="N698" i="1"/>
  <c r="N702" i="1"/>
  <c r="N706" i="1"/>
  <c r="N710" i="1"/>
  <c r="N714" i="1"/>
  <c r="N718" i="1"/>
  <c r="N722" i="1"/>
  <c r="N726" i="1"/>
  <c r="N730" i="1"/>
  <c r="N734" i="1"/>
  <c r="N738" i="1"/>
  <c r="N742" i="1"/>
  <c r="N746" i="1"/>
  <c r="N750" i="1"/>
  <c r="N754" i="1"/>
  <c r="N758" i="1"/>
  <c r="N762" i="1"/>
  <c r="N766" i="1"/>
  <c r="N770" i="1"/>
  <c r="N774" i="1"/>
  <c r="N778" i="1"/>
  <c r="N782" i="1"/>
  <c r="N786" i="1"/>
  <c r="N790" i="1"/>
  <c r="N794" i="1"/>
  <c r="N798" i="1"/>
  <c r="N802" i="1"/>
  <c r="N806" i="1"/>
  <c r="N810" i="1"/>
  <c r="N33" i="1"/>
  <c r="N97" i="1"/>
  <c r="N161" i="1"/>
  <c r="N225" i="1"/>
  <c r="N261" i="1"/>
  <c r="N293" i="1"/>
  <c r="N318" i="1"/>
  <c r="N340" i="1"/>
  <c r="N356" i="1"/>
  <c r="N372" i="1"/>
  <c r="N388" i="1"/>
  <c r="N404" i="1"/>
  <c r="N420" i="1"/>
  <c r="N436" i="1"/>
  <c r="N452" i="1"/>
  <c r="N468" i="1"/>
  <c r="N484" i="1"/>
  <c r="N500" i="1"/>
  <c r="N516" i="1"/>
  <c r="N532" i="1"/>
  <c r="N542" i="1"/>
  <c r="N550" i="1"/>
  <c r="N558" i="1"/>
  <c r="N563" i="1"/>
  <c r="N567" i="1"/>
  <c r="N571" i="1"/>
  <c r="N575" i="1"/>
  <c r="N579" i="1"/>
  <c r="N583" i="1"/>
  <c r="N587" i="1"/>
  <c r="N591" i="1"/>
  <c r="N595" i="1"/>
  <c r="N599" i="1"/>
  <c r="N603" i="1"/>
  <c r="N607" i="1"/>
  <c r="N611" i="1"/>
  <c r="N615" i="1"/>
  <c r="N619" i="1"/>
  <c r="N623" i="1"/>
  <c r="N627" i="1"/>
  <c r="N631" i="1"/>
  <c r="N635" i="1"/>
  <c r="N639" i="1"/>
  <c r="N643" i="1"/>
  <c r="N647" i="1"/>
  <c r="N651" i="1"/>
  <c r="N655" i="1"/>
  <c r="N659" i="1"/>
  <c r="N663" i="1"/>
  <c r="N667" i="1"/>
  <c r="N671" i="1"/>
  <c r="N675" i="1"/>
  <c r="N679" i="1"/>
  <c r="N683" i="1"/>
  <c r="N687" i="1"/>
  <c r="N691" i="1"/>
  <c r="N695" i="1"/>
  <c r="N699" i="1"/>
  <c r="N703" i="1"/>
  <c r="N707" i="1"/>
  <c r="N711" i="1"/>
  <c r="N715" i="1"/>
  <c r="N719" i="1"/>
  <c r="N723" i="1"/>
  <c r="N727" i="1"/>
  <c r="N731" i="1"/>
  <c r="N735" i="1"/>
  <c r="N739" i="1"/>
  <c r="N743" i="1"/>
  <c r="N747" i="1"/>
  <c r="N751" i="1"/>
  <c r="N755" i="1"/>
  <c r="N759" i="1"/>
  <c r="N763" i="1"/>
  <c r="N767" i="1"/>
  <c r="N771" i="1"/>
  <c r="N775" i="1"/>
  <c r="N779" i="1"/>
  <c r="N783" i="1"/>
  <c r="N787" i="1"/>
  <c r="N791" i="1"/>
  <c r="N795" i="1"/>
  <c r="N799" i="1"/>
  <c r="N803" i="1"/>
  <c r="N807" i="1"/>
  <c r="N49" i="1"/>
  <c r="N113" i="1"/>
  <c r="N177" i="1"/>
  <c r="N237" i="1"/>
  <c r="N269" i="1"/>
  <c r="N301" i="1"/>
  <c r="N324" i="1"/>
  <c r="N344" i="1"/>
  <c r="N360" i="1"/>
  <c r="N376" i="1"/>
  <c r="N392" i="1"/>
  <c r="N408" i="1"/>
  <c r="N424" i="1"/>
  <c r="N440" i="1"/>
  <c r="N456" i="1"/>
  <c r="N472" i="1"/>
  <c r="N488" i="1"/>
  <c r="N504" i="1"/>
  <c r="N520" i="1"/>
  <c r="N536" i="1"/>
  <c r="N544" i="1"/>
  <c r="N552" i="1"/>
  <c r="N560" i="1"/>
  <c r="N564" i="1"/>
  <c r="N568" i="1"/>
  <c r="N572" i="1"/>
  <c r="N576" i="1"/>
  <c r="N580" i="1"/>
  <c r="N584" i="1"/>
  <c r="N588" i="1"/>
  <c r="N592" i="1"/>
  <c r="N596" i="1"/>
  <c r="N600" i="1"/>
  <c r="N604" i="1"/>
  <c r="N608" i="1"/>
  <c r="N612" i="1"/>
  <c r="N616" i="1"/>
  <c r="N620" i="1"/>
  <c r="N624" i="1"/>
  <c r="N628" i="1"/>
  <c r="N632" i="1"/>
  <c r="N636" i="1"/>
  <c r="N640" i="1"/>
  <c r="N644" i="1"/>
  <c r="N648" i="1"/>
  <c r="N652" i="1"/>
  <c r="N656" i="1"/>
  <c r="N660" i="1"/>
  <c r="N664" i="1"/>
  <c r="N668" i="1"/>
  <c r="N672" i="1"/>
  <c r="N676" i="1"/>
  <c r="N680" i="1"/>
  <c r="N684" i="1"/>
  <c r="N688" i="1"/>
  <c r="N692" i="1"/>
  <c r="N696" i="1"/>
  <c r="N700" i="1"/>
  <c r="N704" i="1"/>
  <c r="N708" i="1"/>
  <c r="N712" i="1"/>
  <c r="N716" i="1"/>
  <c r="N720" i="1"/>
  <c r="N724" i="1"/>
  <c r="N728" i="1"/>
  <c r="N732" i="1"/>
  <c r="N736" i="1"/>
  <c r="N740" i="1"/>
  <c r="N744" i="1"/>
  <c r="N748" i="1"/>
  <c r="N752" i="1"/>
  <c r="N756" i="1"/>
  <c r="N760" i="1"/>
  <c r="N764" i="1"/>
  <c r="N768" i="1"/>
  <c r="N772" i="1"/>
  <c r="N776" i="1"/>
  <c r="N780" i="1"/>
  <c r="N784" i="1"/>
  <c r="N788" i="1"/>
  <c r="N792" i="1"/>
  <c r="N796" i="1"/>
  <c r="N800" i="1"/>
  <c r="N804" i="1"/>
  <c r="N808" i="1"/>
  <c r="N998" i="1"/>
  <c r="N994" i="1"/>
  <c r="N990" i="1"/>
  <c r="N986" i="1"/>
  <c r="N982" i="1"/>
  <c r="N978" i="1"/>
  <c r="N974" i="1"/>
  <c r="N970" i="1"/>
  <c r="N966" i="1"/>
  <c r="N962" i="1"/>
  <c r="N958" i="1"/>
  <c r="N954" i="1"/>
  <c r="N950" i="1"/>
  <c r="N946" i="1"/>
  <c r="N942" i="1"/>
  <c r="N938" i="1"/>
  <c r="N934" i="1"/>
  <c r="N930" i="1"/>
  <c r="N926" i="1"/>
  <c r="N922" i="1"/>
  <c r="N918" i="1"/>
  <c r="N914" i="1"/>
  <c r="N910" i="1"/>
  <c r="N906" i="1"/>
  <c r="N902" i="1"/>
  <c r="N898" i="1"/>
  <c r="N894" i="1"/>
  <c r="N890" i="1"/>
  <c r="N886" i="1"/>
  <c r="N882" i="1"/>
  <c r="N878" i="1"/>
  <c r="N874" i="1"/>
  <c r="N870" i="1"/>
  <c r="N866" i="1"/>
  <c r="N862" i="1"/>
  <c r="N858" i="1"/>
  <c r="N854" i="1"/>
  <c r="N850" i="1"/>
  <c r="N846" i="1"/>
  <c r="N842" i="1"/>
  <c r="N838" i="1"/>
  <c r="N834" i="1"/>
  <c r="N830" i="1"/>
  <c r="N826" i="1"/>
  <c r="N822" i="1"/>
  <c r="N818" i="1"/>
  <c r="N814" i="1"/>
  <c r="N809" i="1"/>
  <c r="N793" i="1"/>
  <c r="N777" i="1"/>
  <c r="N761" i="1"/>
  <c r="N745" i="1"/>
  <c r="N729" i="1"/>
  <c r="N713" i="1"/>
  <c r="N697" i="1"/>
  <c r="N681" i="1"/>
  <c r="N665" i="1"/>
  <c r="N649" i="1"/>
  <c r="N633" i="1"/>
  <c r="N617" i="1"/>
  <c r="N601" i="1"/>
  <c r="N585" i="1"/>
  <c r="N569" i="1"/>
  <c r="N546" i="1"/>
  <c r="N492" i="1"/>
  <c r="N428" i="1"/>
  <c r="N364" i="1"/>
  <c r="N277" i="1"/>
  <c r="N65" i="1"/>
  <c r="O2" i="1"/>
  <c r="O17" i="1"/>
  <c r="O24" i="1"/>
  <c r="O120" i="1" l="1"/>
  <c r="O300" i="1"/>
  <c r="O81" i="1"/>
  <c r="O145" i="1"/>
  <c r="O209" i="1"/>
  <c r="O273" i="1"/>
  <c r="O349" i="1"/>
  <c r="O594" i="1"/>
  <c r="O868" i="1"/>
  <c r="O152" i="1"/>
  <c r="O338" i="1"/>
  <c r="O836" i="1"/>
  <c r="O50" i="1"/>
  <c r="O114" i="1"/>
  <c r="O178" i="1"/>
  <c r="O242" i="1"/>
  <c r="O306" i="1"/>
  <c r="O470" i="1"/>
  <c r="O726" i="1"/>
  <c r="O88" i="1"/>
  <c r="O304" i="1"/>
  <c r="O27" i="1"/>
  <c r="O91" i="1"/>
  <c r="O155" i="1"/>
  <c r="O219" i="1"/>
  <c r="O283" i="1"/>
  <c r="O378" i="1"/>
  <c r="O634" i="1"/>
  <c r="O327" i="1"/>
  <c r="O391" i="1"/>
  <c r="O455" i="1"/>
  <c r="O519" i="1"/>
  <c r="P519" i="1" s="1"/>
  <c r="O583" i="1"/>
  <c r="O647" i="1"/>
  <c r="O711" i="1"/>
  <c r="O775" i="1"/>
  <c r="O848" i="1"/>
  <c r="O344" i="1"/>
  <c r="O408" i="1"/>
  <c r="O472" i="1"/>
  <c r="O536" i="1"/>
  <c r="O600" i="1"/>
  <c r="O664" i="1"/>
  <c r="O728" i="1"/>
  <c r="O792" i="1"/>
  <c r="O892" i="1"/>
  <c r="O397" i="1"/>
  <c r="O461" i="1"/>
  <c r="O525" i="1"/>
  <c r="O589" i="1"/>
  <c r="O653" i="1"/>
  <c r="O717" i="1"/>
  <c r="O781" i="1"/>
  <c r="O857" i="1"/>
  <c r="O893" i="1"/>
  <c r="O957" i="1"/>
  <c r="O874" i="1"/>
  <c r="O906" i="1"/>
  <c r="O970" i="1"/>
  <c r="O815" i="1"/>
  <c r="O831" i="1"/>
  <c r="O863" i="1"/>
  <c r="O879" i="1"/>
  <c r="O895" i="1"/>
  <c r="O911" i="1"/>
  <c r="O927" i="1"/>
  <c r="O943" i="1"/>
  <c r="O959" i="1"/>
  <c r="O975" i="1"/>
  <c r="O991" i="1"/>
  <c r="P991" i="1" s="1"/>
  <c r="O212" i="1"/>
  <c r="O526" i="1"/>
  <c r="O65" i="1"/>
  <c r="O113" i="1"/>
  <c r="O177" i="1"/>
  <c r="O241" i="1"/>
  <c r="O305" i="1"/>
  <c r="O466" i="1"/>
  <c r="O786" i="1"/>
  <c r="O104" i="1"/>
  <c r="O288" i="1"/>
  <c r="O750" i="1"/>
  <c r="O34" i="1"/>
  <c r="O98" i="1"/>
  <c r="O146" i="1"/>
  <c r="O226" i="1"/>
  <c r="O274" i="1"/>
  <c r="O350" i="1"/>
  <c r="O598" i="1"/>
  <c r="O884" i="1"/>
  <c r="O248" i="1"/>
  <c r="O11" i="1"/>
  <c r="O75" i="1"/>
  <c r="O139" i="1"/>
  <c r="O203" i="1"/>
  <c r="O251" i="1"/>
  <c r="O315" i="1"/>
  <c r="O570" i="1"/>
  <c r="O762" i="1"/>
  <c r="O359" i="1"/>
  <c r="O439" i="1"/>
  <c r="O487" i="1"/>
  <c r="O567" i="1"/>
  <c r="O631" i="1"/>
  <c r="O679" i="1"/>
  <c r="O743" i="1"/>
  <c r="O826" i="1"/>
  <c r="O328" i="1"/>
  <c r="O392" i="1"/>
  <c r="O440" i="1"/>
  <c r="O504" i="1"/>
  <c r="O568" i="1"/>
  <c r="O648" i="1"/>
  <c r="O712" i="1"/>
  <c r="O776" i="1"/>
  <c r="O849" i="1"/>
  <c r="O381" i="1"/>
  <c r="O429" i="1"/>
  <c r="O509" i="1"/>
  <c r="O557" i="1"/>
  <c r="O637" i="1"/>
  <c r="O701" i="1"/>
  <c r="P701" i="1" s="1"/>
  <c r="O765" i="1"/>
  <c r="O834" i="1"/>
  <c r="O877" i="1"/>
  <c r="O941" i="1"/>
  <c r="O858" i="1"/>
  <c r="O890" i="1"/>
  <c r="O954" i="1"/>
  <c r="O986" i="1"/>
  <c r="O847" i="1"/>
  <c r="O36" i="1"/>
  <c r="O80" i="1"/>
  <c r="O132" i="1"/>
  <c r="O172" i="1"/>
  <c r="O224" i="1"/>
  <c r="O268" i="1"/>
  <c r="O308" i="1"/>
  <c r="O414" i="1"/>
  <c r="O574" i="1"/>
  <c r="O5" i="1"/>
  <c r="O21" i="1"/>
  <c r="O37" i="1"/>
  <c r="O53" i="1"/>
  <c r="O69" i="1"/>
  <c r="O85" i="1"/>
  <c r="O101" i="1"/>
  <c r="O117" i="1"/>
  <c r="O133" i="1"/>
  <c r="O149" i="1"/>
  <c r="O165" i="1"/>
  <c r="O181" i="1"/>
  <c r="O197" i="1"/>
  <c r="O213" i="1"/>
  <c r="O229" i="1"/>
  <c r="O245" i="1"/>
  <c r="O261" i="1"/>
  <c r="O277" i="1"/>
  <c r="O293" i="1"/>
  <c r="O309" i="1"/>
  <c r="O325" i="1"/>
  <c r="O357" i="1"/>
  <c r="O418" i="1"/>
  <c r="O482" i="1"/>
  <c r="O546" i="1"/>
  <c r="O610" i="1"/>
  <c r="O674" i="1"/>
  <c r="O738" i="1"/>
  <c r="O802" i="1"/>
  <c r="O932" i="1"/>
  <c r="O28" i="1"/>
  <c r="O76" i="1"/>
  <c r="O116" i="1"/>
  <c r="O160" i="1"/>
  <c r="O208" i="1"/>
  <c r="O252" i="1"/>
  <c r="O296" i="1"/>
  <c r="O366" i="1"/>
  <c r="O558" i="1"/>
  <c r="O702" i="1"/>
  <c r="O782" i="1"/>
  <c r="O860" i="1"/>
  <c r="O6" i="1"/>
  <c r="O22" i="1"/>
  <c r="O38" i="1"/>
  <c r="O54" i="1"/>
  <c r="O70" i="1"/>
  <c r="O86" i="1"/>
  <c r="O102" i="1"/>
  <c r="O118" i="1"/>
  <c r="O134" i="1"/>
  <c r="O150" i="1"/>
  <c r="O166" i="1"/>
  <c r="O182" i="1"/>
  <c r="O198" i="1"/>
  <c r="O214" i="1"/>
  <c r="O230" i="1"/>
  <c r="O246" i="1"/>
  <c r="O262" i="1"/>
  <c r="O278" i="1"/>
  <c r="O294" i="1"/>
  <c r="O310" i="1"/>
  <c r="O326" i="1"/>
  <c r="O358" i="1"/>
  <c r="O422" i="1"/>
  <c r="O486" i="1"/>
  <c r="O550" i="1"/>
  <c r="O614" i="1"/>
  <c r="O678" i="1"/>
  <c r="O742" i="1"/>
  <c r="O806" i="1"/>
  <c r="O948" i="1"/>
  <c r="O48" i="1"/>
  <c r="O100" i="1"/>
  <c r="O148" i="1"/>
  <c r="O204" i="1"/>
  <c r="O260" i="1"/>
  <c r="O316" i="1"/>
  <c r="O478" i="1"/>
  <c r="O766" i="1"/>
  <c r="O15" i="1"/>
  <c r="O31" i="1"/>
  <c r="O47" i="1"/>
  <c r="O63" i="1"/>
  <c r="O79" i="1"/>
  <c r="O95" i="1"/>
  <c r="O111" i="1"/>
  <c r="O127" i="1"/>
  <c r="O143" i="1"/>
  <c r="O159" i="1"/>
  <c r="O175" i="1"/>
  <c r="O191" i="1"/>
  <c r="O207" i="1"/>
  <c r="O223" i="1"/>
  <c r="O239" i="1"/>
  <c r="O255" i="1"/>
  <c r="O271" i="1"/>
  <c r="O287" i="1"/>
  <c r="O303" i="1"/>
  <c r="O319" i="1"/>
  <c r="O345" i="1"/>
  <c r="O394" i="1"/>
  <c r="O458" i="1"/>
  <c r="O522" i="1"/>
  <c r="O586" i="1"/>
  <c r="O650" i="1"/>
  <c r="O714" i="1"/>
  <c r="O778" i="1"/>
  <c r="O852" i="1"/>
  <c r="O331" i="1"/>
  <c r="O347" i="1"/>
  <c r="O363" i="1"/>
  <c r="O379" i="1"/>
  <c r="O395" i="1"/>
  <c r="O411" i="1"/>
  <c r="O427" i="1"/>
  <c r="O443" i="1"/>
  <c r="O459" i="1"/>
  <c r="O475" i="1"/>
  <c r="O491" i="1"/>
  <c r="O507" i="1"/>
  <c r="O523" i="1"/>
  <c r="O539" i="1"/>
  <c r="O555" i="1"/>
  <c r="O571" i="1"/>
  <c r="O587" i="1"/>
  <c r="O603" i="1"/>
  <c r="O619" i="1"/>
  <c r="O635" i="1"/>
  <c r="O651" i="1"/>
  <c r="O667" i="1"/>
  <c r="O683" i="1"/>
  <c r="O699" i="1"/>
  <c r="O715" i="1"/>
  <c r="O731" i="1"/>
  <c r="O747" i="1"/>
  <c r="O763" i="1"/>
  <c r="O779" i="1"/>
  <c r="O795" i="1"/>
  <c r="O811" i="1"/>
  <c r="O832" i="1"/>
  <c r="O853" i="1"/>
  <c r="O904" i="1"/>
  <c r="O968" i="1"/>
  <c r="O332" i="1"/>
  <c r="O348" i="1"/>
  <c r="O364" i="1"/>
  <c r="O380" i="1"/>
  <c r="O396" i="1"/>
  <c r="O412" i="1"/>
  <c r="O428" i="1"/>
  <c r="O444" i="1"/>
  <c r="O460" i="1"/>
  <c r="O476" i="1"/>
  <c r="O492" i="1"/>
  <c r="O508" i="1"/>
  <c r="O524" i="1"/>
  <c r="O540" i="1"/>
  <c r="O556" i="1"/>
  <c r="O572" i="1"/>
  <c r="O588" i="1"/>
  <c r="O604" i="1"/>
  <c r="O620" i="1"/>
  <c r="O636" i="1"/>
  <c r="O652" i="1"/>
  <c r="O668" i="1"/>
  <c r="O684" i="1"/>
  <c r="O700" i="1"/>
  <c r="O716" i="1"/>
  <c r="O732" i="1"/>
  <c r="O748" i="1"/>
  <c r="O764" i="1"/>
  <c r="O780" i="1"/>
  <c r="O796" i="1"/>
  <c r="O812" i="1"/>
  <c r="O833" i="1"/>
  <c r="O856" i="1"/>
  <c r="O908" i="1"/>
  <c r="O972" i="1"/>
  <c r="O369" i="1"/>
  <c r="O385" i="1"/>
  <c r="O401" i="1"/>
  <c r="O417" i="1"/>
  <c r="O433" i="1"/>
  <c r="O449" i="1"/>
  <c r="O465" i="1"/>
  <c r="O481" i="1"/>
  <c r="O497" i="1"/>
  <c r="O513" i="1"/>
  <c r="O529" i="1"/>
  <c r="O545" i="1"/>
  <c r="O561" i="1"/>
  <c r="O577" i="1"/>
  <c r="O593" i="1"/>
  <c r="O609" i="1"/>
  <c r="O625" i="1"/>
  <c r="O641" i="1"/>
  <c r="O657" i="1"/>
  <c r="O673" i="1"/>
  <c r="O689" i="1"/>
  <c r="O705" i="1"/>
  <c r="O721" i="1"/>
  <c r="O737" i="1"/>
  <c r="O753" i="1"/>
  <c r="O769" i="1"/>
  <c r="O785" i="1"/>
  <c r="O801" i="1"/>
  <c r="O818" i="1"/>
  <c r="O840" i="1"/>
  <c r="O865" i="1"/>
  <c r="O928" i="1"/>
  <c r="O992" i="1"/>
  <c r="O881" i="1"/>
  <c r="O897" i="1"/>
  <c r="O913" i="1"/>
  <c r="O929" i="1"/>
  <c r="O945" i="1"/>
  <c r="O961" i="1"/>
  <c r="O977" i="1"/>
  <c r="O993" i="1"/>
  <c r="O862" i="1"/>
  <c r="O878" i="1"/>
  <c r="O894" i="1"/>
  <c r="O910" i="1"/>
  <c r="O926" i="1"/>
  <c r="O942" i="1"/>
  <c r="O958" i="1"/>
  <c r="O974" i="1"/>
  <c r="O990" i="1"/>
  <c r="O819" i="1"/>
  <c r="O835" i="1"/>
  <c r="O851" i="1"/>
  <c r="O867" i="1"/>
  <c r="O883" i="1"/>
  <c r="O899" i="1"/>
  <c r="O915" i="1"/>
  <c r="O931" i="1"/>
  <c r="O947" i="1"/>
  <c r="O963" i="1"/>
  <c r="O979" i="1"/>
  <c r="O995" i="1"/>
  <c r="P995" i="1" s="1"/>
  <c r="O164" i="1"/>
  <c r="O354" i="1"/>
  <c r="O33" i="1"/>
  <c r="O97" i="1"/>
  <c r="O161" i="1"/>
  <c r="O225" i="1"/>
  <c r="O289" i="1"/>
  <c r="O402" i="1"/>
  <c r="O658" i="1"/>
  <c r="O20" i="1"/>
  <c r="O196" i="1"/>
  <c r="O510" i="1"/>
  <c r="O66" i="1"/>
  <c r="O130" i="1"/>
  <c r="O194" i="1"/>
  <c r="O258" i="1"/>
  <c r="O322" i="1"/>
  <c r="O534" i="1"/>
  <c r="O790" i="1"/>
  <c r="O136" i="1"/>
  <c r="O430" i="1"/>
  <c r="O43" i="1"/>
  <c r="O107" i="1"/>
  <c r="O171" i="1"/>
  <c r="O235" i="1"/>
  <c r="O299" i="1"/>
  <c r="O442" i="1"/>
  <c r="O698" i="1"/>
  <c r="O343" i="1"/>
  <c r="O407" i="1"/>
  <c r="O471" i="1"/>
  <c r="O535" i="1"/>
  <c r="O599" i="1"/>
  <c r="O663" i="1"/>
  <c r="O727" i="1"/>
  <c r="O791" i="1"/>
  <c r="O888" i="1"/>
  <c r="O360" i="1"/>
  <c r="O424" i="1"/>
  <c r="O488" i="1"/>
  <c r="O552" i="1"/>
  <c r="O616" i="1"/>
  <c r="O680" i="1"/>
  <c r="O744" i="1"/>
  <c r="O808" i="1"/>
  <c r="O956" i="1"/>
  <c r="O413" i="1"/>
  <c r="O477" i="1"/>
  <c r="O541" i="1"/>
  <c r="O605" i="1"/>
  <c r="O669" i="1"/>
  <c r="O733" i="1"/>
  <c r="O797" i="1"/>
  <c r="O912" i="1"/>
  <c r="O909" i="1"/>
  <c r="O973" i="1"/>
  <c r="O922" i="1"/>
  <c r="O44" i="1"/>
  <c r="O92" i="1"/>
  <c r="O144" i="1"/>
  <c r="O188" i="1"/>
  <c r="O232" i="1"/>
  <c r="O276" i="1"/>
  <c r="O324" i="1"/>
  <c r="O446" i="1"/>
  <c r="O622" i="1"/>
  <c r="O9" i="1"/>
  <c r="O25" i="1"/>
  <c r="O41" i="1"/>
  <c r="O57" i="1"/>
  <c r="O73" i="1"/>
  <c r="O89" i="1"/>
  <c r="O105" i="1"/>
  <c r="O121" i="1"/>
  <c r="O137" i="1"/>
  <c r="O153" i="1"/>
  <c r="O169" i="1"/>
  <c r="O185" i="1"/>
  <c r="O201" i="1"/>
  <c r="O217" i="1"/>
  <c r="O233" i="1"/>
  <c r="O249" i="1"/>
  <c r="O265" i="1"/>
  <c r="O281" i="1"/>
  <c r="O297" i="1"/>
  <c r="O313" i="1"/>
  <c r="O333" i="1"/>
  <c r="O370" i="1"/>
  <c r="O434" i="1"/>
  <c r="O498" i="1"/>
  <c r="O562" i="1"/>
  <c r="O626" i="1"/>
  <c r="O690" i="1"/>
  <c r="O754" i="1"/>
  <c r="O820" i="1"/>
  <c r="O996" i="1"/>
  <c r="P996" i="1" s="1"/>
  <c r="O40" i="1"/>
  <c r="O84" i="1"/>
  <c r="O128" i="1"/>
  <c r="O176" i="1"/>
  <c r="O220" i="1"/>
  <c r="O264" i="1"/>
  <c r="O312" i="1"/>
  <c r="O398" i="1"/>
  <c r="O590" i="1"/>
  <c r="O718" i="1"/>
  <c r="O798" i="1"/>
  <c r="O916" i="1"/>
  <c r="O10" i="1"/>
  <c r="O26" i="1"/>
  <c r="O42" i="1"/>
  <c r="O58" i="1"/>
  <c r="O74" i="1"/>
  <c r="O90" i="1"/>
  <c r="O106" i="1"/>
  <c r="O122" i="1"/>
  <c r="O138" i="1"/>
  <c r="O154" i="1"/>
  <c r="O170" i="1"/>
  <c r="O186" i="1"/>
  <c r="O202" i="1"/>
  <c r="O218" i="1"/>
  <c r="O234" i="1"/>
  <c r="O250" i="1"/>
  <c r="O266" i="1"/>
  <c r="O282" i="1"/>
  <c r="O298" i="1"/>
  <c r="O314" i="1"/>
  <c r="O334" i="1"/>
  <c r="O374" i="1"/>
  <c r="O438" i="1"/>
  <c r="O502" i="1"/>
  <c r="O566" i="1"/>
  <c r="O630" i="1"/>
  <c r="O694" i="1"/>
  <c r="O758" i="1"/>
  <c r="O825" i="1"/>
  <c r="O4" i="1"/>
  <c r="O60" i="1"/>
  <c r="O112" i="1"/>
  <c r="O168" i="1"/>
  <c r="O216" i="1"/>
  <c r="O272" i="1"/>
  <c r="O330" i="1"/>
  <c r="O542" i="1"/>
  <c r="O3" i="1"/>
  <c r="O19" i="1"/>
  <c r="O35" i="1"/>
  <c r="O51" i="1"/>
  <c r="O67" i="1"/>
  <c r="O83" i="1"/>
  <c r="O99" i="1"/>
  <c r="O115" i="1"/>
  <c r="O131" i="1"/>
  <c r="O147" i="1"/>
  <c r="O163" i="1"/>
  <c r="O179" i="1"/>
  <c r="O195" i="1"/>
  <c r="O211" i="1"/>
  <c r="O227" i="1"/>
  <c r="O243" i="1"/>
  <c r="O259" i="1"/>
  <c r="O275" i="1"/>
  <c r="O291" i="1"/>
  <c r="O307" i="1"/>
  <c r="O323" i="1"/>
  <c r="O353" i="1"/>
  <c r="O410" i="1"/>
  <c r="O474" i="1"/>
  <c r="O538" i="1"/>
  <c r="O602" i="1"/>
  <c r="O666" i="1"/>
  <c r="O730" i="1"/>
  <c r="O794" i="1"/>
  <c r="O900" i="1"/>
  <c r="O335" i="1"/>
  <c r="O351" i="1"/>
  <c r="O367" i="1"/>
  <c r="O383" i="1"/>
  <c r="O399" i="1"/>
  <c r="O415" i="1"/>
  <c r="O431" i="1"/>
  <c r="O447" i="1"/>
  <c r="O463" i="1"/>
  <c r="O479" i="1"/>
  <c r="O495" i="1"/>
  <c r="O511" i="1"/>
  <c r="O527" i="1"/>
  <c r="O543" i="1"/>
  <c r="O559" i="1"/>
  <c r="O575" i="1"/>
  <c r="O591" i="1"/>
  <c r="O607" i="1"/>
  <c r="O623" i="1"/>
  <c r="O639" i="1"/>
  <c r="O655" i="1"/>
  <c r="O671" i="1"/>
  <c r="O687" i="1"/>
  <c r="O703" i="1"/>
  <c r="O719" i="1"/>
  <c r="O735" i="1"/>
  <c r="O751" i="1"/>
  <c r="O767" i="1"/>
  <c r="O783" i="1"/>
  <c r="O799" i="1"/>
  <c r="O816" i="1"/>
  <c r="O837" i="1"/>
  <c r="O861" i="1"/>
  <c r="O920" i="1"/>
  <c r="O984" i="1"/>
  <c r="O336" i="1"/>
  <c r="O352" i="1"/>
  <c r="O368" i="1"/>
  <c r="O384" i="1"/>
  <c r="O400" i="1"/>
  <c r="O416" i="1"/>
  <c r="O432" i="1"/>
  <c r="O448" i="1"/>
  <c r="O464" i="1"/>
  <c r="O480" i="1"/>
  <c r="O496" i="1"/>
  <c r="O512" i="1"/>
  <c r="O528" i="1"/>
  <c r="O544" i="1"/>
  <c r="O560" i="1"/>
  <c r="O576" i="1"/>
  <c r="O592" i="1"/>
  <c r="O608" i="1"/>
  <c r="O624" i="1"/>
  <c r="O640" i="1"/>
  <c r="O656" i="1"/>
  <c r="O672" i="1"/>
  <c r="O688" i="1"/>
  <c r="O704" i="1"/>
  <c r="O720" i="1"/>
  <c r="O736" i="1"/>
  <c r="O752" i="1"/>
  <c r="O768" i="1"/>
  <c r="O784" i="1"/>
  <c r="O800" i="1"/>
  <c r="O817" i="1"/>
  <c r="O838" i="1"/>
  <c r="O864" i="1"/>
  <c r="O924" i="1"/>
  <c r="O988" i="1"/>
  <c r="O373" i="1"/>
  <c r="O389" i="1"/>
  <c r="O405" i="1"/>
  <c r="O421" i="1"/>
  <c r="O437" i="1"/>
  <c r="O453" i="1"/>
  <c r="O469" i="1"/>
  <c r="O485" i="1"/>
  <c r="O501" i="1"/>
  <c r="O517" i="1"/>
  <c r="O533" i="1"/>
  <c r="O549" i="1"/>
  <c r="O565" i="1"/>
  <c r="O581" i="1"/>
  <c r="O597" i="1"/>
  <c r="O613" i="1"/>
  <c r="O629" i="1"/>
  <c r="O645" i="1"/>
  <c r="O661" i="1"/>
  <c r="O677" i="1"/>
  <c r="O693" i="1"/>
  <c r="O709" i="1"/>
  <c r="O725" i="1"/>
  <c r="O741" i="1"/>
  <c r="O757" i="1"/>
  <c r="O773" i="1"/>
  <c r="O789" i="1"/>
  <c r="O805" i="1"/>
  <c r="O824" i="1"/>
  <c r="O845" i="1"/>
  <c r="O880" i="1"/>
  <c r="O944" i="1"/>
  <c r="O869" i="1"/>
  <c r="O885" i="1"/>
  <c r="O901" i="1"/>
  <c r="O917" i="1"/>
  <c r="O933" i="1"/>
  <c r="O949" i="1"/>
  <c r="O965" i="1"/>
  <c r="O981" i="1"/>
  <c r="O997" i="1"/>
  <c r="O866" i="1"/>
  <c r="O882" i="1"/>
  <c r="O898" i="1"/>
  <c r="O914" i="1"/>
  <c r="O930" i="1"/>
  <c r="O946" i="1"/>
  <c r="O962" i="1"/>
  <c r="O978" i="1"/>
  <c r="O994" i="1"/>
  <c r="O823" i="1"/>
  <c r="O839" i="1"/>
  <c r="O855" i="1"/>
  <c r="O871" i="1"/>
  <c r="O887" i="1"/>
  <c r="O903" i="1"/>
  <c r="O919" i="1"/>
  <c r="O935" i="1"/>
  <c r="O951" i="1"/>
  <c r="O967" i="1"/>
  <c r="O983" i="1"/>
  <c r="O999" i="1"/>
  <c r="O256" i="1"/>
  <c r="O1001" i="1"/>
  <c r="P1001" i="1" s="1"/>
  <c r="O49" i="1"/>
  <c r="O129" i="1"/>
  <c r="O193" i="1"/>
  <c r="O257" i="1"/>
  <c r="O321" i="1"/>
  <c r="O530" i="1"/>
  <c r="O722" i="1"/>
  <c r="O64" i="1"/>
  <c r="O244" i="1"/>
  <c r="O670" i="1"/>
  <c r="O18" i="1"/>
  <c r="O82" i="1"/>
  <c r="O162" i="1"/>
  <c r="O210" i="1"/>
  <c r="O290" i="1"/>
  <c r="O406" i="1"/>
  <c r="O662" i="1"/>
  <c r="O32" i="1"/>
  <c r="O192" i="1"/>
  <c r="O654" i="1"/>
  <c r="O59" i="1"/>
  <c r="O123" i="1"/>
  <c r="O187" i="1"/>
  <c r="O267" i="1"/>
  <c r="O337" i="1"/>
  <c r="O506" i="1"/>
  <c r="O830" i="1"/>
  <c r="O375" i="1"/>
  <c r="O423" i="1"/>
  <c r="O503" i="1"/>
  <c r="O551" i="1"/>
  <c r="O615" i="1"/>
  <c r="O695" i="1"/>
  <c r="O759" i="1"/>
  <c r="O807" i="1"/>
  <c r="O952" i="1"/>
  <c r="O376" i="1"/>
  <c r="O456" i="1"/>
  <c r="O520" i="1"/>
  <c r="O584" i="1"/>
  <c r="O632" i="1"/>
  <c r="O696" i="1"/>
  <c r="O760" i="1"/>
  <c r="O828" i="1"/>
  <c r="O365" i="1"/>
  <c r="O445" i="1"/>
  <c r="O493" i="1"/>
  <c r="O573" i="1"/>
  <c r="O621" i="1"/>
  <c r="O685" i="1"/>
  <c r="O749" i="1"/>
  <c r="O813" i="1"/>
  <c r="O976" i="1"/>
  <c r="O925" i="1"/>
  <c r="O989" i="1"/>
  <c r="O938" i="1"/>
  <c r="O12" i="1"/>
  <c r="O56" i="1"/>
  <c r="O108" i="1"/>
  <c r="O156" i="1"/>
  <c r="O200" i="1"/>
  <c r="O240" i="1"/>
  <c r="O284" i="1"/>
  <c r="O346" i="1"/>
  <c r="O494" i="1"/>
  <c r="O686" i="1"/>
  <c r="O13" i="1"/>
  <c r="O29" i="1"/>
  <c r="O45" i="1"/>
  <c r="O61" i="1"/>
  <c r="O77" i="1"/>
  <c r="O93" i="1"/>
  <c r="O109" i="1"/>
  <c r="O125" i="1"/>
  <c r="O141" i="1"/>
  <c r="O157" i="1"/>
  <c r="O173" i="1"/>
  <c r="O189" i="1"/>
  <c r="O205" i="1"/>
  <c r="O221" i="1"/>
  <c r="O237" i="1"/>
  <c r="O253" i="1"/>
  <c r="O269" i="1"/>
  <c r="O285" i="1"/>
  <c r="O301" i="1"/>
  <c r="O317" i="1"/>
  <c r="O341" i="1"/>
  <c r="O386" i="1"/>
  <c r="O450" i="1"/>
  <c r="O514" i="1"/>
  <c r="O578" i="1"/>
  <c r="O642" i="1"/>
  <c r="O706" i="1"/>
  <c r="O770" i="1"/>
  <c r="O841" i="1"/>
  <c r="O8" i="1"/>
  <c r="O52" i="1"/>
  <c r="O96" i="1"/>
  <c r="O140" i="1"/>
  <c r="O184" i="1"/>
  <c r="O228" i="1"/>
  <c r="O280" i="1"/>
  <c r="O320" i="1"/>
  <c r="O462" i="1"/>
  <c r="O638" i="1"/>
  <c r="O734" i="1"/>
  <c r="O814" i="1"/>
  <c r="O980" i="1"/>
  <c r="O14" i="1"/>
  <c r="O30" i="1"/>
  <c r="O46" i="1"/>
  <c r="O62" i="1"/>
  <c r="O78" i="1"/>
  <c r="O94" i="1"/>
  <c r="O110" i="1"/>
  <c r="O126" i="1"/>
  <c r="O142" i="1"/>
  <c r="O158" i="1"/>
  <c r="O174" i="1"/>
  <c r="O190" i="1"/>
  <c r="O206" i="1"/>
  <c r="O222" i="1"/>
  <c r="O238" i="1"/>
  <c r="O254" i="1"/>
  <c r="O270" i="1"/>
  <c r="O286" i="1"/>
  <c r="O302" i="1"/>
  <c r="O318" i="1"/>
  <c r="O342" i="1"/>
  <c r="O390" i="1"/>
  <c r="O454" i="1"/>
  <c r="O518" i="1"/>
  <c r="O582" i="1"/>
  <c r="O646" i="1"/>
  <c r="O710" i="1"/>
  <c r="O774" i="1"/>
  <c r="O846" i="1"/>
  <c r="O16" i="1"/>
  <c r="O72" i="1"/>
  <c r="O124" i="1"/>
  <c r="O180" i="1"/>
  <c r="O236" i="1"/>
  <c r="O292" i="1"/>
  <c r="O382" i="1"/>
  <c r="O606" i="1"/>
  <c r="O7" i="1"/>
  <c r="O23" i="1"/>
  <c r="O39" i="1"/>
  <c r="O55" i="1"/>
  <c r="O71" i="1"/>
  <c r="O87" i="1"/>
  <c r="O103" i="1"/>
  <c r="O119" i="1"/>
  <c r="O135" i="1"/>
  <c r="O151" i="1"/>
  <c r="O167" i="1"/>
  <c r="O183" i="1"/>
  <c r="O199" i="1"/>
  <c r="O215" i="1"/>
  <c r="O231" i="1"/>
  <c r="O247" i="1"/>
  <c r="O263" i="1"/>
  <c r="O279" i="1"/>
  <c r="O295" i="1"/>
  <c r="O311" i="1"/>
  <c r="O329" i="1"/>
  <c r="O362" i="1"/>
  <c r="O426" i="1"/>
  <c r="O490" i="1"/>
  <c r="O554" i="1"/>
  <c r="O618" i="1"/>
  <c r="O682" i="1"/>
  <c r="O746" i="1"/>
  <c r="O810" i="1"/>
  <c r="O964" i="1"/>
  <c r="O339" i="1"/>
  <c r="O355" i="1"/>
  <c r="O371" i="1"/>
  <c r="O387" i="1"/>
  <c r="O403" i="1"/>
  <c r="O419" i="1"/>
  <c r="O435" i="1"/>
  <c r="O451" i="1"/>
  <c r="O467" i="1"/>
  <c r="O483" i="1"/>
  <c r="O499" i="1"/>
  <c r="O515" i="1"/>
  <c r="O531" i="1"/>
  <c r="O547" i="1"/>
  <c r="O563" i="1"/>
  <c r="O579" i="1"/>
  <c r="O595" i="1"/>
  <c r="O611" i="1"/>
  <c r="O627" i="1"/>
  <c r="O643" i="1"/>
  <c r="O659" i="1"/>
  <c r="O675" i="1"/>
  <c r="O691" i="1"/>
  <c r="O707" i="1"/>
  <c r="O723" i="1"/>
  <c r="O739" i="1"/>
  <c r="O755" i="1"/>
  <c r="O771" i="1"/>
  <c r="O787" i="1"/>
  <c r="O803" i="1"/>
  <c r="O821" i="1"/>
  <c r="O842" i="1"/>
  <c r="O872" i="1"/>
  <c r="O936" i="1"/>
  <c r="O1000" i="1"/>
  <c r="P1000" i="1" s="1"/>
  <c r="O340" i="1"/>
  <c r="O356" i="1"/>
  <c r="O372" i="1"/>
  <c r="O388" i="1"/>
  <c r="O404" i="1"/>
  <c r="O420" i="1"/>
  <c r="O436" i="1"/>
  <c r="O452" i="1"/>
  <c r="O468" i="1"/>
  <c r="O484" i="1"/>
  <c r="O500" i="1"/>
  <c r="O516" i="1"/>
  <c r="O532" i="1"/>
  <c r="O548" i="1"/>
  <c r="O564" i="1"/>
  <c r="O580" i="1"/>
  <c r="O596" i="1"/>
  <c r="O612" i="1"/>
  <c r="O628" i="1"/>
  <c r="O644" i="1"/>
  <c r="O660" i="1"/>
  <c r="O676" i="1"/>
  <c r="O692" i="1"/>
  <c r="O708" i="1"/>
  <c r="O724" i="1"/>
  <c r="O740" i="1"/>
  <c r="O756" i="1"/>
  <c r="O772" i="1"/>
  <c r="O788" i="1"/>
  <c r="O804" i="1"/>
  <c r="O822" i="1"/>
  <c r="O844" i="1"/>
  <c r="O876" i="1"/>
  <c r="O940" i="1"/>
  <c r="O361" i="1"/>
  <c r="O377" i="1"/>
  <c r="O393" i="1"/>
  <c r="O409" i="1"/>
  <c r="O425" i="1"/>
  <c r="O441" i="1"/>
  <c r="O457" i="1"/>
  <c r="O473" i="1"/>
  <c r="O489" i="1"/>
  <c r="O505" i="1"/>
  <c r="O521" i="1"/>
  <c r="O537" i="1"/>
  <c r="O553" i="1"/>
  <c r="O569" i="1"/>
  <c r="O585" i="1"/>
  <c r="O601" i="1"/>
  <c r="O617" i="1"/>
  <c r="O633" i="1"/>
  <c r="O649" i="1"/>
  <c r="O665" i="1"/>
  <c r="O681" i="1"/>
  <c r="O697" i="1"/>
  <c r="O713" i="1"/>
  <c r="O729" i="1"/>
  <c r="O745" i="1"/>
  <c r="O761" i="1"/>
  <c r="O777" i="1"/>
  <c r="O793" i="1"/>
  <c r="O809" i="1"/>
  <c r="O829" i="1"/>
  <c r="O850" i="1"/>
  <c r="O896" i="1"/>
  <c r="O960" i="1"/>
  <c r="O873" i="1"/>
  <c r="O889" i="1"/>
  <c r="O905" i="1"/>
  <c r="O921" i="1"/>
  <c r="O937" i="1"/>
  <c r="O953" i="1"/>
  <c r="O969" i="1"/>
  <c r="O985" i="1"/>
  <c r="O854" i="1"/>
  <c r="O870" i="1"/>
  <c r="O886" i="1"/>
  <c r="O902" i="1"/>
  <c r="O918" i="1"/>
  <c r="O934" i="1"/>
  <c r="O950" i="1"/>
  <c r="O966" i="1"/>
  <c r="O982" i="1"/>
  <c r="O998" i="1"/>
  <c r="O827" i="1"/>
  <c r="O843" i="1"/>
  <c r="O859" i="1"/>
  <c r="O875" i="1"/>
  <c r="O891" i="1"/>
  <c r="O907" i="1"/>
  <c r="O923" i="1"/>
  <c r="O939" i="1"/>
  <c r="O955" i="1"/>
  <c r="O971" i="1"/>
  <c r="O987" i="1"/>
  <c r="P2" i="1"/>
  <c r="S2" i="1" l="1"/>
  <c r="S35" i="1"/>
  <c r="S71" i="1"/>
  <c r="S11" i="1"/>
  <c r="S51" i="1"/>
  <c r="S83" i="1"/>
  <c r="S19" i="1"/>
  <c r="S12" i="1"/>
  <c r="S28" i="1"/>
  <c r="S44" i="1"/>
  <c r="S60" i="1"/>
  <c r="S76" i="1"/>
  <c r="S92" i="1"/>
  <c r="S9" i="1"/>
  <c r="S25" i="1"/>
  <c r="S41" i="1"/>
  <c r="S57" i="1"/>
  <c r="S73" i="1"/>
  <c r="S89" i="1"/>
  <c r="S10" i="1"/>
  <c r="S26" i="1"/>
  <c r="S42" i="1"/>
  <c r="S58" i="1"/>
  <c r="S74" i="1"/>
  <c r="S90" i="1"/>
  <c r="S61" i="1"/>
  <c r="S14" i="1"/>
  <c r="S46" i="1"/>
  <c r="S78" i="1"/>
  <c r="S39" i="1"/>
  <c r="S24" i="1"/>
  <c r="S5" i="1"/>
  <c r="S69" i="1"/>
  <c r="S38" i="1"/>
  <c r="S3" i="1"/>
  <c r="S47" i="1"/>
  <c r="S79" i="1"/>
  <c r="S23" i="1"/>
  <c r="S59" i="1"/>
  <c r="S91" i="1"/>
  <c r="S43" i="1"/>
  <c r="S16" i="1"/>
  <c r="S32" i="1"/>
  <c r="S48" i="1"/>
  <c r="S64" i="1"/>
  <c r="S80" i="1"/>
  <c r="S96" i="1"/>
  <c r="S13" i="1"/>
  <c r="S29" i="1"/>
  <c r="S45" i="1"/>
  <c r="S77" i="1"/>
  <c r="S93" i="1"/>
  <c r="S30" i="1"/>
  <c r="S62" i="1"/>
  <c r="S94" i="1"/>
  <c r="S27" i="1"/>
  <c r="S99" i="1"/>
  <c r="S7" i="1"/>
  <c r="S56" i="1"/>
  <c r="S21" i="1"/>
  <c r="S85" i="1"/>
  <c r="S54" i="1"/>
  <c r="S15" i="1"/>
  <c r="S55" i="1"/>
  <c r="S87" i="1"/>
  <c r="S31" i="1"/>
  <c r="S67" i="1"/>
  <c r="S95" i="1"/>
  <c r="S4" i="1"/>
  <c r="S20" i="1"/>
  <c r="S36" i="1"/>
  <c r="S52" i="1"/>
  <c r="S68" i="1"/>
  <c r="S84" i="1"/>
  <c r="S100" i="1"/>
  <c r="S17" i="1"/>
  <c r="S33" i="1"/>
  <c r="S49" i="1"/>
  <c r="S65" i="1"/>
  <c r="S81" i="1"/>
  <c r="S97" i="1"/>
  <c r="S18" i="1"/>
  <c r="S34" i="1"/>
  <c r="S50" i="1"/>
  <c r="S66" i="1"/>
  <c r="S82" i="1"/>
  <c r="S98" i="1"/>
  <c r="S75" i="1"/>
  <c r="S40" i="1"/>
  <c r="S88" i="1"/>
  <c r="S37" i="1"/>
  <c r="S6" i="1"/>
  <c r="S70" i="1"/>
  <c r="S63" i="1"/>
  <c r="S8" i="1"/>
  <c r="S72" i="1"/>
  <c r="S53" i="1"/>
  <c r="S22" i="1"/>
  <c r="S86" i="1"/>
  <c r="AD7" i="15" l="1"/>
  <c r="AD6" i="15"/>
  <c r="AD5" i="15"/>
  <c r="AD4" i="15"/>
  <c r="AD8" i="15"/>
  <c r="AC8" i="15"/>
  <c r="AC7" i="15"/>
  <c r="AC6" i="15"/>
  <c r="AC5" i="15"/>
  <c r="AC4" i="15"/>
  <c r="N28" i="15"/>
  <c r="R28" i="15" s="1"/>
  <c r="N27" i="15"/>
  <c r="R27" i="15" s="1"/>
  <c r="N26" i="15"/>
  <c r="R26" i="15" s="1"/>
  <c r="N25" i="15"/>
  <c r="N24" i="15"/>
  <c r="O24" i="15" s="1"/>
  <c r="N23" i="15"/>
  <c r="R23" i="15" s="1"/>
  <c r="N22" i="15"/>
  <c r="R22" i="15" s="1"/>
  <c r="N21" i="15"/>
  <c r="N20" i="15"/>
  <c r="N19" i="15"/>
  <c r="R19" i="15" s="1"/>
  <c r="N18" i="15"/>
  <c r="R18" i="15" s="1"/>
  <c r="N17" i="15"/>
  <c r="N16" i="15"/>
  <c r="R16" i="15" s="1"/>
  <c r="N15" i="15"/>
  <c r="R15" i="15" s="1"/>
  <c r="N14" i="15"/>
  <c r="R14" i="15" s="1"/>
  <c r="N13" i="15"/>
  <c r="N12" i="15"/>
  <c r="R12" i="15" s="1"/>
  <c r="N11" i="15"/>
  <c r="R11" i="15" s="1"/>
  <c r="N10" i="15"/>
  <c r="R10" i="15" s="1"/>
  <c r="N9" i="15"/>
  <c r="N8" i="15"/>
  <c r="O8" i="15" s="1"/>
  <c r="N7" i="15"/>
  <c r="R7" i="15" s="1"/>
  <c r="N6" i="15"/>
  <c r="R6" i="15" s="1"/>
  <c r="N5" i="15"/>
  <c r="N4" i="15"/>
  <c r="M27" i="15"/>
  <c r="Q27" i="15" s="1"/>
  <c r="M26" i="15"/>
  <c r="Q26" i="15" s="1"/>
  <c r="M25" i="15"/>
  <c r="Q25" i="15" s="1"/>
  <c r="M24" i="15"/>
  <c r="Q24" i="15" s="1"/>
  <c r="M23" i="15"/>
  <c r="Q23" i="15" s="1"/>
  <c r="M22" i="15"/>
  <c r="Q22" i="15" s="1"/>
  <c r="M21" i="15"/>
  <c r="Q21" i="15" s="1"/>
  <c r="M20" i="15"/>
  <c r="Q20" i="15" s="1"/>
  <c r="M19" i="15"/>
  <c r="Q19" i="15" s="1"/>
  <c r="M18" i="15"/>
  <c r="Q18" i="15" s="1"/>
  <c r="M17" i="15"/>
  <c r="Q17" i="15" s="1"/>
  <c r="M16" i="15"/>
  <c r="Q16" i="15" s="1"/>
  <c r="M15" i="15"/>
  <c r="Q15" i="15" s="1"/>
  <c r="M14" i="15"/>
  <c r="Q14" i="15" s="1"/>
  <c r="M13" i="15"/>
  <c r="Q13" i="15" s="1"/>
  <c r="M12" i="15"/>
  <c r="Q12" i="15" s="1"/>
  <c r="M11" i="15"/>
  <c r="Q11" i="15" s="1"/>
  <c r="M10" i="15"/>
  <c r="Q10" i="15" s="1"/>
  <c r="M9" i="15"/>
  <c r="Q9" i="15" s="1"/>
  <c r="M8" i="15"/>
  <c r="Q8" i="15" s="1"/>
  <c r="M7" i="15"/>
  <c r="Q7" i="15" s="1"/>
  <c r="M6" i="15"/>
  <c r="Q6" i="15" s="1"/>
  <c r="M5" i="15"/>
  <c r="Q5" i="15" s="1"/>
  <c r="M4" i="15"/>
  <c r="Q4" i="15" s="1"/>
  <c r="M28" i="15"/>
  <c r="Q28" i="15" s="1"/>
  <c r="E4" i="15"/>
  <c r="AG3" i="15" s="1"/>
  <c r="F4" i="15"/>
  <c r="G4" i="15" s="1"/>
  <c r="BG10" i="10"/>
  <c r="BG9" i="10"/>
  <c r="BG8" i="10"/>
  <c r="BG7" i="10"/>
  <c r="BG6" i="10"/>
  <c r="BG5" i="10"/>
  <c r="AK31" i="15" l="1"/>
  <c r="AK15" i="15"/>
  <c r="AK47" i="15"/>
  <c r="AK11" i="15"/>
  <c r="AK103" i="15"/>
  <c r="AK55" i="15"/>
  <c r="AK10" i="15"/>
  <c r="AK58" i="15"/>
  <c r="AK82" i="15"/>
  <c r="AK98" i="15"/>
  <c r="AK71" i="15"/>
  <c r="AK87" i="15"/>
  <c r="AK14" i="15"/>
  <c r="AK4" i="15"/>
  <c r="AK20" i="15"/>
  <c r="AK36" i="15"/>
  <c r="AK52" i="15"/>
  <c r="AK68" i="15"/>
  <c r="AK84" i="15"/>
  <c r="AK100" i="15"/>
  <c r="AK38" i="15"/>
  <c r="AK5" i="15"/>
  <c r="AK21" i="15"/>
  <c r="AK37" i="15"/>
  <c r="AK53" i="15"/>
  <c r="AK69" i="15"/>
  <c r="AK85" i="15"/>
  <c r="AK101" i="15"/>
  <c r="AK51" i="15"/>
  <c r="AK64" i="15"/>
  <c r="AK30" i="15"/>
  <c r="AK65" i="15"/>
  <c r="AK27" i="15"/>
  <c r="AK19" i="15"/>
  <c r="AK7" i="15"/>
  <c r="AK22" i="15"/>
  <c r="AK66" i="15"/>
  <c r="AK86" i="15"/>
  <c r="AK102" i="15"/>
  <c r="AK75" i="15"/>
  <c r="AK91" i="15"/>
  <c r="AK26" i="15"/>
  <c r="AK8" i="15"/>
  <c r="AK24" i="15"/>
  <c r="AK40" i="15"/>
  <c r="AK56" i="15"/>
  <c r="AK72" i="15"/>
  <c r="AK88" i="15"/>
  <c r="AK6" i="15"/>
  <c r="AK50" i="15"/>
  <c r="AK9" i="15"/>
  <c r="AK25" i="15"/>
  <c r="AK41" i="15"/>
  <c r="AK57" i="15"/>
  <c r="AK73" i="15"/>
  <c r="AK89" i="15"/>
  <c r="AK43" i="15"/>
  <c r="AK78" i="15"/>
  <c r="AK67" i="15"/>
  <c r="AK83" i="15"/>
  <c r="AK54" i="15"/>
  <c r="AK32" i="15"/>
  <c r="AK80" i="15"/>
  <c r="AK17" i="15"/>
  <c r="AK49" i="15"/>
  <c r="AK97" i="15"/>
  <c r="AK39" i="15"/>
  <c r="AK35" i="15"/>
  <c r="AK23" i="15"/>
  <c r="AK34" i="15"/>
  <c r="AK74" i="15"/>
  <c r="AK90" i="15"/>
  <c r="AK63" i="15"/>
  <c r="AK79" i="15"/>
  <c r="AK95" i="15"/>
  <c r="AK42" i="15"/>
  <c r="AK12" i="15"/>
  <c r="AK28" i="15"/>
  <c r="AK44" i="15"/>
  <c r="AK60" i="15"/>
  <c r="AK76" i="15"/>
  <c r="AK92" i="15"/>
  <c r="AK18" i="15"/>
  <c r="AK62" i="15"/>
  <c r="AK13" i="15"/>
  <c r="AK29" i="15"/>
  <c r="AK45" i="15"/>
  <c r="AK61" i="15"/>
  <c r="AK77" i="15"/>
  <c r="AK93" i="15"/>
  <c r="AK59" i="15"/>
  <c r="AK46" i="15"/>
  <c r="AK94" i="15"/>
  <c r="AK99" i="15"/>
  <c r="AK16" i="15"/>
  <c r="AK48" i="15"/>
  <c r="AK96" i="15"/>
  <c r="AK70" i="15"/>
  <c r="AK33" i="15"/>
  <c r="AK81" i="15"/>
  <c r="P28" i="15"/>
  <c r="P9" i="15"/>
  <c r="P13" i="15"/>
  <c r="P17" i="15"/>
  <c r="P21" i="15"/>
  <c r="P25" i="15"/>
  <c r="P11" i="15"/>
  <c r="P27" i="15"/>
  <c r="P5" i="15"/>
  <c r="P6" i="15"/>
  <c r="P10" i="15"/>
  <c r="P14" i="15"/>
  <c r="P18" i="15"/>
  <c r="P22" i="15"/>
  <c r="P26" i="15"/>
  <c r="P19" i="15"/>
  <c r="P7" i="15"/>
  <c r="P15" i="15"/>
  <c r="P23" i="15"/>
  <c r="P4" i="15"/>
  <c r="P8" i="15"/>
  <c r="P12" i="15"/>
  <c r="P16" i="15"/>
  <c r="P20" i="15"/>
  <c r="P24" i="15"/>
  <c r="O19" i="15"/>
  <c r="O7" i="15"/>
  <c r="O23" i="15"/>
  <c r="O11" i="15"/>
  <c r="O27" i="15"/>
  <c r="O15" i="15"/>
  <c r="O16" i="15"/>
  <c r="R4" i="15"/>
  <c r="R20" i="15"/>
  <c r="O4" i="15"/>
  <c r="O12" i="15"/>
  <c r="O20" i="15"/>
  <c r="O28" i="15"/>
  <c r="R8" i="15"/>
  <c r="R24" i="15"/>
  <c r="O5" i="15"/>
  <c r="O13" i="15"/>
  <c r="O17" i="15"/>
  <c r="O21" i="15"/>
  <c r="O25" i="15"/>
  <c r="R5" i="15"/>
  <c r="R9" i="15"/>
  <c r="R13" i="15"/>
  <c r="R17" i="15"/>
  <c r="R21" i="15"/>
  <c r="R25" i="15"/>
  <c r="O6" i="15"/>
  <c r="O10" i="15"/>
  <c r="O14" i="15"/>
  <c r="O18" i="15"/>
  <c r="O22" i="15"/>
  <c r="O26" i="15"/>
  <c r="O9" i="15"/>
  <c r="AM28" i="10"/>
  <c r="AL28" i="10"/>
  <c r="AK28" i="10"/>
  <c r="AJ28" i="10"/>
  <c r="AI28" i="10"/>
  <c r="AH28" i="10"/>
  <c r="AG28" i="10"/>
  <c r="AF28" i="10"/>
  <c r="AE28" i="10"/>
  <c r="AD28" i="10"/>
  <c r="AC28" i="10"/>
  <c r="AA28" i="10"/>
  <c r="Z28" i="10"/>
  <c r="Y28" i="10"/>
  <c r="X28" i="10"/>
  <c r="W28" i="10"/>
  <c r="V28" i="10"/>
  <c r="U28" i="10"/>
  <c r="T28" i="10"/>
  <c r="S28" i="10"/>
  <c r="R28" i="10"/>
  <c r="Q28" i="10"/>
  <c r="AZ8" i="10"/>
  <c r="AY8" i="10"/>
  <c r="AS8" i="10"/>
  <c r="AR8" i="10"/>
  <c r="AZ7" i="10"/>
  <c r="AY7" i="10"/>
  <c r="AS7" i="10"/>
  <c r="AR7" i="10"/>
  <c r="AZ6" i="10"/>
  <c r="AY6" i="10"/>
  <c r="AS6" i="10"/>
  <c r="AR6" i="10"/>
  <c r="AZ5" i="10"/>
  <c r="AY5" i="10"/>
  <c r="AS5" i="10"/>
  <c r="AR5" i="10"/>
  <c r="AZ4" i="10"/>
  <c r="AY4" i="10"/>
  <c r="AS4" i="10"/>
  <c r="AR4" i="10"/>
  <c r="N4" i="10"/>
  <c r="O4" i="10" s="1"/>
  <c r="M4" i="10"/>
  <c r="F4" i="10"/>
  <c r="G4" i="10" s="1"/>
  <c r="E4" i="10"/>
  <c r="G251" i="8"/>
  <c r="J251" i="8" s="1"/>
  <c r="K251" i="8" s="1"/>
  <c r="F251" i="8"/>
  <c r="H251" i="8" s="1"/>
  <c r="I251" i="8" s="1"/>
  <c r="E251" i="8"/>
  <c r="D251" i="8"/>
  <c r="G250" i="8"/>
  <c r="J250" i="8" s="1"/>
  <c r="K250" i="8" s="1"/>
  <c r="F250" i="8"/>
  <c r="H250" i="8" s="1"/>
  <c r="I250" i="8" s="1"/>
  <c r="E250" i="8"/>
  <c r="D250" i="8"/>
  <c r="G249" i="8"/>
  <c r="J249" i="8" s="1"/>
  <c r="K249" i="8" s="1"/>
  <c r="F249" i="8"/>
  <c r="H249" i="8" s="1"/>
  <c r="I249" i="8" s="1"/>
  <c r="E249" i="8"/>
  <c r="D249" i="8"/>
  <c r="G248" i="8"/>
  <c r="J248" i="8" s="1"/>
  <c r="K248" i="8" s="1"/>
  <c r="F248" i="8"/>
  <c r="H248" i="8" s="1"/>
  <c r="I248" i="8" s="1"/>
  <c r="E248" i="8"/>
  <c r="D248" i="8"/>
  <c r="G247" i="8"/>
  <c r="J247" i="8" s="1"/>
  <c r="K247" i="8" s="1"/>
  <c r="F247" i="8"/>
  <c r="H247" i="8" s="1"/>
  <c r="I247" i="8" s="1"/>
  <c r="E247" i="8"/>
  <c r="D247" i="8"/>
  <c r="G246" i="8"/>
  <c r="J246" i="8" s="1"/>
  <c r="K246" i="8" s="1"/>
  <c r="F246" i="8"/>
  <c r="H246" i="8" s="1"/>
  <c r="I246" i="8" s="1"/>
  <c r="E246" i="8"/>
  <c r="D246" i="8"/>
  <c r="G245" i="8"/>
  <c r="J245" i="8" s="1"/>
  <c r="K245" i="8" s="1"/>
  <c r="F245" i="8"/>
  <c r="H245" i="8" s="1"/>
  <c r="I245" i="8" s="1"/>
  <c r="E245" i="8"/>
  <c r="D245" i="8"/>
  <c r="G244" i="8"/>
  <c r="J244" i="8" s="1"/>
  <c r="K244" i="8" s="1"/>
  <c r="F244" i="8"/>
  <c r="H244" i="8" s="1"/>
  <c r="I244" i="8" s="1"/>
  <c r="E244" i="8"/>
  <c r="D244" i="8"/>
  <c r="G243" i="8"/>
  <c r="J243" i="8" s="1"/>
  <c r="K243" i="8" s="1"/>
  <c r="F243" i="8"/>
  <c r="H243" i="8" s="1"/>
  <c r="I243" i="8" s="1"/>
  <c r="E243" i="8"/>
  <c r="D243" i="8"/>
  <c r="G242" i="8"/>
  <c r="J242" i="8" s="1"/>
  <c r="K242" i="8" s="1"/>
  <c r="F242" i="8"/>
  <c r="H242" i="8" s="1"/>
  <c r="I242" i="8" s="1"/>
  <c r="E242" i="8"/>
  <c r="D242" i="8"/>
  <c r="G241" i="8"/>
  <c r="J241" i="8" s="1"/>
  <c r="K241" i="8" s="1"/>
  <c r="F241" i="8"/>
  <c r="H241" i="8" s="1"/>
  <c r="I241" i="8" s="1"/>
  <c r="E241" i="8"/>
  <c r="D241" i="8"/>
  <c r="G240" i="8"/>
  <c r="J240" i="8" s="1"/>
  <c r="K240" i="8" s="1"/>
  <c r="F240" i="8"/>
  <c r="H240" i="8" s="1"/>
  <c r="I240" i="8" s="1"/>
  <c r="E240" i="8"/>
  <c r="D240" i="8"/>
  <c r="G239" i="8"/>
  <c r="J239" i="8" s="1"/>
  <c r="K239" i="8" s="1"/>
  <c r="F239" i="8"/>
  <c r="H239" i="8" s="1"/>
  <c r="I239" i="8" s="1"/>
  <c r="E239" i="8"/>
  <c r="D239" i="8"/>
  <c r="G238" i="8"/>
  <c r="J238" i="8" s="1"/>
  <c r="K238" i="8" s="1"/>
  <c r="F238" i="8"/>
  <c r="H238" i="8" s="1"/>
  <c r="I238" i="8" s="1"/>
  <c r="E238" i="8"/>
  <c r="D238" i="8"/>
  <c r="G237" i="8"/>
  <c r="J237" i="8" s="1"/>
  <c r="K237" i="8" s="1"/>
  <c r="F237" i="8"/>
  <c r="H237" i="8" s="1"/>
  <c r="I237" i="8" s="1"/>
  <c r="E237" i="8"/>
  <c r="D237" i="8"/>
  <c r="G236" i="8"/>
  <c r="J236" i="8" s="1"/>
  <c r="K236" i="8" s="1"/>
  <c r="F236" i="8"/>
  <c r="H236" i="8" s="1"/>
  <c r="I236" i="8" s="1"/>
  <c r="E236" i="8"/>
  <c r="D236" i="8"/>
  <c r="G235" i="8"/>
  <c r="J235" i="8" s="1"/>
  <c r="K235" i="8" s="1"/>
  <c r="F235" i="8"/>
  <c r="H235" i="8" s="1"/>
  <c r="I235" i="8" s="1"/>
  <c r="E235" i="8"/>
  <c r="D235" i="8"/>
  <c r="G234" i="8"/>
  <c r="J234" i="8" s="1"/>
  <c r="K234" i="8" s="1"/>
  <c r="F234" i="8"/>
  <c r="H234" i="8" s="1"/>
  <c r="I234" i="8" s="1"/>
  <c r="E234" i="8"/>
  <c r="D234" i="8"/>
  <c r="G233" i="8"/>
  <c r="J233" i="8" s="1"/>
  <c r="K233" i="8" s="1"/>
  <c r="F233" i="8"/>
  <c r="H233" i="8" s="1"/>
  <c r="I233" i="8" s="1"/>
  <c r="E233" i="8"/>
  <c r="D233" i="8"/>
  <c r="G232" i="8"/>
  <c r="J232" i="8" s="1"/>
  <c r="K232" i="8" s="1"/>
  <c r="F232" i="8"/>
  <c r="H232" i="8" s="1"/>
  <c r="I232" i="8" s="1"/>
  <c r="E232" i="8"/>
  <c r="D232" i="8"/>
  <c r="G231" i="8"/>
  <c r="J231" i="8" s="1"/>
  <c r="K231" i="8" s="1"/>
  <c r="F231" i="8"/>
  <c r="H231" i="8" s="1"/>
  <c r="I231" i="8" s="1"/>
  <c r="E231" i="8"/>
  <c r="D231" i="8"/>
  <c r="G230" i="8"/>
  <c r="J230" i="8" s="1"/>
  <c r="K230" i="8" s="1"/>
  <c r="F230" i="8"/>
  <c r="H230" i="8" s="1"/>
  <c r="I230" i="8" s="1"/>
  <c r="E230" i="8"/>
  <c r="D230" i="8"/>
  <c r="G229" i="8"/>
  <c r="J229" i="8" s="1"/>
  <c r="K229" i="8" s="1"/>
  <c r="F229" i="8"/>
  <c r="H229" i="8" s="1"/>
  <c r="I229" i="8" s="1"/>
  <c r="E229" i="8"/>
  <c r="D229" i="8"/>
  <c r="G228" i="8"/>
  <c r="J228" i="8" s="1"/>
  <c r="K228" i="8" s="1"/>
  <c r="F228" i="8"/>
  <c r="H228" i="8" s="1"/>
  <c r="I228" i="8" s="1"/>
  <c r="E228" i="8"/>
  <c r="D228" i="8"/>
  <c r="G227" i="8"/>
  <c r="J227" i="8" s="1"/>
  <c r="K227" i="8" s="1"/>
  <c r="F227" i="8"/>
  <c r="H227" i="8" s="1"/>
  <c r="I227" i="8" s="1"/>
  <c r="E227" i="8"/>
  <c r="D227" i="8"/>
  <c r="G226" i="8"/>
  <c r="J226" i="8" s="1"/>
  <c r="K226" i="8" s="1"/>
  <c r="F226" i="8"/>
  <c r="H226" i="8" s="1"/>
  <c r="I226" i="8" s="1"/>
  <c r="E226" i="8"/>
  <c r="D226" i="8"/>
  <c r="G225" i="8"/>
  <c r="J225" i="8" s="1"/>
  <c r="K225" i="8" s="1"/>
  <c r="F225" i="8"/>
  <c r="H225" i="8" s="1"/>
  <c r="I225" i="8" s="1"/>
  <c r="E225" i="8"/>
  <c r="D225" i="8"/>
  <c r="G224" i="8"/>
  <c r="J224" i="8" s="1"/>
  <c r="K224" i="8" s="1"/>
  <c r="F224" i="8"/>
  <c r="H224" i="8" s="1"/>
  <c r="I224" i="8" s="1"/>
  <c r="E224" i="8"/>
  <c r="D224" i="8"/>
  <c r="G223" i="8"/>
  <c r="J223" i="8" s="1"/>
  <c r="K223" i="8" s="1"/>
  <c r="F223" i="8"/>
  <c r="H223" i="8" s="1"/>
  <c r="I223" i="8" s="1"/>
  <c r="E223" i="8"/>
  <c r="D223" i="8"/>
  <c r="G222" i="8"/>
  <c r="J222" i="8" s="1"/>
  <c r="K222" i="8" s="1"/>
  <c r="F222" i="8"/>
  <c r="H222" i="8" s="1"/>
  <c r="I222" i="8" s="1"/>
  <c r="E222" i="8"/>
  <c r="D222" i="8"/>
  <c r="G221" i="8"/>
  <c r="J221" i="8" s="1"/>
  <c r="K221" i="8" s="1"/>
  <c r="F221" i="8"/>
  <c r="H221" i="8" s="1"/>
  <c r="I221" i="8" s="1"/>
  <c r="E221" i="8"/>
  <c r="D221" i="8"/>
  <c r="G220" i="8"/>
  <c r="J220" i="8" s="1"/>
  <c r="K220" i="8" s="1"/>
  <c r="F220" i="8"/>
  <c r="H220" i="8" s="1"/>
  <c r="I220" i="8" s="1"/>
  <c r="E220" i="8"/>
  <c r="D220" i="8"/>
  <c r="G219" i="8"/>
  <c r="J219" i="8" s="1"/>
  <c r="K219" i="8" s="1"/>
  <c r="F219" i="8"/>
  <c r="H219" i="8" s="1"/>
  <c r="I219" i="8" s="1"/>
  <c r="E219" i="8"/>
  <c r="D219" i="8"/>
  <c r="G218" i="8"/>
  <c r="J218" i="8" s="1"/>
  <c r="K218" i="8" s="1"/>
  <c r="F218" i="8"/>
  <c r="H218" i="8" s="1"/>
  <c r="I218" i="8" s="1"/>
  <c r="E218" i="8"/>
  <c r="D218" i="8"/>
  <c r="G217" i="8"/>
  <c r="J217" i="8" s="1"/>
  <c r="K217" i="8" s="1"/>
  <c r="F217" i="8"/>
  <c r="H217" i="8" s="1"/>
  <c r="I217" i="8" s="1"/>
  <c r="E217" i="8"/>
  <c r="D217" i="8"/>
  <c r="G216" i="8"/>
  <c r="J216" i="8" s="1"/>
  <c r="K216" i="8" s="1"/>
  <c r="F216" i="8"/>
  <c r="H216" i="8" s="1"/>
  <c r="I216" i="8" s="1"/>
  <c r="E216" i="8"/>
  <c r="D216" i="8"/>
  <c r="G215" i="8"/>
  <c r="J215" i="8" s="1"/>
  <c r="K215" i="8" s="1"/>
  <c r="F215" i="8"/>
  <c r="H215" i="8" s="1"/>
  <c r="I215" i="8" s="1"/>
  <c r="E215" i="8"/>
  <c r="D215" i="8"/>
  <c r="G214" i="8"/>
  <c r="J214" i="8" s="1"/>
  <c r="K214" i="8" s="1"/>
  <c r="F214" i="8"/>
  <c r="H214" i="8" s="1"/>
  <c r="I214" i="8" s="1"/>
  <c r="E214" i="8"/>
  <c r="D214" i="8"/>
  <c r="G213" i="8"/>
  <c r="J213" i="8" s="1"/>
  <c r="K213" i="8" s="1"/>
  <c r="F213" i="8"/>
  <c r="H213" i="8" s="1"/>
  <c r="I213" i="8" s="1"/>
  <c r="E213" i="8"/>
  <c r="D213" i="8"/>
  <c r="G212" i="8"/>
  <c r="J212" i="8" s="1"/>
  <c r="K212" i="8" s="1"/>
  <c r="F212" i="8"/>
  <c r="H212" i="8" s="1"/>
  <c r="I212" i="8" s="1"/>
  <c r="E212" i="8"/>
  <c r="D212" i="8"/>
  <c r="G211" i="8"/>
  <c r="J211" i="8" s="1"/>
  <c r="K211" i="8" s="1"/>
  <c r="F211" i="8"/>
  <c r="H211" i="8" s="1"/>
  <c r="I211" i="8" s="1"/>
  <c r="E211" i="8"/>
  <c r="D211" i="8"/>
  <c r="G210" i="8"/>
  <c r="J210" i="8" s="1"/>
  <c r="K210" i="8" s="1"/>
  <c r="F210" i="8"/>
  <c r="H210" i="8" s="1"/>
  <c r="I210" i="8" s="1"/>
  <c r="E210" i="8"/>
  <c r="D210" i="8"/>
  <c r="G209" i="8"/>
  <c r="J209" i="8" s="1"/>
  <c r="K209" i="8" s="1"/>
  <c r="F209" i="8"/>
  <c r="H209" i="8" s="1"/>
  <c r="I209" i="8" s="1"/>
  <c r="E209" i="8"/>
  <c r="D209" i="8"/>
  <c r="G208" i="8"/>
  <c r="J208" i="8" s="1"/>
  <c r="K208" i="8" s="1"/>
  <c r="F208" i="8"/>
  <c r="H208" i="8" s="1"/>
  <c r="I208" i="8" s="1"/>
  <c r="E208" i="8"/>
  <c r="D208" i="8"/>
  <c r="G207" i="8"/>
  <c r="J207" i="8" s="1"/>
  <c r="K207" i="8" s="1"/>
  <c r="F207" i="8"/>
  <c r="H207" i="8" s="1"/>
  <c r="I207" i="8" s="1"/>
  <c r="E207" i="8"/>
  <c r="D207" i="8"/>
  <c r="G206" i="8"/>
  <c r="J206" i="8" s="1"/>
  <c r="K206" i="8" s="1"/>
  <c r="F206" i="8"/>
  <c r="H206" i="8" s="1"/>
  <c r="I206" i="8" s="1"/>
  <c r="E206" i="8"/>
  <c r="D206" i="8"/>
  <c r="G205" i="8"/>
  <c r="J205" i="8" s="1"/>
  <c r="K205" i="8" s="1"/>
  <c r="F205" i="8"/>
  <c r="H205" i="8" s="1"/>
  <c r="I205" i="8" s="1"/>
  <c r="E205" i="8"/>
  <c r="D205" i="8"/>
  <c r="G204" i="8"/>
  <c r="J204" i="8" s="1"/>
  <c r="K204" i="8" s="1"/>
  <c r="F204" i="8"/>
  <c r="H204" i="8" s="1"/>
  <c r="I204" i="8" s="1"/>
  <c r="E204" i="8"/>
  <c r="D204" i="8"/>
  <c r="G203" i="8"/>
  <c r="J203" i="8" s="1"/>
  <c r="K203" i="8" s="1"/>
  <c r="F203" i="8"/>
  <c r="H203" i="8" s="1"/>
  <c r="I203" i="8" s="1"/>
  <c r="E203" i="8"/>
  <c r="D203" i="8"/>
  <c r="G202" i="8"/>
  <c r="J202" i="8" s="1"/>
  <c r="K202" i="8" s="1"/>
  <c r="F202" i="8"/>
  <c r="H202" i="8" s="1"/>
  <c r="I202" i="8" s="1"/>
  <c r="E202" i="8"/>
  <c r="D202" i="8"/>
  <c r="G201" i="8"/>
  <c r="J201" i="8" s="1"/>
  <c r="K201" i="8" s="1"/>
  <c r="F201" i="8"/>
  <c r="H201" i="8" s="1"/>
  <c r="I201" i="8" s="1"/>
  <c r="E201" i="8"/>
  <c r="D201" i="8"/>
  <c r="G200" i="8"/>
  <c r="J200" i="8" s="1"/>
  <c r="K200" i="8" s="1"/>
  <c r="F200" i="8"/>
  <c r="H200" i="8" s="1"/>
  <c r="I200" i="8" s="1"/>
  <c r="E200" i="8"/>
  <c r="D200" i="8"/>
  <c r="G199" i="8"/>
  <c r="J199" i="8" s="1"/>
  <c r="K199" i="8" s="1"/>
  <c r="F199" i="8"/>
  <c r="H199" i="8" s="1"/>
  <c r="I199" i="8" s="1"/>
  <c r="E199" i="8"/>
  <c r="D199" i="8"/>
  <c r="G198" i="8"/>
  <c r="J198" i="8" s="1"/>
  <c r="K198" i="8" s="1"/>
  <c r="F198" i="8"/>
  <c r="H198" i="8" s="1"/>
  <c r="I198" i="8" s="1"/>
  <c r="E198" i="8"/>
  <c r="D198" i="8"/>
  <c r="G197" i="8"/>
  <c r="J197" i="8" s="1"/>
  <c r="K197" i="8" s="1"/>
  <c r="F197" i="8"/>
  <c r="H197" i="8" s="1"/>
  <c r="I197" i="8" s="1"/>
  <c r="E197" i="8"/>
  <c r="D197" i="8"/>
  <c r="G196" i="8"/>
  <c r="J196" i="8" s="1"/>
  <c r="K196" i="8" s="1"/>
  <c r="F196" i="8"/>
  <c r="H196" i="8" s="1"/>
  <c r="I196" i="8" s="1"/>
  <c r="E196" i="8"/>
  <c r="D196" i="8"/>
  <c r="G195" i="8"/>
  <c r="J195" i="8" s="1"/>
  <c r="K195" i="8" s="1"/>
  <c r="F195" i="8"/>
  <c r="H195" i="8" s="1"/>
  <c r="I195" i="8" s="1"/>
  <c r="E195" i="8"/>
  <c r="D195" i="8"/>
  <c r="G194" i="8"/>
  <c r="J194" i="8" s="1"/>
  <c r="K194" i="8" s="1"/>
  <c r="F194" i="8"/>
  <c r="H194" i="8" s="1"/>
  <c r="I194" i="8" s="1"/>
  <c r="E194" i="8"/>
  <c r="D194" i="8"/>
  <c r="G193" i="8"/>
  <c r="J193" i="8" s="1"/>
  <c r="K193" i="8" s="1"/>
  <c r="F193" i="8"/>
  <c r="H193" i="8" s="1"/>
  <c r="I193" i="8" s="1"/>
  <c r="E193" i="8"/>
  <c r="D193" i="8"/>
  <c r="G192" i="8"/>
  <c r="J192" i="8" s="1"/>
  <c r="K192" i="8" s="1"/>
  <c r="F192" i="8"/>
  <c r="H192" i="8" s="1"/>
  <c r="I192" i="8" s="1"/>
  <c r="E192" i="8"/>
  <c r="D192" i="8"/>
  <c r="G191" i="8"/>
  <c r="J191" i="8" s="1"/>
  <c r="K191" i="8" s="1"/>
  <c r="F191" i="8"/>
  <c r="H191" i="8" s="1"/>
  <c r="I191" i="8" s="1"/>
  <c r="E191" i="8"/>
  <c r="D191" i="8"/>
  <c r="G190" i="8"/>
  <c r="J190" i="8" s="1"/>
  <c r="K190" i="8" s="1"/>
  <c r="F190" i="8"/>
  <c r="H190" i="8" s="1"/>
  <c r="I190" i="8" s="1"/>
  <c r="E190" i="8"/>
  <c r="D190" i="8"/>
  <c r="G189" i="8"/>
  <c r="J189" i="8" s="1"/>
  <c r="K189" i="8" s="1"/>
  <c r="F189" i="8"/>
  <c r="H189" i="8" s="1"/>
  <c r="I189" i="8" s="1"/>
  <c r="E189" i="8"/>
  <c r="D189" i="8"/>
  <c r="G188" i="8"/>
  <c r="J188" i="8" s="1"/>
  <c r="K188" i="8" s="1"/>
  <c r="F188" i="8"/>
  <c r="H188" i="8" s="1"/>
  <c r="I188" i="8" s="1"/>
  <c r="E188" i="8"/>
  <c r="D188" i="8"/>
  <c r="G187" i="8"/>
  <c r="J187" i="8" s="1"/>
  <c r="K187" i="8" s="1"/>
  <c r="F187" i="8"/>
  <c r="H187" i="8" s="1"/>
  <c r="I187" i="8" s="1"/>
  <c r="E187" i="8"/>
  <c r="D187" i="8"/>
  <c r="G186" i="8"/>
  <c r="J186" i="8" s="1"/>
  <c r="K186" i="8" s="1"/>
  <c r="F186" i="8"/>
  <c r="H186" i="8" s="1"/>
  <c r="I186" i="8" s="1"/>
  <c r="E186" i="8"/>
  <c r="D186" i="8"/>
  <c r="G185" i="8"/>
  <c r="J185" i="8" s="1"/>
  <c r="K185" i="8" s="1"/>
  <c r="F185" i="8"/>
  <c r="H185" i="8" s="1"/>
  <c r="I185" i="8" s="1"/>
  <c r="E185" i="8"/>
  <c r="D185" i="8"/>
  <c r="G184" i="8"/>
  <c r="J184" i="8" s="1"/>
  <c r="K184" i="8" s="1"/>
  <c r="F184" i="8"/>
  <c r="H184" i="8" s="1"/>
  <c r="I184" i="8" s="1"/>
  <c r="E184" i="8"/>
  <c r="D184" i="8"/>
  <c r="G183" i="8"/>
  <c r="J183" i="8" s="1"/>
  <c r="K183" i="8" s="1"/>
  <c r="F183" i="8"/>
  <c r="H183" i="8" s="1"/>
  <c r="I183" i="8" s="1"/>
  <c r="E183" i="8"/>
  <c r="D183" i="8"/>
  <c r="G182" i="8"/>
  <c r="J182" i="8" s="1"/>
  <c r="K182" i="8" s="1"/>
  <c r="F182" i="8"/>
  <c r="H182" i="8" s="1"/>
  <c r="I182" i="8" s="1"/>
  <c r="E182" i="8"/>
  <c r="D182" i="8"/>
  <c r="G181" i="8"/>
  <c r="J181" i="8" s="1"/>
  <c r="K181" i="8" s="1"/>
  <c r="F181" i="8"/>
  <c r="H181" i="8" s="1"/>
  <c r="I181" i="8" s="1"/>
  <c r="E181" i="8"/>
  <c r="D181" i="8"/>
  <c r="G180" i="8"/>
  <c r="J180" i="8" s="1"/>
  <c r="K180" i="8" s="1"/>
  <c r="F180" i="8"/>
  <c r="H180" i="8" s="1"/>
  <c r="I180" i="8" s="1"/>
  <c r="E180" i="8"/>
  <c r="D180" i="8"/>
  <c r="G179" i="8"/>
  <c r="J179" i="8" s="1"/>
  <c r="K179" i="8" s="1"/>
  <c r="F179" i="8"/>
  <c r="H179" i="8" s="1"/>
  <c r="I179" i="8" s="1"/>
  <c r="E179" i="8"/>
  <c r="D179" i="8"/>
  <c r="G178" i="8"/>
  <c r="J178" i="8" s="1"/>
  <c r="K178" i="8" s="1"/>
  <c r="F178" i="8"/>
  <c r="H178" i="8" s="1"/>
  <c r="I178" i="8" s="1"/>
  <c r="E178" i="8"/>
  <c r="D178" i="8"/>
  <c r="G177" i="8"/>
  <c r="J177" i="8" s="1"/>
  <c r="K177" i="8" s="1"/>
  <c r="F177" i="8"/>
  <c r="H177" i="8" s="1"/>
  <c r="I177" i="8" s="1"/>
  <c r="E177" i="8"/>
  <c r="D177" i="8"/>
  <c r="G176" i="8"/>
  <c r="J176" i="8" s="1"/>
  <c r="K176" i="8" s="1"/>
  <c r="F176" i="8"/>
  <c r="H176" i="8" s="1"/>
  <c r="I176" i="8" s="1"/>
  <c r="E176" i="8"/>
  <c r="D176" i="8"/>
  <c r="G175" i="8"/>
  <c r="J175" i="8" s="1"/>
  <c r="K175" i="8" s="1"/>
  <c r="F175" i="8"/>
  <c r="H175" i="8" s="1"/>
  <c r="I175" i="8" s="1"/>
  <c r="E175" i="8"/>
  <c r="D175" i="8"/>
  <c r="G174" i="8"/>
  <c r="J174" i="8" s="1"/>
  <c r="K174" i="8" s="1"/>
  <c r="F174" i="8"/>
  <c r="H174" i="8" s="1"/>
  <c r="I174" i="8" s="1"/>
  <c r="E174" i="8"/>
  <c r="D174" i="8"/>
  <c r="G173" i="8"/>
  <c r="J173" i="8" s="1"/>
  <c r="K173" i="8" s="1"/>
  <c r="F173" i="8"/>
  <c r="E173" i="8"/>
  <c r="D173" i="8"/>
  <c r="G172" i="8"/>
  <c r="J172" i="8" s="1"/>
  <c r="K172" i="8" s="1"/>
  <c r="F172" i="8"/>
  <c r="E172" i="8"/>
  <c r="D172" i="8"/>
  <c r="G171" i="8"/>
  <c r="J171" i="8" s="1"/>
  <c r="K171" i="8" s="1"/>
  <c r="F171" i="8"/>
  <c r="E171" i="8"/>
  <c r="D171" i="8"/>
  <c r="G170" i="8"/>
  <c r="J170" i="8" s="1"/>
  <c r="K170" i="8" s="1"/>
  <c r="F170" i="8"/>
  <c r="E170" i="8"/>
  <c r="D170" i="8"/>
  <c r="G169" i="8"/>
  <c r="J169" i="8" s="1"/>
  <c r="K169" i="8" s="1"/>
  <c r="F169" i="8"/>
  <c r="E169" i="8"/>
  <c r="D169" i="8"/>
  <c r="G168" i="8"/>
  <c r="J168" i="8" s="1"/>
  <c r="K168" i="8" s="1"/>
  <c r="F168" i="8"/>
  <c r="E168" i="8"/>
  <c r="D168" i="8"/>
  <c r="G167" i="8"/>
  <c r="J167" i="8" s="1"/>
  <c r="K167" i="8" s="1"/>
  <c r="F167" i="8"/>
  <c r="E167" i="8"/>
  <c r="D167" i="8"/>
  <c r="G166" i="8"/>
  <c r="J166" i="8" s="1"/>
  <c r="K166" i="8" s="1"/>
  <c r="F166" i="8"/>
  <c r="E166" i="8"/>
  <c r="D166" i="8"/>
  <c r="G165" i="8"/>
  <c r="J165" i="8" s="1"/>
  <c r="K165" i="8" s="1"/>
  <c r="F165" i="8"/>
  <c r="E165" i="8"/>
  <c r="D165" i="8"/>
  <c r="G164" i="8"/>
  <c r="J164" i="8" s="1"/>
  <c r="K164" i="8" s="1"/>
  <c r="F164" i="8"/>
  <c r="E164" i="8"/>
  <c r="D164" i="8"/>
  <c r="G163" i="8"/>
  <c r="J163" i="8" s="1"/>
  <c r="K163" i="8" s="1"/>
  <c r="F163" i="8"/>
  <c r="E163" i="8"/>
  <c r="D163" i="8"/>
  <c r="G162" i="8"/>
  <c r="J162" i="8" s="1"/>
  <c r="K162" i="8" s="1"/>
  <c r="F162" i="8"/>
  <c r="E162" i="8"/>
  <c r="D162" i="8"/>
  <c r="G161" i="8"/>
  <c r="J161" i="8" s="1"/>
  <c r="K161" i="8" s="1"/>
  <c r="F161" i="8"/>
  <c r="E161" i="8"/>
  <c r="D161" i="8"/>
  <c r="G160" i="8"/>
  <c r="J160" i="8" s="1"/>
  <c r="K160" i="8" s="1"/>
  <c r="F160" i="8"/>
  <c r="E160" i="8"/>
  <c r="D160" i="8"/>
  <c r="G159" i="8"/>
  <c r="J159" i="8" s="1"/>
  <c r="K159" i="8" s="1"/>
  <c r="F159" i="8"/>
  <c r="E159" i="8"/>
  <c r="D159" i="8"/>
  <c r="G158" i="8"/>
  <c r="J158" i="8" s="1"/>
  <c r="K158" i="8" s="1"/>
  <c r="F158" i="8"/>
  <c r="E158" i="8"/>
  <c r="D158" i="8"/>
  <c r="G157" i="8"/>
  <c r="J157" i="8" s="1"/>
  <c r="K157" i="8" s="1"/>
  <c r="F157" i="8"/>
  <c r="E157" i="8"/>
  <c r="D157" i="8"/>
  <c r="G156" i="8"/>
  <c r="J156" i="8" s="1"/>
  <c r="K156" i="8" s="1"/>
  <c r="F156" i="8"/>
  <c r="E156" i="8"/>
  <c r="D156" i="8"/>
  <c r="G155" i="8"/>
  <c r="J155" i="8" s="1"/>
  <c r="K155" i="8" s="1"/>
  <c r="F155" i="8"/>
  <c r="E155" i="8"/>
  <c r="D155" i="8"/>
  <c r="G154" i="8"/>
  <c r="J154" i="8" s="1"/>
  <c r="K154" i="8" s="1"/>
  <c r="F154" i="8"/>
  <c r="E154" i="8"/>
  <c r="D154" i="8"/>
  <c r="G153" i="8"/>
  <c r="J153" i="8" s="1"/>
  <c r="K153" i="8" s="1"/>
  <c r="F153" i="8"/>
  <c r="E153" i="8"/>
  <c r="D153" i="8"/>
  <c r="G152" i="8"/>
  <c r="J152" i="8" s="1"/>
  <c r="K152" i="8" s="1"/>
  <c r="F152" i="8"/>
  <c r="E152" i="8"/>
  <c r="D152" i="8"/>
  <c r="G151" i="8"/>
  <c r="J151" i="8" s="1"/>
  <c r="K151" i="8" s="1"/>
  <c r="F151" i="8"/>
  <c r="E151" i="8"/>
  <c r="D151" i="8"/>
  <c r="G150" i="8"/>
  <c r="J150" i="8" s="1"/>
  <c r="K150" i="8" s="1"/>
  <c r="F150" i="8"/>
  <c r="E150" i="8"/>
  <c r="D150" i="8"/>
  <c r="G149" i="8"/>
  <c r="J149" i="8" s="1"/>
  <c r="K149" i="8" s="1"/>
  <c r="F149" i="8"/>
  <c r="E149" i="8"/>
  <c r="D149" i="8"/>
  <c r="G148" i="8"/>
  <c r="J148" i="8" s="1"/>
  <c r="K148" i="8" s="1"/>
  <c r="F148" i="8"/>
  <c r="E148" i="8"/>
  <c r="D148" i="8"/>
  <c r="G147" i="8"/>
  <c r="J147" i="8" s="1"/>
  <c r="K147" i="8" s="1"/>
  <c r="F147" i="8"/>
  <c r="E147" i="8"/>
  <c r="D147" i="8"/>
  <c r="G146" i="8"/>
  <c r="J146" i="8" s="1"/>
  <c r="K146" i="8" s="1"/>
  <c r="F146" i="8"/>
  <c r="E146" i="8"/>
  <c r="D146" i="8"/>
  <c r="G145" i="8"/>
  <c r="J145" i="8" s="1"/>
  <c r="K145" i="8" s="1"/>
  <c r="F145" i="8"/>
  <c r="E145" i="8"/>
  <c r="D145" i="8"/>
  <c r="G144" i="8"/>
  <c r="J144" i="8" s="1"/>
  <c r="K144" i="8" s="1"/>
  <c r="F144" i="8"/>
  <c r="E144" i="8"/>
  <c r="D144" i="8"/>
  <c r="G143" i="8"/>
  <c r="J143" i="8" s="1"/>
  <c r="K143" i="8" s="1"/>
  <c r="F143" i="8"/>
  <c r="E143" i="8"/>
  <c r="D143" i="8"/>
  <c r="G142" i="8"/>
  <c r="J142" i="8" s="1"/>
  <c r="K142" i="8" s="1"/>
  <c r="F142" i="8"/>
  <c r="E142" i="8"/>
  <c r="D142" i="8"/>
  <c r="G141" i="8"/>
  <c r="J141" i="8" s="1"/>
  <c r="K141" i="8" s="1"/>
  <c r="F141" i="8"/>
  <c r="E141" i="8"/>
  <c r="D141" i="8"/>
  <c r="G140" i="8"/>
  <c r="J140" i="8" s="1"/>
  <c r="K140" i="8" s="1"/>
  <c r="F140" i="8"/>
  <c r="E140" i="8"/>
  <c r="D140" i="8"/>
  <c r="G139" i="8"/>
  <c r="J139" i="8" s="1"/>
  <c r="K139" i="8" s="1"/>
  <c r="F139" i="8"/>
  <c r="E139" i="8"/>
  <c r="D139" i="8"/>
  <c r="G138" i="8"/>
  <c r="J138" i="8" s="1"/>
  <c r="K138" i="8" s="1"/>
  <c r="F138" i="8"/>
  <c r="E138" i="8"/>
  <c r="D138" i="8"/>
  <c r="G137" i="8"/>
  <c r="J137" i="8" s="1"/>
  <c r="K137" i="8" s="1"/>
  <c r="F137" i="8"/>
  <c r="E137" i="8"/>
  <c r="D137" i="8"/>
  <c r="G136" i="8"/>
  <c r="J136" i="8" s="1"/>
  <c r="K136" i="8" s="1"/>
  <c r="F136" i="8"/>
  <c r="E136" i="8"/>
  <c r="D136" i="8"/>
  <c r="G135" i="8"/>
  <c r="J135" i="8" s="1"/>
  <c r="K135" i="8" s="1"/>
  <c r="F135" i="8"/>
  <c r="E135" i="8"/>
  <c r="D135" i="8"/>
  <c r="G134" i="8"/>
  <c r="J134" i="8" s="1"/>
  <c r="K134" i="8" s="1"/>
  <c r="F134" i="8"/>
  <c r="E134" i="8"/>
  <c r="D134" i="8"/>
  <c r="G133" i="8"/>
  <c r="J133" i="8" s="1"/>
  <c r="K133" i="8" s="1"/>
  <c r="F133" i="8"/>
  <c r="E133" i="8"/>
  <c r="D133" i="8"/>
  <c r="G132" i="8"/>
  <c r="J132" i="8" s="1"/>
  <c r="K132" i="8" s="1"/>
  <c r="F132" i="8"/>
  <c r="E132" i="8"/>
  <c r="D132" i="8"/>
  <c r="G131" i="8"/>
  <c r="J131" i="8" s="1"/>
  <c r="K131" i="8" s="1"/>
  <c r="F131" i="8"/>
  <c r="E131" i="8"/>
  <c r="D131" i="8"/>
  <c r="G130" i="8"/>
  <c r="J130" i="8" s="1"/>
  <c r="K130" i="8" s="1"/>
  <c r="F130" i="8"/>
  <c r="E130" i="8"/>
  <c r="D130" i="8"/>
  <c r="G129" i="8"/>
  <c r="J129" i="8" s="1"/>
  <c r="K129" i="8" s="1"/>
  <c r="F129" i="8"/>
  <c r="E129" i="8"/>
  <c r="D129" i="8"/>
  <c r="G128" i="8"/>
  <c r="J128" i="8" s="1"/>
  <c r="K128" i="8" s="1"/>
  <c r="F128" i="8"/>
  <c r="E128" i="8"/>
  <c r="D128" i="8"/>
  <c r="G127" i="8"/>
  <c r="J127" i="8" s="1"/>
  <c r="K127" i="8" s="1"/>
  <c r="F127" i="8"/>
  <c r="E127" i="8"/>
  <c r="D127" i="8"/>
  <c r="G126" i="8"/>
  <c r="J126" i="8" s="1"/>
  <c r="K126" i="8" s="1"/>
  <c r="F126" i="8"/>
  <c r="E126" i="8"/>
  <c r="D126" i="8"/>
  <c r="G125" i="8"/>
  <c r="J125" i="8" s="1"/>
  <c r="K125" i="8" s="1"/>
  <c r="F125" i="8"/>
  <c r="E125" i="8"/>
  <c r="D125" i="8"/>
  <c r="G124" i="8"/>
  <c r="J124" i="8" s="1"/>
  <c r="K124" i="8" s="1"/>
  <c r="F124" i="8"/>
  <c r="E124" i="8"/>
  <c r="D124" i="8"/>
  <c r="G123" i="8"/>
  <c r="J123" i="8" s="1"/>
  <c r="K123" i="8" s="1"/>
  <c r="F123" i="8"/>
  <c r="E123" i="8"/>
  <c r="D123" i="8"/>
  <c r="G122" i="8"/>
  <c r="J122" i="8" s="1"/>
  <c r="K122" i="8" s="1"/>
  <c r="F122" i="8"/>
  <c r="E122" i="8"/>
  <c r="D122" i="8"/>
  <c r="G121" i="8"/>
  <c r="J121" i="8" s="1"/>
  <c r="K121" i="8" s="1"/>
  <c r="F121" i="8"/>
  <c r="E121" i="8"/>
  <c r="D121" i="8"/>
  <c r="G120" i="8"/>
  <c r="J120" i="8" s="1"/>
  <c r="K120" i="8" s="1"/>
  <c r="F120" i="8"/>
  <c r="E120" i="8"/>
  <c r="D120" i="8"/>
  <c r="G119" i="8"/>
  <c r="J119" i="8" s="1"/>
  <c r="K119" i="8" s="1"/>
  <c r="F119" i="8"/>
  <c r="E119" i="8"/>
  <c r="D119" i="8"/>
  <c r="G118" i="8"/>
  <c r="J118" i="8" s="1"/>
  <c r="K118" i="8" s="1"/>
  <c r="F118" i="8"/>
  <c r="E118" i="8"/>
  <c r="D118" i="8"/>
  <c r="G117" i="8"/>
  <c r="J117" i="8" s="1"/>
  <c r="K117" i="8" s="1"/>
  <c r="F117" i="8"/>
  <c r="E117" i="8"/>
  <c r="D117" i="8"/>
  <c r="G116" i="8"/>
  <c r="J116" i="8" s="1"/>
  <c r="K116" i="8" s="1"/>
  <c r="F116" i="8"/>
  <c r="E116" i="8"/>
  <c r="D116" i="8"/>
  <c r="G115" i="8"/>
  <c r="J115" i="8" s="1"/>
  <c r="K115" i="8" s="1"/>
  <c r="F115" i="8"/>
  <c r="E115" i="8"/>
  <c r="D115" i="8"/>
  <c r="G114" i="8"/>
  <c r="J114" i="8" s="1"/>
  <c r="K114" i="8" s="1"/>
  <c r="F114" i="8"/>
  <c r="E114" i="8"/>
  <c r="D114" i="8"/>
  <c r="G113" i="8"/>
  <c r="J113" i="8" s="1"/>
  <c r="K113" i="8" s="1"/>
  <c r="F113" i="8"/>
  <c r="E113" i="8"/>
  <c r="D113" i="8"/>
  <c r="G112" i="8"/>
  <c r="J112" i="8" s="1"/>
  <c r="K112" i="8" s="1"/>
  <c r="F112" i="8"/>
  <c r="E112" i="8"/>
  <c r="D112" i="8"/>
  <c r="G111" i="8"/>
  <c r="J111" i="8" s="1"/>
  <c r="K111" i="8" s="1"/>
  <c r="F111" i="8"/>
  <c r="E111" i="8"/>
  <c r="D111" i="8"/>
  <c r="G110" i="8"/>
  <c r="J110" i="8" s="1"/>
  <c r="K110" i="8" s="1"/>
  <c r="F110" i="8"/>
  <c r="E110" i="8"/>
  <c r="D110" i="8"/>
  <c r="G109" i="8"/>
  <c r="J109" i="8" s="1"/>
  <c r="K109" i="8" s="1"/>
  <c r="F109" i="8"/>
  <c r="E109" i="8"/>
  <c r="D109" i="8"/>
  <c r="G108" i="8"/>
  <c r="J108" i="8" s="1"/>
  <c r="K108" i="8" s="1"/>
  <c r="F108" i="8"/>
  <c r="E108" i="8"/>
  <c r="D108" i="8"/>
  <c r="G107" i="8"/>
  <c r="J107" i="8" s="1"/>
  <c r="K107" i="8" s="1"/>
  <c r="F107" i="8"/>
  <c r="E107" i="8"/>
  <c r="D107" i="8"/>
  <c r="G106" i="8"/>
  <c r="F106" i="8"/>
  <c r="E106" i="8"/>
  <c r="D106" i="8"/>
  <c r="G105" i="8"/>
  <c r="F105" i="8"/>
  <c r="E105" i="8"/>
  <c r="D105" i="8"/>
  <c r="G104" i="8"/>
  <c r="F104" i="8"/>
  <c r="E104" i="8"/>
  <c r="D104" i="8"/>
  <c r="G103" i="8"/>
  <c r="F103" i="8"/>
  <c r="E103" i="8"/>
  <c r="D103" i="8"/>
  <c r="G102" i="8"/>
  <c r="F102" i="8"/>
  <c r="E102" i="8"/>
  <c r="D102" i="8"/>
  <c r="G101" i="8"/>
  <c r="F101" i="8"/>
  <c r="E101" i="8"/>
  <c r="D101" i="8"/>
  <c r="G100" i="8"/>
  <c r="F100" i="8"/>
  <c r="E100" i="8"/>
  <c r="D100" i="8"/>
  <c r="G99" i="8"/>
  <c r="F99" i="8"/>
  <c r="E99" i="8"/>
  <c r="D99" i="8"/>
  <c r="G98" i="8"/>
  <c r="F98" i="8"/>
  <c r="E98" i="8"/>
  <c r="D98" i="8"/>
  <c r="G97" i="8"/>
  <c r="F97" i="8"/>
  <c r="E97" i="8"/>
  <c r="D97" i="8"/>
  <c r="G96" i="8"/>
  <c r="F96" i="8"/>
  <c r="E96" i="8"/>
  <c r="D96" i="8"/>
  <c r="G95" i="8"/>
  <c r="F95" i="8"/>
  <c r="E95" i="8"/>
  <c r="D95" i="8"/>
  <c r="G94" i="8"/>
  <c r="F94" i="8"/>
  <c r="E94" i="8"/>
  <c r="D94" i="8"/>
  <c r="G93" i="8"/>
  <c r="F93" i="8"/>
  <c r="E93" i="8"/>
  <c r="D93" i="8"/>
  <c r="G92" i="8"/>
  <c r="F92" i="8"/>
  <c r="E92" i="8"/>
  <c r="D92" i="8"/>
  <c r="G91" i="8"/>
  <c r="F91" i="8"/>
  <c r="E91" i="8"/>
  <c r="D91" i="8"/>
  <c r="G90" i="8"/>
  <c r="F90" i="8"/>
  <c r="E90" i="8"/>
  <c r="D90" i="8"/>
  <c r="G89" i="8"/>
  <c r="F89" i="8"/>
  <c r="E89" i="8"/>
  <c r="D89" i="8"/>
  <c r="G88" i="8"/>
  <c r="F88" i="8"/>
  <c r="E88" i="8"/>
  <c r="D88" i="8"/>
  <c r="G87" i="8"/>
  <c r="F87" i="8"/>
  <c r="E87" i="8"/>
  <c r="D87" i="8"/>
  <c r="G86" i="8"/>
  <c r="F86" i="8"/>
  <c r="E86" i="8"/>
  <c r="D86" i="8"/>
  <c r="G85" i="8"/>
  <c r="F85" i="8"/>
  <c r="E85" i="8"/>
  <c r="D85" i="8"/>
  <c r="G84" i="8"/>
  <c r="F84" i="8"/>
  <c r="E84" i="8"/>
  <c r="D84" i="8"/>
  <c r="G83" i="8"/>
  <c r="F83" i="8"/>
  <c r="E83" i="8"/>
  <c r="D83" i="8"/>
  <c r="G82" i="8"/>
  <c r="F82" i="8"/>
  <c r="E82" i="8"/>
  <c r="D82" i="8"/>
  <c r="G81" i="8"/>
  <c r="F81" i="8"/>
  <c r="E81" i="8"/>
  <c r="D81" i="8"/>
  <c r="G80" i="8"/>
  <c r="F80" i="8"/>
  <c r="E80" i="8"/>
  <c r="D80" i="8"/>
  <c r="G79" i="8"/>
  <c r="F79" i="8"/>
  <c r="E79" i="8"/>
  <c r="D79" i="8"/>
  <c r="G78" i="8"/>
  <c r="F78" i="8"/>
  <c r="E78" i="8"/>
  <c r="D78" i="8"/>
  <c r="G77" i="8"/>
  <c r="F77" i="8"/>
  <c r="E77" i="8"/>
  <c r="D77" i="8"/>
  <c r="G76" i="8"/>
  <c r="F76" i="8"/>
  <c r="E76" i="8"/>
  <c r="D76" i="8"/>
  <c r="G75" i="8"/>
  <c r="F75" i="8"/>
  <c r="E75" i="8"/>
  <c r="D75" i="8"/>
  <c r="G74" i="8"/>
  <c r="F74" i="8"/>
  <c r="E74" i="8"/>
  <c r="D74" i="8"/>
  <c r="G73" i="8"/>
  <c r="F73" i="8"/>
  <c r="E73" i="8"/>
  <c r="D73" i="8"/>
  <c r="G72" i="8"/>
  <c r="F72" i="8"/>
  <c r="E72" i="8"/>
  <c r="D72" i="8"/>
  <c r="G71" i="8"/>
  <c r="F71" i="8"/>
  <c r="E71" i="8"/>
  <c r="D71" i="8"/>
  <c r="G70" i="8"/>
  <c r="F70" i="8"/>
  <c r="E70" i="8"/>
  <c r="D70" i="8"/>
  <c r="G69" i="8"/>
  <c r="F69" i="8"/>
  <c r="E69" i="8"/>
  <c r="D69" i="8"/>
  <c r="G68" i="8"/>
  <c r="F68" i="8"/>
  <c r="E68" i="8"/>
  <c r="D68" i="8"/>
  <c r="G67" i="8"/>
  <c r="F67" i="8"/>
  <c r="E67" i="8"/>
  <c r="D67" i="8"/>
  <c r="G66" i="8"/>
  <c r="F66" i="8"/>
  <c r="E66" i="8"/>
  <c r="D66" i="8"/>
  <c r="G65" i="8"/>
  <c r="F65" i="8"/>
  <c r="E65" i="8"/>
  <c r="D65" i="8"/>
  <c r="G64" i="8"/>
  <c r="F64" i="8"/>
  <c r="E64" i="8"/>
  <c r="D64" i="8"/>
  <c r="G63" i="8"/>
  <c r="F63" i="8"/>
  <c r="E63" i="8"/>
  <c r="D63" i="8"/>
  <c r="G62" i="8"/>
  <c r="F62" i="8"/>
  <c r="E62" i="8"/>
  <c r="D62" i="8"/>
  <c r="G61" i="8"/>
  <c r="F61" i="8"/>
  <c r="E61" i="8"/>
  <c r="D61" i="8"/>
  <c r="G60" i="8"/>
  <c r="F60" i="8"/>
  <c r="E60" i="8"/>
  <c r="D60" i="8"/>
  <c r="G59" i="8"/>
  <c r="F59" i="8"/>
  <c r="E59" i="8"/>
  <c r="D59" i="8"/>
  <c r="G58" i="8"/>
  <c r="F58" i="8"/>
  <c r="E58" i="8"/>
  <c r="D58" i="8"/>
  <c r="G57" i="8"/>
  <c r="F57" i="8"/>
  <c r="E57" i="8"/>
  <c r="D57" i="8"/>
  <c r="G56" i="8"/>
  <c r="F56" i="8"/>
  <c r="E56" i="8"/>
  <c r="D56" i="8"/>
  <c r="G55" i="8"/>
  <c r="F55" i="8"/>
  <c r="E55" i="8"/>
  <c r="D55" i="8"/>
  <c r="G54" i="8"/>
  <c r="F54" i="8"/>
  <c r="E54" i="8"/>
  <c r="D54" i="8"/>
  <c r="G53" i="8"/>
  <c r="F53" i="8"/>
  <c r="E53" i="8"/>
  <c r="D53" i="8"/>
  <c r="G52" i="8"/>
  <c r="F52" i="8"/>
  <c r="E52" i="8"/>
  <c r="D52" i="8"/>
  <c r="G51" i="8"/>
  <c r="J51" i="8" s="1"/>
  <c r="K51" i="8" s="1"/>
  <c r="F51" i="8"/>
  <c r="E51" i="8"/>
  <c r="D51" i="8"/>
  <c r="G50" i="8"/>
  <c r="J50" i="8" s="1"/>
  <c r="K50" i="8" s="1"/>
  <c r="F50" i="8"/>
  <c r="E50" i="8"/>
  <c r="D50" i="8"/>
  <c r="G49" i="8"/>
  <c r="J49" i="8" s="1"/>
  <c r="K49" i="8" s="1"/>
  <c r="F49" i="8"/>
  <c r="E49" i="8"/>
  <c r="D49" i="8"/>
  <c r="G48" i="8"/>
  <c r="J48" i="8" s="1"/>
  <c r="K48" i="8" s="1"/>
  <c r="F48" i="8"/>
  <c r="E48" i="8"/>
  <c r="D48" i="8"/>
  <c r="G47" i="8"/>
  <c r="J47" i="8" s="1"/>
  <c r="K47" i="8" s="1"/>
  <c r="F47" i="8"/>
  <c r="E47" i="8"/>
  <c r="D47" i="8"/>
  <c r="G46" i="8"/>
  <c r="J46" i="8" s="1"/>
  <c r="K46" i="8" s="1"/>
  <c r="F46" i="8"/>
  <c r="E46" i="8"/>
  <c r="D46" i="8"/>
  <c r="G45" i="8"/>
  <c r="J45" i="8" s="1"/>
  <c r="K45" i="8" s="1"/>
  <c r="F45" i="8"/>
  <c r="E45" i="8"/>
  <c r="D45" i="8"/>
  <c r="G44" i="8"/>
  <c r="J44" i="8" s="1"/>
  <c r="K44" i="8" s="1"/>
  <c r="F44" i="8"/>
  <c r="E44" i="8"/>
  <c r="D44" i="8"/>
  <c r="G43" i="8"/>
  <c r="J43" i="8" s="1"/>
  <c r="K43" i="8" s="1"/>
  <c r="F43" i="8"/>
  <c r="E43" i="8"/>
  <c r="D43" i="8"/>
  <c r="G42" i="8"/>
  <c r="J42" i="8" s="1"/>
  <c r="K42" i="8" s="1"/>
  <c r="F42" i="8"/>
  <c r="E42" i="8"/>
  <c r="D42" i="8"/>
  <c r="G41" i="8"/>
  <c r="J41" i="8" s="1"/>
  <c r="K41" i="8" s="1"/>
  <c r="F41" i="8"/>
  <c r="E41" i="8"/>
  <c r="D41" i="8"/>
  <c r="G40" i="8"/>
  <c r="J40" i="8" s="1"/>
  <c r="K40" i="8" s="1"/>
  <c r="F40" i="8"/>
  <c r="E40" i="8"/>
  <c r="D40" i="8"/>
  <c r="G39" i="8"/>
  <c r="J39" i="8" s="1"/>
  <c r="K39" i="8" s="1"/>
  <c r="F39" i="8"/>
  <c r="E39" i="8"/>
  <c r="D39" i="8"/>
  <c r="G38" i="8"/>
  <c r="J38" i="8" s="1"/>
  <c r="K38" i="8" s="1"/>
  <c r="F38" i="8"/>
  <c r="E38" i="8"/>
  <c r="D38" i="8"/>
  <c r="G37" i="8"/>
  <c r="J37" i="8" s="1"/>
  <c r="K37" i="8" s="1"/>
  <c r="F37" i="8"/>
  <c r="E37" i="8"/>
  <c r="D37" i="8"/>
  <c r="G36" i="8"/>
  <c r="J36" i="8" s="1"/>
  <c r="K36" i="8" s="1"/>
  <c r="F36" i="8"/>
  <c r="E36" i="8"/>
  <c r="D36" i="8"/>
  <c r="G35" i="8"/>
  <c r="J35" i="8" s="1"/>
  <c r="K35" i="8" s="1"/>
  <c r="F35" i="8"/>
  <c r="E35" i="8"/>
  <c r="D35" i="8"/>
  <c r="G34" i="8"/>
  <c r="J34" i="8" s="1"/>
  <c r="K34" i="8" s="1"/>
  <c r="F34" i="8"/>
  <c r="E34" i="8"/>
  <c r="D34" i="8"/>
  <c r="G33" i="8"/>
  <c r="J33" i="8" s="1"/>
  <c r="K33" i="8" s="1"/>
  <c r="F33" i="8"/>
  <c r="E33" i="8"/>
  <c r="D33" i="8"/>
  <c r="G32" i="8"/>
  <c r="J32" i="8" s="1"/>
  <c r="K32" i="8" s="1"/>
  <c r="F32" i="8"/>
  <c r="E32" i="8"/>
  <c r="D32" i="8"/>
  <c r="G31" i="8"/>
  <c r="J31" i="8" s="1"/>
  <c r="K31" i="8" s="1"/>
  <c r="F31" i="8"/>
  <c r="E31" i="8"/>
  <c r="D31" i="8"/>
  <c r="G30" i="8"/>
  <c r="J30" i="8" s="1"/>
  <c r="K30" i="8" s="1"/>
  <c r="F30" i="8"/>
  <c r="E30" i="8"/>
  <c r="D30" i="8"/>
  <c r="G29" i="8"/>
  <c r="J29" i="8" s="1"/>
  <c r="K29" i="8" s="1"/>
  <c r="F29" i="8"/>
  <c r="E29" i="8"/>
  <c r="D29" i="8"/>
  <c r="G28" i="8"/>
  <c r="J28" i="8" s="1"/>
  <c r="K28" i="8" s="1"/>
  <c r="F28" i="8"/>
  <c r="E28" i="8"/>
  <c r="D28" i="8"/>
  <c r="G27" i="8"/>
  <c r="J27" i="8" s="1"/>
  <c r="K27" i="8" s="1"/>
  <c r="F27" i="8"/>
  <c r="E27" i="8"/>
  <c r="D27" i="8"/>
  <c r="G26" i="8"/>
  <c r="J26" i="8" s="1"/>
  <c r="K26" i="8" s="1"/>
  <c r="F26" i="8"/>
  <c r="E26" i="8"/>
  <c r="D26" i="8"/>
  <c r="G25" i="8"/>
  <c r="J25" i="8" s="1"/>
  <c r="K25" i="8" s="1"/>
  <c r="F25" i="8"/>
  <c r="E25" i="8"/>
  <c r="D25" i="8"/>
  <c r="G24" i="8"/>
  <c r="J24" i="8" s="1"/>
  <c r="K24" i="8" s="1"/>
  <c r="F24" i="8"/>
  <c r="E24" i="8"/>
  <c r="D24" i="8"/>
  <c r="G23" i="8"/>
  <c r="J23" i="8" s="1"/>
  <c r="K23" i="8" s="1"/>
  <c r="F23" i="8"/>
  <c r="E23" i="8"/>
  <c r="D23" i="8"/>
  <c r="G22" i="8"/>
  <c r="J22" i="8" s="1"/>
  <c r="K22" i="8" s="1"/>
  <c r="F22" i="8"/>
  <c r="E22" i="8"/>
  <c r="D22" i="8"/>
  <c r="G21" i="8"/>
  <c r="J21" i="8" s="1"/>
  <c r="K21" i="8" s="1"/>
  <c r="F21" i="8"/>
  <c r="E21" i="8"/>
  <c r="D21" i="8"/>
  <c r="G20" i="8"/>
  <c r="J20" i="8" s="1"/>
  <c r="K20" i="8" s="1"/>
  <c r="F20" i="8"/>
  <c r="E20" i="8"/>
  <c r="D20" i="8"/>
  <c r="G19" i="8"/>
  <c r="J19" i="8" s="1"/>
  <c r="K19" i="8" s="1"/>
  <c r="F19" i="8"/>
  <c r="E19" i="8"/>
  <c r="D19" i="8"/>
  <c r="G18" i="8"/>
  <c r="J18" i="8" s="1"/>
  <c r="K18" i="8" s="1"/>
  <c r="F18" i="8"/>
  <c r="E18" i="8"/>
  <c r="D18" i="8"/>
  <c r="G17" i="8"/>
  <c r="J17" i="8" s="1"/>
  <c r="K17" i="8" s="1"/>
  <c r="F17" i="8"/>
  <c r="E17" i="8"/>
  <c r="D17" i="8"/>
  <c r="G16" i="8"/>
  <c r="J16" i="8" s="1"/>
  <c r="K16" i="8" s="1"/>
  <c r="F16" i="8"/>
  <c r="E16" i="8"/>
  <c r="D16" i="8"/>
  <c r="G15" i="8"/>
  <c r="J15" i="8" s="1"/>
  <c r="K15" i="8" s="1"/>
  <c r="F15" i="8"/>
  <c r="E15" i="8"/>
  <c r="D15" i="8"/>
  <c r="G14" i="8"/>
  <c r="J14" i="8" s="1"/>
  <c r="K14" i="8" s="1"/>
  <c r="F14" i="8"/>
  <c r="E14" i="8"/>
  <c r="D14" i="8"/>
  <c r="G13" i="8"/>
  <c r="J13" i="8" s="1"/>
  <c r="K13" i="8" s="1"/>
  <c r="F13" i="8"/>
  <c r="E13" i="8"/>
  <c r="D13" i="8"/>
  <c r="G12" i="8"/>
  <c r="J12" i="8" s="1"/>
  <c r="K12" i="8" s="1"/>
  <c r="F12" i="8"/>
  <c r="E12" i="8"/>
  <c r="D12" i="8"/>
  <c r="G11" i="8"/>
  <c r="J11" i="8" s="1"/>
  <c r="K11" i="8" s="1"/>
  <c r="F11" i="8"/>
  <c r="E11" i="8"/>
  <c r="D11" i="8"/>
  <c r="G10" i="8"/>
  <c r="J10" i="8" s="1"/>
  <c r="K10" i="8" s="1"/>
  <c r="F10" i="8"/>
  <c r="E10" i="8"/>
  <c r="D10" i="8"/>
  <c r="G9" i="8"/>
  <c r="J9" i="8" s="1"/>
  <c r="K9" i="8" s="1"/>
  <c r="F9" i="8"/>
  <c r="E9" i="8"/>
  <c r="D9" i="8"/>
  <c r="G8" i="8"/>
  <c r="J8" i="8" s="1"/>
  <c r="K8" i="8" s="1"/>
  <c r="F8" i="8"/>
  <c r="E8" i="8"/>
  <c r="D8" i="8"/>
  <c r="G7" i="8"/>
  <c r="J7" i="8" s="1"/>
  <c r="K7" i="8" s="1"/>
  <c r="F7" i="8"/>
  <c r="E7" i="8"/>
  <c r="D7" i="8"/>
  <c r="G6" i="8"/>
  <c r="J6" i="8" s="1"/>
  <c r="K6" i="8" s="1"/>
  <c r="F6" i="8"/>
  <c r="E6" i="8"/>
  <c r="D6" i="8"/>
  <c r="G5" i="8"/>
  <c r="J5" i="8" s="1"/>
  <c r="K5" i="8" s="1"/>
  <c r="F5" i="8"/>
  <c r="E5" i="8"/>
  <c r="D5" i="8"/>
  <c r="G4" i="8"/>
  <c r="J4" i="8" s="1"/>
  <c r="K4" i="8" s="1"/>
  <c r="F4" i="8"/>
  <c r="E4" i="8"/>
  <c r="D4" i="8"/>
  <c r="G3" i="8"/>
  <c r="J3" i="8" s="1"/>
  <c r="K3" i="8" s="1"/>
  <c r="F3" i="8"/>
  <c r="E3" i="8"/>
  <c r="D3" i="8"/>
  <c r="G2" i="8"/>
  <c r="J2" i="8" s="1"/>
  <c r="K2" i="8" s="1"/>
  <c r="F2" i="8"/>
  <c r="E2" i="8"/>
  <c r="D2" i="8"/>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AL101" i="15" l="1"/>
  <c r="AL37" i="15"/>
  <c r="AL100" i="15"/>
  <c r="AL36" i="15"/>
  <c r="AL87" i="15"/>
  <c r="AL58" i="15"/>
  <c r="AL11" i="15"/>
  <c r="AL48" i="15"/>
  <c r="AL62" i="15"/>
  <c r="AL90" i="15"/>
  <c r="AL17" i="15"/>
  <c r="AL25" i="15"/>
  <c r="AL24" i="15"/>
  <c r="AL75" i="15"/>
  <c r="AL22" i="15"/>
  <c r="AL65" i="15"/>
  <c r="AL33" i="15"/>
  <c r="AL16" i="15"/>
  <c r="AL59" i="15"/>
  <c r="AL45" i="15"/>
  <c r="AL18" i="15"/>
  <c r="AL44" i="15"/>
  <c r="AL95" i="15"/>
  <c r="AL74" i="15"/>
  <c r="AL39" i="15"/>
  <c r="AL80" i="15"/>
  <c r="AL67" i="15"/>
  <c r="AL73" i="15"/>
  <c r="AL9" i="15"/>
  <c r="AL72" i="15"/>
  <c r="AL8" i="15"/>
  <c r="AL102" i="15"/>
  <c r="AL7" i="15"/>
  <c r="AL30" i="15"/>
  <c r="AL85" i="15"/>
  <c r="AL21" i="15"/>
  <c r="AL84" i="15"/>
  <c r="AL20" i="15"/>
  <c r="AL71" i="15"/>
  <c r="AL10" i="15"/>
  <c r="AL47" i="15"/>
  <c r="AL81" i="15"/>
  <c r="AL61" i="15"/>
  <c r="AL42" i="15"/>
  <c r="AL83" i="15"/>
  <c r="AL88" i="15"/>
  <c r="AL99" i="15"/>
  <c r="AL29" i="15"/>
  <c r="AL92" i="15"/>
  <c r="AL28" i="15"/>
  <c r="AL79" i="15"/>
  <c r="AL34" i="15"/>
  <c r="AL97" i="15"/>
  <c r="AL32" i="15"/>
  <c r="AL78" i="15"/>
  <c r="AL57" i="15"/>
  <c r="AL50" i="15"/>
  <c r="AL56" i="15"/>
  <c r="AL26" i="15"/>
  <c r="AL86" i="15"/>
  <c r="AL19" i="15"/>
  <c r="AL64" i="15"/>
  <c r="AL69" i="15"/>
  <c r="AL5" i="15"/>
  <c r="AL68" i="15"/>
  <c r="AL4" i="15"/>
  <c r="AL98" i="15"/>
  <c r="AL55" i="15"/>
  <c r="AL15" i="15"/>
  <c r="AL46" i="15"/>
  <c r="AL60" i="15"/>
  <c r="AL35" i="15"/>
  <c r="AL89" i="15"/>
  <c r="AL70" i="15"/>
  <c r="AL93" i="15"/>
  <c r="AL96" i="15"/>
  <c r="AL94" i="15"/>
  <c r="AL77" i="15"/>
  <c r="AL13" i="15"/>
  <c r="AL76" i="15"/>
  <c r="AL12" i="15"/>
  <c r="AL63" i="15"/>
  <c r="AL23" i="15"/>
  <c r="AL49" i="15"/>
  <c r="AL54" i="15"/>
  <c r="AL43" i="15"/>
  <c r="AL41" i="15"/>
  <c r="AL6" i="15"/>
  <c r="AL40" i="15"/>
  <c r="AL91" i="15"/>
  <c r="AL66" i="15"/>
  <c r="AL27" i="15"/>
  <c r="AL51" i="15"/>
  <c r="AL53" i="15"/>
  <c r="AL38" i="15"/>
  <c r="AL52" i="15"/>
  <c r="AL14" i="15"/>
  <c r="AL82" i="15"/>
  <c r="AL103" i="15"/>
  <c r="AL31" i="15"/>
  <c r="U4" i="15"/>
  <c r="V4" i="15" s="1"/>
  <c r="U13" i="15"/>
  <c r="V13" i="15" s="1"/>
  <c r="U12" i="15"/>
  <c r="V12" i="15" s="1"/>
  <c r="U6" i="15"/>
  <c r="V6" i="15" s="1"/>
  <c r="U16" i="15"/>
  <c r="V16" i="15" s="1"/>
  <c r="U8" i="15"/>
  <c r="V8" i="15" s="1"/>
  <c r="U7" i="15"/>
  <c r="V7" i="15" s="1"/>
  <c r="U15" i="15"/>
  <c r="V15" i="15" s="1"/>
  <c r="U14" i="15"/>
  <c r="V14" i="15" s="1"/>
  <c r="U5" i="15"/>
  <c r="V5" i="15" s="1"/>
  <c r="BD1" i="10"/>
  <c r="H106" i="8"/>
  <c r="I106" i="8" s="1"/>
  <c r="H2" i="8"/>
  <c r="I2" i="8" s="1"/>
  <c r="H3" i="8"/>
  <c r="I3" i="8" s="1"/>
  <c r="H4" i="8"/>
  <c r="I4" i="8" s="1"/>
  <c r="H5" i="8"/>
  <c r="I5" i="8" s="1"/>
  <c r="H6" i="8"/>
  <c r="I6" i="8" s="1"/>
  <c r="H7" i="8"/>
  <c r="I7" i="8" s="1"/>
  <c r="H8" i="8"/>
  <c r="I8" i="8" s="1"/>
  <c r="H9" i="8"/>
  <c r="I9" i="8" s="1"/>
  <c r="H10" i="8"/>
  <c r="I10" i="8" s="1"/>
  <c r="H11" i="8"/>
  <c r="I11" i="8" s="1"/>
  <c r="H12" i="8"/>
  <c r="I12" i="8" s="1"/>
  <c r="H13" i="8"/>
  <c r="I13" i="8" s="1"/>
  <c r="H14" i="8"/>
  <c r="I14" i="8" s="1"/>
  <c r="H15" i="8"/>
  <c r="I15" i="8" s="1"/>
  <c r="H16" i="8"/>
  <c r="I16" i="8" s="1"/>
  <c r="H17" i="8"/>
  <c r="I17" i="8" s="1"/>
  <c r="H18" i="8"/>
  <c r="I18" i="8" s="1"/>
  <c r="H19" i="8"/>
  <c r="I19" i="8" s="1"/>
  <c r="H20" i="8"/>
  <c r="I20" i="8" s="1"/>
  <c r="H21" i="8"/>
  <c r="I21" i="8" s="1"/>
  <c r="H22" i="8"/>
  <c r="I22" i="8" s="1"/>
  <c r="H23" i="8"/>
  <c r="I23" i="8" s="1"/>
  <c r="H24" i="8"/>
  <c r="I24" i="8" s="1"/>
  <c r="H25" i="8"/>
  <c r="I25" i="8" s="1"/>
  <c r="H26" i="8"/>
  <c r="I26" i="8" s="1"/>
  <c r="H27" i="8"/>
  <c r="I27" i="8" s="1"/>
  <c r="H28" i="8"/>
  <c r="I28" i="8" s="1"/>
  <c r="H29" i="8"/>
  <c r="I29" i="8" s="1"/>
  <c r="H30" i="8"/>
  <c r="I30" i="8" s="1"/>
  <c r="H31" i="8"/>
  <c r="I31" i="8" s="1"/>
  <c r="H32" i="8"/>
  <c r="I32" i="8" s="1"/>
  <c r="H33" i="8"/>
  <c r="I33" i="8" s="1"/>
  <c r="H34" i="8"/>
  <c r="I34" i="8" s="1"/>
  <c r="H35" i="8"/>
  <c r="I35" i="8" s="1"/>
  <c r="H36" i="8"/>
  <c r="I36" i="8" s="1"/>
  <c r="H37" i="8"/>
  <c r="I37" i="8" s="1"/>
  <c r="H38" i="8"/>
  <c r="I38" i="8" s="1"/>
  <c r="H39" i="8"/>
  <c r="I39" i="8" s="1"/>
  <c r="H40" i="8"/>
  <c r="I40" i="8" s="1"/>
  <c r="J52" i="8"/>
  <c r="K52" i="8" s="1"/>
  <c r="J53" i="8"/>
  <c r="K53" i="8" s="1"/>
  <c r="J54" i="8"/>
  <c r="K54" i="8" s="1"/>
  <c r="J55" i="8"/>
  <c r="K55" i="8" s="1"/>
  <c r="J56" i="8"/>
  <c r="K56" i="8" s="1"/>
  <c r="J57" i="8"/>
  <c r="K57" i="8" s="1"/>
  <c r="J58" i="8"/>
  <c r="K58" i="8" s="1"/>
  <c r="J59" i="8"/>
  <c r="K59" i="8" s="1"/>
  <c r="J60" i="8"/>
  <c r="K60" i="8" s="1"/>
  <c r="J61" i="8"/>
  <c r="K61" i="8" s="1"/>
  <c r="J62" i="8"/>
  <c r="K62" i="8" s="1"/>
  <c r="J63" i="8"/>
  <c r="K63" i="8" s="1"/>
  <c r="J64" i="8"/>
  <c r="K64" i="8" s="1"/>
  <c r="J65" i="8"/>
  <c r="K65" i="8" s="1"/>
  <c r="J66" i="8"/>
  <c r="K66" i="8" s="1"/>
  <c r="J67" i="8"/>
  <c r="K67" i="8" s="1"/>
  <c r="J68" i="8"/>
  <c r="K68" i="8" s="1"/>
  <c r="J69" i="8"/>
  <c r="K69" i="8" s="1"/>
  <c r="J70" i="8"/>
  <c r="K70" i="8" s="1"/>
  <c r="J71" i="8"/>
  <c r="K71" i="8" s="1"/>
  <c r="J72" i="8"/>
  <c r="K72" i="8" s="1"/>
  <c r="J73" i="8"/>
  <c r="K73" i="8" s="1"/>
  <c r="J74" i="8"/>
  <c r="K74" i="8" s="1"/>
  <c r="J75" i="8"/>
  <c r="K75" i="8" s="1"/>
  <c r="J76" i="8"/>
  <c r="K76" i="8" s="1"/>
  <c r="J77" i="8"/>
  <c r="K77" i="8" s="1"/>
  <c r="J78" i="8"/>
  <c r="K78" i="8" s="1"/>
  <c r="J79" i="8"/>
  <c r="K79" i="8" s="1"/>
  <c r="J80" i="8"/>
  <c r="K80" i="8" s="1"/>
  <c r="J81" i="8"/>
  <c r="K81" i="8" s="1"/>
  <c r="J82" i="8"/>
  <c r="K82" i="8" s="1"/>
  <c r="J83" i="8"/>
  <c r="K83" i="8" s="1"/>
  <c r="J84" i="8"/>
  <c r="K84" i="8" s="1"/>
  <c r="J85" i="8"/>
  <c r="K85" i="8" s="1"/>
  <c r="J86" i="8"/>
  <c r="K86" i="8" s="1"/>
  <c r="J87" i="8"/>
  <c r="K87" i="8" s="1"/>
  <c r="J88" i="8"/>
  <c r="K88" i="8" s="1"/>
  <c r="H41" i="8"/>
  <c r="I41" i="8" s="1"/>
  <c r="H42" i="8"/>
  <c r="I42" i="8" s="1"/>
  <c r="H43" i="8"/>
  <c r="I43" i="8" s="1"/>
  <c r="H44" i="8"/>
  <c r="I44" i="8" s="1"/>
  <c r="H45" i="8"/>
  <c r="I45" i="8" s="1"/>
  <c r="H46" i="8"/>
  <c r="I46" i="8" s="1"/>
  <c r="H47" i="8"/>
  <c r="I47" i="8" s="1"/>
  <c r="H48" i="8"/>
  <c r="I48" i="8" s="1"/>
  <c r="H49" i="8"/>
  <c r="I49" i="8" s="1"/>
  <c r="H50" i="8"/>
  <c r="I50" i="8" s="1"/>
  <c r="H51" i="8"/>
  <c r="I51" i="8" s="1"/>
  <c r="H52" i="8"/>
  <c r="I52" i="8" s="1"/>
  <c r="H53" i="8"/>
  <c r="I53" i="8" s="1"/>
  <c r="H54" i="8"/>
  <c r="I54" i="8" s="1"/>
  <c r="H55" i="8"/>
  <c r="I55" i="8" s="1"/>
  <c r="H56" i="8"/>
  <c r="I56" i="8" s="1"/>
  <c r="H57" i="8"/>
  <c r="I57" i="8" s="1"/>
  <c r="H58" i="8"/>
  <c r="I58" i="8" s="1"/>
  <c r="H59" i="8"/>
  <c r="I59" i="8" s="1"/>
  <c r="H60" i="8"/>
  <c r="I60" i="8" s="1"/>
  <c r="H61" i="8"/>
  <c r="I61" i="8" s="1"/>
  <c r="H62" i="8"/>
  <c r="I62" i="8" s="1"/>
  <c r="H63" i="8"/>
  <c r="I63" i="8" s="1"/>
  <c r="H64" i="8"/>
  <c r="I64" i="8" s="1"/>
  <c r="H65" i="8"/>
  <c r="I65" i="8" s="1"/>
  <c r="H66" i="8"/>
  <c r="I66" i="8" s="1"/>
  <c r="H67" i="8"/>
  <c r="I67" i="8" s="1"/>
  <c r="H68" i="8"/>
  <c r="I68" i="8" s="1"/>
  <c r="H69" i="8"/>
  <c r="I69" i="8" s="1"/>
  <c r="H70" i="8"/>
  <c r="I70" i="8" s="1"/>
  <c r="H71" i="8"/>
  <c r="I71" i="8" s="1"/>
  <c r="H72" i="8"/>
  <c r="I72" i="8" s="1"/>
  <c r="H73" i="8"/>
  <c r="I73" i="8" s="1"/>
  <c r="H74" i="8"/>
  <c r="I74" i="8" s="1"/>
  <c r="H75" i="8"/>
  <c r="I75" i="8" s="1"/>
  <c r="H76" i="8"/>
  <c r="I76" i="8" s="1"/>
  <c r="H77" i="8"/>
  <c r="I77" i="8" s="1"/>
  <c r="H78" i="8"/>
  <c r="I78" i="8" s="1"/>
  <c r="H79" i="8"/>
  <c r="I79" i="8" s="1"/>
  <c r="H80" i="8"/>
  <c r="I80" i="8" s="1"/>
  <c r="H81" i="8"/>
  <c r="I81" i="8" s="1"/>
  <c r="H82" i="8"/>
  <c r="I82" i="8" s="1"/>
  <c r="H83" i="8"/>
  <c r="I83" i="8" s="1"/>
  <c r="H84" i="8"/>
  <c r="I84" i="8" s="1"/>
  <c r="H85" i="8"/>
  <c r="I85" i="8" s="1"/>
  <c r="H86" i="8"/>
  <c r="I86" i="8" s="1"/>
  <c r="H87" i="8"/>
  <c r="I87" i="8" s="1"/>
  <c r="H88" i="8"/>
  <c r="I88" i="8" s="1"/>
  <c r="H89" i="8"/>
  <c r="I89" i="8" s="1"/>
  <c r="H90" i="8"/>
  <c r="I90" i="8" s="1"/>
  <c r="H91" i="8"/>
  <c r="I91" i="8" s="1"/>
  <c r="H92" i="8"/>
  <c r="I92" i="8" s="1"/>
  <c r="H93" i="8"/>
  <c r="I93" i="8" s="1"/>
  <c r="H94" i="8"/>
  <c r="I94" i="8" s="1"/>
  <c r="H95" i="8"/>
  <c r="I95" i="8" s="1"/>
  <c r="H96" i="8"/>
  <c r="I96" i="8" s="1"/>
  <c r="H97" i="8"/>
  <c r="I97" i="8" s="1"/>
  <c r="H98" i="8"/>
  <c r="I98" i="8" s="1"/>
  <c r="H99" i="8"/>
  <c r="I99" i="8" s="1"/>
  <c r="H100" i="8"/>
  <c r="I100" i="8" s="1"/>
  <c r="H101" i="8"/>
  <c r="I101" i="8" s="1"/>
  <c r="H102" i="8"/>
  <c r="I102" i="8" s="1"/>
  <c r="H103" i="8"/>
  <c r="I103" i="8" s="1"/>
  <c r="H104" i="8"/>
  <c r="I104" i="8" s="1"/>
  <c r="H105" i="8"/>
  <c r="I105" i="8" s="1"/>
  <c r="J89" i="8"/>
  <c r="K89" i="8" s="1"/>
  <c r="J90" i="8"/>
  <c r="K90" i="8" s="1"/>
  <c r="J91" i="8"/>
  <c r="K91" i="8" s="1"/>
  <c r="J92" i="8"/>
  <c r="K92" i="8" s="1"/>
  <c r="J93" i="8"/>
  <c r="K93" i="8" s="1"/>
  <c r="J94" i="8"/>
  <c r="K94" i="8" s="1"/>
  <c r="J95" i="8"/>
  <c r="K95" i="8" s="1"/>
  <c r="J96" i="8"/>
  <c r="K96" i="8" s="1"/>
  <c r="J97" i="8"/>
  <c r="K97" i="8" s="1"/>
  <c r="J98" i="8"/>
  <c r="K98" i="8" s="1"/>
  <c r="J99" i="8"/>
  <c r="K99" i="8" s="1"/>
  <c r="J100" i="8"/>
  <c r="K100" i="8" s="1"/>
  <c r="J101" i="8"/>
  <c r="K101" i="8" s="1"/>
  <c r="J102" i="8"/>
  <c r="K102" i="8" s="1"/>
  <c r="J103" i="8"/>
  <c r="K103" i="8" s="1"/>
  <c r="J104" i="8"/>
  <c r="K104" i="8" s="1"/>
  <c r="J105" i="8"/>
  <c r="K105" i="8" s="1"/>
  <c r="J106" i="8"/>
  <c r="K106" i="8" s="1"/>
  <c r="H107" i="8"/>
  <c r="I107" i="8" s="1"/>
  <c r="H108" i="8"/>
  <c r="I108" i="8" s="1"/>
  <c r="H109" i="8"/>
  <c r="I109" i="8" s="1"/>
  <c r="H110" i="8"/>
  <c r="I110" i="8" s="1"/>
  <c r="H111" i="8"/>
  <c r="I111" i="8" s="1"/>
  <c r="H112" i="8"/>
  <c r="I112" i="8" s="1"/>
  <c r="H113" i="8"/>
  <c r="I113" i="8" s="1"/>
  <c r="H114" i="8"/>
  <c r="I114" i="8" s="1"/>
  <c r="H115" i="8"/>
  <c r="I115" i="8" s="1"/>
  <c r="H116" i="8"/>
  <c r="I116" i="8" s="1"/>
  <c r="H117" i="8"/>
  <c r="I117" i="8" s="1"/>
  <c r="H118" i="8"/>
  <c r="I118" i="8" s="1"/>
  <c r="H119" i="8"/>
  <c r="I119" i="8" s="1"/>
  <c r="H120" i="8"/>
  <c r="I120" i="8" s="1"/>
  <c r="H121" i="8"/>
  <c r="I121" i="8" s="1"/>
  <c r="H122" i="8"/>
  <c r="I122" i="8" s="1"/>
  <c r="H123" i="8"/>
  <c r="I123" i="8" s="1"/>
  <c r="H124" i="8"/>
  <c r="I124" i="8" s="1"/>
  <c r="H125" i="8"/>
  <c r="I125" i="8" s="1"/>
  <c r="H126" i="8"/>
  <c r="I126" i="8" s="1"/>
  <c r="H127" i="8"/>
  <c r="I127" i="8" s="1"/>
  <c r="H128" i="8"/>
  <c r="I128" i="8" s="1"/>
  <c r="H129" i="8"/>
  <c r="I129" i="8" s="1"/>
  <c r="H130" i="8"/>
  <c r="I130" i="8" s="1"/>
  <c r="H131" i="8"/>
  <c r="I131" i="8" s="1"/>
  <c r="H132" i="8"/>
  <c r="I132" i="8" s="1"/>
  <c r="H133" i="8"/>
  <c r="I133" i="8" s="1"/>
  <c r="H134" i="8"/>
  <c r="I134" i="8" s="1"/>
  <c r="H135" i="8"/>
  <c r="I135" i="8" s="1"/>
  <c r="H136" i="8"/>
  <c r="I136" i="8" s="1"/>
  <c r="H137" i="8"/>
  <c r="I137" i="8" s="1"/>
  <c r="H138" i="8"/>
  <c r="I138" i="8" s="1"/>
  <c r="H139" i="8"/>
  <c r="I139" i="8" s="1"/>
  <c r="H140" i="8"/>
  <c r="I140" i="8" s="1"/>
  <c r="H141" i="8"/>
  <c r="I141" i="8" s="1"/>
  <c r="H142" i="8"/>
  <c r="I142" i="8" s="1"/>
  <c r="H143" i="8"/>
  <c r="I143" i="8" s="1"/>
  <c r="H144" i="8"/>
  <c r="I144" i="8" s="1"/>
  <c r="H145" i="8"/>
  <c r="I145" i="8" s="1"/>
  <c r="H146" i="8"/>
  <c r="I146" i="8" s="1"/>
  <c r="H147" i="8"/>
  <c r="I147" i="8" s="1"/>
  <c r="H148" i="8"/>
  <c r="I148" i="8" s="1"/>
  <c r="H149" i="8"/>
  <c r="I149" i="8" s="1"/>
  <c r="H150" i="8"/>
  <c r="I150" i="8" s="1"/>
  <c r="H151" i="8"/>
  <c r="I151" i="8" s="1"/>
  <c r="H152" i="8"/>
  <c r="I152" i="8" s="1"/>
  <c r="H153" i="8"/>
  <c r="I153" i="8" s="1"/>
  <c r="H154" i="8"/>
  <c r="I154" i="8" s="1"/>
  <c r="H155" i="8"/>
  <c r="I155" i="8" s="1"/>
  <c r="H156" i="8"/>
  <c r="I156" i="8" s="1"/>
  <c r="H157" i="8"/>
  <c r="I157" i="8" s="1"/>
  <c r="H158" i="8"/>
  <c r="I158" i="8" s="1"/>
  <c r="H159" i="8"/>
  <c r="I159" i="8" s="1"/>
  <c r="H160" i="8"/>
  <c r="I160" i="8" s="1"/>
  <c r="H161" i="8"/>
  <c r="I161" i="8" s="1"/>
  <c r="H162" i="8"/>
  <c r="I162" i="8" s="1"/>
  <c r="H163" i="8"/>
  <c r="I163" i="8" s="1"/>
  <c r="H164" i="8"/>
  <c r="I164" i="8" s="1"/>
  <c r="H165" i="8"/>
  <c r="I165" i="8" s="1"/>
  <c r="H166" i="8"/>
  <c r="I166" i="8" s="1"/>
  <c r="H167" i="8"/>
  <c r="I167" i="8" s="1"/>
  <c r="H168" i="8"/>
  <c r="I168" i="8" s="1"/>
  <c r="H169" i="8"/>
  <c r="I169" i="8" s="1"/>
  <c r="H170" i="8"/>
  <c r="I170" i="8" s="1"/>
  <c r="H171" i="8"/>
  <c r="I171" i="8" s="1"/>
  <c r="H172" i="8"/>
  <c r="I172" i="8" s="1"/>
  <c r="H173" i="8"/>
  <c r="I173" i="8" s="1"/>
  <c r="AO5" i="15" l="1"/>
  <c r="AP5" i="15" s="1"/>
  <c r="AO8" i="15"/>
  <c r="AP8" i="15" s="1"/>
  <c r="AO4" i="15"/>
  <c r="AP4" i="15" s="1"/>
  <c r="AO7" i="15"/>
  <c r="AP7" i="15" s="1"/>
  <c r="AO6" i="15"/>
  <c r="AP6" i="15" s="1"/>
  <c r="BE99" i="10"/>
  <c r="BE95" i="10"/>
  <c r="BE91" i="10"/>
  <c r="BE87" i="10"/>
  <c r="BE83" i="10"/>
  <c r="BE79" i="10"/>
  <c r="BE75" i="10"/>
  <c r="BE71" i="10"/>
  <c r="BE67" i="10"/>
  <c r="BE63" i="10"/>
  <c r="BE59" i="10"/>
  <c r="BE55" i="10"/>
  <c r="BE51" i="10"/>
  <c r="BE47" i="10"/>
  <c r="BE43" i="10"/>
  <c r="BE39" i="10"/>
  <c r="BE35" i="10"/>
  <c r="BE31" i="10"/>
  <c r="BE27" i="10"/>
  <c r="BE23" i="10"/>
  <c r="BE19" i="10"/>
  <c r="BE15" i="10"/>
  <c r="BE11" i="10"/>
  <c r="BE7" i="10"/>
  <c r="BE103" i="10"/>
  <c r="BE96" i="10"/>
  <c r="BE80" i="10"/>
  <c r="BE68" i="10"/>
  <c r="BE56" i="10"/>
  <c r="BE44" i="10"/>
  <c r="BE32" i="10"/>
  <c r="BE20" i="10"/>
  <c r="BE8" i="10"/>
  <c r="BE102" i="10"/>
  <c r="BE98" i="10"/>
  <c r="BE94" i="10"/>
  <c r="BE90" i="10"/>
  <c r="BE86" i="10"/>
  <c r="BE82" i="10"/>
  <c r="BE78" i="10"/>
  <c r="BE74" i="10"/>
  <c r="BE70" i="10"/>
  <c r="BE66" i="10"/>
  <c r="BE62" i="10"/>
  <c r="BE58" i="10"/>
  <c r="BE54" i="10"/>
  <c r="BE50" i="10"/>
  <c r="BE46" i="10"/>
  <c r="BE42" i="10"/>
  <c r="BE38" i="10"/>
  <c r="BE34" i="10"/>
  <c r="BE30" i="10"/>
  <c r="BE26" i="10"/>
  <c r="BE22" i="10"/>
  <c r="BE18" i="10"/>
  <c r="BE14" i="10"/>
  <c r="BE10" i="10"/>
  <c r="BE6" i="10"/>
  <c r="BE100" i="10"/>
  <c r="BE84" i="10"/>
  <c r="BE72" i="10"/>
  <c r="BE60" i="10"/>
  <c r="BE52" i="10"/>
  <c r="BE36" i="10"/>
  <c r="BE24" i="10"/>
  <c r="BE12" i="10"/>
  <c r="BE101" i="10"/>
  <c r="BE97" i="10"/>
  <c r="BE93" i="10"/>
  <c r="BE89" i="10"/>
  <c r="BE85" i="10"/>
  <c r="BE81" i="10"/>
  <c r="BE77" i="10"/>
  <c r="BE73" i="10"/>
  <c r="BE69" i="10"/>
  <c r="BE65" i="10"/>
  <c r="BE61" i="10"/>
  <c r="BE57" i="10"/>
  <c r="BE53" i="10"/>
  <c r="BE49" i="10"/>
  <c r="BE45" i="10"/>
  <c r="BE41" i="10"/>
  <c r="BE37" i="10"/>
  <c r="BE33" i="10"/>
  <c r="BE29" i="10"/>
  <c r="BE25" i="10"/>
  <c r="BE21" i="10"/>
  <c r="BE17" i="10"/>
  <c r="BE13" i="10"/>
  <c r="BE9" i="10"/>
  <c r="BE5" i="10"/>
  <c r="BE92" i="10"/>
  <c r="BE88" i="10"/>
  <c r="BE76" i="10"/>
  <c r="BE64" i="10"/>
  <c r="BE48" i="10"/>
  <c r="BE40" i="10"/>
  <c r="BE28" i="10"/>
  <c r="BE16" i="10"/>
  <c r="BE4" i="10"/>
  <c r="BF48" i="10" l="1"/>
  <c r="BF17" i="10"/>
  <c r="BF65" i="10"/>
  <c r="BF81" i="10"/>
  <c r="BF97" i="10"/>
  <c r="BF36" i="10"/>
  <c r="BF84" i="10"/>
  <c r="BF14" i="10"/>
  <c r="BF30" i="10"/>
  <c r="BF46" i="10"/>
  <c r="BF62" i="10"/>
  <c r="BF78" i="10"/>
  <c r="BF94" i="10"/>
  <c r="BF20" i="10"/>
  <c r="BF68" i="10"/>
  <c r="BF7" i="10"/>
  <c r="BF23" i="10"/>
  <c r="BF39" i="10"/>
  <c r="BF55" i="10"/>
  <c r="BF71" i="10"/>
  <c r="BF87" i="10"/>
  <c r="BF92" i="10"/>
  <c r="BF64" i="10"/>
  <c r="BF5" i="10"/>
  <c r="BF21" i="10"/>
  <c r="BF37" i="10"/>
  <c r="BF53" i="10"/>
  <c r="BF69" i="10"/>
  <c r="BF85" i="10"/>
  <c r="BF101" i="10"/>
  <c r="BF52" i="10"/>
  <c r="BF100" i="10"/>
  <c r="BF18" i="10"/>
  <c r="BF34" i="10"/>
  <c r="BF50" i="10"/>
  <c r="BF66" i="10"/>
  <c r="BF82" i="10"/>
  <c r="BF98" i="10"/>
  <c r="BF32" i="10"/>
  <c r="BF80" i="10"/>
  <c r="BF11" i="10"/>
  <c r="BF27" i="10"/>
  <c r="BF43" i="10"/>
  <c r="BF59" i="10"/>
  <c r="BF75" i="10"/>
  <c r="BF91" i="10"/>
  <c r="BF4" i="10"/>
  <c r="BF33" i="10"/>
  <c r="BF16" i="10"/>
  <c r="BF76" i="10"/>
  <c r="BF9" i="10"/>
  <c r="BF25" i="10"/>
  <c r="BF41" i="10"/>
  <c r="BF57" i="10"/>
  <c r="BF73" i="10"/>
  <c r="BF89" i="10"/>
  <c r="BF12" i="10"/>
  <c r="BF60" i="10"/>
  <c r="BF6" i="10"/>
  <c r="BF22" i="10"/>
  <c r="BF38" i="10"/>
  <c r="BF54" i="10"/>
  <c r="BF70" i="10"/>
  <c r="BF86" i="10"/>
  <c r="BF102" i="10"/>
  <c r="BF44" i="10"/>
  <c r="BF96" i="10"/>
  <c r="BF15" i="10"/>
  <c r="BF31" i="10"/>
  <c r="BF47" i="10"/>
  <c r="BF63" i="10"/>
  <c r="BF79" i="10"/>
  <c r="BF95" i="10"/>
  <c r="BF49" i="10"/>
  <c r="BF28" i="10"/>
  <c r="BF40" i="10"/>
  <c r="BF88" i="10"/>
  <c r="BF13" i="10"/>
  <c r="BF29" i="10"/>
  <c r="BF45" i="10"/>
  <c r="BF61" i="10"/>
  <c r="BF77" i="10"/>
  <c r="BF93" i="10"/>
  <c r="BF24" i="10"/>
  <c r="BF72" i="10"/>
  <c r="BF10" i="10"/>
  <c r="BF26" i="10"/>
  <c r="BF42" i="10"/>
  <c r="BF58" i="10"/>
  <c r="BF74" i="10"/>
  <c r="BF90" i="10"/>
  <c r="BF8" i="10"/>
  <c r="BF56" i="10"/>
  <c r="BF103" i="10"/>
  <c r="BF19" i="10"/>
  <c r="BF35" i="10"/>
  <c r="BF51" i="10"/>
  <c r="BF67" i="10"/>
  <c r="BF83" i="10"/>
  <c r="BF99" i="10"/>
  <c r="BJ8" i="10" l="1"/>
  <c r="BK8" i="10" s="1"/>
  <c r="BJ4" i="10"/>
  <c r="BK4" i="10" s="1"/>
  <c r="BJ7" i="10"/>
  <c r="BK7" i="10" s="1"/>
  <c r="BJ6" i="10"/>
  <c r="BK6" i="10" s="1"/>
  <c r="BJ5" i="10"/>
  <c r="BK5" i="10" s="1"/>
</calcChain>
</file>

<file path=xl/sharedStrings.xml><?xml version="1.0" encoding="utf-8"?>
<sst xmlns="http://schemas.openxmlformats.org/spreadsheetml/2006/main" count="7488" uniqueCount="166">
  <si>
    <t>Regional</t>
  </si>
  <si>
    <t>Cabang</t>
  </si>
  <si>
    <t>Marketing Name</t>
  </si>
  <si>
    <t>Product</t>
  </si>
  <si>
    <t>A.2</t>
  </si>
  <si>
    <t>A.1</t>
  </si>
  <si>
    <t>A.3</t>
  </si>
  <si>
    <t>B.3</t>
  </si>
  <si>
    <t>B.2</t>
  </si>
  <si>
    <t>B.1</t>
  </si>
  <si>
    <t>C.2</t>
  </si>
  <si>
    <t>C.3</t>
  </si>
  <si>
    <t>C.1</t>
  </si>
  <si>
    <t>D.1</t>
  </si>
  <si>
    <t>D.3</t>
  </si>
  <si>
    <t>D.2</t>
  </si>
  <si>
    <t>E.2</t>
  </si>
  <si>
    <t>E.1</t>
  </si>
  <si>
    <t>E.3</t>
  </si>
  <si>
    <t>F.3</t>
  </si>
  <si>
    <t>F.2</t>
  </si>
  <si>
    <t>F.1</t>
  </si>
  <si>
    <t>G.2</t>
  </si>
  <si>
    <t>G.3</t>
  </si>
  <si>
    <t>G.1</t>
  </si>
  <si>
    <t>H.3</t>
  </si>
  <si>
    <t>H.2</t>
  </si>
  <si>
    <t>H.1</t>
  </si>
  <si>
    <t>I.1</t>
  </si>
  <si>
    <t>I.2</t>
  </si>
  <si>
    <t>I.3</t>
  </si>
  <si>
    <t>J.2</t>
  </si>
  <si>
    <t>J.3</t>
  </si>
  <si>
    <t>J.1</t>
  </si>
  <si>
    <t>K.3</t>
  </si>
  <si>
    <t>K.1</t>
  </si>
  <si>
    <t>K.2</t>
  </si>
  <si>
    <t>L.1</t>
  </si>
  <si>
    <t>L.2</t>
  </si>
  <si>
    <t>L.3</t>
  </si>
  <si>
    <t>M.2</t>
  </si>
  <si>
    <t>M.3</t>
  </si>
  <si>
    <t>M.1</t>
  </si>
  <si>
    <t>N.3</t>
  </si>
  <si>
    <t>N.2</t>
  </si>
  <si>
    <t>N.1</t>
  </si>
  <si>
    <t>O.2</t>
  </si>
  <si>
    <t>O.3</t>
  </si>
  <si>
    <t>O.1</t>
  </si>
  <si>
    <t>P.2</t>
  </si>
  <si>
    <t>P.3</t>
  </si>
  <si>
    <t>P.1</t>
  </si>
  <si>
    <t>Q.2</t>
  </si>
  <si>
    <t>Q.3</t>
  </si>
  <si>
    <t>Q.1</t>
  </si>
  <si>
    <t>R.1</t>
  </si>
  <si>
    <t>R.2</t>
  </si>
  <si>
    <t>R.3</t>
  </si>
  <si>
    <t>S.2</t>
  </si>
  <si>
    <t>S.3</t>
  </si>
  <si>
    <t>S.1</t>
  </si>
  <si>
    <t>T.2</t>
  </si>
  <si>
    <t>T.3</t>
  </si>
  <si>
    <t>T.1</t>
  </si>
  <si>
    <t>U.2</t>
  </si>
  <si>
    <t>U.3</t>
  </si>
  <si>
    <t>U.1</t>
  </si>
  <si>
    <t>V.3</t>
  </si>
  <si>
    <t>V.1</t>
  </si>
  <si>
    <t>V.2</t>
  </si>
  <si>
    <t>W.1</t>
  </si>
  <si>
    <t>W.3</t>
  </si>
  <si>
    <t>W.2</t>
  </si>
  <si>
    <t>X.1</t>
  </si>
  <si>
    <t>X.3</t>
  </si>
  <si>
    <t>X.2</t>
  </si>
  <si>
    <t>Y.1</t>
  </si>
  <si>
    <t>Y.3</t>
  </si>
  <si>
    <t>Y.2</t>
  </si>
  <si>
    <t>Customer Profesi</t>
  </si>
  <si>
    <t>WIRASWASTA</t>
  </si>
  <si>
    <t>KARYAWAN SWASTA</t>
  </si>
  <si>
    <t>PEGAWAI NEGERI</t>
  </si>
  <si>
    <t>TENAGA KESEHATAN</t>
  </si>
  <si>
    <t>PENDIDIKAN</t>
  </si>
  <si>
    <t>ANGGOTA LEGISLATIF</t>
  </si>
  <si>
    <t>Price</t>
  </si>
  <si>
    <t>Sale</t>
  </si>
  <si>
    <t>Grand Total</t>
  </si>
  <si>
    <t>Gain Loss</t>
  </si>
  <si>
    <t>Target (QTY)</t>
  </si>
  <si>
    <t>Target (AMNT)</t>
  </si>
  <si>
    <t>Mobil tipe H</t>
  </si>
  <si>
    <t>Mobil tipe A</t>
  </si>
  <si>
    <t>Mobil tipe G</t>
  </si>
  <si>
    <t>Mobil tipe F</t>
  </si>
  <si>
    <t>Mobil tipe I</t>
  </si>
  <si>
    <t>Mobil tipe C</t>
  </si>
  <si>
    <t>Mobil tipe D</t>
  </si>
  <si>
    <t>Mobil tipe E</t>
  </si>
  <si>
    <t>Mobil tipe J</t>
  </si>
  <si>
    <t>Mobil tipe B</t>
  </si>
  <si>
    <t>Acvh (QTY)</t>
  </si>
  <si>
    <t>Acvh (AMNT)</t>
  </si>
  <si>
    <t>%(QTY)</t>
  </si>
  <si>
    <t>%(AMNT)</t>
  </si>
  <si>
    <t>1-%(QTY)</t>
  </si>
  <si>
    <t>1-%(AMNT)</t>
  </si>
  <si>
    <t>Row Labels</t>
  </si>
  <si>
    <t>Sum of Target (QTY)</t>
  </si>
  <si>
    <t>Sum of Acvh (QTY)</t>
  </si>
  <si>
    <t>% Achv Regional</t>
  </si>
  <si>
    <t>1- % Achv Regional</t>
  </si>
  <si>
    <t>Regional 1</t>
  </si>
  <si>
    <t>Regional 2</t>
  </si>
  <si>
    <t>Regional 3</t>
  </si>
  <si>
    <t>Regional 4</t>
  </si>
  <si>
    <t>Regional 5</t>
  </si>
  <si>
    <t>Sum of Target (AMNT)</t>
  </si>
  <si>
    <t>Sum of Acvh (AMNT)</t>
  </si>
  <si>
    <t>Column Labels</t>
  </si>
  <si>
    <t>Target</t>
  </si>
  <si>
    <t>Pencapaian (AMNT)</t>
  </si>
  <si>
    <t>Pencapaian (QTY)</t>
  </si>
  <si>
    <t>Cabang A</t>
  </si>
  <si>
    <t>Cabang B</t>
  </si>
  <si>
    <t>Cabang C</t>
  </si>
  <si>
    <t>Cabang D</t>
  </si>
  <si>
    <t>Cabang E</t>
  </si>
  <si>
    <t>Cabang F</t>
  </si>
  <si>
    <t>Cabang G</t>
  </si>
  <si>
    <t>Cabang H</t>
  </si>
  <si>
    <t>Cabang I</t>
  </si>
  <si>
    <t>Cabang J</t>
  </si>
  <si>
    <t>Cabang K</t>
  </si>
  <si>
    <t>Cabang L</t>
  </si>
  <si>
    <t>Cabang M</t>
  </si>
  <si>
    <t>Cabang N</t>
  </si>
  <si>
    <t>Cabang O</t>
  </si>
  <si>
    <t>Cabang P</t>
  </si>
  <si>
    <t>Cabang Q</t>
  </si>
  <si>
    <t>Cabang R</t>
  </si>
  <si>
    <t>Cabang S</t>
  </si>
  <si>
    <t>Cabang T</t>
  </si>
  <si>
    <t>Cabang U</t>
  </si>
  <si>
    <t>Cabang V</t>
  </si>
  <si>
    <t>Cabang W</t>
  </si>
  <si>
    <t>Cabang X</t>
  </si>
  <si>
    <t>Cabang Y</t>
  </si>
  <si>
    <t>APARAT</t>
  </si>
  <si>
    <t>Profesi</t>
  </si>
  <si>
    <t>Qty</t>
  </si>
  <si>
    <t>Rank</t>
  </si>
  <si>
    <t>Top 5 Rank</t>
  </si>
  <si>
    <t>Under 5 Rank</t>
  </si>
  <si>
    <t>%</t>
  </si>
  <si>
    <t>1-%</t>
  </si>
  <si>
    <t>QTY</t>
  </si>
  <si>
    <t>Top 5 Profesi Customer</t>
  </si>
  <si>
    <t xml:space="preserve"> </t>
  </si>
  <si>
    <t>-</t>
  </si>
  <si>
    <t>count</t>
  </si>
  <si>
    <t>Is Data</t>
  </si>
  <si>
    <t>Rank Final</t>
  </si>
  <si>
    <t>count Final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</si>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</sst>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7" x14ac:knownFonts="1">
    <font>
      <sz val="11"/>
      <color theme="1"/>
      <name val="Calibri"/>
      <family val="2"/>
      <scheme val="minor"/>
    </font>
    <font>
      <sz val="11"/>
      <color theme="1"/>
      <name val="Calibri"/>
      <family val="2"/>
      <scheme val="minor"/>
    </font>
    <font>
      <sz val="8"/>
      <color theme="1"/>
      <name val="Cambria"/>
      <family val="1"/>
    </font>
    <font>
      <b/>
      <sz val="8"/>
      <color theme="0"/>
      <name val="Cambria"/>
      <family val="1"/>
    </font>
    <font>
      <sz val="8"/>
      <name val="Calibri"/>
      <family val="2"/>
      <scheme val="minor"/>
    </font>
    <font>
      <b/>
      <sz val="11"/>
      <color theme="1"/>
      <name val="Calibri"/>
      <family val="2"/>
      <scheme val="minor"/>
    </font>
    <font>
      <sz val="19"/>
      <color theme="1"/>
      <name val="Impact"/>
      <family val="2"/>
    </font>
  </fonts>
  <fills count="2">
    <fill>
      <patternFill patternType="none"/>
    </fill>
    <fill>
      <patternFill patternType="gray125"/>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29">
    <xf numFmtId="0" fontId="0" fillId="0" borderId="0" xfId="0"/>
    <xf numFmtId="0" fontId="2" fillId="0" borderId="0" xfId="0" applyFont="1"/>
    <xf numFmtId="0" fontId="0" fillId="0" borderId="0" xfId="0" pivotButton="1"/>
    <xf numFmtId="0" fontId="0" fillId="0" borderId="0" xfId="0" applyNumberFormat="1"/>
    <xf numFmtId="0" fontId="2" fillId="0" borderId="1" xfId="0" applyFont="1" applyFill="1" applyBorder="1"/>
    <xf numFmtId="0" fontId="3" fillId="0" borderId="2" xfId="0" applyFont="1" applyFill="1" applyBorder="1"/>
    <xf numFmtId="0" fontId="2" fillId="0" borderId="3" xfId="0" applyFont="1" applyFill="1" applyBorder="1"/>
    <xf numFmtId="0" fontId="2" fillId="0" borderId="2" xfId="0" applyFont="1" applyFill="1" applyBorder="1"/>
    <xf numFmtId="9" fontId="2" fillId="0" borderId="0" xfId="0" applyNumberFormat="1" applyFont="1" applyFill="1"/>
    <xf numFmtId="9" fontId="2" fillId="0" borderId="0" xfId="1" applyFont="1" applyFill="1"/>
    <xf numFmtId="0" fontId="0" fillId="0" borderId="0" xfId="0" applyAlignment="1">
      <alignment horizontal="left"/>
    </xf>
    <xf numFmtId="9" fontId="0" fillId="0" borderId="0" xfId="1" applyFont="1"/>
    <xf numFmtId="0" fontId="5" fillId="0" borderId="2" xfId="0" applyFont="1" applyFill="1" applyBorder="1" applyAlignment="1">
      <alignment vertical="center"/>
    </xf>
    <xf numFmtId="0" fontId="0" fillId="0" borderId="0" xfId="0" applyAlignment="1">
      <alignment vertical="center"/>
    </xf>
    <xf numFmtId="9" fontId="0" fillId="0" borderId="0" xfId="1" applyFont="1" applyAlignment="1">
      <alignment vertical="center"/>
    </xf>
    <xf numFmtId="0" fontId="0" fillId="0" borderId="0" xfId="0" applyFill="1" applyAlignment="1">
      <alignment vertical="center"/>
    </xf>
    <xf numFmtId="9" fontId="0" fillId="0" borderId="0" xfId="1" applyFont="1" applyFill="1" applyAlignment="1">
      <alignment vertical="center"/>
    </xf>
    <xf numFmtId="41" fontId="0" fillId="0" borderId="0" xfId="0" applyNumberFormat="1"/>
    <xf numFmtId="0" fontId="6" fillId="0" borderId="0" xfId="0" applyFont="1"/>
    <xf numFmtId="0" fontId="0" fillId="0" borderId="0" xfId="0" applyFill="1"/>
    <xf numFmtId="0" fontId="5" fillId="0" borderId="2" xfId="0" applyFont="1" applyFill="1" applyBorder="1"/>
    <xf numFmtId="0" fontId="0" fillId="0" borderId="0" xfId="0" applyFill="1" applyAlignment="1">
      <alignment horizontal="left"/>
    </xf>
    <xf numFmtId="9" fontId="0" fillId="0" borderId="0" xfId="0" applyNumberFormat="1" applyFill="1"/>
    <xf numFmtId="41" fontId="0" fillId="0" borderId="0" xfId="0" applyNumberFormat="1" applyFill="1"/>
    <xf numFmtId="41" fontId="0" fillId="0" borderId="0" xfId="2" applyFont="1" applyFill="1"/>
    <xf numFmtId="41" fontId="5" fillId="0" borderId="0" xfId="2" applyFont="1" applyFill="1" applyBorder="1"/>
    <xf numFmtId="9" fontId="0" fillId="0" borderId="0" xfId="1" applyFont="1" applyFill="1"/>
    <xf numFmtId="9" fontId="0" fillId="0" borderId="0" xfId="2" applyNumberFormat="1" applyFont="1" applyFill="1"/>
    <xf numFmtId="0" fontId="5" fillId="0" borderId="0" xfId="0" applyFont="1" applyFill="1" applyBorder="1"/>
  </cellXfs>
  <cellStyles count="3">
    <cellStyle name="Comma [0]" xfId="2" builtinId="6"/>
    <cellStyle name="Normal" xfId="0" builtinId="0"/>
    <cellStyle name="Percent" xfId="1" builtinId="5"/>
  </cellStyles>
  <dxfs count="84">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33" formatCode="_-* #,##0_-;\-* #,##0_-;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33" formatCode="_-* #,##0_-;\-* #,##0_-;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font>
        <b val="0"/>
        <i val="0"/>
        <strike val="0"/>
        <condense val="0"/>
        <extend val="0"/>
        <outline val="0"/>
        <shadow val="0"/>
        <u val="none"/>
        <vertAlign val="baseline"/>
        <sz val="8"/>
        <color theme="1"/>
        <name val="Cambria"/>
        <family val="1"/>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Cambria"/>
        <family val="1"/>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Cambria"/>
        <family val="1"/>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Cambria"/>
        <family val="1"/>
        <scheme val="none"/>
      </font>
      <numFmt numFmtId="13" formatCode="0%"/>
      <fill>
        <patternFill patternType="none">
          <fgColor indexed="64"/>
          <bgColor indexed="65"/>
        </patternFill>
      </fill>
    </dxf>
    <dxf>
      <font>
        <b val="0"/>
        <i val="0"/>
        <strike val="0"/>
        <condense val="0"/>
        <extend val="0"/>
        <outline val="0"/>
        <shadow val="0"/>
        <u val="none"/>
        <vertAlign val="baseline"/>
        <sz val="8"/>
        <color theme="1"/>
        <name val="Cambria"/>
        <family val="1"/>
        <scheme val="none"/>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numFmt numFmtId="0" formatCode="General"/>
      <fill>
        <patternFill patternType="none">
          <fgColor indexed="64"/>
          <bgColor indexed="65"/>
        </patternFill>
      </fill>
      <border diagonalUp="0" diagonalDown="0">
        <left/>
        <right/>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border diagonalUp="0" diagonalDown="0">
        <left/>
        <right/>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8"/>
        <color theme="0"/>
        <name val="Cambria"/>
        <family val="1"/>
        <scheme val="none"/>
      </font>
      <fill>
        <patternFill patternType="none">
          <fgColor indexed="64"/>
          <bgColor indexed="65"/>
        </patternFill>
      </fill>
    </dxf>
    <dxf>
      <font>
        <b val="0"/>
        <i val="0"/>
        <strike val="0"/>
        <condense val="0"/>
        <extend val="0"/>
        <outline val="0"/>
        <shadow val="0"/>
        <u val="none"/>
        <vertAlign val="baseline"/>
        <sz val="8"/>
        <color theme="1"/>
        <name val="Cambria"/>
        <family val="1"/>
        <scheme val="none"/>
      </font>
      <numFmt numFmtId="0" formatCode="General"/>
      <fill>
        <patternFill patternType="none">
          <fgColor indexed="64"/>
          <bgColor indexed="65"/>
        </patternFill>
      </fill>
      <border diagonalUp="0" diagonalDown="0">
        <left/>
        <right/>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border diagonalUp="0" diagonalDown="0">
        <left/>
        <right/>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border diagonalUp="0" diagonalDown="0">
        <left/>
        <right/>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8"/>
        <color theme="1"/>
        <name val="Cambria"/>
        <family val="1"/>
        <scheme val="none"/>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8"/>
        <color theme="0"/>
        <name val="Cambria"/>
        <family val="1"/>
        <scheme val="none"/>
      </font>
      <fill>
        <patternFill patternType="none">
          <fgColor indexed="64"/>
          <bgColor indexed="65"/>
        </patternFill>
      </fill>
    </dxf>
    <dxf>
      <font>
        <b val="0"/>
        <i val="0"/>
        <strike val="0"/>
        <condense val="0"/>
        <extend val="0"/>
        <outline val="0"/>
        <shadow val="0"/>
        <u val="none"/>
        <vertAlign val="baseline"/>
        <sz val="8"/>
        <color theme="1"/>
        <name val="Cambria"/>
        <family val="1"/>
        <scheme val="none"/>
      </font>
    </dxf>
    <dxf>
      <font>
        <b val="0"/>
        <i val="0"/>
        <strike val="0"/>
        <condense val="0"/>
        <extend val="0"/>
        <outline val="0"/>
        <shadow val="0"/>
        <u val="none"/>
        <vertAlign val="baseline"/>
        <sz val="8"/>
        <color theme="1"/>
        <name val="Cambria"/>
        <family val="1"/>
        <scheme val="none"/>
      </font>
    </dxf>
    <dxf>
      <font>
        <b val="0"/>
        <i val="0"/>
        <strike val="0"/>
        <condense val="0"/>
        <extend val="0"/>
        <outline val="0"/>
        <shadow val="0"/>
        <u val="none"/>
        <vertAlign val="baseline"/>
        <sz val="8"/>
        <color theme="1"/>
        <name val="Cambria"/>
        <family val="1"/>
        <scheme val="none"/>
      </font>
      <numFmt numFmtId="0" formatCode="General"/>
    </dxf>
    <dxf>
      <font>
        <b val="0"/>
        <i val="0"/>
        <strike val="0"/>
        <condense val="0"/>
        <extend val="0"/>
        <outline val="0"/>
        <shadow val="0"/>
        <u val="none"/>
        <vertAlign val="baseline"/>
        <sz val="8"/>
        <color theme="1"/>
        <name val="Cambria"/>
        <family val="1"/>
        <scheme val="none"/>
      </font>
    </dxf>
    <dxf>
      <font>
        <b val="0"/>
        <i val="0"/>
        <strike val="0"/>
        <condense val="0"/>
        <extend val="0"/>
        <outline val="0"/>
        <shadow val="0"/>
        <u val="none"/>
        <vertAlign val="baseline"/>
        <sz val="8"/>
        <color theme="1"/>
        <name val="Cambria"/>
        <family val="1"/>
        <scheme val="none"/>
      </font>
    </dxf>
    <dxf>
      <font>
        <b val="0"/>
        <i val="0"/>
        <strike val="0"/>
        <condense val="0"/>
        <extend val="0"/>
        <outline val="0"/>
        <shadow val="0"/>
        <u val="none"/>
        <vertAlign val="baseline"/>
        <sz val="8"/>
        <color theme="1"/>
        <name val="Cambria"/>
        <family val="1"/>
        <scheme val="none"/>
      </font>
    </dxf>
    <dxf>
      <font>
        <b val="0"/>
        <i val="0"/>
        <strike val="0"/>
        <condense val="0"/>
        <extend val="0"/>
        <outline val="0"/>
        <shadow val="0"/>
        <u val="none"/>
        <vertAlign val="baseline"/>
        <sz val="8"/>
        <color theme="1"/>
        <name val="Cambria"/>
        <family val="1"/>
        <scheme val="none"/>
      </font>
    </dxf>
    <dxf>
      <font>
        <b val="0"/>
        <i val="0"/>
        <strike val="0"/>
        <condense val="0"/>
        <extend val="0"/>
        <outline val="0"/>
        <shadow val="0"/>
        <u val="none"/>
        <vertAlign val="baseline"/>
        <sz val="8"/>
        <color theme="1"/>
        <name val="Cambria"/>
        <family val="1"/>
        <scheme val="none"/>
      </font>
    </dxf>
    <dxf>
      <font>
        <b val="0"/>
        <i val="0"/>
        <strike val="0"/>
        <condense val="0"/>
        <extend val="0"/>
        <outline val="0"/>
        <shadow val="0"/>
        <u val="none"/>
        <vertAlign val="baseline"/>
        <sz val="8"/>
        <color theme="1"/>
        <name val="Cambria"/>
        <family val="1"/>
        <scheme val="none"/>
      </font>
    </dxf>
    <dxf>
      <font>
        <b val="0"/>
        <i val="0"/>
        <strike val="0"/>
        <condense val="0"/>
        <extend val="0"/>
        <outline val="0"/>
        <shadow val="0"/>
        <u val="none"/>
        <vertAlign val="baseline"/>
        <sz val="8"/>
        <color theme="1"/>
        <name val="Cambria"/>
        <family val="1"/>
        <scheme val="none"/>
      </font>
    </dxf>
    <dxf>
      <font>
        <b val="0"/>
        <i val="0"/>
        <strike val="0"/>
        <condense val="0"/>
        <extend val="0"/>
        <outline val="0"/>
        <shadow val="0"/>
        <u val="none"/>
        <vertAlign val="baseline"/>
        <sz val="8"/>
        <color theme="1"/>
        <name val="Cambria"/>
        <family val="1"/>
        <scheme val="none"/>
      </font>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4">
                <a:lumMod val="40000"/>
                <a:lumOff val="60000"/>
              </a:schemeClr>
            </a:solidFill>
          </c:spPr>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819C-4424-BBEF-8694281B8171}"/>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819C-4424-BBEF-8694281B8171}"/>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819C-4424-BBEF-8694281B8171}"/>
              </c:ext>
            </c:extLst>
          </c:dPt>
          <c:dPt>
            <c:idx val="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819C-4424-BBEF-8694281B8171}"/>
              </c:ext>
            </c:extLst>
          </c:dPt>
          <c:dPt>
            <c:idx val="4"/>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9-819C-4424-BBEF-8694281B8171}"/>
              </c:ext>
            </c:extLst>
          </c:dPt>
          <c:dPt>
            <c:idx val="5"/>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B-819C-4424-BBEF-8694281B8171}"/>
              </c:ext>
            </c:extLst>
          </c:dPt>
          <c:dPt>
            <c:idx val="6"/>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D-819C-4424-BBEF-8694281B8171}"/>
              </c:ext>
            </c:extLst>
          </c:dPt>
          <c:dPt>
            <c:idx val="7"/>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F-819C-4424-BBEF-8694281B8171}"/>
              </c:ext>
            </c:extLst>
          </c:dPt>
          <c:dPt>
            <c:idx val="8"/>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1-819C-4424-BBEF-8694281B8171}"/>
              </c:ext>
            </c:extLst>
          </c:dPt>
          <c:dPt>
            <c:idx val="9"/>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3-819C-4424-BBEF-8694281B8171}"/>
              </c:ext>
            </c:extLst>
          </c:dPt>
          <c:dPt>
            <c:idx val="1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5-819C-4424-BBEF-8694281B8171}"/>
              </c:ext>
            </c:extLst>
          </c:dPt>
          <c:dPt>
            <c:idx val="1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7-819C-4424-BBEF-8694281B8171}"/>
              </c:ext>
            </c:extLst>
          </c:dPt>
          <c:dPt>
            <c:idx val="1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9-819C-4424-BBEF-8694281B8171}"/>
              </c:ext>
            </c:extLst>
          </c:dPt>
          <c:dPt>
            <c:idx val="1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B-819C-4424-BBEF-8694281B8171}"/>
              </c:ext>
            </c:extLst>
          </c:dPt>
          <c:dPt>
            <c:idx val="14"/>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D-819C-4424-BBEF-8694281B8171}"/>
              </c:ext>
            </c:extLst>
          </c:dPt>
          <c:dPt>
            <c:idx val="15"/>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F-819C-4424-BBEF-8694281B8171}"/>
              </c:ext>
            </c:extLst>
          </c:dPt>
          <c:dPt>
            <c:idx val="16"/>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21-819C-4424-BBEF-8694281B8171}"/>
              </c:ext>
            </c:extLst>
          </c:dPt>
          <c:dPt>
            <c:idx val="17"/>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23-819C-4424-BBEF-8694281B8171}"/>
              </c:ext>
            </c:extLst>
          </c:dPt>
          <c:dPt>
            <c:idx val="18"/>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25-819C-4424-BBEF-8694281B8171}"/>
              </c:ext>
            </c:extLst>
          </c:dPt>
          <c:dPt>
            <c:idx val="19"/>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27-819C-4424-BBEF-8694281B8171}"/>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19C-4424-BBEF-8694281B8171}"/>
            </c:ext>
          </c:extLst>
        </c:ser>
        <c:dLbls>
          <c:showLegendKey val="0"/>
          <c:showVal val="0"/>
          <c:showCatName val="0"/>
          <c:showSerName val="0"/>
          <c:showPercent val="0"/>
          <c:showBubbleSize val="0"/>
          <c:showLeaderLines val="1"/>
        </c:dLbls>
        <c:firstSliceAng val="0"/>
        <c:holeSize val="40"/>
      </c:doughnutChart>
      <c:doughnutChart>
        <c:varyColors val="1"/>
        <c:ser>
          <c:idx val="1"/>
          <c:order val="1"/>
          <c:tx>
            <c:v>Regional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A-819C-4424-BBEF-8694281B8171}"/>
              </c:ext>
            </c:extLst>
          </c:dPt>
          <c:dPt>
            <c:idx val="1"/>
            <c:bubble3D val="0"/>
            <c:spPr>
              <a:solidFill>
                <a:schemeClr val="accent4">
                  <a:lumMod val="40000"/>
                  <a:lumOff val="60000"/>
                  <a:alpha val="0"/>
                </a:schemeClr>
              </a:solidFill>
              <a:ln w="19050">
                <a:solidFill>
                  <a:schemeClr val="lt1"/>
                </a:solidFill>
              </a:ln>
              <a:effectLst/>
            </c:spPr>
            <c:extLst>
              <c:ext xmlns:c16="http://schemas.microsoft.com/office/drawing/2014/chart" uri="{C3380CC4-5D6E-409C-BE32-E72D297353CC}">
                <c16:uniqueId val="{0000002C-819C-4424-BBEF-8694281B8171}"/>
              </c:ext>
            </c:extLst>
          </c:dPt>
          <c:val>
            <c:numRef>
              <c:f>'Pivot Portofolio Regional'!$N$4:$O$4</c:f>
              <c:numCache>
                <c:formatCode>0%</c:formatCode>
                <c:ptCount val="2"/>
                <c:pt idx="0">
                  <c:v>0.82173913043478264</c:v>
                </c:pt>
                <c:pt idx="1">
                  <c:v>0.17826086956521736</c:v>
                </c:pt>
              </c:numCache>
            </c:numRef>
          </c:val>
          <c:extLst>
            <c:ext xmlns:c16="http://schemas.microsoft.com/office/drawing/2014/chart" uri="{C3380CC4-5D6E-409C-BE32-E72D297353CC}">
              <c16:uniqueId val="{0000002D-819C-4424-BBEF-8694281B8171}"/>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ID">
                <a:latin typeface="Arial Black" panose="020B0A04020102020204" pitchFamily="34" charset="0"/>
              </a:rPr>
              <a:t>Top</a:t>
            </a:r>
            <a:r>
              <a:rPr lang="en-ID" baseline="0">
                <a:latin typeface="Arial Black" panose="020B0A04020102020204" pitchFamily="34" charset="0"/>
              </a:rPr>
              <a:t> 5 Cabang Best Perform</a:t>
            </a:r>
            <a:endParaRPr lang="en-ID">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Portofolio Product'!$V$3</c:f>
              <c:strCache>
                <c:ptCount val="1"/>
                <c:pt idx="0">
                  <c:v>Sum of Target (AMNT)</c:v>
                </c:pt>
              </c:strCache>
            </c:strRef>
          </c:tx>
          <c:spPr>
            <a:solidFill>
              <a:schemeClr val="accent1"/>
            </a:solidFill>
            <a:ln>
              <a:noFill/>
            </a:ln>
            <a:effectLst/>
          </c:spPr>
          <c:invertIfNegative val="0"/>
          <c:cat>
            <c:strRef>
              <c:f>'Pivot Portofolio Product'!$U$4:$U$8</c:f>
              <c:strCache>
                <c:ptCount val="5"/>
                <c:pt idx="0">
                  <c:v>Cabang T</c:v>
                </c:pt>
                <c:pt idx="1">
                  <c:v>Cabang I</c:v>
                </c:pt>
                <c:pt idx="2">
                  <c:v>Cabang N</c:v>
                </c:pt>
                <c:pt idx="3">
                  <c:v>Cabang H</c:v>
                </c:pt>
                <c:pt idx="4">
                  <c:v>Cabang L</c:v>
                </c:pt>
              </c:strCache>
            </c:strRef>
          </c:cat>
          <c:val>
            <c:numRef>
              <c:f>'Pivot Portofolio Product'!$V$4:$V$8</c:f>
              <c:numCache>
                <c:formatCode>0%</c:formatCode>
                <c:ptCount val="5"/>
                <c:pt idx="0">
                  <c:v>2.4293833844432684</c:v>
                </c:pt>
                <c:pt idx="1">
                  <c:v>1.5804948814508206</c:v>
                </c:pt>
                <c:pt idx="2">
                  <c:v>1.5100700722198364</c:v>
                </c:pt>
                <c:pt idx="3">
                  <c:v>0.99845671304851635</c:v>
                </c:pt>
                <c:pt idx="4">
                  <c:v>0.93496372872265643</c:v>
                </c:pt>
              </c:numCache>
            </c:numRef>
          </c:val>
          <c:extLst>
            <c:ext xmlns:c16="http://schemas.microsoft.com/office/drawing/2014/chart" uri="{C3380CC4-5D6E-409C-BE32-E72D297353CC}">
              <c16:uniqueId val="{00000000-F154-4742-AA05-757328771893}"/>
            </c:ext>
          </c:extLst>
        </c:ser>
        <c:dLbls>
          <c:showLegendKey val="0"/>
          <c:showVal val="0"/>
          <c:showCatName val="0"/>
          <c:showSerName val="0"/>
          <c:showPercent val="0"/>
          <c:showBubbleSize val="0"/>
        </c:dLbls>
        <c:gapWidth val="219"/>
        <c:axId val="520216984"/>
        <c:axId val="520212064"/>
      </c:barChart>
      <c:lineChart>
        <c:grouping val="standard"/>
        <c:varyColors val="0"/>
        <c:ser>
          <c:idx val="1"/>
          <c:order val="1"/>
          <c:tx>
            <c:strRef>
              <c:f>'Pivot Portofolio Product'!$W$3</c:f>
              <c:strCache>
                <c:ptCount val="1"/>
                <c:pt idx="0">
                  <c:v>Target</c:v>
                </c:pt>
              </c:strCache>
            </c:strRef>
          </c:tx>
          <c:spPr>
            <a:ln w="28575" cap="rnd">
              <a:solidFill>
                <a:schemeClr val="accent2"/>
              </a:solidFill>
              <a:round/>
            </a:ln>
            <a:effectLst/>
          </c:spPr>
          <c:marker>
            <c:symbol val="none"/>
          </c:marker>
          <c:cat>
            <c:strRef>
              <c:f>'Pivot Portofolio Product'!$U$4:$U$8</c:f>
              <c:strCache>
                <c:ptCount val="5"/>
                <c:pt idx="0">
                  <c:v>Cabang T</c:v>
                </c:pt>
                <c:pt idx="1">
                  <c:v>Cabang I</c:v>
                </c:pt>
                <c:pt idx="2">
                  <c:v>Cabang N</c:v>
                </c:pt>
                <c:pt idx="3">
                  <c:v>Cabang H</c:v>
                </c:pt>
                <c:pt idx="4">
                  <c:v>Cabang L</c:v>
                </c:pt>
              </c:strCache>
            </c:strRef>
          </c:cat>
          <c:val>
            <c:numRef>
              <c:f>'Pivot Portofolio Product'!$W$4:$W$8</c:f>
              <c:numCache>
                <c:formatCode>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1-F154-4742-AA05-757328771893}"/>
            </c:ext>
          </c:extLst>
        </c:ser>
        <c:dLbls>
          <c:showLegendKey val="0"/>
          <c:showVal val="0"/>
          <c:showCatName val="0"/>
          <c:showSerName val="0"/>
          <c:showPercent val="0"/>
          <c:showBubbleSize val="0"/>
        </c:dLbls>
        <c:marker val="1"/>
        <c:smooth val="0"/>
        <c:axId val="520216984"/>
        <c:axId val="520212064"/>
      </c:lineChart>
      <c:catAx>
        <c:axId val="52021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520212064"/>
        <c:crosses val="autoZero"/>
        <c:auto val="1"/>
        <c:lblAlgn val="ctr"/>
        <c:lblOffset val="100"/>
        <c:noMultiLvlLbl val="0"/>
      </c:catAx>
      <c:valAx>
        <c:axId val="5202120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16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ID">
                <a:latin typeface="Arial Black" panose="020B0A04020102020204" pitchFamily="34" charset="0"/>
              </a:rPr>
              <a:t>Top</a:t>
            </a:r>
            <a:r>
              <a:rPr lang="en-ID" baseline="0">
                <a:latin typeface="Arial Black" panose="020B0A04020102020204" pitchFamily="34" charset="0"/>
              </a:rPr>
              <a:t> 5  Cabang Under Perform</a:t>
            </a:r>
            <a:endParaRPr lang="en-ID">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Portofolio Product'!$V$11</c:f>
              <c:strCache>
                <c:ptCount val="1"/>
                <c:pt idx="0">
                  <c:v>Sum of Target (AMNT)</c:v>
                </c:pt>
              </c:strCache>
            </c:strRef>
          </c:tx>
          <c:spPr>
            <a:solidFill>
              <a:schemeClr val="accent1"/>
            </a:solidFill>
            <a:ln>
              <a:noFill/>
            </a:ln>
            <a:effectLst/>
          </c:spPr>
          <c:invertIfNegative val="0"/>
          <c:cat>
            <c:strRef>
              <c:f>'Pivot Portofolio Product'!$U$12:$U$16</c:f>
              <c:strCache>
                <c:ptCount val="5"/>
                <c:pt idx="0">
                  <c:v>Cabang G</c:v>
                </c:pt>
                <c:pt idx="1">
                  <c:v>Cabang V</c:v>
                </c:pt>
                <c:pt idx="2">
                  <c:v>Cabang C</c:v>
                </c:pt>
                <c:pt idx="3">
                  <c:v>Cabang A</c:v>
                </c:pt>
                <c:pt idx="4">
                  <c:v>Cabang F</c:v>
                </c:pt>
              </c:strCache>
            </c:strRef>
          </c:cat>
          <c:val>
            <c:numRef>
              <c:f>'Pivot Portofolio Product'!$V$12:$V$16</c:f>
              <c:numCache>
                <c:formatCode>0%</c:formatCode>
                <c:ptCount val="5"/>
                <c:pt idx="0">
                  <c:v>0.21302610512587439</c:v>
                </c:pt>
                <c:pt idx="1">
                  <c:v>0.21078858876903048</c:v>
                </c:pt>
                <c:pt idx="2">
                  <c:v>0.18165770061166173</c:v>
                </c:pt>
                <c:pt idx="3">
                  <c:v>0.12767981386814484</c:v>
                </c:pt>
                <c:pt idx="4">
                  <c:v>9.0149604268931816E-2</c:v>
                </c:pt>
              </c:numCache>
            </c:numRef>
          </c:val>
          <c:extLst>
            <c:ext xmlns:c16="http://schemas.microsoft.com/office/drawing/2014/chart" uri="{C3380CC4-5D6E-409C-BE32-E72D297353CC}">
              <c16:uniqueId val="{00000000-8606-48CE-A8BB-26DD72AF1814}"/>
            </c:ext>
          </c:extLst>
        </c:ser>
        <c:dLbls>
          <c:showLegendKey val="0"/>
          <c:showVal val="0"/>
          <c:showCatName val="0"/>
          <c:showSerName val="0"/>
          <c:showPercent val="0"/>
          <c:showBubbleSize val="0"/>
        </c:dLbls>
        <c:gapWidth val="219"/>
        <c:axId val="522881824"/>
        <c:axId val="522879200"/>
      </c:barChart>
      <c:lineChart>
        <c:grouping val="standard"/>
        <c:varyColors val="0"/>
        <c:ser>
          <c:idx val="1"/>
          <c:order val="1"/>
          <c:tx>
            <c:strRef>
              <c:f>'Pivot Portofolio Product'!$W$11</c:f>
              <c:strCache>
                <c:ptCount val="1"/>
                <c:pt idx="0">
                  <c:v>Target</c:v>
                </c:pt>
              </c:strCache>
            </c:strRef>
          </c:tx>
          <c:spPr>
            <a:ln w="28575" cap="rnd">
              <a:solidFill>
                <a:schemeClr val="accent2"/>
              </a:solidFill>
              <a:round/>
            </a:ln>
            <a:effectLst/>
          </c:spPr>
          <c:marker>
            <c:symbol val="none"/>
          </c:marker>
          <c:cat>
            <c:strRef>
              <c:f>'Pivot Portofolio Product'!$U$12:$U$16</c:f>
              <c:strCache>
                <c:ptCount val="5"/>
                <c:pt idx="0">
                  <c:v>Cabang G</c:v>
                </c:pt>
                <c:pt idx="1">
                  <c:v>Cabang V</c:v>
                </c:pt>
                <c:pt idx="2">
                  <c:v>Cabang C</c:v>
                </c:pt>
                <c:pt idx="3">
                  <c:v>Cabang A</c:v>
                </c:pt>
                <c:pt idx="4">
                  <c:v>Cabang F</c:v>
                </c:pt>
              </c:strCache>
            </c:strRef>
          </c:cat>
          <c:val>
            <c:numRef>
              <c:f>'Pivot Portofolio Product'!$W$12:$W$16</c:f>
              <c:numCache>
                <c:formatCode>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1-8606-48CE-A8BB-26DD72AF1814}"/>
            </c:ext>
          </c:extLst>
        </c:ser>
        <c:dLbls>
          <c:showLegendKey val="0"/>
          <c:showVal val="0"/>
          <c:showCatName val="0"/>
          <c:showSerName val="0"/>
          <c:showPercent val="0"/>
          <c:showBubbleSize val="0"/>
        </c:dLbls>
        <c:marker val="1"/>
        <c:smooth val="0"/>
        <c:axId val="522881824"/>
        <c:axId val="522879200"/>
      </c:lineChart>
      <c:catAx>
        <c:axId val="52288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522879200"/>
        <c:crosses val="autoZero"/>
        <c:auto val="1"/>
        <c:lblAlgn val="ctr"/>
        <c:lblOffset val="100"/>
        <c:noMultiLvlLbl val="0"/>
      </c:catAx>
      <c:valAx>
        <c:axId val="522879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8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200" b="0" i="1" baseline="0">
                <a:effectLst/>
              </a:rPr>
              <a:t>Rekomendasi  Based On Profesi</a:t>
            </a:r>
            <a:endParaRPr lang="en-ID" sz="1200">
              <a:effectLst/>
            </a:endParaRPr>
          </a:p>
        </c:rich>
      </c:tx>
      <c:layout>
        <c:manualLayout>
          <c:xMode val="edge"/>
          <c:yMode val="edge"/>
          <c:x val="0.21165800494635104"/>
          <c:y val="6.299212598425196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bar"/>
        <c:grouping val="clustered"/>
        <c:varyColors val="0"/>
        <c:ser>
          <c:idx val="0"/>
          <c:order val="0"/>
          <c:tx>
            <c:strRef>
              <c:f>'Pivot Portofolio Product'!$AP$3</c:f>
              <c:strCache>
                <c:ptCount val="1"/>
                <c:pt idx="0">
                  <c:v>QTY</c:v>
                </c:pt>
              </c:strCache>
            </c:strRef>
          </c:tx>
          <c:spPr>
            <a:solidFill>
              <a:schemeClr val="accent1"/>
            </a:solidFill>
            <a:ln>
              <a:noFill/>
            </a:ln>
            <a:effectLst/>
          </c:spPr>
          <c:invertIfNegative val="0"/>
          <c:dPt>
            <c:idx val="0"/>
            <c:invertIfNegative val="0"/>
            <c:bubble3D val="0"/>
            <c:spPr>
              <a:solidFill>
                <a:srgbClr val="00FF00"/>
              </a:solidFill>
              <a:ln>
                <a:noFill/>
              </a:ln>
              <a:effectLst/>
            </c:spPr>
            <c:extLst>
              <c:ext xmlns:c16="http://schemas.microsoft.com/office/drawing/2014/chart" uri="{C3380CC4-5D6E-409C-BE32-E72D297353CC}">
                <c16:uniqueId val="{00000002-D657-480E-9CE7-E371C92A8EE5}"/>
              </c:ext>
            </c:extLst>
          </c:dPt>
          <c:dPt>
            <c:idx val="1"/>
            <c:invertIfNegative val="0"/>
            <c:bubble3D val="0"/>
            <c:spPr>
              <a:solidFill>
                <a:srgbClr val="00FF00"/>
              </a:solidFill>
              <a:ln>
                <a:noFill/>
              </a:ln>
              <a:effectLst/>
            </c:spPr>
            <c:extLst>
              <c:ext xmlns:c16="http://schemas.microsoft.com/office/drawing/2014/chart" uri="{C3380CC4-5D6E-409C-BE32-E72D297353CC}">
                <c16:uniqueId val="{00000003-D657-480E-9CE7-E371C92A8EE5}"/>
              </c:ext>
            </c:extLst>
          </c:dPt>
          <c:dPt>
            <c:idx val="2"/>
            <c:invertIfNegative val="0"/>
            <c:bubble3D val="0"/>
            <c:spPr>
              <a:solidFill>
                <a:srgbClr val="FFC000"/>
              </a:solidFill>
              <a:ln>
                <a:noFill/>
              </a:ln>
              <a:effectLst/>
            </c:spPr>
            <c:extLst>
              <c:ext xmlns:c16="http://schemas.microsoft.com/office/drawing/2014/chart" uri="{C3380CC4-5D6E-409C-BE32-E72D297353CC}">
                <c16:uniqueId val="{00000001-D657-480E-9CE7-E371C92A8EE5}"/>
              </c:ext>
            </c:extLst>
          </c:dPt>
          <c:dPt>
            <c:idx val="3"/>
            <c:invertIfNegative val="0"/>
            <c:bubble3D val="0"/>
            <c:spPr>
              <a:solidFill>
                <a:srgbClr val="FFC000"/>
              </a:solidFill>
              <a:ln>
                <a:noFill/>
              </a:ln>
              <a:effectLst/>
            </c:spPr>
            <c:extLst>
              <c:ext xmlns:c16="http://schemas.microsoft.com/office/drawing/2014/chart" uri="{C3380CC4-5D6E-409C-BE32-E72D297353CC}">
                <c16:uniqueId val="{00000004-D657-480E-9CE7-E371C92A8EE5}"/>
              </c:ext>
            </c:extLst>
          </c:dPt>
          <c:cat>
            <c:strRef>
              <c:f>'Pivot Portofolio Product'!$AO$4:$AO$8</c:f>
              <c:strCache>
                <c:ptCount val="5"/>
                <c:pt idx="0">
                  <c:v>APARAT</c:v>
                </c:pt>
                <c:pt idx="1">
                  <c:v>PENDIDIKAN</c:v>
                </c:pt>
                <c:pt idx="2">
                  <c:v>KARYAWAN SWASTA</c:v>
                </c:pt>
                <c:pt idx="3">
                  <c:v>PEGAWAI NEGERI</c:v>
                </c:pt>
                <c:pt idx="4">
                  <c:v>WIRASWASTA</c:v>
                </c:pt>
              </c:strCache>
            </c:strRef>
          </c:cat>
          <c:val>
            <c:numRef>
              <c:f>'Pivot Portofolio Product'!$AP$4:$AP$8</c:f>
              <c:numCache>
                <c:formatCode>General</c:formatCode>
                <c:ptCount val="5"/>
                <c:pt idx="0">
                  <c:v>4</c:v>
                </c:pt>
                <c:pt idx="1">
                  <c:v>12</c:v>
                </c:pt>
                <c:pt idx="2">
                  <c:v>24</c:v>
                </c:pt>
                <c:pt idx="3">
                  <c:v>25</c:v>
                </c:pt>
                <c:pt idx="4">
                  <c:v>26</c:v>
                </c:pt>
              </c:numCache>
            </c:numRef>
          </c:val>
          <c:extLst>
            <c:ext xmlns:c16="http://schemas.microsoft.com/office/drawing/2014/chart" uri="{C3380CC4-5D6E-409C-BE32-E72D297353CC}">
              <c16:uniqueId val="{00000000-D657-480E-9CE7-E371C92A8EE5}"/>
            </c:ext>
          </c:extLst>
        </c:ser>
        <c:dLbls>
          <c:showLegendKey val="0"/>
          <c:showVal val="0"/>
          <c:showCatName val="0"/>
          <c:showSerName val="0"/>
          <c:showPercent val="0"/>
          <c:showBubbleSize val="0"/>
        </c:dLbls>
        <c:gapWidth val="182"/>
        <c:axId val="654404104"/>
        <c:axId val="654401480"/>
      </c:barChart>
      <c:catAx>
        <c:axId val="654404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654401480"/>
        <c:crosses val="autoZero"/>
        <c:auto val="1"/>
        <c:lblAlgn val="ctr"/>
        <c:lblOffset val="100"/>
        <c:noMultiLvlLbl val="0"/>
      </c:catAx>
      <c:valAx>
        <c:axId val="654401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404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ID">
                <a:latin typeface="Arial Black" panose="020B0A04020102020204" pitchFamily="34" charset="0"/>
              </a:rPr>
              <a:t>Pencapaian</a:t>
            </a:r>
            <a:r>
              <a:rPr lang="en-ID" baseline="0">
                <a:latin typeface="Arial Black" panose="020B0A04020102020204" pitchFamily="34" charset="0"/>
              </a:rPr>
              <a:t> (QTY) by Product</a:t>
            </a:r>
            <a:endParaRPr lang="en-ID">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Portofolio Regional'!$Q$28</c:f>
              <c:strCache>
                <c:ptCount val="1"/>
                <c:pt idx="0">
                  <c:v>Regional 5 (Qty)</c:v>
                </c:pt>
              </c:strCache>
            </c:strRef>
          </c:tx>
          <c:spPr>
            <a:solidFill>
              <a:schemeClr val="accent1"/>
            </a:solidFill>
            <a:ln>
              <a:noFill/>
            </a:ln>
            <a:effectLst/>
          </c:spPr>
          <c:invertIfNegative val="0"/>
          <c:cat>
            <c:strRef>
              <c:f>'Pivot Portofolio Regional'!$R$27:$AA$27</c:f>
              <c:strCache>
                <c:ptCount val="10"/>
                <c:pt idx="0">
                  <c:v>Mobil tipe A</c:v>
                </c:pt>
                <c:pt idx="1">
                  <c:v>Mobil tipe B</c:v>
                </c:pt>
                <c:pt idx="2">
                  <c:v>Mobil tipe C</c:v>
                </c:pt>
                <c:pt idx="3">
                  <c:v>Mobil tipe D</c:v>
                </c:pt>
                <c:pt idx="4">
                  <c:v>Mobil tipe E</c:v>
                </c:pt>
                <c:pt idx="5">
                  <c:v>Mobil tipe F</c:v>
                </c:pt>
                <c:pt idx="6">
                  <c:v>Mobil tipe G</c:v>
                </c:pt>
                <c:pt idx="7">
                  <c:v>Mobil tipe H</c:v>
                </c:pt>
                <c:pt idx="8">
                  <c:v>Mobil tipe I</c:v>
                </c:pt>
                <c:pt idx="9">
                  <c:v>Mobil tipe J</c:v>
                </c:pt>
              </c:strCache>
            </c:strRef>
          </c:cat>
          <c:val>
            <c:numRef>
              <c:f>'Pivot Portofolio Regional'!$R$28:$AA$28</c:f>
              <c:numCache>
                <c:formatCode>0%</c:formatCode>
                <c:ptCount val="10"/>
                <c:pt idx="0">
                  <c:v>0.48</c:v>
                </c:pt>
                <c:pt idx="1">
                  <c:v>1.4736842105263157</c:v>
                </c:pt>
                <c:pt idx="2">
                  <c:v>1.1499999999999999</c:v>
                </c:pt>
                <c:pt idx="3">
                  <c:v>0.82608695652173914</c:v>
                </c:pt>
                <c:pt idx="4">
                  <c:v>1</c:v>
                </c:pt>
                <c:pt idx="5">
                  <c:v>0.66666666666666663</c:v>
                </c:pt>
                <c:pt idx="6">
                  <c:v>0.72727272727272729</c:v>
                </c:pt>
                <c:pt idx="7">
                  <c:v>0.53125</c:v>
                </c:pt>
                <c:pt idx="8">
                  <c:v>0.80952380952380953</c:v>
                </c:pt>
                <c:pt idx="9">
                  <c:v>0.91304347826086951</c:v>
                </c:pt>
              </c:numCache>
            </c:numRef>
          </c:val>
          <c:extLst>
            <c:ext xmlns:c16="http://schemas.microsoft.com/office/drawing/2014/chart" uri="{C3380CC4-5D6E-409C-BE32-E72D297353CC}">
              <c16:uniqueId val="{00000000-4CEE-44A3-BF7D-B3535585864F}"/>
            </c:ext>
          </c:extLst>
        </c:ser>
        <c:dLbls>
          <c:showLegendKey val="0"/>
          <c:showVal val="0"/>
          <c:showCatName val="0"/>
          <c:showSerName val="0"/>
          <c:showPercent val="0"/>
          <c:showBubbleSize val="0"/>
        </c:dLbls>
        <c:gapWidth val="219"/>
        <c:axId val="600580232"/>
        <c:axId val="600578920"/>
      </c:barChart>
      <c:lineChart>
        <c:grouping val="standard"/>
        <c:varyColors val="0"/>
        <c:ser>
          <c:idx val="1"/>
          <c:order val="1"/>
          <c:tx>
            <c:strRef>
              <c:f>'Pivot Portofolio Regional'!$Q$29</c:f>
              <c:strCache>
                <c:ptCount val="1"/>
                <c:pt idx="0">
                  <c:v>Target</c:v>
                </c:pt>
              </c:strCache>
            </c:strRef>
          </c:tx>
          <c:spPr>
            <a:ln w="28575" cap="rnd">
              <a:solidFill>
                <a:schemeClr val="accent2"/>
              </a:solidFill>
              <a:round/>
            </a:ln>
            <a:effectLst/>
          </c:spPr>
          <c:marker>
            <c:symbol val="none"/>
          </c:marker>
          <c:cat>
            <c:strRef>
              <c:f>'Pivot Portofolio Regional'!$R$27:$AA$27</c:f>
              <c:strCache>
                <c:ptCount val="10"/>
                <c:pt idx="0">
                  <c:v>Mobil tipe A</c:v>
                </c:pt>
                <c:pt idx="1">
                  <c:v>Mobil tipe B</c:v>
                </c:pt>
                <c:pt idx="2">
                  <c:v>Mobil tipe C</c:v>
                </c:pt>
                <c:pt idx="3">
                  <c:v>Mobil tipe D</c:v>
                </c:pt>
                <c:pt idx="4">
                  <c:v>Mobil tipe E</c:v>
                </c:pt>
                <c:pt idx="5">
                  <c:v>Mobil tipe F</c:v>
                </c:pt>
                <c:pt idx="6">
                  <c:v>Mobil tipe G</c:v>
                </c:pt>
                <c:pt idx="7">
                  <c:v>Mobil tipe H</c:v>
                </c:pt>
                <c:pt idx="8">
                  <c:v>Mobil tipe I</c:v>
                </c:pt>
                <c:pt idx="9">
                  <c:v>Mobil tipe J</c:v>
                </c:pt>
              </c:strCache>
            </c:strRef>
          </c:cat>
          <c:val>
            <c:numRef>
              <c:f>'Pivot Portofolio Regional'!$R$29:$AA$29</c:f>
              <c:numCache>
                <c:formatCode>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1-4CEE-44A3-BF7D-B3535585864F}"/>
            </c:ext>
          </c:extLst>
        </c:ser>
        <c:dLbls>
          <c:showLegendKey val="0"/>
          <c:showVal val="0"/>
          <c:showCatName val="0"/>
          <c:showSerName val="0"/>
          <c:showPercent val="0"/>
          <c:showBubbleSize val="0"/>
        </c:dLbls>
        <c:marker val="1"/>
        <c:smooth val="0"/>
        <c:axId val="600580232"/>
        <c:axId val="600578920"/>
      </c:lineChart>
      <c:catAx>
        <c:axId val="600580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600578920"/>
        <c:crosses val="autoZero"/>
        <c:auto val="1"/>
        <c:lblAlgn val="ctr"/>
        <c:lblOffset val="100"/>
        <c:noMultiLvlLbl val="0"/>
      </c:catAx>
      <c:valAx>
        <c:axId val="6005789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80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ID">
                <a:latin typeface="Arial Black" panose="020B0A04020102020204" pitchFamily="34" charset="0"/>
              </a:rPr>
              <a:t>Pencapaian</a:t>
            </a:r>
            <a:r>
              <a:rPr lang="en-ID" baseline="0">
                <a:latin typeface="Arial Black" panose="020B0A04020102020204" pitchFamily="34" charset="0"/>
              </a:rPr>
              <a:t> (Amount) by Product</a:t>
            </a:r>
            <a:endParaRPr lang="en-ID">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Portofolio Regional'!$AC$28</c:f>
              <c:strCache>
                <c:ptCount val="1"/>
                <c:pt idx="0">
                  <c:v>Regional 5 (Amount)</c:v>
                </c:pt>
              </c:strCache>
            </c:strRef>
          </c:tx>
          <c:spPr>
            <a:solidFill>
              <a:schemeClr val="accent1"/>
            </a:solidFill>
            <a:ln>
              <a:noFill/>
            </a:ln>
            <a:effectLst/>
          </c:spPr>
          <c:invertIfNegative val="0"/>
          <c:cat>
            <c:strRef>
              <c:f>'Pivot Portofolio Regional'!$AD$27:$AM$27</c:f>
              <c:strCache>
                <c:ptCount val="10"/>
                <c:pt idx="0">
                  <c:v>Mobil tipe A</c:v>
                </c:pt>
                <c:pt idx="1">
                  <c:v>Mobil tipe B</c:v>
                </c:pt>
                <c:pt idx="2">
                  <c:v>Mobil tipe C</c:v>
                </c:pt>
                <c:pt idx="3">
                  <c:v>Mobil tipe D</c:v>
                </c:pt>
                <c:pt idx="4">
                  <c:v>Mobil tipe E</c:v>
                </c:pt>
                <c:pt idx="5">
                  <c:v>Mobil tipe F</c:v>
                </c:pt>
                <c:pt idx="6">
                  <c:v>Mobil tipe G</c:v>
                </c:pt>
                <c:pt idx="7">
                  <c:v>Mobil tipe H</c:v>
                </c:pt>
                <c:pt idx="8">
                  <c:v>Mobil tipe I</c:v>
                </c:pt>
                <c:pt idx="9">
                  <c:v>Mobil tipe J</c:v>
                </c:pt>
              </c:strCache>
            </c:strRef>
          </c:cat>
          <c:val>
            <c:numRef>
              <c:f>'Pivot Portofolio Regional'!$AD$28:$AM$28</c:f>
              <c:numCache>
                <c:formatCode>0%</c:formatCode>
                <c:ptCount val="10"/>
                <c:pt idx="0">
                  <c:v>0.30454284412826971</c:v>
                </c:pt>
                <c:pt idx="1">
                  <c:v>0.92754991258451303</c:v>
                </c:pt>
                <c:pt idx="2">
                  <c:v>0.72310023350149666</c:v>
                </c:pt>
                <c:pt idx="3">
                  <c:v>0.51912284825435429</c:v>
                </c:pt>
                <c:pt idx="4">
                  <c:v>0.62189499659390979</c:v>
                </c:pt>
                <c:pt idx="5">
                  <c:v>0.4229854740367926</c:v>
                </c:pt>
                <c:pt idx="6">
                  <c:v>0.46044138450002831</c:v>
                </c:pt>
                <c:pt idx="7">
                  <c:v>0.33046193809114865</c:v>
                </c:pt>
                <c:pt idx="8">
                  <c:v>0.49910652152479573</c:v>
                </c:pt>
                <c:pt idx="9">
                  <c:v>0.56363026374909908</c:v>
                </c:pt>
              </c:numCache>
            </c:numRef>
          </c:val>
          <c:extLst>
            <c:ext xmlns:c16="http://schemas.microsoft.com/office/drawing/2014/chart" uri="{C3380CC4-5D6E-409C-BE32-E72D297353CC}">
              <c16:uniqueId val="{00000000-2D2E-4BE4-B0F5-C8CDCDBAED2B}"/>
            </c:ext>
          </c:extLst>
        </c:ser>
        <c:dLbls>
          <c:showLegendKey val="0"/>
          <c:showVal val="0"/>
          <c:showCatName val="0"/>
          <c:showSerName val="0"/>
          <c:showPercent val="0"/>
          <c:showBubbleSize val="0"/>
        </c:dLbls>
        <c:gapWidth val="219"/>
        <c:axId val="600580232"/>
        <c:axId val="600578920"/>
      </c:barChart>
      <c:lineChart>
        <c:grouping val="standard"/>
        <c:varyColors val="0"/>
        <c:ser>
          <c:idx val="1"/>
          <c:order val="1"/>
          <c:tx>
            <c:strRef>
              <c:f>'Pivot Portofolio Regional'!$AC$29</c:f>
              <c:strCache>
                <c:ptCount val="1"/>
                <c:pt idx="0">
                  <c:v>Target</c:v>
                </c:pt>
              </c:strCache>
            </c:strRef>
          </c:tx>
          <c:spPr>
            <a:ln w="28575" cap="rnd">
              <a:solidFill>
                <a:schemeClr val="accent2"/>
              </a:solidFill>
              <a:round/>
            </a:ln>
            <a:effectLst/>
          </c:spPr>
          <c:marker>
            <c:symbol val="none"/>
          </c:marker>
          <c:cat>
            <c:strRef>
              <c:f>'Pivot Portofolio Regional'!$AD$27:$AM$27</c:f>
              <c:strCache>
                <c:ptCount val="10"/>
                <c:pt idx="0">
                  <c:v>Mobil tipe A</c:v>
                </c:pt>
                <c:pt idx="1">
                  <c:v>Mobil tipe B</c:v>
                </c:pt>
                <c:pt idx="2">
                  <c:v>Mobil tipe C</c:v>
                </c:pt>
                <c:pt idx="3">
                  <c:v>Mobil tipe D</c:v>
                </c:pt>
                <c:pt idx="4">
                  <c:v>Mobil tipe E</c:v>
                </c:pt>
                <c:pt idx="5">
                  <c:v>Mobil tipe F</c:v>
                </c:pt>
                <c:pt idx="6">
                  <c:v>Mobil tipe G</c:v>
                </c:pt>
                <c:pt idx="7">
                  <c:v>Mobil tipe H</c:v>
                </c:pt>
                <c:pt idx="8">
                  <c:v>Mobil tipe I</c:v>
                </c:pt>
                <c:pt idx="9">
                  <c:v>Mobil tipe J</c:v>
                </c:pt>
              </c:strCache>
            </c:strRef>
          </c:cat>
          <c:val>
            <c:numRef>
              <c:f>'Pivot Portofolio Regional'!$AD$29:$AM$29</c:f>
              <c:numCache>
                <c:formatCode>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1-2D2E-4BE4-B0F5-C8CDCDBAED2B}"/>
            </c:ext>
          </c:extLst>
        </c:ser>
        <c:dLbls>
          <c:showLegendKey val="0"/>
          <c:showVal val="0"/>
          <c:showCatName val="0"/>
          <c:showSerName val="0"/>
          <c:showPercent val="0"/>
          <c:showBubbleSize val="0"/>
        </c:dLbls>
        <c:marker val="1"/>
        <c:smooth val="0"/>
        <c:axId val="600580232"/>
        <c:axId val="600578920"/>
      </c:lineChart>
      <c:catAx>
        <c:axId val="600580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600578920"/>
        <c:crosses val="autoZero"/>
        <c:auto val="1"/>
        <c:lblAlgn val="ctr"/>
        <c:lblOffset val="100"/>
        <c:noMultiLvlLbl val="0"/>
      </c:catAx>
      <c:valAx>
        <c:axId val="6005789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80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latin typeface="Arial Black" panose="020B0A04020102020204" pitchFamily="34" charset="0"/>
              </a:rPr>
              <a:t>Pencapaian</a:t>
            </a:r>
            <a:r>
              <a:rPr lang="en-ID" baseline="0">
                <a:latin typeface="Arial Black" panose="020B0A04020102020204" pitchFamily="34" charset="0"/>
              </a:rPr>
              <a:t> (Amount)</a:t>
            </a:r>
            <a:endParaRPr lang="en-ID">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Portofolio Regional'!$AS$3</c:f>
              <c:strCache>
                <c:ptCount val="1"/>
                <c:pt idx="0">
                  <c:v>Pencapaian (AMNT)</c:v>
                </c:pt>
              </c:strCache>
            </c:strRef>
          </c:tx>
          <c:spPr>
            <a:solidFill>
              <a:schemeClr val="accent1"/>
            </a:solidFill>
            <a:ln>
              <a:noFill/>
            </a:ln>
            <a:effectLst/>
          </c:spPr>
          <c:invertIfNegative val="0"/>
          <c:cat>
            <c:strRef>
              <c:f>'Pivot Portofolio Regional'!$AR$4:$AR$8</c:f>
              <c:strCache>
                <c:ptCount val="5"/>
                <c:pt idx="0">
                  <c:v>Cabang U</c:v>
                </c:pt>
                <c:pt idx="1">
                  <c:v>Cabang V</c:v>
                </c:pt>
                <c:pt idx="2">
                  <c:v>Cabang W</c:v>
                </c:pt>
                <c:pt idx="3">
                  <c:v>Cabang X</c:v>
                </c:pt>
                <c:pt idx="4">
                  <c:v>Cabang Y</c:v>
                </c:pt>
              </c:strCache>
            </c:strRef>
          </c:cat>
          <c:val>
            <c:numRef>
              <c:f>'Pivot Portofolio Regional'!$AS$4:$AS$8</c:f>
              <c:numCache>
                <c:formatCode>0%</c:formatCode>
                <c:ptCount val="5"/>
                <c:pt idx="0">
                  <c:v>0.55150359546401739</c:v>
                </c:pt>
                <c:pt idx="1">
                  <c:v>0.51080286723637247</c:v>
                </c:pt>
                <c:pt idx="2">
                  <c:v>0.45306843302128291</c:v>
                </c:pt>
                <c:pt idx="3">
                  <c:v>0.5209090105019627</c:v>
                </c:pt>
                <c:pt idx="4">
                  <c:v>0.51445996593093635</c:v>
                </c:pt>
              </c:numCache>
            </c:numRef>
          </c:val>
          <c:extLst>
            <c:ext xmlns:c16="http://schemas.microsoft.com/office/drawing/2014/chart" uri="{C3380CC4-5D6E-409C-BE32-E72D297353CC}">
              <c16:uniqueId val="{00000000-6421-443E-9BCD-74705659A11B}"/>
            </c:ext>
          </c:extLst>
        </c:ser>
        <c:dLbls>
          <c:showLegendKey val="0"/>
          <c:showVal val="0"/>
          <c:showCatName val="0"/>
          <c:showSerName val="0"/>
          <c:showPercent val="0"/>
          <c:showBubbleSize val="0"/>
        </c:dLbls>
        <c:gapWidth val="219"/>
        <c:axId val="460351896"/>
        <c:axId val="460345664"/>
      </c:barChart>
      <c:lineChart>
        <c:grouping val="standard"/>
        <c:varyColors val="0"/>
        <c:ser>
          <c:idx val="1"/>
          <c:order val="1"/>
          <c:tx>
            <c:strRef>
              <c:f>'Pivot Portofolio Regional'!$AT$3</c:f>
              <c:strCache>
                <c:ptCount val="1"/>
                <c:pt idx="0">
                  <c:v>Target</c:v>
                </c:pt>
              </c:strCache>
            </c:strRef>
          </c:tx>
          <c:spPr>
            <a:ln w="28575" cap="rnd">
              <a:solidFill>
                <a:schemeClr val="accent2"/>
              </a:solidFill>
              <a:round/>
            </a:ln>
            <a:effectLst/>
          </c:spPr>
          <c:marker>
            <c:symbol val="none"/>
          </c:marker>
          <c:cat>
            <c:strRef>
              <c:f>'Pivot Portofolio Regional'!$AR$4:$AR$8</c:f>
              <c:strCache>
                <c:ptCount val="5"/>
                <c:pt idx="0">
                  <c:v>Cabang U</c:v>
                </c:pt>
                <c:pt idx="1">
                  <c:v>Cabang V</c:v>
                </c:pt>
                <c:pt idx="2">
                  <c:v>Cabang W</c:v>
                </c:pt>
                <c:pt idx="3">
                  <c:v>Cabang X</c:v>
                </c:pt>
                <c:pt idx="4">
                  <c:v>Cabang Y</c:v>
                </c:pt>
              </c:strCache>
            </c:strRef>
          </c:cat>
          <c:val>
            <c:numRef>
              <c:f>'Pivot Portofolio Regional'!$AT$4:$AT$8</c:f>
              <c:numCache>
                <c:formatCode>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1-6421-443E-9BCD-74705659A11B}"/>
            </c:ext>
          </c:extLst>
        </c:ser>
        <c:dLbls>
          <c:showLegendKey val="0"/>
          <c:showVal val="0"/>
          <c:showCatName val="0"/>
          <c:showSerName val="0"/>
          <c:showPercent val="0"/>
          <c:showBubbleSize val="0"/>
        </c:dLbls>
        <c:marker val="1"/>
        <c:smooth val="0"/>
        <c:axId val="460351896"/>
        <c:axId val="460345664"/>
      </c:lineChart>
      <c:catAx>
        <c:axId val="46035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460345664"/>
        <c:crosses val="autoZero"/>
        <c:auto val="1"/>
        <c:lblAlgn val="ctr"/>
        <c:lblOffset val="100"/>
        <c:noMultiLvlLbl val="0"/>
      </c:catAx>
      <c:valAx>
        <c:axId val="4603456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51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latin typeface="Arial Black" panose="020B0A04020102020204" pitchFamily="34" charset="0"/>
              </a:rPr>
              <a:t>Pencapaian</a:t>
            </a:r>
            <a:r>
              <a:rPr lang="en-ID" baseline="0">
                <a:latin typeface="Arial Black" panose="020B0A04020102020204" pitchFamily="34" charset="0"/>
              </a:rPr>
              <a:t> (QTY)</a:t>
            </a:r>
            <a:endParaRPr lang="en-ID">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Portofolio Regional'!$AZ$3</c:f>
              <c:strCache>
                <c:ptCount val="1"/>
                <c:pt idx="0">
                  <c:v>Pencapaian (QTY)</c:v>
                </c:pt>
              </c:strCache>
            </c:strRef>
          </c:tx>
          <c:spPr>
            <a:solidFill>
              <a:schemeClr val="accent1"/>
            </a:solidFill>
            <a:ln>
              <a:noFill/>
            </a:ln>
            <a:effectLst/>
          </c:spPr>
          <c:invertIfNegative val="0"/>
          <c:cat>
            <c:strRef>
              <c:f>'Pivot Portofolio Regional'!$AY$4:$AY$8</c:f>
              <c:strCache>
                <c:ptCount val="5"/>
                <c:pt idx="0">
                  <c:v>Cabang U</c:v>
                </c:pt>
                <c:pt idx="1">
                  <c:v>Cabang V</c:v>
                </c:pt>
                <c:pt idx="2">
                  <c:v>Cabang W</c:v>
                </c:pt>
                <c:pt idx="3">
                  <c:v>Cabang X</c:v>
                </c:pt>
                <c:pt idx="4">
                  <c:v>Cabang Y</c:v>
                </c:pt>
              </c:strCache>
            </c:strRef>
          </c:cat>
          <c:val>
            <c:numRef>
              <c:f>'Pivot Portofolio Regional'!$AZ$4:$AZ$8</c:f>
              <c:numCache>
                <c:formatCode>0%</c:formatCode>
                <c:ptCount val="5"/>
                <c:pt idx="0">
                  <c:v>0.9285714285714286</c:v>
                </c:pt>
                <c:pt idx="1">
                  <c:v>0.8125</c:v>
                </c:pt>
                <c:pt idx="2">
                  <c:v>0.73076923076923073</c:v>
                </c:pt>
                <c:pt idx="3">
                  <c:v>0.80851063829787229</c:v>
                </c:pt>
                <c:pt idx="4">
                  <c:v>0.85365853658536583</c:v>
                </c:pt>
              </c:numCache>
            </c:numRef>
          </c:val>
          <c:extLst>
            <c:ext xmlns:c16="http://schemas.microsoft.com/office/drawing/2014/chart" uri="{C3380CC4-5D6E-409C-BE32-E72D297353CC}">
              <c16:uniqueId val="{00000000-7067-4A2D-A669-6C7C6B2C3AB8}"/>
            </c:ext>
          </c:extLst>
        </c:ser>
        <c:dLbls>
          <c:showLegendKey val="0"/>
          <c:showVal val="0"/>
          <c:showCatName val="0"/>
          <c:showSerName val="0"/>
          <c:showPercent val="0"/>
          <c:showBubbleSize val="0"/>
        </c:dLbls>
        <c:gapWidth val="219"/>
        <c:axId val="460351896"/>
        <c:axId val="460345664"/>
      </c:barChart>
      <c:lineChart>
        <c:grouping val="standard"/>
        <c:varyColors val="0"/>
        <c:ser>
          <c:idx val="1"/>
          <c:order val="1"/>
          <c:tx>
            <c:strRef>
              <c:f>'Pivot Portofolio Regional'!$BA$3</c:f>
              <c:strCache>
                <c:ptCount val="1"/>
                <c:pt idx="0">
                  <c:v>Target</c:v>
                </c:pt>
              </c:strCache>
            </c:strRef>
          </c:tx>
          <c:spPr>
            <a:ln w="28575" cap="rnd">
              <a:solidFill>
                <a:schemeClr val="accent2"/>
              </a:solidFill>
              <a:round/>
            </a:ln>
            <a:effectLst/>
          </c:spPr>
          <c:marker>
            <c:symbol val="none"/>
          </c:marker>
          <c:cat>
            <c:strRef>
              <c:f>'Pivot Portofolio Regional'!$AR$4:$AR$8</c:f>
              <c:strCache>
                <c:ptCount val="5"/>
                <c:pt idx="0">
                  <c:v>Cabang U</c:v>
                </c:pt>
                <c:pt idx="1">
                  <c:v>Cabang V</c:v>
                </c:pt>
                <c:pt idx="2">
                  <c:v>Cabang W</c:v>
                </c:pt>
                <c:pt idx="3">
                  <c:v>Cabang X</c:v>
                </c:pt>
                <c:pt idx="4">
                  <c:v>Cabang Y</c:v>
                </c:pt>
              </c:strCache>
            </c:strRef>
          </c:cat>
          <c:val>
            <c:numRef>
              <c:f>'Pivot Portofolio Regional'!$BA$4:$BA$8</c:f>
              <c:numCache>
                <c:formatCode>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1-7067-4A2D-A669-6C7C6B2C3AB8}"/>
            </c:ext>
          </c:extLst>
        </c:ser>
        <c:dLbls>
          <c:showLegendKey val="0"/>
          <c:showVal val="0"/>
          <c:showCatName val="0"/>
          <c:showSerName val="0"/>
          <c:showPercent val="0"/>
          <c:showBubbleSize val="0"/>
        </c:dLbls>
        <c:marker val="1"/>
        <c:smooth val="0"/>
        <c:axId val="460351896"/>
        <c:axId val="460345664"/>
      </c:lineChart>
      <c:catAx>
        <c:axId val="46035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460345664"/>
        <c:crosses val="autoZero"/>
        <c:auto val="1"/>
        <c:lblAlgn val="ctr"/>
        <c:lblOffset val="100"/>
        <c:noMultiLvlLbl val="0"/>
      </c:catAx>
      <c:valAx>
        <c:axId val="4603456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51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4">
                <a:lumMod val="40000"/>
                <a:lumOff val="60000"/>
              </a:schemeClr>
            </a:solidFill>
          </c:spPr>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36B6-45B8-AC19-E3D746F12AE2}"/>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36B6-45B8-AC19-E3D746F12AE2}"/>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36B6-45B8-AC19-E3D746F12AE2}"/>
              </c:ext>
            </c:extLst>
          </c:dPt>
          <c:dPt>
            <c:idx val="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7-36B6-45B8-AC19-E3D746F12AE2}"/>
              </c:ext>
            </c:extLst>
          </c:dPt>
          <c:dPt>
            <c:idx val="4"/>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9-36B6-45B8-AC19-E3D746F12AE2}"/>
              </c:ext>
            </c:extLst>
          </c:dPt>
          <c:dPt>
            <c:idx val="5"/>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B-36B6-45B8-AC19-E3D746F12AE2}"/>
              </c:ext>
            </c:extLst>
          </c:dPt>
          <c:dPt>
            <c:idx val="6"/>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D-36B6-45B8-AC19-E3D746F12AE2}"/>
              </c:ext>
            </c:extLst>
          </c:dPt>
          <c:dPt>
            <c:idx val="7"/>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F-36B6-45B8-AC19-E3D746F12AE2}"/>
              </c:ext>
            </c:extLst>
          </c:dPt>
          <c:dPt>
            <c:idx val="8"/>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1-36B6-45B8-AC19-E3D746F12AE2}"/>
              </c:ext>
            </c:extLst>
          </c:dPt>
          <c:dPt>
            <c:idx val="9"/>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3-36B6-45B8-AC19-E3D746F12AE2}"/>
              </c:ext>
            </c:extLst>
          </c:dPt>
          <c:dPt>
            <c:idx val="1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5-36B6-45B8-AC19-E3D746F12AE2}"/>
              </c:ext>
            </c:extLst>
          </c:dPt>
          <c:dPt>
            <c:idx val="1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7-36B6-45B8-AC19-E3D746F12AE2}"/>
              </c:ext>
            </c:extLst>
          </c:dPt>
          <c:dPt>
            <c:idx val="1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9-36B6-45B8-AC19-E3D746F12AE2}"/>
              </c:ext>
            </c:extLst>
          </c:dPt>
          <c:dPt>
            <c:idx val="1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B-36B6-45B8-AC19-E3D746F12AE2}"/>
              </c:ext>
            </c:extLst>
          </c:dPt>
          <c:dPt>
            <c:idx val="14"/>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D-36B6-45B8-AC19-E3D746F12AE2}"/>
              </c:ext>
            </c:extLst>
          </c:dPt>
          <c:dPt>
            <c:idx val="15"/>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F-36B6-45B8-AC19-E3D746F12AE2}"/>
              </c:ext>
            </c:extLst>
          </c:dPt>
          <c:dPt>
            <c:idx val="16"/>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21-36B6-45B8-AC19-E3D746F12AE2}"/>
              </c:ext>
            </c:extLst>
          </c:dPt>
          <c:dPt>
            <c:idx val="17"/>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23-36B6-45B8-AC19-E3D746F12AE2}"/>
              </c:ext>
            </c:extLst>
          </c:dPt>
          <c:dPt>
            <c:idx val="18"/>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25-36B6-45B8-AC19-E3D746F12AE2}"/>
              </c:ext>
            </c:extLst>
          </c:dPt>
          <c:dPt>
            <c:idx val="19"/>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27-36B6-45B8-AC19-E3D746F12AE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6B6-45B8-AC19-E3D746F12AE2}"/>
            </c:ext>
          </c:extLst>
        </c:ser>
        <c:dLbls>
          <c:showLegendKey val="0"/>
          <c:showVal val="0"/>
          <c:showCatName val="0"/>
          <c:showSerName val="0"/>
          <c:showPercent val="0"/>
          <c:showBubbleSize val="0"/>
          <c:showLeaderLines val="1"/>
        </c:dLbls>
        <c:firstSliceAng val="0"/>
        <c:holeSize val="40"/>
      </c:doughnutChart>
      <c:doughnutChart>
        <c:varyColors val="1"/>
        <c:ser>
          <c:idx val="1"/>
          <c:order val="1"/>
          <c:tx>
            <c:v>Regional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A-36B6-45B8-AC19-E3D746F12AE2}"/>
              </c:ext>
            </c:extLst>
          </c:dPt>
          <c:dPt>
            <c:idx val="1"/>
            <c:bubble3D val="0"/>
            <c:spPr>
              <a:solidFill>
                <a:schemeClr val="accent5">
                  <a:alpha val="0"/>
                </a:schemeClr>
              </a:solidFill>
              <a:ln w="19050">
                <a:solidFill>
                  <a:schemeClr val="lt1"/>
                </a:solidFill>
              </a:ln>
              <a:effectLst/>
            </c:spPr>
            <c:extLst>
              <c:ext xmlns:c16="http://schemas.microsoft.com/office/drawing/2014/chart" uri="{C3380CC4-5D6E-409C-BE32-E72D297353CC}">
                <c16:uniqueId val="{0000002C-36B6-45B8-AC19-E3D746F12AE2}"/>
              </c:ext>
            </c:extLst>
          </c:dPt>
          <c:val>
            <c:numRef>
              <c:f>'Pivot Portofolio Regional'!$F$4:$G$4</c:f>
              <c:numCache>
                <c:formatCode>0%</c:formatCode>
                <c:ptCount val="2"/>
                <c:pt idx="0">
                  <c:v>0.50794273554522662</c:v>
                </c:pt>
                <c:pt idx="1">
                  <c:v>0.49205726445477338</c:v>
                </c:pt>
              </c:numCache>
            </c:numRef>
          </c:val>
          <c:extLst>
            <c:ext xmlns:c16="http://schemas.microsoft.com/office/drawing/2014/chart" uri="{C3380CC4-5D6E-409C-BE32-E72D297353CC}">
              <c16:uniqueId val="{0000002D-36B6-45B8-AC19-E3D746F12AE2}"/>
            </c:ext>
          </c:extLst>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0" i="1" u="none" strike="noStrike" kern="1200" spc="0" baseline="0">
                <a:solidFill>
                  <a:sysClr val="windowText" lastClr="000000">
                    <a:lumMod val="65000"/>
                    <a:lumOff val="35000"/>
                  </a:sysClr>
                </a:solidFill>
                <a:latin typeface="Arial Black" panose="020B0A04020102020204" pitchFamily="34" charset="0"/>
                <a:ea typeface="+mn-ea"/>
                <a:cs typeface="+mn-cs"/>
              </a:defRPr>
            </a:pPr>
            <a:r>
              <a:rPr lang="en-US" sz="1500" b="0" i="1" baseline="0">
                <a:effectLst/>
                <a:latin typeface="Arial Black" panose="020B0A04020102020204" pitchFamily="34" charset="0"/>
              </a:rPr>
              <a:t>Rekomendasi  Based On Profesi</a:t>
            </a:r>
            <a:endParaRPr lang="en-ID" sz="1500" i="1">
              <a:effectLst/>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500" b="0" i="1" u="none" strike="noStrike" kern="1200" spc="0" baseline="0">
              <a:solidFill>
                <a:sysClr val="windowText" lastClr="000000">
                  <a:lumMod val="65000"/>
                  <a:lumOff val="35000"/>
                </a:sysClr>
              </a:solidFill>
              <a:latin typeface="Arial Black" panose="020B0A04020102020204" pitchFamily="34" charset="0"/>
              <a:ea typeface="+mn-ea"/>
              <a:cs typeface="+mn-cs"/>
            </a:defRPr>
          </a:pPr>
          <a:endParaRPr lang="en-US"/>
        </a:p>
      </c:txPr>
    </c:title>
    <c:autoTitleDeleted val="0"/>
    <c:plotArea>
      <c:layout/>
      <c:barChart>
        <c:barDir val="bar"/>
        <c:grouping val="clustered"/>
        <c:varyColors val="0"/>
        <c:ser>
          <c:idx val="0"/>
          <c:order val="0"/>
          <c:tx>
            <c:strRef>
              <c:f>'Pivot Portofolio Regional'!$BK$3</c:f>
              <c:strCache>
                <c:ptCount val="1"/>
                <c:pt idx="0">
                  <c:v>Qty</c:v>
                </c:pt>
              </c:strCache>
            </c:strRef>
          </c:tx>
          <c:spPr>
            <a:solidFill>
              <a:schemeClr val="accent1"/>
            </a:solidFill>
            <a:ln>
              <a:noFill/>
            </a:ln>
            <a:effectLst/>
          </c:spPr>
          <c:invertIfNegative val="0"/>
          <c:dPt>
            <c:idx val="0"/>
            <c:invertIfNegative val="0"/>
            <c:bubble3D val="0"/>
            <c:spPr>
              <a:solidFill>
                <a:srgbClr val="00FF00"/>
              </a:solidFill>
              <a:ln>
                <a:noFill/>
              </a:ln>
              <a:effectLst/>
            </c:spPr>
            <c:extLst>
              <c:ext xmlns:c16="http://schemas.microsoft.com/office/drawing/2014/chart" uri="{C3380CC4-5D6E-409C-BE32-E72D297353CC}">
                <c16:uniqueId val="{00000002-E0C9-4D61-8AEE-E771D1CA8CF6}"/>
              </c:ext>
            </c:extLst>
          </c:dPt>
          <c:dPt>
            <c:idx val="1"/>
            <c:invertIfNegative val="0"/>
            <c:bubble3D val="0"/>
            <c:spPr>
              <a:solidFill>
                <a:srgbClr val="00FF00"/>
              </a:solidFill>
              <a:ln>
                <a:noFill/>
              </a:ln>
              <a:effectLst/>
            </c:spPr>
            <c:extLst>
              <c:ext xmlns:c16="http://schemas.microsoft.com/office/drawing/2014/chart" uri="{C3380CC4-5D6E-409C-BE32-E72D297353CC}">
                <c16:uniqueId val="{00000003-E0C9-4D61-8AEE-E771D1CA8CF6}"/>
              </c:ext>
            </c:extLst>
          </c:dPt>
          <c:dPt>
            <c:idx val="2"/>
            <c:invertIfNegative val="0"/>
            <c:bubble3D val="0"/>
            <c:spPr>
              <a:solidFill>
                <a:srgbClr val="FFC000"/>
              </a:solidFill>
              <a:ln>
                <a:noFill/>
              </a:ln>
              <a:effectLst/>
            </c:spPr>
            <c:extLst>
              <c:ext xmlns:c16="http://schemas.microsoft.com/office/drawing/2014/chart" uri="{C3380CC4-5D6E-409C-BE32-E72D297353CC}">
                <c16:uniqueId val="{00000001-E0C9-4D61-8AEE-E771D1CA8CF6}"/>
              </c:ext>
            </c:extLst>
          </c:dPt>
          <c:dPt>
            <c:idx val="3"/>
            <c:invertIfNegative val="0"/>
            <c:bubble3D val="0"/>
            <c:spPr>
              <a:solidFill>
                <a:srgbClr val="FFC000"/>
              </a:solidFill>
              <a:ln>
                <a:noFill/>
              </a:ln>
              <a:effectLst/>
            </c:spPr>
            <c:extLst>
              <c:ext xmlns:c16="http://schemas.microsoft.com/office/drawing/2014/chart" uri="{C3380CC4-5D6E-409C-BE32-E72D297353CC}">
                <c16:uniqueId val="{00000004-E0C9-4D61-8AEE-E771D1CA8CF6}"/>
              </c:ext>
            </c:extLst>
          </c:dPt>
          <c:cat>
            <c:strRef>
              <c:f>'Pivot Portofolio Regional'!$BJ$4:$BJ$8</c:f>
              <c:strCache>
                <c:ptCount val="5"/>
                <c:pt idx="0">
                  <c:v>TENAGA KESEHATAN</c:v>
                </c:pt>
                <c:pt idx="1">
                  <c:v>PENDIDIKAN</c:v>
                </c:pt>
                <c:pt idx="2">
                  <c:v>PEGAWAI NEGERI</c:v>
                </c:pt>
                <c:pt idx="3">
                  <c:v>KARYAWAN SWASTA</c:v>
                </c:pt>
                <c:pt idx="4">
                  <c:v>WIRASWASTA</c:v>
                </c:pt>
              </c:strCache>
            </c:strRef>
          </c:cat>
          <c:val>
            <c:numRef>
              <c:f>'Pivot Portofolio Regional'!$BK$4:$BK$8</c:f>
              <c:numCache>
                <c:formatCode>General</c:formatCode>
                <c:ptCount val="5"/>
                <c:pt idx="0">
                  <c:v>16</c:v>
                </c:pt>
                <c:pt idx="1">
                  <c:v>27</c:v>
                </c:pt>
                <c:pt idx="2">
                  <c:v>46</c:v>
                </c:pt>
                <c:pt idx="3">
                  <c:v>48</c:v>
                </c:pt>
                <c:pt idx="4">
                  <c:v>52</c:v>
                </c:pt>
              </c:numCache>
            </c:numRef>
          </c:val>
          <c:extLst>
            <c:ext xmlns:c16="http://schemas.microsoft.com/office/drawing/2014/chart" uri="{C3380CC4-5D6E-409C-BE32-E72D297353CC}">
              <c16:uniqueId val="{00000000-E0C9-4D61-8AEE-E771D1CA8CF6}"/>
            </c:ext>
          </c:extLst>
        </c:ser>
        <c:dLbls>
          <c:showLegendKey val="0"/>
          <c:showVal val="0"/>
          <c:showCatName val="0"/>
          <c:showSerName val="0"/>
          <c:showPercent val="0"/>
          <c:showBubbleSize val="0"/>
        </c:dLbls>
        <c:gapWidth val="182"/>
        <c:axId val="446086984"/>
        <c:axId val="446093544"/>
      </c:barChart>
      <c:catAx>
        <c:axId val="446086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446093544"/>
        <c:crosses val="autoZero"/>
        <c:auto val="1"/>
        <c:lblAlgn val="ctr"/>
        <c:lblOffset val="100"/>
        <c:noMultiLvlLbl val="0"/>
      </c:catAx>
      <c:valAx>
        <c:axId val="446093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86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4">
                <a:lumMod val="60000"/>
                <a:lumOff val="40000"/>
              </a:schemeClr>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EF9B-4BF1-BCFD-B79263C6DF7A}"/>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EF9B-4BF1-BCFD-B79263C6DF7A}"/>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EF9B-4BF1-BCFD-B79263C6DF7A}"/>
              </c:ext>
            </c:extLst>
          </c:dPt>
          <c:dPt>
            <c:idx val="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7-EF9B-4BF1-BCFD-B79263C6DF7A}"/>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EF9B-4BF1-BCFD-B79263C6DF7A}"/>
              </c:ext>
            </c:extLst>
          </c:dPt>
          <c:dPt>
            <c:idx val="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B-EF9B-4BF1-BCFD-B79263C6DF7A}"/>
              </c:ext>
            </c:extLst>
          </c:dPt>
          <c:dPt>
            <c:idx val="6"/>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D-EF9B-4BF1-BCFD-B79263C6DF7A}"/>
              </c:ext>
            </c:extLst>
          </c:dPt>
          <c:dPt>
            <c:idx val="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F-EF9B-4BF1-BCFD-B79263C6DF7A}"/>
              </c:ext>
            </c:extLst>
          </c:dPt>
          <c:dPt>
            <c:idx val="8"/>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1-EF9B-4BF1-BCFD-B79263C6DF7A}"/>
              </c:ext>
            </c:extLst>
          </c:dPt>
          <c:dPt>
            <c:idx val="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3-EF9B-4BF1-BCFD-B79263C6DF7A}"/>
              </c:ext>
            </c:extLst>
          </c:dPt>
          <c:dPt>
            <c:idx val="1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5-EF9B-4BF1-BCFD-B79263C6DF7A}"/>
              </c:ext>
            </c:extLst>
          </c:dPt>
          <c:dPt>
            <c:idx val="1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7-EF9B-4BF1-BCFD-B79263C6DF7A}"/>
              </c:ext>
            </c:extLst>
          </c:dPt>
          <c:dPt>
            <c:idx val="1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9-EF9B-4BF1-BCFD-B79263C6DF7A}"/>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EF9B-4BF1-BCFD-B79263C6DF7A}"/>
              </c:ext>
            </c:extLst>
          </c:dPt>
          <c:dPt>
            <c:idx val="1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D-EF9B-4BF1-BCFD-B79263C6DF7A}"/>
              </c:ext>
            </c:extLst>
          </c:dPt>
          <c:dPt>
            <c:idx val="1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F-EF9B-4BF1-BCFD-B79263C6DF7A}"/>
              </c:ext>
            </c:extLst>
          </c:dPt>
          <c:dPt>
            <c:idx val="16"/>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1-EF9B-4BF1-BCFD-B79263C6DF7A}"/>
              </c:ext>
            </c:extLst>
          </c:dPt>
          <c:dPt>
            <c:idx val="1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3-EF9B-4BF1-BCFD-B79263C6DF7A}"/>
              </c:ext>
            </c:extLst>
          </c:dPt>
          <c:dPt>
            <c:idx val="18"/>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5-EF9B-4BF1-BCFD-B79263C6DF7A}"/>
              </c:ext>
            </c:extLst>
          </c:dPt>
          <c:dPt>
            <c:idx val="1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7-EF9B-4BF1-BCFD-B79263C6DF7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EF9B-4BF1-BCFD-B79263C6DF7A}"/>
            </c:ext>
          </c:extLst>
        </c:ser>
        <c:dLbls>
          <c:showLegendKey val="0"/>
          <c:showVal val="0"/>
          <c:showCatName val="0"/>
          <c:showSerName val="0"/>
          <c:showPercent val="0"/>
          <c:showBubbleSize val="0"/>
          <c:showLeaderLines val="1"/>
        </c:dLbls>
        <c:firstSliceAng val="0"/>
        <c:holeSize val="39"/>
      </c:doughnutChart>
      <c:doughnutChart>
        <c:varyColors val="1"/>
        <c:ser>
          <c:idx val="1"/>
          <c:order val="1"/>
          <c:tx>
            <c:strRef>
              <c:f>'Pivot Portofolio Product'!$E$4</c:f>
              <c:strCache>
                <c:ptCount val="1"/>
                <c:pt idx="0">
                  <c:v>Mobil tipe 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A-EF9B-4BF1-BCFD-B79263C6DF7A}"/>
              </c:ext>
            </c:extLst>
          </c:dPt>
          <c:dPt>
            <c:idx val="1"/>
            <c:bubble3D val="0"/>
            <c:spPr>
              <a:solidFill>
                <a:schemeClr val="accent5">
                  <a:lumMod val="20000"/>
                  <a:lumOff val="80000"/>
                  <a:alpha val="0"/>
                </a:schemeClr>
              </a:solidFill>
              <a:ln w="19050">
                <a:solidFill>
                  <a:schemeClr val="lt1"/>
                </a:solidFill>
              </a:ln>
              <a:effectLst/>
            </c:spPr>
            <c:extLst>
              <c:ext xmlns:c16="http://schemas.microsoft.com/office/drawing/2014/chart" uri="{C3380CC4-5D6E-409C-BE32-E72D297353CC}">
                <c16:uniqueId val="{0000002C-EF9B-4BF1-BCFD-B79263C6DF7A}"/>
              </c:ext>
            </c:extLst>
          </c:dPt>
          <c:val>
            <c:numRef>
              <c:f>'Pivot Portofolio Product'!$F$4:$G$4</c:f>
              <c:numCache>
                <c:formatCode>0%</c:formatCode>
                <c:ptCount val="2"/>
                <c:pt idx="0">
                  <c:v>0.4765370429785431</c:v>
                </c:pt>
                <c:pt idx="1">
                  <c:v>0.52346295702145684</c:v>
                </c:pt>
              </c:numCache>
            </c:numRef>
          </c:val>
          <c:extLst>
            <c:ext xmlns:c16="http://schemas.microsoft.com/office/drawing/2014/chart" uri="{C3380CC4-5D6E-409C-BE32-E72D297353CC}">
              <c16:uniqueId val="{0000002D-EF9B-4BF1-BCFD-B79263C6DF7A}"/>
            </c:ext>
          </c:extLst>
        </c:ser>
        <c:dLbls>
          <c:showLegendKey val="0"/>
          <c:showVal val="0"/>
          <c:showCatName val="0"/>
          <c:showSerName val="0"/>
          <c:showPercent val="0"/>
          <c:showBubbleSize val="0"/>
          <c:showLeaderLines val="1"/>
        </c:dLbls>
        <c:firstSliceAng val="0"/>
        <c:holeSize val="3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ID">
                <a:latin typeface="Arial Black" panose="020B0A04020102020204" pitchFamily="34" charset="0"/>
              </a:rPr>
              <a:t>Performa Regional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'Pivot Portofolio Product'!$AD$3</c:f>
              <c:strCache>
                <c:ptCount val="1"/>
                <c:pt idx="0">
                  <c:v>Sum of Target (AMNT)</c:v>
                </c:pt>
              </c:strCache>
            </c:strRef>
          </c:tx>
          <c:spPr>
            <a:solidFill>
              <a:schemeClr val="accent1"/>
            </a:solidFill>
            <a:ln>
              <a:noFill/>
            </a:ln>
            <a:effectLst/>
          </c:spPr>
          <c:invertIfNegative val="0"/>
          <c:cat>
            <c:strRef>
              <c:f>'Pivot Portofolio Product'!$AC$4:$AC$8</c:f>
              <c:strCache>
                <c:ptCount val="5"/>
                <c:pt idx="0">
                  <c:v>Regional 1</c:v>
                </c:pt>
                <c:pt idx="1">
                  <c:v>Regional 2</c:v>
                </c:pt>
                <c:pt idx="2">
                  <c:v>Regional 3</c:v>
                </c:pt>
                <c:pt idx="3">
                  <c:v>Regional 4</c:v>
                </c:pt>
                <c:pt idx="4">
                  <c:v>Regional 5</c:v>
                </c:pt>
              </c:strCache>
            </c:strRef>
          </c:cat>
          <c:val>
            <c:numRef>
              <c:f>'Pivot Portofolio Product'!$AD$4:$AD$8</c:f>
              <c:numCache>
                <c:formatCode>0%</c:formatCode>
                <c:ptCount val="5"/>
                <c:pt idx="0">
                  <c:v>0.27527250367642675</c:v>
                </c:pt>
                <c:pt idx="1">
                  <c:v>0.46646033149882948</c:v>
                </c:pt>
                <c:pt idx="2">
                  <c:v>0.6814368790504064</c:v>
                </c:pt>
                <c:pt idx="3">
                  <c:v>0.5727843029690739</c:v>
                </c:pt>
                <c:pt idx="4">
                  <c:v>0.4229854740367926</c:v>
                </c:pt>
              </c:numCache>
            </c:numRef>
          </c:val>
          <c:extLst>
            <c:ext xmlns:c16="http://schemas.microsoft.com/office/drawing/2014/chart" uri="{C3380CC4-5D6E-409C-BE32-E72D297353CC}">
              <c16:uniqueId val="{00000000-3C0C-46F9-A666-CD1DFFCE017C}"/>
            </c:ext>
          </c:extLst>
        </c:ser>
        <c:dLbls>
          <c:showLegendKey val="0"/>
          <c:showVal val="0"/>
          <c:showCatName val="0"/>
          <c:showSerName val="0"/>
          <c:showPercent val="0"/>
          <c:showBubbleSize val="0"/>
        </c:dLbls>
        <c:gapWidth val="219"/>
        <c:axId val="442805992"/>
        <c:axId val="442805664"/>
      </c:barChart>
      <c:lineChart>
        <c:grouping val="standard"/>
        <c:varyColors val="0"/>
        <c:ser>
          <c:idx val="1"/>
          <c:order val="1"/>
          <c:tx>
            <c:strRef>
              <c:f>'Pivot Portofolio Product'!$AE$3</c:f>
              <c:strCache>
                <c:ptCount val="1"/>
                <c:pt idx="0">
                  <c:v>Target</c:v>
                </c:pt>
              </c:strCache>
            </c:strRef>
          </c:tx>
          <c:spPr>
            <a:ln w="28575" cap="rnd">
              <a:solidFill>
                <a:schemeClr val="accent2"/>
              </a:solidFill>
              <a:round/>
            </a:ln>
            <a:effectLst/>
          </c:spPr>
          <c:marker>
            <c:symbol val="none"/>
          </c:marker>
          <c:cat>
            <c:strRef>
              <c:f>'Pivot Portofolio Product'!$AC$4:$AC$8</c:f>
              <c:strCache>
                <c:ptCount val="5"/>
                <c:pt idx="0">
                  <c:v>Regional 1</c:v>
                </c:pt>
                <c:pt idx="1">
                  <c:v>Regional 2</c:v>
                </c:pt>
                <c:pt idx="2">
                  <c:v>Regional 3</c:v>
                </c:pt>
                <c:pt idx="3">
                  <c:v>Regional 4</c:v>
                </c:pt>
                <c:pt idx="4">
                  <c:v>Regional 5</c:v>
                </c:pt>
              </c:strCache>
            </c:strRef>
          </c:cat>
          <c:val>
            <c:numRef>
              <c:f>'Pivot Portofolio Product'!$AE$4:$AE$8</c:f>
              <c:numCache>
                <c:formatCode>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1-3C0C-46F9-A666-CD1DFFCE017C}"/>
            </c:ext>
          </c:extLst>
        </c:ser>
        <c:dLbls>
          <c:showLegendKey val="0"/>
          <c:showVal val="0"/>
          <c:showCatName val="0"/>
          <c:showSerName val="0"/>
          <c:showPercent val="0"/>
          <c:showBubbleSize val="0"/>
        </c:dLbls>
        <c:marker val="1"/>
        <c:smooth val="0"/>
        <c:axId val="442805992"/>
        <c:axId val="442805664"/>
      </c:lineChart>
      <c:catAx>
        <c:axId val="44280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442805664"/>
        <c:crosses val="autoZero"/>
        <c:auto val="1"/>
        <c:lblAlgn val="ctr"/>
        <c:lblOffset val="100"/>
        <c:noMultiLvlLbl val="0"/>
      </c:catAx>
      <c:valAx>
        <c:axId val="4428056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05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131762</xdr:colOff>
      <xdr:row>2</xdr:row>
      <xdr:rowOff>97631</xdr:rowOff>
    </xdr:from>
    <xdr:to>
      <xdr:col>7</xdr:col>
      <xdr:colOff>369093</xdr:colOff>
      <xdr:row>9</xdr:row>
      <xdr:rowOff>107155</xdr:rowOff>
    </xdr:to>
    <xdr:grpSp>
      <xdr:nvGrpSpPr>
        <xdr:cNvPr id="20" name="Group 19">
          <a:extLst>
            <a:ext uri="{FF2B5EF4-FFF2-40B4-BE49-F238E27FC236}">
              <a16:creationId xmlns:a16="http://schemas.microsoft.com/office/drawing/2014/main" id="{067B2F6F-6A92-4EB1-B531-5492975DA411}"/>
            </a:ext>
          </a:extLst>
        </xdr:cNvPr>
        <xdr:cNvGrpSpPr/>
      </xdr:nvGrpSpPr>
      <xdr:grpSpPr>
        <a:xfrm>
          <a:off x="3193369" y="628310"/>
          <a:ext cx="1461974" cy="1343024"/>
          <a:chOff x="3239294" y="323850"/>
          <a:chExt cx="1666081" cy="1219200"/>
        </a:xfrm>
      </xdr:grpSpPr>
      <xdr:grpSp>
        <xdr:nvGrpSpPr>
          <xdr:cNvPr id="11" name="Group 10">
            <a:extLst>
              <a:ext uri="{FF2B5EF4-FFF2-40B4-BE49-F238E27FC236}">
                <a16:creationId xmlns:a16="http://schemas.microsoft.com/office/drawing/2014/main" id="{3FE7877B-D105-4EC5-81B4-C8413F041DB1}"/>
              </a:ext>
            </a:extLst>
          </xdr:cNvPr>
          <xdr:cNvGrpSpPr/>
        </xdr:nvGrpSpPr>
        <xdr:grpSpPr>
          <a:xfrm>
            <a:off x="3239294" y="323850"/>
            <a:ext cx="1666081" cy="1219200"/>
            <a:chOff x="7400926" y="1109662"/>
            <a:chExt cx="2409824" cy="1547813"/>
          </a:xfrm>
        </xdr:grpSpPr>
        <xdr:graphicFrame macro="">
          <xdr:nvGraphicFramePr>
            <xdr:cNvPr id="13" name="Chart 12">
              <a:extLst>
                <a:ext uri="{FF2B5EF4-FFF2-40B4-BE49-F238E27FC236}">
                  <a16:creationId xmlns:a16="http://schemas.microsoft.com/office/drawing/2014/main" id="{7A08572E-41F9-42EA-80BD-4190A0395FCF}"/>
                </a:ext>
              </a:extLst>
            </xdr:cNvPr>
            <xdr:cNvGraphicFramePr/>
          </xdr:nvGraphicFramePr>
          <xdr:xfrm>
            <a:off x="7400926" y="1109662"/>
            <a:ext cx="2409824" cy="1547813"/>
          </xdr:xfrm>
          <a:graphic>
            <a:graphicData uri="http://schemas.openxmlformats.org/drawingml/2006/chart">
              <c:chart xmlns:c="http://schemas.openxmlformats.org/drawingml/2006/chart" xmlns:r="http://schemas.openxmlformats.org/officeDocument/2006/relationships" r:id="rId1"/>
            </a:graphicData>
          </a:graphic>
        </xdr:graphicFrame>
        <xdr:sp macro="" textlink="'Pivot Portofolio Regional'!N4">
          <xdr:nvSpPr>
            <xdr:cNvPr id="14" name="TextBox 13">
              <a:extLst>
                <a:ext uri="{FF2B5EF4-FFF2-40B4-BE49-F238E27FC236}">
                  <a16:creationId xmlns:a16="http://schemas.microsoft.com/office/drawing/2014/main" id="{08BA9748-C7A8-4BC2-9387-F1C3D259549F}"/>
                </a:ext>
              </a:extLst>
            </xdr:cNvPr>
            <xdr:cNvSpPr txBox="1"/>
          </xdr:nvSpPr>
          <xdr:spPr>
            <a:xfrm>
              <a:off x="8344476" y="1750033"/>
              <a:ext cx="835456" cy="39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688F9D-B1FD-474A-AB66-C6E0636E4339}" type="TxLink">
                <a:rPr lang="en-US" sz="800" b="0" i="0" u="none" strike="noStrike">
                  <a:solidFill>
                    <a:srgbClr val="000000"/>
                  </a:solidFill>
                  <a:latin typeface="Impact" panose="020B0806030902050204" pitchFamily="34" charset="0"/>
                  <a:cs typeface="Calibri"/>
                </a:rPr>
                <a:pPr/>
                <a:t>82%</a:t>
              </a:fld>
              <a:endParaRPr lang="en-ID" sz="800">
                <a:latin typeface="Impact" panose="020B0806030902050204" pitchFamily="34" charset="0"/>
              </a:endParaRPr>
            </a:p>
          </xdr:txBody>
        </xdr:sp>
      </xdr:grpSp>
      <xdr:sp macro="" textlink="">
        <xdr:nvSpPr>
          <xdr:cNvPr id="12" name="TextBox 11">
            <a:extLst>
              <a:ext uri="{FF2B5EF4-FFF2-40B4-BE49-F238E27FC236}">
                <a16:creationId xmlns:a16="http://schemas.microsoft.com/office/drawing/2014/main" id="{2A1E59C1-DF44-46EF-82CF-4F32E49B99F1}"/>
              </a:ext>
            </a:extLst>
          </xdr:cNvPr>
          <xdr:cNvSpPr txBox="1"/>
        </xdr:nvSpPr>
        <xdr:spPr>
          <a:xfrm>
            <a:off x="4325808" y="1204189"/>
            <a:ext cx="377245" cy="195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800">
                <a:latin typeface="Impact" panose="020B0806030902050204" pitchFamily="34" charset="0"/>
              </a:rPr>
              <a:t>Qty</a:t>
            </a:r>
          </a:p>
        </xdr:txBody>
      </xdr:sp>
    </xdr:grpSp>
    <xdr:clientData/>
  </xdr:twoCellAnchor>
  <xdr:twoCellAnchor>
    <xdr:from>
      <xdr:col>3</xdr:col>
      <xdr:colOff>190500</xdr:colOff>
      <xdr:row>11</xdr:row>
      <xdr:rowOff>55561</xdr:rowOff>
    </xdr:from>
    <xdr:to>
      <xdr:col>20</xdr:col>
      <xdr:colOff>275166</xdr:colOff>
      <xdr:row>20</xdr:row>
      <xdr:rowOff>141061</xdr:rowOff>
    </xdr:to>
    <xdr:graphicFrame macro="">
      <xdr:nvGraphicFramePr>
        <xdr:cNvPr id="15" name="Chart 14">
          <a:extLst>
            <a:ext uri="{FF2B5EF4-FFF2-40B4-BE49-F238E27FC236}">
              <a16:creationId xmlns:a16="http://schemas.microsoft.com/office/drawing/2014/main" id="{6A5CC47F-4C17-4021-9E29-98C220AC3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264661</xdr:colOff>
      <xdr:row>22</xdr:row>
      <xdr:rowOff>103716</xdr:rowOff>
    </xdr:from>
    <xdr:to>
      <xdr:col>20</xdr:col>
      <xdr:colOff>254000</xdr:colOff>
      <xdr:row>31</xdr:row>
      <xdr:rowOff>189216</xdr:rowOff>
    </xdr:to>
    <xdr:graphicFrame macro="">
      <xdr:nvGraphicFramePr>
        <xdr:cNvPr id="16" name="Chart 15">
          <a:extLst>
            <a:ext uri="{FF2B5EF4-FFF2-40B4-BE49-F238E27FC236}">
              <a16:creationId xmlns:a16="http://schemas.microsoft.com/office/drawing/2014/main" id="{EB0BC830-050D-41E3-908B-BE504D40D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103186</xdr:colOff>
      <xdr:row>1</xdr:row>
      <xdr:rowOff>83343</xdr:rowOff>
    </xdr:from>
    <xdr:to>
      <xdr:col>20</xdr:col>
      <xdr:colOff>176213</xdr:colOff>
      <xdr:row>10</xdr:row>
      <xdr:rowOff>180181</xdr:rowOff>
    </xdr:to>
    <xdr:graphicFrame macro="">
      <xdr:nvGraphicFramePr>
        <xdr:cNvPr id="17" name="Chart 16">
          <a:extLst>
            <a:ext uri="{FF2B5EF4-FFF2-40B4-BE49-F238E27FC236}">
              <a16:creationId xmlns:a16="http://schemas.microsoft.com/office/drawing/2014/main" id="{F420343F-6D24-4967-B925-9D215BB47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518320</xdr:colOff>
      <xdr:row>1</xdr:row>
      <xdr:rowOff>110332</xdr:rowOff>
    </xdr:from>
    <xdr:to>
      <xdr:col>13</xdr:col>
      <xdr:colOff>591345</xdr:colOff>
      <xdr:row>11</xdr:row>
      <xdr:rowOff>16670</xdr:rowOff>
    </xdr:to>
    <xdr:graphicFrame macro="">
      <xdr:nvGraphicFramePr>
        <xdr:cNvPr id="18" name="Chart 17">
          <a:extLst>
            <a:ext uri="{FF2B5EF4-FFF2-40B4-BE49-F238E27FC236}">
              <a16:creationId xmlns:a16="http://schemas.microsoft.com/office/drawing/2014/main" id="{1CAC67A7-4AD0-4CF6-8D0C-97C303DB6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2</xdr:row>
      <xdr:rowOff>117471</xdr:rowOff>
    </xdr:from>
    <xdr:to>
      <xdr:col>6</xdr:col>
      <xdr:colOff>71437</xdr:colOff>
      <xdr:row>9</xdr:row>
      <xdr:rowOff>107156</xdr:rowOff>
    </xdr:to>
    <xdr:grpSp>
      <xdr:nvGrpSpPr>
        <xdr:cNvPr id="4" name="Group 3">
          <a:extLst>
            <a:ext uri="{FF2B5EF4-FFF2-40B4-BE49-F238E27FC236}">
              <a16:creationId xmlns:a16="http://schemas.microsoft.com/office/drawing/2014/main" id="{17A8F55F-B0DA-4D70-8D8D-BE83194142D7}"/>
            </a:ext>
          </a:extLst>
        </xdr:cNvPr>
        <xdr:cNvGrpSpPr/>
      </xdr:nvGrpSpPr>
      <xdr:grpSpPr>
        <a:xfrm>
          <a:off x="1836964" y="648150"/>
          <a:ext cx="1908402" cy="1323185"/>
          <a:chOff x="1821656" y="307975"/>
          <a:chExt cx="1668463" cy="1219200"/>
        </a:xfrm>
      </xdr:grpSpPr>
      <xdr:grpSp>
        <xdr:nvGrpSpPr>
          <xdr:cNvPr id="5" name="Group 4">
            <a:extLst>
              <a:ext uri="{FF2B5EF4-FFF2-40B4-BE49-F238E27FC236}">
                <a16:creationId xmlns:a16="http://schemas.microsoft.com/office/drawing/2014/main" id="{AF940527-9F95-4F77-BA1C-34ADC3BFC55C}"/>
              </a:ext>
            </a:extLst>
          </xdr:cNvPr>
          <xdr:cNvGrpSpPr/>
        </xdr:nvGrpSpPr>
        <xdr:grpSpPr>
          <a:xfrm>
            <a:off x="1821656" y="307975"/>
            <a:ext cx="1668463" cy="1219200"/>
            <a:chOff x="1635125" y="3397250"/>
            <a:chExt cx="3155000" cy="1984375"/>
          </a:xfrm>
        </xdr:grpSpPr>
        <xdr:graphicFrame macro="">
          <xdr:nvGraphicFramePr>
            <xdr:cNvPr id="8" name="Chart 7">
              <a:extLst>
                <a:ext uri="{FF2B5EF4-FFF2-40B4-BE49-F238E27FC236}">
                  <a16:creationId xmlns:a16="http://schemas.microsoft.com/office/drawing/2014/main" id="{F939D037-5914-4D5E-9C28-EAF3D599AEBC}"/>
                </a:ext>
              </a:extLst>
            </xdr:cNvPr>
            <xdr:cNvGraphicFramePr/>
          </xdr:nvGraphicFramePr>
          <xdr:xfrm>
            <a:off x="1635125" y="3397250"/>
            <a:ext cx="3155000" cy="198437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7" name="TextBox 6">
              <a:extLst>
                <a:ext uri="{FF2B5EF4-FFF2-40B4-BE49-F238E27FC236}">
                  <a16:creationId xmlns:a16="http://schemas.microsoft.com/office/drawing/2014/main" id="{3AB96B12-2A1C-44F6-A711-1FC6DBE38477}"/>
                </a:ext>
              </a:extLst>
            </xdr:cNvPr>
            <xdr:cNvSpPr txBox="1"/>
          </xdr:nvSpPr>
          <xdr:spPr>
            <a:xfrm>
              <a:off x="3538901" y="4878088"/>
              <a:ext cx="1105746" cy="343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800">
                  <a:latin typeface="Impact" panose="020B0806030902050204" pitchFamily="34" charset="0"/>
                </a:rPr>
                <a:t>Amount</a:t>
              </a:r>
            </a:p>
          </xdr:txBody>
        </xdr:sp>
      </xdr:grpSp>
      <xdr:sp macro="" textlink="'Pivot Portofolio Regional'!F4">
        <xdr:nvSpPr>
          <xdr:cNvPr id="3" name="TextBox 2">
            <a:extLst>
              <a:ext uri="{FF2B5EF4-FFF2-40B4-BE49-F238E27FC236}">
                <a16:creationId xmlns:a16="http://schemas.microsoft.com/office/drawing/2014/main" id="{BEA438B8-918F-4EA0-9718-A5D9FC4078D7}"/>
              </a:ext>
            </a:extLst>
          </xdr:cNvPr>
          <xdr:cNvSpPr txBox="1"/>
        </xdr:nvSpPr>
        <xdr:spPr>
          <a:xfrm>
            <a:off x="2440781" y="785812"/>
            <a:ext cx="7620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B704C4-7599-45C9-8D49-B60DD8FF0614}" type="TxLink">
              <a:rPr lang="en-US" sz="1100" b="0" i="0" u="none" strike="noStrike">
                <a:solidFill>
                  <a:srgbClr val="000000"/>
                </a:solidFill>
                <a:latin typeface="Impact" panose="020B0806030902050204" pitchFamily="34" charset="0"/>
                <a:cs typeface="Calibri"/>
              </a:rPr>
              <a:pPr/>
              <a:t>51%</a:t>
            </a:fld>
            <a:endParaRPr lang="en-ID" sz="1100">
              <a:latin typeface="Impact" panose="020B0806030902050204" pitchFamily="34" charset="0"/>
            </a:endParaRPr>
          </a:p>
        </xdr:txBody>
      </xdr:sp>
    </xdr:grpSp>
    <xdr:clientData/>
  </xdr:twoCellAnchor>
  <xdr:twoCellAnchor editAs="oneCell">
    <xdr:from>
      <xdr:col>0</xdr:col>
      <xdr:colOff>142875</xdr:colOff>
      <xdr:row>0</xdr:row>
      <xdr:rowOff>107156</xdr:rowOff>
    </xdr:from>
    <xdr:to>
      <xdr:col>3</xdr:col>
      <xdr:colOff>133350</xdr:colOff>
      <xdr:row>8</xdr:row>
      <xdr:rowOff>183356</xdr:rowOff>
    </xdr:to>
    <mc:AlternateContent xmlns:mc="http://schemas.openxmlformats.org/markup-compatibility/2006" xmlns:a14="http://schemas.microsoft.com/office/drawing/2010/main">
      <mc:Choice Requires="a14">
        <xdr:graphicFrame macro="">
          <xdr:nvGraphicFramePr>
            <xdr:cNvPr id="23" name="Regional">
              <a:extLst>
                <a:ext uri="{FF2B5EF4-FFF2-40B4-BE49-F238E27FC236}">
                  <a16:creationId xmlns:a16="http://schemas.microsoft.com/office/drawing/2014/main" id="{B5397EB9-A3DD-4460-91F4-893493349BD2}"/>
                </a:ext>
              </a:extLst>
            </xdr:cNvPr>
            <xdr:cNvGraphicFramePr/>
          </xdr:nvGraphicFramePr>
          <xdr:xfrm>
            <a:off x="0" y="0"/>
            <a:ext cx="0" cy="0"/>
          </xdr:xfrm>
          <a:graphic>
            <a:graphicData uri="http://schemas.microsoft.com/office/drawing/2010/slicer">
              <sle:slicer xmlns:sle="http://schemas.microsoft.com/office/drawing/2010/slicer" name="Regional"/>
            </a:graphicData>
          </a:graphic>
        </xdr:graphicFrame>
      </mc:Choice>
      <mc:Fallback xmlns="">
        <xdr:sp macro="" textlink="">
          <xdr:nvSpPr>
            <xdr:cNvPr id="0" name=""/>
            <xdr:cNvSpPr>
              <a:spLocks noTextEdit="1"/>
            </xdr:cNvSpPr>
          </xdr:nvSpPr>
          <xdr:spPr>
            <a:xfrm>
              <a:off x="142875" y="107156"/>
              <a:ext cx="1812131" cy="17430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369095</xdr:colOff>
      <xdr:row>1</xdr:row>
      <xdr:rowOff>11906</xdr:rowOff>
    </xdr:from>
    <xdr:to>
      <xdr:col>5</xdr:col>
      <xdr:colOff>130969</xdr:colOff>
      <xdr:row>2</xdr:row>
      <xdr:rowOff>11906</xdr:rowOff>
    </xdr:to>
    <xdr:sp macro="" textlink="'Pivot Portofolio Regional'!E4">
      <xdr:nvSpPr>
        <xdr:cNvPr id="2" name="TextBox 1">
          <a:extLst>
            <a:ext uri="{FF2B5EF4-FFF2-40B4-BE49-F238E27FC236}">
              <a16:creationId xmlns:a16="http://schemas.microsoft.com/office/drawing/2014/main" id="{104D4B61-4201-42AE-913E-085E644C08D7}"/>
            </a:ext>
          </a:extLst>
        </xdr:cNvPr>
        <xdr:cNvSpPr txBox="1"/>
      </xdr:nvSpPr>
      <xdr:spPr>
        <a:xfrm>
          <a:off x="2190751" y="202406"/>
          <a:ext cx="976312"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5179AF-A35E-4804-88F7-8CE8826F1BD3}" type="TxLink">
            <a:rPr lang="en-US" sz="1200" b="0" i="0" u="none" strike="noStrike">
              <a:solidFill>
                <a:srgbClr val="000000"/>
              </a:solidFill>
              <a:latin typeface="Impact" panose="020B0806030902050204" pitchFamily="34" charset="0"/>
              <a:cs typeface="Calibri"/>
            </a:rPr>
            <a:pPr/>
            <a:t>Regional 5</a:t>
          </a:fld>
          <a:endParaRPr lang="en-ID" sz="1200">
            <a:latin typeface="Impact" panose="020B0806030902050204" pitchFamily="34" charset="0"/>
          </a:endParaRPr>
        </a:p>
      </xdr:txBody>
    </xdr:sp>
    <xdr:clientData/>
  </xdr:twoCellAnchor>
  <xdr:twoCellAnchor>
    <xdr:from>
      <xdr:col>20</xdr:col>
      <xdr:colOff>64634</xdr:colOff>
      <xdr:row>1</xdr:row>
      <xdr:rowOff>321470</xdr:rowOff>
    </xdr:from>
    <xdr:to>
      <xdr:col>28</xdr:col>
      <xdr:colOff>204107</xdr:colOff>
      <xdr:row>19</xdr:row>
      <xdr:rowOff>81642</xdr:rowOff>
    </xdr:to>
    <xdr:graphicFrame macro="">
      <xdr:nvGraphicFramePr>
        <xdr:cNvPr id="21" name="Chart 20">
          <a:extLst>
            <a:ext uri="{FF2B5EF4-FFF2-40B4-BE49-F238E27FC236}">
              <a16:creationId xmlns:a16="http://schemas.microsoft.com/office/drawing/2014/main" id="{F6BFE039-ED1D-4332-A06C-31B66F1A7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247650</xdr:colOff>
      <xdr:row>1</xdr:row>
      <xdr:rowOff>153759</xdr:rowOff>
    </xdr:from>
    <xdr:to>
      <xdr:col>8</xdr:col>
      <xdr:colOff>514350</xdr:colOff>
      <xdr:row>12</xdr:row>
      <xdr:rowOff>58510</xdr:rowOff>
    </xdr:to>
    <xdr:graphicFrame macro="">
      <xdr:nvGraphicFramePr>
        <xdr:cNvPr id="2" name="Chart 1">
          <a:extLst>
            <a:ext uri="{FF2B5EF4-FFF2-40B4-BE49-F238E27FC236}">
              <a16:creationId xmlns:a16="http://schemas.microsoft.com/office/drawing/2014/main" id="{B100E957-CABB-4021-A07D-91C1E75AE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1</xdr:row>
      <xdr:rowOff>19050</xdr:rowOff>
    </xdr:from>
    <xdr:to>
      <xdr:col>24</xdr:col>
      <xdr:colOff>57150</xdr:colOff>
      <xdr:row>13</xdr:row>
      <xdr:rowOff>133350</xdr:rowOff>
    </xdr:to>
    <xdr:graphicFrame macro="">
      <xdr:nvGraphicFramePr>
        <xdr:cNvPr id="3" name="Chart 2">
          <a:extLst>
            <a:ext uri="{FF2B5EF4-FFF2-40B4-BE49-F238E27FC236}">
              <a16:creationId xmlns:a16="http://schemas.microsoft.com/office/drawing/2014/main" id="{4486636B-92A6-49EF-B3CF-E5EA61D20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13</xdr:row>
      <xdr:rowOff>38100</xdr:rowOff>
    </xdr:from>
    <xdr:to>
      <xdr:col>10</xdr:col>
      <xdr:colOff>400050</xdr:colOff>
      <xdr:row>27</xdr:row>
      <xdr:rowOff>114300</xdr:rowOff>
    </xdr:to>
    <xdr:graphicFrame macro="">
      <xdr:nvGraphicFramePr>
        <xdr:cNvPr id="4" name="Chart 3">
          <a:extLst>
            <a:ext uri="{FF2B5EF4-FFF2-40B4-BE49-F238E27FC236}">
              <a16:creationId xmlns:a16="http://schemas.microsoft.com/office/drawing/2014/main" id="{41E0CBB0-6EC3-48C6-80C5-83569A36E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473528</xdr:colOff>
      <xdr:row>13</xdr:row>
      <xdr:rowOff>38100</xdr:rowOff>
    </xdr:from>
    <xdr:to>
      <xdr:col>17</xdr:col>
      <xdr:colOff>140607</xdr:colOff>
      <xdr:row>26</xdr:row>
      <xdr:rowOff>0</xdr:rowOff>
    </xdr:to>
    <xdr:graphicFrame macro="">
      <xdr:nvGraphicFramePr>
        <xdr:cNvPr id="5" name="Chart 4">
          <a:extLst>
            <a:ext uri="{FF2B5EF4-FFF2-40B4-BE49-F238E27FC236}">
              <a16:creationId xmlns:a16="http://schemas.microsoft.com/office/drawing/2014/main" id="{C824C1AE-CA87-435A-87AC-4F9EB317D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606878</xdr:colOff>
      <xdr:row>13</xdr:row>
      <xdr:rowOff>29936</xdr:rowOff>
    </xdr:from>
    <xdr:to>
      <xdr:col>25</xdr:col>
      <xdr:colOff>435427</xdr:colOff>
      <xdr:row>25</xdr:row>
      <xdr:rowOff>163286</xdr:rowOff>
    </xdr:to>
    <xdr:graphicFrame macro="">
      <xdr:nvGraphicFramePr>
        <xdr:cNvPr id="6" name="Chart 5">
          <a:extLst>
            <a:ext uri="{FF2B5EF4-FFF2-40B4-BE49-F238E27FC236}">
              <a16:creationId xmlns:a16="http://schemas.microsoft.com/office/drawing/2014/main" id="{85EBBE35-A5CD-4917-B9CF-CEEC108BB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301625</xdr:colOff>
      <xdr:row>1</xdr:row>
      <xdr:rowOff>63500</xdr:rowOff>
    </xdr:from>
    <xdr:to>
      <xdr:col>3</xdr:col>
      <xdr:colOff>320675</xdr:colOff>
      <xdr:row>17</xdr:row>
      <xdr:rowOff>149679</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0344882D-E929-4DCC-980D-E2E6EFFBC77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01625" y="254000"/>
              <a:ext cx="1856014" cy="31341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108857</xdr:colOff>
      <xdr:row>0</xdr:row>
      <xdr:rowOff>136073</xdr:rowOff>
    </xdr:from>
    <xdr:to>
      <xdr:col>6</xdr:col>
      <xdr:colOff>285749</xdr:colOff>
      <xdr:row>2</xdr:row>
      <xdr:rowOff>122465</xdr:rowOff>
    </xdr:to>
    <xdr:sp macro="" textlink="'Pivot Portofolio Product'!A4">
      <xdr:nvSpPr>
        <xdr:cNvPr id="8" name="TextBox 7">
          <a:extLst>
            <a:ext uri="{FF2B5EF4-FFF2-40B4-BE49-F238E27FC236}">
              <a16:creationId xmlns:a16="http://schemas.microsoft.com/office/drawing/2014/main" id="{547B83E8-2C43-4525-A9A1-721DF5D75F4C}"/>
            </a:ext>
          </a:extLst>
        </xdr:cNvPr>
        <xdr:cNvSpPr txBox="1"/>
      </xdr:nvSpPr>
      <xdr:spPr>
        <a:xfrm>
          <a:off x="2558143" y="136073"/>
          <a:ext cx="1401535" cy="367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884CC7-383B-4E00-8226-0096F0F21448}" type="TxLink">
            <a:rPr lang="en-US" sz="1300" b="0" i="0" u="none" strike="noStrike">
              <a:solidFill>
                <a:srgbClr val="000000"/>
              </a:solidFill>
              <a:latin typeface="Arial Black" panose="020B0A04020102020204" pitchFamily="34" charset="0"/>
              <a:cs typeface="Calibri"/>
            </a:rPr>
            <a:pPr/>
            <a:t>Mobil tipe F</a:t>
          </a:fld>
          <a:endParaRPr lang="en-ID" sz="1300">
            <a:latin typeface="Arial Black" panose="020B0A04020102020204"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0.41483</cdr:x>
      <cdr:y>0.44014</cdr:y>
    </cdr:from>
    <cdr:to>
      <cdr:x>0.66032</cdr:x>
      <cdr:y>0.5898</cdr:y>
    </cdr:to>
    <cdr:sp macro="" textlink="'Pivot Portofolio Product'!$F$4">
      <cdr:nvSpPr>
        <cdr:cNvPr id="2" name="TextBox 1">
          <a:extLst xmlns:a="http://schemas.openxmlformats.org/drawingml/2006/main">
            <a:ext uri="{FF2B5EF4-FFF2-40B4-BE49-F238E27FC236}">
              <a16:creationId xmlns:a16="http://schemas.microsoft.com/office/drawing/2014/main" id="{D98CDAF5-22AD-404B-96BA-EF1DF3FAE467}"/>
            </a:ext>
          </a:extLst>
        </cdr:cNvPr>
        <cdr:cNvSpPr txBox="1"/>
      </cdr:nvSpPr>
      <cdr:spPr>
        <a:xfrm xmlns:a="http://schemas.openxmlformats.org/drawingml/2006/main">
          <a:off x="1126671" y="880385"/>
          <a:ext cx="666750" cy="2993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58DCE1A-E9B6-4D88-9CE7-DF99E021E2E5}" type="TxLink">
            <a:rPr lang="en-US" sz="1300" b="0" i="0" u="none" strike="noStrike">
              <a:solidFill>
                <a:srgbClr val="000000"/>
              </a:solidFill>
              <a:latin typeface="Impact" panose="020B0806030902050204" pitchFamily="34" charset="0"/>
              <a:cs typeface="Calibri"/>
            </a:rPr>
            <a:pPr/>
            <a:t>48%</a:t>
          </a:fld>
          <a:endParaRPr lang="en-ID" sz="1300">
            <a:latin typeface="Impact" panose="020B080603090205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tang Gilang" refreshedDate="43866.689566782406" createdVersion="6" refreshedVersion="6" minRefreshableVersion="3" recordCount="250" xr:uid="{065E8452-9E24-44D7-8880-40AA029F97DE}">
  <cacheSource type="worksheet">
    <worksheetSource name="Table24"/>
  </cacheSource>
  <cacheFields count="11">
    <cacheField name="Regional" numFmtId="0">
      <sharedItems count="5">
        <s v="Regional 1"/>
        <s v="Regional 2"/>
        <s v="Regional 3"/>
        <s v="Regional 4"/>
        <s v="Regional 5"/>
      </sharedItems>
    </cacheField>
    <cacheField name="Cabang" numFmtId="0">
      <sharedItems count="50">
        <s v="Cabang A"/>
        <s v="Cabang B"/>
        <s v="Cabang C"/>
        <s v="Cabang D"/>
        <s v="Cabang E"/>
        <s v="Cabang F"/>
        <s v="Cabang G"/>
        <s v="Cabang H"/>
        <s v="Cabang I"/>
        <s v="Cabang J"/>
        <s v="Cabang K"/>
        <s v="Cabang L"/>
        <s v="Cabang M"/>
        <s v="Cabang N"/>
        <s v="Cabang O"/>
        <s v="Cabang P"/>
        <s v="Cabang Q"/>
        <s v="Cabang R"/>
        <s v="Cabang S"/>
        <s v="Cabang T"/>
        <s v="Cabang U"/>
        <s v="Cabang V"/>
        <s v="Cabang W"/>
        <s v="Cabang X"/>
        <s v="Cabang Y"/>
        <s v="G" u="1"/>
        <s v="S" u="1"/>
        <s v="L" u="1"/>
        <s v="E" u="1"/>
        <s v="X" u="1"/>
        <s v="Q" u="1"/>
        <s v="J" u="1"/>
        <s v="C" u="1"/>
        <s v="V" u="1"/>
        <s v="O" u="1"/>
        <s v="H" u="1"/>
        <s v="A" u="1"/>
        <s v="T" u="1"/>
        <s v="M" u="1"/>
        <s v="F" u="1"/>
        <s v="Y" u="1"/>
        <s v="R" u="1"/>
        <s v="K" u="1"/>
        <s v="D" u="1"/>
        <s v="W" u="1"/>
        <s v="P" u="1"/>
        <s v="I" u="1"/>
        <s v="B" u="1"/>
        <s v="U" u="1"/>
        <s v="N" u="1"/>
      </sharedItems>
    </cacheField>
    <cacheField name="Product" numFmtId="0">
      <sharedItems count="10">
        <s v="Mobil tipe A"/>
        <s v="Mobil tipe B"/>
        <s v="Mobil tipe C"/>
        <s v="Mobil tipe D"/>
        <s v="Mobil tipe E"/>
        <s v="Mobil tipe F"/>
        <s v="Mobil tipe G"/>
        <s v="Mobil tipe H"/>
        <s v="Mobil tipe I"/>
        <s v="Mobil tipe J"/>
      </sharedItems>
    </cacheField>
    <cacheField name="Target (QTY)" numFmtId="0">
      <sharedItems containsSemiMixedTypes="0" containsString="0" containsNumber="1" containsInteger="1" minValue="2" maxValue="7" count="6">
        <n v="2"/>
        <n v="6"/>
        <n v="5"/>
        <n v="3"/>
        <n v="7"/>
        <n v="4"/>
      </sharedItems>
    </cacheField>
    <cacheField name="Target (AMNT)" numFmtId="0">
      <sharedItems containsSemiMixedTypes="0" containsString="0" containsNumber="1" minValue="16954.378048780487" maxValue="131659.42857142855"/>
    </cacheField>
    <cacheField name="Acvh (QTY)" numFmtId="0">
      <sharedItems containsSemiMixedTypes="0" containsString="0" containsNumber="1" containsInteger="1" minValue="0" maxValue="11"/>
    </cacheField>
    <cacheField name="Acvh (AMNT)" numFmtId="0">
      <sharedItems containsSemiMixedTypes="0" containsString="0" containsNumber="1" minValue="0" maxValue="112450.19047619047"/>
    </cacheField>
    <cacheField name="%(QTY)" numFmtId="9">
      <sharedItems containsSemiMixedTypes="0" containsString="0" containsNumber="1" minValue="0" maxValue="4"/>
    </cacheField>
    <cacheField name="1-%(QTY)" numFmtId="9">
      <sharedItems containsSemiMixedTypes="0" containsString="0" containsNumber="1" minValue="0" maxValue="1"/>
    </cacheField>
    <cacheField name="%(AMNT)" numFmtId="9">
      <sharedItems containsSemiMixedTypes="0" containsString="0" containsNumber="1" minValue="0" maxValue="2.459035626551731"/>
    </cacheField>
    <cacheField name="1-%(AMNT)" numFmtId="9">
      <sharedItems containsSemiMixedTypes="0" containsString="0" containsNumber="1" minValue="0" maxValue="1"/>
    </cacheField>
  </cacheFields>
  <extLst>
    <ext xmlns:x14="http://schemas.microsoft.com/office/spreadsheetml/2009/9/main" uri="{725AE2AE-9491-48be-B2B4-4EB974FC3084}">
      <x14:pivotCacheDefinition pivotCacheId="1285399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n v="16954.378048780487"/>
    <n v="2"/>
    <n v="10840.463414634147"/>
    <n v="1"/>
    <n v="0"/>
    <n v="0.63939021434135657"/>
    <n v="0.36060978565864343"/>
  </r>
  <r>
    <x v="0"/>
    <x v="0"/>
    <x v="1"/>
    <x v="1"/>
    <n v="55844.92105263158"/>
    <n v="4"/>
    <n v="23426.736842105263"/>
    <n v="0.66666666666666663"/>
    <n v="0.33333333333333337"/>
    <n v="0.41949628364639485"/>
    <n v="0.58050371635360509"/>
  </r>
  <r>
    <x v="0"/>
    <x v="0"/>
    <x v="2"/>
    <x v="1"/>
    <n v="60452.963235294112"/>
    <n v="7"/>
    <n v="45599.127450980399"/>
    <n v="1.1666666666666667"/>
    <n v="0"/>
    <n v="0.75429102248470703"/>
    <n v="0.24570897751529297"/>
  </r>
  <r>
    <x v="0"/>
    <x v="0"/>
    <x v="3"/>
    <x v="1"/>
    <n v="68829.293233082717"/>
    <n v="5"/>
    <n v="34843.68421052632"/>
    <n v="0.83333333333333337"/>
    <n v="0.16666666666666663"/>
    <n v="0.5062333575405471"/>
    <n v="0.4937666424594529"/>
  </r>
  <r>
    <x v="0"/>
    <x v="0"/>
    <x v="4"/>
    <x v="2"/>
    <n v="61870.909090909088"/>
    <n v="3"/>
    <n v="22631.81818181818"/>
    <n v="0.6"/>
    <n v="0.4"/>
    <n v="0.36579094301918952"/>
    <n v="0.63420905698081054"/>
  </r>
  <r>
    <x v="0"/>
    <x v="0"/>
    <x v="5"/>
    <x v="2"/>
    <n v="62569.375"/>
    <n v="1"/>
    <n v="7988.8461538461543"/>
    <n v="0.2"/>
    <n v="0.8"/>
    <n v="0.12767981386814484"/>
    <n v="0.87232018613185514"/>
  </r>
  <r>
    <x v="0"/>
    <x v="0"/>
    <x v="6"/>
    <x v="3"/>
    <n v="39933.61548913044"/>
    <n v="4"/>
    <n v="33601.043478260872"/>
    <n v="1.3333333333333333"/>
    <n v="0"/>
    <n v="0.8414225225213271"/>
    <n v="0.1585774774786729"/>
  </r>
  <r>
    <x v="0"/>
    <x v="0"/>
    <x v="7"/>
    <x v="1"/>
    <n v="84582.953883495153"/>
    <n v="6"/>
    <n v="53569.048543689314"/>
    <n v="1"/>
    <n v="0"/>
    <n v="0.6333314939257797"/>
    <n v="0.3666685060742203"/>
  </r>
  <r>
    <x v="0"/>
    <x v="0"/>
    <x v="8"/>
    <x v="3"/>
    <n v="44936.5"/>
    <n v="7"/>
    <n v="66649.20512820514"/>
    <n v="2.3333333333333335"/>
    <n v="0"/>
    <n v="1.4831863880855238"/>
    <n v="0"/>
  </r>
  <r>
    <x v="0"/>
    <x v="0"/>
    <x v="9"/>
    <x v="1"/>
    <n v="112850.93877551019"/>
    <n v="3"/>
    <n v="33807.857142857138"/>
    <n v="0.5"/>
    <n v="0.5"/>
    <n v="0.29957975990000174"/>
    <n v="0.70042024009999826"/>
  </r>
  <r>
    <x v="0"/>
    <x v="1"/>
    <x v="0"/>
    <x v="3"/>
    <n v="26828.905923344952"/>
    <n v="3"/>
    <n v="16515.195121951219"/>
    <n v="1"/>
    <n v="0"/>
    <n v="0.61557467789175324"/>
    <n v="0.38442532210824676"/>
  </r>
  <r>
    <x v="0"/>
    <x v="1"/>
    <x v="1"/>
    <x v="3"/>
    <n v="27922.46052631579"/>
    <n v="6"/>
    <n v="36043.105263157893"/>
    <n v="2"/>
    <n v="0"/>
    <n v="1.2908284078041303"/>
    <n v="0"/>
  </r>
  <r>
    <x v="0"/>
    <x v="1"/>
    <x v="2"/>
    <x v="4"/>
    <n v="70528.457107843133"/>
    <n v="3"/>
    <n v="19547.911764705881"/>
    <n v="0.42857142857142855"/>
    <n v="0.5714285714285714"/>
    <n v="0.27716346800009684"/>
    <n v="0.72283653199990316"/>
  </r>
  <r>
    <x v="0"/>
    <x v="1"/>
    <x v="3"/>
    <x v="0"/>
    <n v="21748.144736842107"/>
    <n v="3"/>
    <n v="20613.21052631579"/>
    <n v="1.5"/>
    <n v="0"/>
    <n v="0.94781466537678039"/>
    <n v="5.2185334623219615E-2"/>
  </r>
  <r>
    <x v="0"/>
    <x v="1"/>
    <x v="4"/>
    <x v="4"/>
    <n v="82107.852272727279"/>
    <n v="4"/>
    <n v="29981.090909090908"/>
    <n v="0.5714285714285714"/>
    <n v="0.4285714285714286"/>
    <n v="0.36514279790812826"/>
    <n v="0.63485720209187169"/>
  </r>
  <r>
    <x v="0"/>
    <x v="1"/>
    <x v="5"/>
    <x v="3"/>
    <n v="39604.351648351643"/>
    <n v="3"/>
    <n v="23706.538461538461"/>
    <n v="1"/>
    <n v="0"/>
    <n v="0.59858418266834934"/>
    <n v="0.40141581733165066"/>
  </r>
  <r>
    <x v="0"/>
    <x v="1"/>
    <x v="6"/>
    <x v="4"/>
    <n v="98298.130434782623"/>
    <n v="4"/>
    <n v="33576.043478260872"/>
    <n v="0.5714285714285714"/>
    <n v="0.4285714285714286"/>
    <n v="0.34157357143773354"/>
    <n v="0.65842642856226652"/>
  </r>
  <r>
    <x v="0"/>
    <x v="1"/>
    <x v="7"/>
    <x v="3"/>
    <n v="42291.476941747576"/>
    <n v="6"/>
    <n v="54215.048543689314"/>
    <n v="2"/>
    <n v="0"/>
    <n v="1.2819379332238812"/>
    <n v="0"/>
  </r>
  <r>
    <x v="0"/>
    <x v="1"/>
    <x v="8"/>
    <x v="5"/>
    <n v="59915.333333333336"/>
    <n v="5"/>
    <n v="47490.717948717953"/>
    <n v="1.25"/>
    <n v="0"/>
    <n v="0.79263045545466293"/>
    <n v="0.20736954454533707"/>
  </r>
  <r>
    <x v="0"/>
    <x v="1"/>
    <x v="9"/>
    <x v="1"/>
    <n v="106973.28571428571"/>
    <n v="4"/>
    <n v="45151.476190476184"/>
    <n v="0.66666666666666663"/>
    <n v="0.33333333333333337"/>
    <n v="0.42208179256147166"/>
    <n v="0.57791820743852829"/>
  </r>
  <r>
    <x v="0"/>
    <x v="2"/>
    <x v="0"/>
    <x v="2"/>
    <n v="42385.945121951219"/>
    <n v="2"/>
    <n v="10752.463414634147"/>
    <n v="0.4"/>
    <n v="0.6"/>
    <n v="0.2536799258267704"/>
    <n v="0.74632007417322965"/>
  </r>
  <r>
    <x v="0"/>
    <x v="2"/>
    <x v="1"/>
    <x v="2"/>
    <n v="49094.436090225565"/>
    <n v="4"/>
    <n v="24360.736842105263"/>
    <n v="0.8"/>
    <n v="0.19999999999999996"/>
    <n v="0.49620158172985623"/>
    <n v="0.50379841827014382"/>
  </r>
  <r>
    <x v="0"/>
    <x v="2"/>
    <x v="2"/>
    <x v="0"/>
    <n v="21258.18487394958"/>
    <n v="4"/>
    <n v="26163.215686274511"/>
    <n v="2"/>
    <n v="0"/>
    <n v="1.2307361066530051"/>
    <n v="0"/>
  </r>
  <r>
    <x v="0"/>
    <x v="2"/>
    <x v="3"/>
    <x v="5"/>
    <n v="43496.289473684214"/>
    <n v="1"/>
    <n v="6915.7368421052633"/>
    <n v="0.25"/>
    <n v="0.75"/>
    <n v="0.15899601841415389"/>
    <n v="0.84100398158584611"/>
  </r>
  <r>
    <x v="0"/>
    <x v="2"/>
    <x v="4"/>
    <x v="5"/>
    <n v="46918.772727272728"/>
    <n v="6"/>
    <n v="44947.63636363636"/>
    <n v="1.5"/>
    <n v="0"/>
    <n v="0.95798832217769003"/>
    <n v="4.2011677822309967E-2"/>
  </r>
  <r>
    <x v="0"/>
    <x v="2"/>
    <x v="5"/>
    <x v="4"/>
    <n v="87597.125"/>
    <n v="2"/>
    <n v="15912.692307692309"/>
    <n v="0.2857142857142857"/>
    <n v="0.7142857142857143"/>
    <n v="0.18165770061166173"/>
    <n v="0.81834229938833825"/>
  </r>
  <r>
    <x v="0"/>
    <x v="2"/>
    <x v="6"/>
    <x v="2"/>
    <n v="66556.025815217406"/>
    <n v="7"/>
    <n v="59384.57608695652"/>
    <n v="1.4"/>
    <n v="0"/>
    <n v="0.89224942985370981"/>
    <n v="0.10775057014629019"/>
  </r>
  <r>
    <x v="0"/>
    <x v="2"/>
    <x v="7"/>
    <x v="0"/>
    <n v="29743.456310679612"/>
    <n v="6"/>
    <n v="53870.048543689314"/>
    <n v="3"/>
    <n v="0"/>
    <n v="1.8111563088364706"/>
    <n v="0"/>
  </r>
  <r>
    <x v="0"/>
    <x v="2"/>
    <x v="8"/>
    <x v="2"/>
    <n v="79009.230769230766"/>
    <n v="6"/>
    <n v="57165.461538461546"/>
    <n v="1.2"/>
    <n v="0"/>
    <n v="0.72352889633149009"/>
    <n v="0.27647110366850991"/>
  </r>
  <r>
    <x v="0"/>
    <x v="2"/>
    <x v="9"/>
    <x v="3"/>
    <n v="53486.642857142855"/>
    <n v="3"/>
    <n v="33673.857142857138"/>
    <n v="1"/>
    <n v="0"/>
    <n v="0.62957507415068914"/>
    <n v="0.37042492584931086"/>
  </r>
  <r>
    <x v="0"/>
    <x v="3"/>
    <x v="0"/>
    <x v="2"/>
    <n v="42385.945121951219"/>
    <n v="4"/>
    <n v="21980.926829268294"/>
    <n v="0.8"/>
    <n v="0.19999999999999996"/>
    <n v="0.51858998934730871"/>
    <n v="0.48141001065269129"/>
  </r>
  <r>
    <x v="0"/>
    <x v="3"/>
    <x v="1"/>
    <x v="1"/>
    <n v="55844.92105263158"/>
    <n v="6"/>
    <n v="35797.105263157893"/>
    <n v="1"/>
    <n v="0"/>
    <n v="0.64100914798358422"/>
    <n v="0.35899085201641578"/>
  </r>
  <r>
    <x v="0"/>
    <x v="3"/>
    <x v="2"/>
    <x v="4"/>
    <n v="70528.457107843133"/>
    <n v="2"/>
    <n v="12750.607843137255"/>
    <n v="0.2857142857142857"/>
    <n v="0.7142857142857143"/>
    <n v="0.18078671171893992"/>
    <n v="0.8192132882810601"/>
  </r>
  <r>
    <x v="0"/>
    <x v="3"/>
    <x v="3"/>
    <x v="5"/>
    <n v="45886.195488721809"/>
    <n v="7"/>
    <n v="48153.157894736854"/>
    <n v="1.75"/>
    <n v="0"/>
    <n v="1.0494040175235759"/>
    <n v="0"/>
  </r>
  <r>
    <x v="0"/>
    <x v="3"/>
    <x v="4"/>
    <x v="0"/>
    <n v="24748.363636363636"/>
    <n v="7"/>
    <n v="52984.909090909088"/>
    <n v="3.5"/>
    <n v="0"/>
    <n v="2.1409459578594725"/>
    <n v="0"/>
  </r>
  <r>
    <x v="0"/>
    <x v="3"/>
    <x v="5"/>
    <x v="2"/>
    <n v="62569.375"/>
    <n v="2"/>
    <n v="15940.692307692309"/>
    <n v="0.4"/>
    <n v="0.6"/>
    <n v="0.2547682841276952"/>
    <n v="0.74523171587230475"/>
  </r>
  <r>
    <x v="0"/>
    <x v="3"/>
    <x v="6"/>
    <x v="4"/>
    <n v="93178.436141304352"/>
    <n v="1"/>
    <n v="8373.5108695652179"/>
    <n v="0.14285714285714285"/>
    <n v="0.85714285714285721"/>
    <n v="8.986532953683464E-2"/>
    <n v="0.91013467046316532"/>
  </r>
  <r>
    <x v="0"/>
    <x v="3"/>
    <x v="7"/>
    <x v="2"/>
    <n v="70485.794902912618"/>
    <n v="3"/>
    <n v="27026.524271844661"/>
    <n v="0.6"/>
    <n v="0.4"/>
    <n v="0.38343221225029939"/>
    <n v="0.61656778774970067"/>
  </r>
  <r>
    <x v="0"/>
    <x v="3"/>
    <x v="8"/>
    <x v="3"/>
    <n v="44936.5"/>
    <n v="5"/>
    <n v="47623.717948717953"/>
    <n v="1.6666666666666667"/>
    <n v="0"/>
    <n v="1.0598003393392443"/>
    <n v="0"/>
  </r>
  <r>
    <x v="0"/>
    <x v="3"/>
    <x v="9"/>
    <x v="2"/>
    <n v="94042.448979591834"/>
    <n v="4"/>
    <n v="45370.476190476184"/>
    <n v="0.8"/>
    <n v="0.19999999999999996"/>
    <n v="0.48244677465090297"/>
    <n v="0.51755322534909709"/>
  </r>
  <r>
    <x v="0"/>
    <x v="4"/>
    <x v="0"/>
    <x v="4"/>
    <n v="62600.780487804885"/>
    <n v="4"/>
    <n v="22000.926829268294"/>
    <n v="0.5714285714285714"/>
    <n v="0.4285714285714286"/>
    <n v="0.3514481234551739"/>
    <n v="0.64855187654482616"/>
  </r>
  <r>
    <x v="0"/>
    <x v="4"/>
    <x v="1"/>
    <x v="1"/>
    <n v="55844.92105263158"/>
    <n v="2"/>
    <n v="11989.368421052632"/>
    <n v="0.33333333333333331"/>
    <n v="0.66666666666666674"/>
    <n v="0.21469039968295661"/>
    <n v="0.78530960031704344"/>
  </r>
  <r>
    <x v="0"/>
    <x v="4"/>
    <x v="2"/>
    <x v="5"/>
    <n v="40301.975490196077"/>
    <n v="4"/>
    <n v="26127.215686274511"/>
    <n v="1"/>
    <n v="0"/>
    <n v="0.6482862283669012"/>
    <n v="0.3517137716330988"/>
  </r>
  <r>
    <x v="0"/>
    <x v="4"/>
    <x v="3"/>
    <x v="2"/>
    <n v="54370.361842105267"/>
    <n v="4"/>
    <n v="27876.947368421053"/>
    <n v="0.8"/>
    <n v="0.19999999999999996"/>
    <n v="0.51272322684512106"/>
    <n v="0.48727677315487894"/>
  </r>
  <r>
    <x v="0"/>
    <x v="4"/>
    <x v="4"/>
    <x v="3"/>
    <n v="35189.079545454544"/>
    <n v="2"/>
    <n v="15153.545454545454"/>
    <n v="0.66666666666666663"/>
    <n v="0.33333333333333337"/>
    <n v="0.43063204978042324"/>
    <n v="0.56936795021957676"/>
  </r>
  <r>
    <x v="0"/>
    <x v="4"/>
    <x v="5"/>
    <x v="2"/>
    <n v="66007.252747252744"/>
    <n v="3"/>
    <n v="24083.538461538461"/>
    <n v="0.6"/>
    <n v="0.4"/>
    <n v="0.3648620031764741"/>
    <n v="0.6351379968235259"/>
  </r>
  <r>
    <x v="0"/>
    <x v="4"/>
    <x v="6"/>
    <x v="5"/>
    <n v="56170.360248447214"/>
    <n v="5"/>
    <n v="42770.554347826088"/>
    <n v="1.25"/>
    <n v="0"/>
    <n v="0.76144347585893302"/>
    <n v="0.23855652414106698"/>
  </r>
  <r>
    <x v="0"/>
    <x v="4"/>
    <x v="7"/>
    <x v="2"/>
    <n v="70485.794902912618"/>
    <n v="3"/>
    <n v="26907.524271844661"/>
    <n v="0.6"/>
    <n v="0.4"/>
    <n v="0.38174392881441116"/>
    <n v="0.6182560711855889"/>
  </r>
  <r>
    <x v="0"/>
    <x v="4"/>
    <x v="8"/>
    <x v="1"/>
    <n v="89873"/>
    <n v="10"/>
    <n v="95357.43589743592"/>
    <n v="1.6666666666666667"/>
    <n v="0"/>
    <n v="1.061024288689995"/>
    <n v="0"/>
  </r>
  <r>
    <x v="0"/>
    <x v="4"/>
    <x v="9"/>
    <x v="5"/>
    <n v="71315.523809523802"/>
    <n v="4"/>
    <n v="44861.476190476184"/>
    <n v="1"/>
    <n v="0"/>
    <n v="0.62905625302979518"/>
    <n v="0.37094374697020482"/>
  </r>
  <r>
    <x v="1"/>
    <x v="5"/>
    <x v="0"/>
    <x v="0"/>
    <n v="16954.378048780487"/>
    <n v="4"/>
    <n v="21596.926829268294"/>
    <n v="2"/>
    <n v="0"/>
    <n v="1.2738259561707568"/>
    <n v="0"/>
  </r>
  <r>
    <x v="1"/>
    <x v="5"/>
    <x v="1"/>
    <x v="5"/>
    <n v="39275.54887218045"/>
    <n v="3"/>
    <n v="18154.052631578947"/>
    <n v="0.75"/>
    <n v="0.25"/>
    <n v="0.46222276079858365"/>
    <n v="0.5377772392014164"/>
  </r>
  <r>
    <x v="1"/>
    <x v="5"/>
    <x v="2"/>
    <x v="4"/>
    <n v="74403.647058823524"/>
    <n v="4"/>
    <n v="25584.215686274511"/>
    <n v="0.5714285714285714"/>
    <n v="0.4285714285714286"/>
    <n v="0.34385701101516741"/>
    <n v="0.65614298898483259"/>
  </r>
  <r>
    <x v="1"/>
    <x v="5"/>
    <x v="3"/>
    <x v="0"/>
    <n v="21748.144736842107"/>
    <n v="1"/>
    <n v="7063.7368421052633"/>
    <n v="0.5"/>
    <n v="0.5"/>
    <n v="0.32479721500745073"/>
    <n v="0.67520278499254927"/>
  </r>
  <r>
    <x v="1"/>
    <x v="5"/>
    <x v="4"/>
    <x v="4"/>
    <n v="82107.852272727279"/>
    <n v="4"/>
    <n v="29793.090909090908"/>
    <n v="0.5714285714285714"/>
    <n v="0.4285714285714286"/>
    <n v="0.36285312652109036"/>
    <n v="0.63714687347890964"/>
  </r>
  <r>
    <x v="1"/>
    <x v="5"/>
    <x v="5"/>
    <x v="4"/>
    <n v="87597.125"/>
    <n v="1"/>
    <n v="7896.8461538461543"/>
    <n v="0.14285714285714285"/>
    <n v="0.85714285714285721"/>
    <n v="9.0149604268931816E-2"/>
    <n v="0.90985039573106818"/>
  </r>
  <r>
    <x v="1"/>
    <x v="5"/>
    <x v="6"/>
    <x v="4"/>
    <n v="93178.436141304352"/>
    <n v="4"/>
    <n v="34106.043478260872"/>
    <n v="0.5714285714285714"/>
    <n v="0.4285714285714286"/>
    <n v="0.36602936141297038"/>
    <n v="0.63397063858702962"/>
  </r>
  <r>
    <x v="1"/>
    <x v="5"/>
    <x v="7"/>
    <x v="2"/>
    <n v="74358.640776699031"/>
    <n v="11"/>
    <n v="98320.922330097077"/>
    <n v="2.2000000000000002"/>
    <n v="0"/>
    <n v="1.3222528182751137"/>
    <n v="0"/>
  </r>
  <r>
    <x v="1"/>
    <x v="5"/>
    <x v="8"/>
    <x v="2"/>
    <n v="79009.230769230766"/>
    <n v="4"/>
    <n v="37848.974358974359"/>
    <n v="0.8"/>
    <n v="0.19999999999999996"/>
    <n v="0.47904496715735911"/>
    <n v="0.52095503284264089"/>
  </r>
  <r>
    <x v="1"/>
    <x v="5"/>
    <x v="9"/>
    <x v="5"/>
    <n v="71315.523809523802"/>
    <n v="3"/>
    <n v="33928.857142857138"/>
    <n v="0.75"/>
    <n v="0.25"/>
    <n v="0.4757569646894485"/>
    <n v="0.5242430353105515"/>
  </r>
  <r>
    <x v="1"/>
    <x v="6"/>
    <x v="0"/>
    <x v="4"/>
    <n v="59340.323170731703"/>
    <n v="1"/>
    <n v="5647.7317073170734"/>
    <n v="0.14285714285714285"/>
    <n v="0.85714285714285721"/>
    <n v="9.5175277206826739E-2"/>
    <n v="0.90482472279317328"/>
  </r>
  <r>
    <x v="1"/>
    <x v="6"/>
    <x v="1"/>
    <x v="2"/>
    <n v="46537.43421052632"/>
    <n v="4"/>
    <n v="23997.736842105263"/>
    <n v="0.8"/>
    <n v="0.19999999999999996"/>
    <n v="0.51566523271446718"/>
    <n v="0.48433476728553282"/>
  </r>
  <r>
    <x v="1"/>
    <x v="6"/>
    <x v="2"/>
    <x v="0"/>
    <n v="20150.987745098038"/>
    <n v="2"/>
    <n v="12786.607843137255"/>
    <n v="1"/>
    <n v="0"/>
    <n v="0.63454000393840471"/>
    <n v="0.36545999606159529"/>
  </r>
  <r>
    <x v="1"/>
    <x v="6"/>
    <x v="3"/>
    <x v="0"/>
    <n v="22943.097744360904"/>
    <n v="8"/>
    <n v="56417.894736842121"/>
    <n v="4"/>
    <n v="0"/>
    <n v="2.459035626551731"/>
    <n v="0"/>
  </r>
  <r>
    <x v="1"/>
    <x v="6"/>
    <x v="4"/>
    <x v="5"/>
    <n v="49496.727272727272"/>
    <n v="5"/>
    <n v="37198.363636363632"/>
    <n v="1.25"/>
    <n v="0"/>
    <n v="0.75153178171559543"/>
    <n v="0.24846821828440457"/>
  </r>
  <r>
    <x v="1"/>
    <x v="6"/>
    <x v="5"/>
    <x v="1"/>
    <n v="75083.25"/>
    <n v="2"/>
    <n v="15994.692307692309"/>
    <n v="0.33333333333333331"/>
    <n v="0.66666666666666674"/>
    <n v="0.21302610512587439"/>
    <n v="0.78697389487412561"/>
  </r>
  <r>
    <x v="1"/>
    <x v="6"/>
    <x v="6"/>
    <x v="5"/>
    <n v="53244.820652173919"/>
    <n v="2"/>
    <n v="17179.021739130436"/>
    <n v="0.5"/>
    <n v="0.5"/>
    <n v="0.32264211858940761"/>
    <n v="0.67735788141059239"/>
  </r>
  <r>
    <x v="1"/>
    <x v="6"/>
    <x v="7"/>
    <x v="5"/>
    <n v="56388.635922330097"/>
    <n v="3"/>
    <n v="26881.524271844661"/>
    <n v="0.75"/>
    <n v="0.25"/>
    <n v="0.47671882520569153"/>
    <n v="0.52328117479430847"/>
  </r>
  <r>
    <x v="1"/>
    <x v="6"/>
    <x v="8"/>
    <x v="1"/>
    <n v="89873"/>
    <n v="5"/>
    <n v="47662.717948717953"/>
    <n v="0.83333333333333337"/>
    <n v="0.16666666666666663"/>
    <n v="0.53033411534852459"/>
    <n v="0.46966588465147541"/>
  </r>
  <r>
    <x v="1"/>
    <x v="6"/>
    <x v="9"/>
    <x v="0"/>
    <n v="37616.979591836731"/>
    <n v="7"/>
    <n v="79150.333333333314"/>
    <n v="3.5"/>
    <n v="0"/>
    <n v="2.1041118716110248"/>
    <n v="0"/>
  </r>
  <r>
    <x v="1"/>
    <x v="7"/>
    <x v="0"/>
    <x v="2"/>
    <n v="44714.843205574914"/>
    <n v="4"/>
    <n v="21887.926829268294"/>
    <n v="0.8"/>
    <n v="0.19999999999999996"/>
    <n v="0.48950024779555462"/>
    <n v="0.51049975220444543"/>
  </r>
  <r>
    <x v="1"/>
    <x v="7"/>
    <x v="1"/>
    <x v="5"/>
    <n v="37229.947368421053"/>
    <n v="2"/>
    <n v="12127.368421052632"/>
    <n v="0.5"/>
    <n v="0.5"/>
    <n v="0.32574229291925433"/>
    <n v="0.67425770708074562"/>
  </r>
  <r>
    <x v="1"/>
    <x v="7"/>
    <x v="2"/>
    <x v="4"/>
    <n v="70528.457107843133"/>
    <n v="7"/>
    <n v="45426.127450980399"/>
    <n v="1"/>
    <n v="0"/>
    <n v="0.64408225153033694"/>
    <n v="0.35591774846966306"/>
  </r>
  <r>
    <x v="1"/>
    <x v="7"/>
    <x v="3"/>
    <x v="2"/>
    <n v="54370.361842105267"/>
    <n v="6"/>
    <n v="41800.421052631587"/>
    <n v="1.2"/>
    <n v="0"/>
    <n v="0.76880895466582455"/>
    <n v="0.23119104533417545"/>
  </r>
  <r>
    <x v="1"/>
    <x v="7"/>
    <x v="4"/>
    <x v="2"/>
    <n v="58648.465909090912"/>
    <n v="2"/>
    <n v="15005.545454545454"/>
    <n v="0.4"/>
    <n v="0.6"/>
    <n v="0.2558557197012632"/>
    <n v="0.7441442802987368"/>
  </r>
  <r>
    <x v="1"/>
    <x v="7"/>
    <x v="5"/>
    <x v="3"/>
    <n v="39604.351648351643"/>
    <n v="5"/>
    <n v="39543.230769230773"/>
    <n v="1.6666666666666667"/>
    <n v="0"/>
    <n v="0.99845671304851635"/>
    <n v="1.5432869514836467E-3"/>
  </r>
  <r>
    <x v="1"/>
    <x v="7"/>
    <x v="6"/>
    <x v="4"/>
    <n v="98298.130434782623"/>
    <n v="2"/>
    <n v="16649.021739130436"/>
    <n v="0.2857142857142857"/>
    <n v="0.7142857142857143"/>
    <n v="0.16937272016761784"/>
    <n v="0.83062727983238216"/>
  </r>
  <r>
    <x v="1"/>
    <x v="7"/>
    <x v="7"/>
    <x v="5"/>
    <n v="56388.635922330097"/>
    <n v="1"/>
    <n v="9100.174757281553"/>
    <n v="0.25"/>
    <n v="0.75"/>
    <n v="0.16138313347065472"/>
    <n v="0.83861686652934531"/>
  </r>
  <r>
    <x v="1"/>
    <x v="7"/>
    <x v="8"/>
    <x v="0"/>
    <n v="29957.666666666668"/>
    <n v="5"/>
    <n v="47631.717948717953"/>
    <n v="2.5"/>
    <n v="0"/>
    <n v="1.5899675525035757"/>
    <n v="0"/>
  </r>
  <r>
    <x v="1"/>
    <x v="7"/>
    <x v="9"/>
    <x v="5"/>
    <n v="71315.523809523802"/>
    <n v="5"/>
    <n v="55911.095238095229"/>
    <n v="1.25"/>
    <n v="0"/>
    <n v="0.78399613788756339"/>
    <n v="0.21600386211243661"/>
  </r>
  <r>
    <x v="1"/>
    <x v="8"/>
    <x v="0"/>
    <x v="1"/>
    <n v="50863.134146341457"/>
    <n v="0"/>
    <n v="0"/>
    <n v="0"/>
    <n v="1"/>
    <n v="0"/>
    <n v="1"/>
  </r>
  <r>
    <x v="1"/>
    <x v="8"/>
    <x v="1"/>
    <x v="2"/>
    <n v="49094.436090225565"/>
    <n v="1"/>
    <n v="5847.6842105263158"/>
    <n v="0.2"/>
    <n v="0.8"/>
    <n v="0.11911093549948236"/>
    <n v="0.88088906450051763"/>
  </r>
  <r>
    <x v="1"/>
    <x v="8"/>
    <x v="2"/>
    <x v="1"/>
    <n v="63774.554621848743"/>
    <n v="2"/>
    <n v="12701.607843137255"/>
    <n v="0.33333333333333331"/>
    <n v="0.66666666666666674"/>
    <n v="0.19916419516296816"/>
    <n v="0.80083580483703187"/>
  </r>
  <r>
    <x v="1"/>
    <x v="8"/>
    <x v="3"/>
    <x v="2"/>
    <n v="54370.361842105267"/>
    <n v="5"/>
    <n v="34999.68421052632"/>
    <n v="1"/>
    <n v="0"/>
    <n v="0.64372726288207283"/>
    <n v="0.35627273711792717"/>
  </r>
  <r>
    <x v="1"/>
    <x v="8"/>
    <x v="4"/>
    <x v="2"/>
    <n v="58648.465909090912"/>
    <n v="1"/>
    <n v="7529.272727272727"/>
    <n v="0.2"/>
    <n v="0.8"/>
    <n v="0.1283797045764779"/>
    <n v="0.87162029542352215"/>
  </r>
  <r>
    <x v="1"/>
    <x v="8"/>
    <x v="5"/>
    <x v="0"/>
    <n v="25027.75"/>
    <n v="5"/>
    <n v="39556.230769230773"/>
    <n v="2.5"/>
    <n v="0"/>
    <n v="1.5804948814508206"/>
    <n v="0"/>
  </r>
  <r>
    <x v="1"/>
    <x v="8"/>
    <x v="6"/>
    <x v="4"/>
    <n v="93178.436141304352"/>
    <n v="5"/>
    <n v="42338.554347826088"/>
    <n v="0.7142857142857143"/>
    <n v="0.2857142857142857"/>
    <n v="0.45438146529546825"/>
    <n v="0.5456185347045317"/>
  </r>
  <r>
    <x v="1"/>
    <x v="8"/>
    <x v="7"/>
    <x v="4"/>
    <n v="104102.09708737864"/>
    <n v="6"/>
    <n v="53715.048543689314"/>
    <n v="0.8571428571428571"/>
    <n v="0.1428571428571429"/>
    <n v="0.51598430816051"/>
    <n v="0.48401569183949"/>
  </r>
  <r>
    <x v="1"/>
    <x v="8"/>
    <x v="8"/>
    <x v="1"/>
    <n v="94811.076923076922"/>
    <n v="3"/>
    <n v="28324.23076923077"/>
    <n v="0.5"/>
    <n v="0.5"/>
    <n v="0.29874389879793339"/>
    <n v="0.70125610120206661"/>
  </r>
  <r>
    <x v="1"/>
    <x v="8"/>
    <x v="9"/>
    <x v="5"/>
    <n v="71315.523809523802"/>
    <n v="10"/>
    <n v="112450.19047619047"/>
    <n v="2.5"/>
    <n v="0"/>
    <n v="1.5767982126378683"/>
    <n v="0"/>
  </r>
  <r>
    <x v="1"/>
    <x v="9"/>
    <x v="0"/>
    <x v="4"/>
    <n v="59340.323170731703"/>
    <n v="3"/>
    <n v="16405.195121951219"/>
    <n v="0.42857142857142855"/>
    <n v="0.5714285714285714"/>
    <n v="0.27645948396254638"/>
    <n v="0.72354051603745362"/>
  </r>
  <r>
    <x v="1"/>
    <x v="9"/>
    <x v="1"/>
    <x v="0"/>
    <n v="18614.973684210527"/>
    <n v="1"/>
    <n v="6099.6842105263158"/>
    <n v="0.5"/>
    <n v="0.5"/>
    <n v="0.32767621990785573"/>
    <n v="0.67232378009214422"/>
  </r>
  <r>
    <x v="1"/>
    <x v="9"/>
    <x v="2"/>
    <x v="0"/>
    <n v="20150.987745098038"/>
    <n v="3"/>
    <n v="19695.911764705881"/>
    <n v="1.5"/>
    <n v="0"/>
    <n v="0.97741669112458962"/>
    <n v="2.2583308875410379E-2"/>
  </r>
  <r>
    <x v="1"/>
    <x v="9"/>
    <x v="3"/>
    <x v="4"/>
    <n v="80300.84210526316"/>
    <n v="5"/>
    <n v="34885.68421052632"/>
    <n v="0.7142857142857143"/>
    <n v="0.2857142857142857"/>
    <n v="0.4344373395835136"/>
    <n v="0.5655626604164864"/>
  </r>
  <r>
    <x v="1"/>
    <x v="9"/>
    <x v="4"/>
    <x v="0"/>
    <n v="24748.363636363636"/>
    <n v="5"/>
    <n v="37138.363636363632"/>
    <n v="2.5"/>
    <n v="0"/>
    <n v="1.5006391607158598"/>
    <n v="0"/>
  </r>
  <r>
    <x v="1"/>
    <x v="9"/>
    <x v="5"/>
    <x v="2"/>
    <n v="62569.375"/>
    <n v="4"/>
    <n v="32227.384615384617"/>
    <n v="0.8"/>
    <n v="0.19999999999999996"/>
    <n v="0.51506643010873321"/>
    <n v="0.48493356989126679"/>
  </r>
  <r>
    <x v="1"/>
    <x v="9"/>
    <x v="6"/>
    <x v="0"/>
    <n v="26622.41032608696"/>
    <n v="3"/>
    <n v="25621.532608695656"/>
    <n v="1.5"/>
    <n v="0"/>
    <n v="0.96240469194441958"/>
    <n v="3.7595308055580423E-2"/>
  </r>
  <r>
    <x v="1"/>
    <x v="9"/>
    <x v="7"/>
    <x v="4"/>
    <n v="98680.112864077673"/>
    <n v="3"/>
    <n v="26537.524271844661"/>
    <n v="0.42857142857142855"/>
    <n v="0.5714285714285714"/>
    <n v="0.26892474584415543"/>
    <n v="0.73107525415584451"/>
  </r>
  <r>
    <x v="1"/>
    <x v="9"/>
    <x v="8"/>
    <x v="5"/>
    <n v="59915.333333333336"/>
    <n v="6"/>
    <n v="56682.461538461546"/>
    <n v="1.5"/>
    <n v="0"/>
    <n v="0.94604266362191447"/>
    <n v="5.395733637808553E-2"/>
  </r>
  <r>
    <x v="1"/>
    <x v="9"/>
    <x v="9"/>
    <x v="0"/>
    <n v="37616.979591836731"/>
    <n v="3"/>
    <n v="33774.857142857138"/>
    <n v="1.5"/>
    <n v="0"/>
    <n v="0.89786201628443951"/>
    <n v="0.10213798371556049"/>
  </r>
  <r>
    <x v="2"/>
    <x v="10"/>
    <x v="0"/>
    <x v="0"/>
    <n v="17885.937282229967"/>
    <n v="7"/>
    <n v="38492.121951219509"/>
    <n v="3.5"/>
    <n v="0"/>
    <n v="2.1520886126254171"/>
    <n v="0"/>
  </r>
  <r>
    <x v="2"/>
    <x v="10"/>
    <x v="1"/>
    <x v="3"/>
    <n v="27922.46052631579"/>
    <n v="3"/>
    <n v="18018.052631578947"/>
    <n v="1"/>
    <n v="0"/>
    <n v="0.64528885678243364"/>
    <n v="0.35471114321756636"/>
  </r>
  <r>
    <x v="2"/>
    <x v="10"/>
    <x v="2"/>
    <x v="4"/>
    <n v="70528.457107843133"/>
    <n v="6"/>
    <n v="38288.823529411769"/>
    <n v="0.8571428571428571"/>
    <n v="0.1428571428571429"/>
    <n v="0.54288474609426629"/>
    <n v="0.45711525390573371"/>
  </r>
  <r>
    <x v="2"/>
    <x v="10"/>
    <x v="3"/>
    <x v="5"/>
    <n v="43496.289473684214"/>
    <n v="8"/>
    <n v="56135.894736842121"/>
    <n v="2"/>
    <n v="0"/>
    <n v="1.2905904254385887"/>
    <n v="0"/>
  </r>
  <r>
    <x v="2"/>
    <x v="10"/>
    <x v="4"/>
    <x v="0"/>
    <n v="23459.386363636364"/>
    <n v="4"/>
    <n v="30164.090909090908"/>
    <n v="2"/>
    <n v="0"/>
    <n v="1.2858005082284374"/>
    <n v="0"/>
  </r>
  <r>
    <x v="2"/>
    <x v="10"/>
    <x v="5"/>
    <x v="0"/>
    <n v="26402.901098901097"/>
    <n v="3"/>
    <n v="23575.538461538461"/>
    <n v="1.5"/>
    <n v="0"/>
    <n v="0.89291469801853285"/>
    <n v="0.10708530198146715"/>
  </r>
  <r>
    <x v="2"/>
    <x v="10"/>
    <x v="6"/>
    <x v="0"/>
    <n v="28085.180124223607"/>
    <n v="0"/>
    <n v="0"/>
    <n v="0"/>
    <n v="1"/>
    <n v="0"/>
    <n v="1"/>
  </r>
  <r>
    <x v="2"/>
    <x v="10"/>
    <x v="7"/>
    <x v="2"/>
    <n v="70485.794902912618"/>
    <n v="6"/>
    <n v="53753.048543689314"/>
    <n v="1.2"/>
    <n v="0"/>
    <n v="0.76260824777146874"/>
    <n v="0.23739175222853126"/>
  </r>
  <r>
    <x v="2"/>
    <x v="10"/>
    <x v="8"/>
    <x v="2"/>
    <n v="74894.166666666672"/>
    <n v="5"/>
    <n v="47249.717948717953"/>
    <n v="1"/>
    <n v="0"/>
    <n v="0.63088649025248456"/>
    <n v="0.36911350974751544"/>
  </r>
  <r>
    <x v="2"/>
    <x v="10"/>
    <x v="9"/>
    <x v="2"/>
    <n v="89144.404761904749"/>
    <n v="2"/>
    <n v="22453.238095238092"/>
    <n v="0.4"/>
    <n v="0.6"/>
    <n v="0.25187490067613677"/>
    <n v="0.74812509932386329"/>
  </r>
  <r>
    <x v="2"/>
    <x v="11"/>
    <x v="0"/>
    <x v="1"/>
    <n v="50863.134146341457"/>
    <n v="3"/>
    <n v="16523.195121951219"/>
    <n v="0.5"/>
    <n v="0.5"/>
    <n v="0.32485601603729958"/>
    <n v="0.67514398396270048"/>
  </r>
  <r>
    <x v="2"/>
    <x v="11"/>
    <x v="1"/>
    <x v="1"/>
    <n v="58913.323308270672"/>
    <n v="2"/>
    <n v="11976.368421052632"/>
    <n v="0.33333333333333331"/>
    <n v="0.66666666666666674"/>
    <n v="0.20328794487428456"/>
    <n v="0.79671205512571541"/>
  </r>
  <r>
    <x v="2"/>
    <x v="11"/>
    <x v="2"/>
    <x v="2"/>
    <n v="53145.462184873948"/>
    <n v="2"/>
    <n v="12911.607843137255"/>
    <n v="0.4"/>
    <n v="0.6"/>
    <n v="0.24294845340176768"/>
    <n v="0.75705154659823237"/>
  </r>
  <r>
    <x v="2"/>
    <x v="11"/>
    <x v="3"/>
    <x v="2"/>
    <n v="54370.361842105267"/>
    <n v="6"/>
    <n v="41577.421052631587"/>
    <n v="1.2"/>
    <n v="0"/>
    <n v="0.76470745538488172"/>
    <n v="0.23529254461511828"/>
  </r>
  <r>
    <x v="2"/>
    <x v="11"/>
    <x v="4"/>
    <x v="3"/>
    <n v="35189.079545454544"/>
    <n v="7"/>
    <n v="52261.909090909088"/>
    <n v="2.3333333333333335"/>
    <n v="0"/>
    <n v="1.4851740871312413"/>
    <n v="0"/>
  </r>
  <r>
    <x v="2"/>
    <x v="11"/>
    <x v="5"/>
    <x v="5"/>
    <n v="50055.5"/>
    <n v="6"/>
    <n v="46800.076923076929"/>
    <n v="1.5"/>
    <n v="0"/>
    <n v="0.93496372872265643"/>
    <n v="6.5036271277343571E-2"/>
  </r>
  <r>
    <x v="2"/>
    <x v="11"/>
    <x v="6"/>
    <x v="4"/>
    <n v="93178.436141304352"/>
    <n v="6"/>
    <n v="50976.065217391304"/>
    <n v="0.8571428571428571"/>
    <n v="0.1428571428571429"/>
    <n v="0.54708006839786949"/>
    <n v="0.45291993160213051"/>
  </r>
  <r>
    <x v="2"/>
    <x v="11"/>
    <x v="7"/>
    <x v="0"/>
    <n v="29743.456310679612"/>
    <n v="3"/>
    <n v="26842.524271844661"/>
    <n v="1.5"/>
    <n v="0"/>
    <n v="0.902468226673665"/>
    <n v="9.7531773326335003E-2"/>
  </r>
  <r>
    <x v="2"/>
    <x v="11"/>
    <x v="8"/>
    <x v="2"/>
    <n v="79009.230769230766"/>
    <n v="3"/>
    <n v="28477.23076923077"/>
    <n v="0.6"/>
    <n v="0.4"/>
    <n v="0.36042916114962226"/>
    <n v="0.6395708388503778"/>
  </r>
  <r>
    <x v="2"/>
    <x v="11"/>
    <x v="9"/>
    <x v="0"/>
    <n v="35657.761904761901"/>
    <n v="6"/>
    <n v="67202.714285714275"/>
    <n v="3"/>
    <n v="0"/>
    <n v="1.8846587866396549"/>
    <n v="0"/>
  </r>
  <r>
    <x v="2"/>
    <x v="12"/>
    <x v="0"/>
    <x v="4"/>
    <n v="59340.323170731703"/>
    <n v="4"/>
    <n v="22297.926829268294"/>
    <n v="0.5714285714285714"/>
    <n v="0.4285714285714286"/>
    <n v="0.37576348826267014"/>
    <n v="0.62423651173732986"/>
  </r>
  <r>
    <x v="2"/>
    <x v="12"/>
    <x v="1"/>
    <x v="1"/>
    <n v="55844.92105263158"/>
    <n v="2"/>
    <n v="12211.368421052632"/>
    <n v="0.33333333333333331"/>
    <n v="0.66666666666666674"/>
    <n v="0.2186656940484151"/>
    <n v="0.78133430595158493"/>
  </r>
  <r>
    <x v="2"/>
    <x v="12"/>
    <x v="2"/>
    <x v="2"/>
    <n v="50377.469362745098"/>
    <n v="8"/>
    <n v="51782.431372549028"/>
    <n v="1.6"/>
    <n v="0"/>
    <n v="1.0278886976177275"/>
    <n v="0"/>
  </r>
  <r>
    <x v="2"/>
    <x v="12"/>
    <x v="3"/>
    <x v="1"/>
    <n v="68829.293233082717"/>
    <n v="6"/>
    <n v="41908.421052631587"/>
    <n v="1"/>
    <n v="0"/>
    <n v="0.60887478403582318"/>
    <n v="0.39112521596417682"/>
  </r>
  <r>
    <x v="2"/>
    <x v="12"/>
    <x v="4"/>
    <x v="2"/>
    <n v="61870.909090909088"/>
    <n v="6"/>
    <n v="44954.63636363636"/>
    <n v="1.2"/>
    <n v="0"/>
    <n v="0.72658761644479708"/>
    <n v="0.27341238355520292"/>
  </r>
  <r>
    <x v="2"/>
    <x v="12"/>
    <x v="5"/>
    <x v="4"/>
    <n v="87597.125"/>
    <n v="3"/>
    <n v="23660.538461538461"/>
    <n v="0.42857142857142855"/>
    <n v="0.5714285714285714"/>
    <n v="0.27010633581340099"/>
    <n v="0.72989366418659896"/>
  </r>
  <r>
    <x v="2"/>
    <x v="12"/>
    <x v="6"/>
    <x v="1"/>
    <n v="79867.230978260879"/>
    <n v="5"/>
    <n v="41912.554347826088"/>
    <n v="0.83333333333333337"/>
    <n v="0.16666666666666663"/>
    <n v="0.52477785738226357"/>
    <n v="0.47522214261773643"/>
  </r>
  <r>
    <x v="2"/>
    <x v="12"/>
    <x v="7"/>
    <x v="3"/>
    <n v="42291.476941747576"/>
    <n v="3"/>
    <n v="26854.524271844661"/>
    <n v="1"/>
    <n v="0"/>
    <n v="0.63498667376488582"/>
    <n v="0.36501332623511418"/>
  </r>
  <r>
    <x v="2"/>
    <x v="12"/>
    <x v="8"/>
    <x v="5"/>
    <n v="59915.333333333336"/>
    <n v="4"/>
    <n v="38372.974358974359"/>
    <n v="1"/>
    <n v="0"/>
    <n v="0.64045332345044159"/>
    <n v="0.35954667654955841"/>
  </r>
  <r>
    <x v="2"/>
    <x v="12"/>
    <x v="9"/>
    <x v="4"/>
    <n v="131659.42857142855"/>
    <n v="2"/>
    <n v="22170.238095238092"/>
    <n v="0.2857142857142857"/>
    <n v="0.7142857142857143"/>
    <n v="0.16839081208080878"/>
    <n v="0.83160918791919125"/>
  </r>
  <r>
    <x v="2"/>
    <x v="13"/>
    <x v="0"/>
    <x v="2"/>
    <n v="44714.843205574914"/>
    <n v="8"/>
    <n v="43696.85365853658"/>
    <n v="1.6"/>
    <n v="0"/>
    <n v="0.97723374445576916"/>
    <n v="2.276625554423084E-2"/>
  </r>
  <r>
    <x v="2"/>
    <x v="13"/>
    <x v="1"/>
    <x v="3"/>
    <n v="27922.46052631579"/>
    <n v="6"/>
    <n v="35752.105263157893"/>
    <n v="2"/>
    <n v="0"/>
    <n v="1.280406690143334"/>
    <n v="0"/>
  </r>
  <r>
    <x v="2"/>
    <x v="13"/>
    <x v="2"/>
    <x v="3"/>
    <n v="30226.481617647056"/>
    <n v="2"/>
    <n v="12879.607843137255"/>
    <n v="0.66666666666666663"/>
    <n v="0.33333333333333337"/>
    <n v="0.42610344154702356"/>
    <n v="0.57389655845297649"/>
  </r>
  <r>
    <x v="2"/>
    <x v="13"/>
    <x v="3"/>
    <x v="3"/>
    <n v="32622.21710526316"/>
    <n v="2"/>
    <n v="14205.473684210527"/>
    <n v="0.66666666666666663"/>
    <n v="0.33333333333333337"/>
    <n v="0.4354539618926962"/>
    <n v="0.56454603810730375"/>
  </r>
  <r>
    <x v="2"/>
    <x v="13"/>
    <x v="4"/>
    <x v="2"/>
    <n v="58648.465909090912"/>
    <n v="4"/>
    <n v="30095.090909090908"/>
    <n v="0.8"/>
    <n v="0.19999999999999996"/>
    <n v="0.51314370192973735"/>
    <n v="0.48685629807026265"/>
  </r>
  <r>
    <x v="2"/>
    <x v="13"/>
    <x v="5"/>
    <x v="0"/>
    <n v="26402.901098901097"/>
    <n v="5"/>
    <n v="39870.230769230773"/>
    <n v="2.5"/>
    <n v="0"/>
    <n v="1.5100700722198364"/>
    <n v="0"/>
  </r>
  <r>
    <x v="2"/>
    <x v="13"/>
    <x v="6"/>
    <x v="5"/>
    <n v="56170.360248447214"/>
    <n v="2"/>
    <n v="16752.021739130436"/>
    <n v="0.5"/>
    <n v="0.5"/>
    <n v="0.29823596759989685"/>
    <n v="0.7017640324001031"/>
  </r>
  <r>
    <x v="2"/>
    <x v="13"/>
    <x v="7"/>
    <x v="2"/>
    <n v="70485.794902912618"/>
    <n v="3"/>
    <n v="26393.524271844661"/>
    <n v="0.6"/>
    <n v="0.4"/>
    <n v="0.37445167935183526"/>
    <n v="0.62554832064816468"/>
  </r>
  <r>
    <x v="2"/>
    <x v="13"/>
    <x v="8"/>
    <x v="1"/>
    <n v="89873"/>
    <n v="9"/>
    <n v="85132.692307692327"/>
    <n v="1.5"/>
    <n v="0"/>
    <n v="0.94725548616038546"/>
    <n v="5.2744513839614537E-2"/>
  </r>
  <r>
    <x v="2"/>
    <x v="13"/>
    <x v="9"/>
    <x v="0"/>
    <n v="35657.761904761901"/>
    <n v="2"/>
    <n v="22412.238095238092"/>
    <n v="1"/>
    <n v="0"/>
    <n v="0.6285374319089011"/>
    <n v="0.3714625680910989"/>
  </r>
  <r>
    <x v="2"/>
    <x v="14"/>
    <x v="0"/>
    <x v="0"/>
    <n v="16954.378048780487"/>
    <n v="6"/>
    <n v="32631.390243902442"/>
    <n v="3"/>
    <n v="0"/>
    <n v="1.924658642742108"/>
    <n v="0"/>
  </r>
  <r>
    <x v="2"/>
    <x v="14"/>
    <x v="1"/>
    <x v="1"/>
    <n v="58913.323308270672"/>
    <n v="3"/>
    <n v="18026.052631578947"/>
    <n v="0.5"/>
    <n v="0.5"/>
    <n v="0.30597582379210853"/>
    <n v="0.69402417620789147"/>
  </r>
  <r>
    <x v="2"/>
    <x v="14"/>
    <x v="2"/>
    <x v="1"/>
    <n v="63774.554621848743"/>
    <n v="4"/>
    <n v="26371.215686274511"/>
    <n v="0.66666666666666663"/>
    <n v="0.33333333333333337"/>
    <n v="0.41350685775294943"/>
    <n v="0.58649314224705051"/>
  </r>
  <r>
    <x v="2"/>
    <x v="14"/>
    <x v="3"/>
    <x v="1"/>
    <n v="65244.43421052632"/>
    <n v="5"/>
    <n v="34849.68421052632"/>
    <n v="0.83333333333333337"/>
    <n v="0.16666666666666663"/>
    <n v="0.5341403390529178"/>
    <n v="0.4658596609470822"/>
  </r>
  <r>
    <x v="2"/>
    <x v="14"/>
    <x v="4"/>
    <x v="1"/>
    <n v="70378.159090909088"/>
    <n v="4"/>
    <n v="29437.090909090908"/>
    <n v="0.66666666666666663"/>
    <n v="0.33333333333333337"/>
    <n v="0.41827026011104296"/>
    <n v="0.58172973988895704"/>
  </r>
  <r>
    <x v="2"/>
    <x v="14"/>
    <x v="5"/>
    <x v="4"/>
    <n v="87597.125"/>
    <n v="7"/>
    <n v="55570.923076923085"/>
    <n v="1"/>
    <n v="0"/>
    <n v="0.63439208851800888"/>
    <n v="0.36560791148199112"/>
  </r>
  <r>
    <x v="2"/>
    <x v="14"/>
    <x v="6"/>
    <x v="0"/>
    <n v="26622.41032608696"/>
    <n v="2"/>
    <n v="16970.021739130436"/>
    <n v="1"/>
    <n v="0"/>
    <n v="0.63743370834089086"/>
    <n v="0.36256629165910914"/>
  </r>
  <r>
    <x v="2"/>
    <x v="14"/>
    <x v="7"/>
    <x v="0"/>
    <n v="29743.456310679612"/>
    <n v="4"/>
    <n v="35498.699029126212"/>
    <n v="2"/>
    <n v="0"/>
    <n v="1.1934960973711766"/>
    <n v="0"/>
  </r>
  <r>
    <x v="2"/>
    <x v="14"/>
    <x v="8"/>
    <x v="1"/>
    <n v="94811.076923076922"/>
    <n v="6"/>
    <n v="57257.461538461546"/>
    <n v="1"/>
    <n v="0"/>
    <n v="0.60391109769712081"/>
    <n v="0.39608890230287919"/>
  </r>
  <r>
    <x v="2"/>
    <x v="14"/>
    <x v="9"/>
    <x v="3"/>
    <n v="53486.642857142855"/>
    <n v="2"/>
    <n v="22503.238095238092"/>
    <n v="0.66666666666666663"/>
    <n v="0.33333333333333337"/>
    <n v="0.42072631395733423"/>
    <n v="0.57927368604266571"/>
  </r>
  <r>
    <x v="3"/>
    <x v="15"/>
    <x v="0"/>
    <x v="4"/>
    <n v="59340.323170731703"/>
    <n v="1"/>
    <n v="5689.7317073170734"/>
    <n v="0.14285714285714285"/>
    <n v="0.85714285714285721"/>
    <n v="9.5883058994249079E-2"/>
    <n v="0.90411694100575091"/>
  </r>
  <r>
    <x v="3"/>
    <x v="15"/>
    <x v="1"/>
    <x v="5"/>
    <n v="37229.947368421053"/>
    <n v="5"/>
    <n v="29677.42105263158"/>
    <n v="1.25"/>
    <n v="0"/>
    <n v="0.79713841008017039"/>
    <n v="0.20286158991982961"/>
  </r>
  <r>
    <x v="3"/>
    <x v="15"/>
    <x v="2"/>
    <x v="4"/>
    <n v="70528.457107843133"/>
    <n v="4"/>
    <n v="26124.215686274511"/>
    <n v="0.5714285714285714"/>
    <n v="0.4285714285714286"/>
    <n v="0.3704067373305599"/>
    <n v="0.62959326266944005"/>
  </r>
  <r>
    <x v="3"/>
    <x v="15"/>
    <x v="3"/>
    <x v="2"/>
    <n v="57357.744360902259"/>
    <n v="3"/>
    <n v="20666.21052631579"/>
    <n v="0.6"/>
    <n v="0.4"/>
    <n v="0.36030375246769386"/>
    <n v="0.63969624753230614"/>
  </r>
  <r>
    <x v="3"/>
    <x v="15"/>
    <x v="4"/>
    <x v="3"/>
    <n v="37122.545454545456"/>
    <n v="4"/>
    <n v="30105.090909090908"/>
    <n v="1.3333333333333333"/>
    <n v="0"/>
    <n v="0.81096515716986484"/>
    <n v="0.18903484283013516"/>
  </r>
  <r>
    <x v="3"/>
    <x v="15"/>
    <x v="5"/>
    <x v="2"/>
    <n v="62569.375"/>
    <n v="2"/>
    <n v="16306.692307692309"/>
    <n v="0.4"/>
    <n v="0.6"/>
    <n v="0.26061779117487283"/>
    <n v="0.73938220882512717"/>
  </r>
  <r>
    <x v="3"/>
    <x v="15"/>
    <x v="6"/>
    <x v="1"/>
    <n v="79867.230978260879"/>
    <n v="8"/>
    <n v="68027.086956521744"/>
    <n v="1.3333333333333333"/>
    <n v="0"/>
    <n v="0.85175216572912216"/>
    <n v="0.14824783427087784"/>
  </r>
  <r>
    <x v="3"/>
    <x v="15"/>
    <x v="7"/>
    <x v="5"/>
    <n v="56388.635922330097"/>
    <n v="5"/>
    <n v="44903.873786407763"/>
    <n v="1.25"/>
    <n v="0"/>
    <n v="0.79632842773956292"/>
    <n v="0.20367157226043708"/>
  </r>
  <r>
    <x v="3"/>
    <x v="15"/>
    <x v="8"/>
    <x v="0"/>
    <n v="29957.666666666668"/>
    <n v="4"/>
    <n v="37792.974358974359"/>
    <n v="2"/>
    <n v="0"/>
    <n v="1.2615459935344662"/>
    <n v="0"/>
  </r>
  <r>
    <x v="3"/>
    <x v="15"/>
    <x v="9"/>
    <x v="0"/>
    <n v="37616.979591836731"/>
    <n v="4"/>
    <n v="45225.476190476184"/>
    <n v="2"/>
    <n v="0"/>
    <n v="1.2022622943467416"/>
    <n v="0"/>
  </r>
  <r>
    <x v="3"/>
    <x v="16"/>
    <x v="0"/>
    <x v="1"/>
    <n v="53657.811846689903"/>
    <n v="5"/>
    <n v="27026.658536585368"/>
    <n v="0.83333333333333337"/>
    <n v="0.16666666666666663"/>
    <n v="0.50368543938775279"/>
    <n v="0.49631456061224721"/>
  </r>
  <r>
    <x v="3"/>
    <x v="16"/>
    <x v="1"/>
    <x v="0"/>
    <n v="18614.973684210527"/>
    <n v="5"/>
    <n v="30428.42105263158"/>
    <n v="2.5"/>
    <n v="0"/>
    <n v="1.6346206859503314"/>
    <n v="0"/>
  </r>
  <r>
    <x v="3"/>
    <x v="16"/>
    <x v="2"/>
    <x v="4"/>
    <n v="70528.457107843133"/>
    <n v="3"/>
    <n v="19571.911764705881"/>
    <n v="0.42857142857142855"/>
    <n v="0.5714285714285714"/>
    <n v="0.2775037561757378"/>
    <n v="0.72249624382426214"/>
  </r>
  <r>
    <x v="3"/>
    <x v="16"/>
    <x v="3"/>
    <x v="5"/>
    <n v="43496.289473684214"/>
    <n v="8"/>
    <n v="56296.894736842121"/>
    <n v="2"/>
    <n v="0"/>
    <n v="1.2942918905968388"/>
    <n v="0"/>
  </r>
  <r>
    <x v="3"/>
    <x v="16"/>
    <x v="4"/>
    <x v="3"/>
    <n v="35189.079545454544"/>
    <n v="4"/>
    <n v="29947.090909090908"/>
    <n v="1.3333333333333333"/>
    <n v="0"/>
    <n v="0.85103365293791111"/>
    <n v="0.14896634706208889"/>
  </r>
  <r>
    <x v="3"/>
    <x v="16"/>
    <x v="5"/>
    <x v="4"/>
    <n v="92410.153846153844"/>
    <n v="3"/>
    <n v="24134.538461538461"/>
    <n v="0.42857142857142855"/>
    <n v="0.5714285714285714"/>
    <n v="0.26116760395960487"/>
    <n v="0.73883239604039508"/>
  </r>
  <r>
    <x v="3"/>
    <x v="16"/>
    <x v="6"/>
    <x v="1"/>
    <n v="84255.540372670817"/>
    <n v="2"/>
    <n v="16617.021739130436"/>
    <n v="0.33333333333333331"/>
    <n v="0.66666666666666674"/>
    <n v="0.19722170987963117"/>
    <n v="0.80277829012036883"/>
  </r>
  <r>
    <x v="3"/>
    <x v="16"/>
    <x v="7"/>
    <x v="2"/>
    <n v="70485.794902912618"/>
    <n v="3"/>
    <n v="26625.524271844661"/>
    <n v="0.6"/>
    <n v="0.4"/>
    <n v="0.37774312268902904"/>
    <n v="0.6222568773109709"/>
  </r>
  <r>
    <x v="3"/>
    <x v="16"/>
    <x v="8"/>
    <x v="4"/>
    <n v="104851.83333333334"/>
    <n v="4"/>
    <n v="37934.974358974359"/>
    <n v="0.5714285714285714"/>
    <n v="0.4285714285714286"/>
    <n v="0.36179600444730126"/>
    <n v="0.6382039955526988"/>
  </r>
  <r>
    <x v="3"/>
    <x v="16"/>
    <x v="9"/>
    <x v="5"/>
    <n v="71315.523809523802"/>
    <n v="3"/>
    <n v="33464.857142857138"/>
    <n v="0.75"/>
    <n v="0.25"/>
    <n v="0.46925066738958859"/>
    <n v="0.53074933261041135"/>
  </r>
  <r>
    <x v="3"/>
    <x v="17"/>
    <x v="0"/>
    <x v="2"/>
    <n v="42385.945121951219"/>
    <n v="2"/>
    <n v="11310.463414634147"/>
    <n v="0.4"/>
    <n v="0.6"/>
    <n v="0.266844667072826"/>
    <n v="0.73315533292717405"/>
  </r>
  <r>
    <x v="3"/>
    <x v="17"/>
    <x v="1"/>
    <x v="1"/>
    <n v="58913.323308270672"/>
    <n v="3"/>
    <n v="18101.052631578947"/>
    <n v="0.5"/>
    <n v="0.5"/>
    <n v="0.30724888047586668"/>
    <n v="0.69275111952413337"/>
  </r>
  <r>
    <x v="3"/>
    <x v="17"/>
    <x v="2"/>
    <x v="2"/>
    <n v="53145.462184873948"/>
    <n v="6"/>
    <n v="38607.823529411769"/>
    <n v="1.2"/>
    <n v="0"/>
    <n v="0.72645569239964525"/>
    <n v="0.27354430760035475"/>
  </r>
  <r>
    <x v="3"/>
    <x v="17"/>
    <x v="3"/>
    <x v="2"/>
    <n v="54370.361842105267"/>
    <n v="5"/>
    <n v="34644.68421052632"/>
    <n v="1"/>
    <n v="0"/>
    <n v="0.63719797030478709"/>
    <n v="0.36280202969521291"/>
  </r>
  <r>
    <x v="3"/>
    <x v="17"/>
    <x v="4"/>
    <x v="4"/>
    <n v="82107.852272727279"/>
    <n v="4"/>
    <n v="30021.090909090908"/>
    <n v="0.5714285714285714"/>
    <n v="0.4285714285714286"/>
    <n v="0.36562996203302994"/>
    <n v="0.63437003796697011"/>
  </r>
  <r>
    <x v="3"/>
    <x v="17"/>
    <x v="5"/>
    <x v="4"/>
    <n v="87597.125"/>
    <n v="6"/>
    <n v="47985.076923076929"/>
    <n v="0.8571428571428571"/>
    <n v="0.1428571428571429"/>
    <n v="0.54779282908059967"/>
    <n v="0.45220717091940033"/>
  </r>
  <r>
    <x v="3"/>
    <x v="17"/>
    <x v="6"/>
    <x v="0"/>
    <n v="26622.41032608696"/>
    <n v="2"/>
    <n v="17255.021739130436"/>
    <n v="1"/>
    <n v="0"/>
    <n v="0.64813897493806039"/>
    <n v="0.35186102506193961"/>
  </r>
  <r>
    <x v="3"/>
    <x v="17"/>
    <x v="7"/>
    <x v="3"/>
    <n v="44615.184466019418"/>
    <n v="5"/>
    <n v="44717.873786407763"/>
    <n v="1.6666666666666667"/>
    <n v="0"/>
    <n v="1.0023016675066436"/>
    <n v="0"/>
  </r>
  <r>
    <x v="3"/>
    <x v="17"/>
    <x v="8"/>
    <x v="5"/>
    <n v="63207.384615384617"/>
    <n v="2"/>
    <n v="18959.48717948718"/>
    <n v="0.5"/>
    <n v="0.5"/>
    <n v="0.29995683724069888"/>
    <n v="0.70004316275930112"/>
  </r>
  <r>
    <x v="3"/>
    <x v="17"/>
    <x v="9"/>
    <x v="3"/>
    <n v="53486.642857142855"/>
    <n v="4"/>
    <n v="45274.476190476184"/>
    <n v="1.3333333333333333"/>
    <n v="0"/>
    <n v="0.84646322468582491"/>
    <n v="0.15353677531417509"/>
  </r>
  <r>
    <x v="3"/>
    <x v="18"/>
    <x v="0"/>
    <x v="0"/>
    <n v="16954.378048780487"/>
    <n v="3"/>
    <n v="16541.195121951219"/>
    <n v="1.5"/>
    <n v="0"/>
    <n v="0.97562972079303212"/>
    <n v="2.4370279206967882E-2"/>
  </r>
  <r>
    <x v="3"/>
    <x v="18"/>
    <x v="1"/>
    <x v="3"/>
    <n v="27922.46052631579"/>
    <n v="2"/>
    <n v="12196.368421052632"/>
    <n v="0.66666666666666663"/>
    <n v="0.33333333333333337"/>
    <n v="0.43679418615555199"/>
    <n v="0.56320581384444801"/>
  </r>
  <r>
    <x v="3"/>
    <x v="18"/>
    <x v="2"/>
    <x v="2"/>
    <n v="50377.469362745098"/>
    <n v="4"/>
    <n v="25886.215686274511"/>
    <n v="0.8"/>
    <n v="0.19999999999999996"/>
    <n v="0.51384509809096846"/>
    <n v="0.48615490190903154"/>
  </r>
  <r>
    <x v="3"/>
    <x v="18"/>
    <x v="3"/>
    <x v="4"/>
    <n v="80300.84210526316"/>
    <n v="5"/>
    <n v="34572.68421052632"/>
    <n v="0.7142857142857143"/>
    <n v="0.2857142857142857"/>
    <n v="0.43053949752116388"/>
    <n v="0.56946050247883617"/>
  </r>
  <r>
    <x v="3"/>
    <x v="18"/>
    <x v="4"/>
    <x v="5"/>
    <n v="49496.727272727272"/>
    <n v="3"/>
    <n v="22215.81818181818"/>
    <n v="0.75"/>
    <n v="0.25"/>
    <n v="0.44883408269417258"/>
    <n v="0.55116591730582742"/>
  </r>
  <r>
    <x v="3"/>
    <x v="18"/>
    <x v="5"/>
    <x v="0"/>
    <n v="25027.75"/>
    <n v="2"/>
    <n v="15833.692307692309"/>
    <n v="1"/>
    <n v="0"/>
    <n v="0.63264545585169696"/>
    <n v="0.36735454414830304"/>
  </r>
  <r>
    <x v="3"/>
    <x v="18"/>
    <x v="6"/>
    <x v="3"/>
    <n v="39933.61548913044"/>
    <n v="4"/>
    <n v="33754.043478260872"/>
    <n v="1.3333333333333333"/>
    <n v="0"/>
    <n v="0.84525388109294564"/>
    <n v="0.15474611890705436"/>
  </r>
  <r>
    <x v="3"/>
    <x v="18"/>
    <x v="7"/>
    <x v="1"/>
    <n v="84582.953883495153"/>
    <n v="4"/>
    <n v="35948.699029126212"/>
    <n v="0.66666666666666663"/>
    <n v="0.33333333333333337"/>
    <n v="0.42501115625072722"/>
    <n v="0.57498884374927273"/>
  </r>
  <r>
    <x v="3"/>
    <x v="18"/>
    <x v="8"/>
    <x v="3"/>
    <n v="44936.5"/>
    <n v="3"/>
    <n v="28586.23076923077"/>
    <n v="1"/>
    <n v="0"/>
    <n v="0.63614724709825576"/>
    <n v="0.36385275290174424"/>
  </r>
  <r>
    <x v="3"/>
    <x v="18"/>
    <x v="9"/>
    <x v="3"/>
    <n v="56425.469387755096"/>
    <n v="9"/>
    <n v="101170.57142857142"/>
    <n v="3"/>
    <n v="0"/>
    <n v="1.7929947686093413"/>
    <n v="0"/>
  </r>
  <r>
    <x v="3"/>
    <x v="19"/>
    <x v="0"/>
    <x v="5"/>
    <n v="35771.874564459933"/>
    <n v="4"/>
    <n v="21898.926829268294"/>
    <n v="1"/>
    <n v="0"/>
    <n v="0.61218281389774609"/>
    <n v="0.38781718610225391"/>
  </r>
  <r>
    <x v="3"/>
    <x v="19"/>
    <x v="1"/>
    <x v="5"/>
    <n v="37229.947368421053"/>
    <n v="3"/>
    <n v="17953.052631578947"/>
    <n v="0.75"/>
    <n v="0.25"/>
    <n v="0.48222073627767115"/>
    <n v="0.51777926372232885"/>
  </r>
  <r>
    <x v="3"/>
    <x v="19"/>
    <x v="2"/>
    <x v="1"/>
    <n v="60452.963235294112"/>
    <n v="2"/>
    <n v="12552.607843137255"/>
    <n v="0.33333333333333331"/>
    <n v="0.66666666666666674"/>
    <n v="0.20764255664821896"/>
    <n v="0.79235744335178104"/>
  </r>
  <r>
    <x v="3"/>
    <x v="19"/>
    <x v="3"/>
    <x v="3"/>
    <n v="32622.21710526316"/>
    <n v="2"/>
    <n v="13975.473684210527"/>
    <n v="0.66666666666666663"/>
    <n v="0.33333333333333337"/>
    <n v="0.42840355206745806"/>
    <n v="0.57159644793254194"/>
  </r>
  <r>
    <x v="3"/>
    <x v="19"/>
    <x v="4"/>
    <x v="1"/>
    <n v="70378.159090909088"/>
    <n v="2"/>
    <n v="14604.545454545454"/>
    <n v="0.33333333333333331"/>
    <n v="0.66666666666666674"/>
    <n v="0.20751530934022339"/>
    <n v="0.79248469065977667"/>
  </r>
  <r>
    <x v="3"/>
    <x v="19"/>
    <x v="5"/>
    <x v="0"/>
    <n v="26402.901098901097"/>
    <n v="8"/>
    <n v="64142.769230769241"/>
    <n v="4"/>
    <n v="0"/>
    <n v="2.4293833844432684"/>
    <n v="0"/>
  </r>
  <r>
    <x v="3"/>
    <x v="19"/>
    <x v="6"/>
    <x v="4"/>
    <n v="98298.130434782623"/>
    <n v="8"/>
    <n v="67204.086956521744"/>
    <n v="1.1428571428571428"/>
    <n v="0"/>
    <n v="0.68367614581550262"/>
    <n v="0.31632385418449738"/>
  </r>
  <r>
    <x v="3"/>
    <x v="19"/>
    <x v="7"/>
    <x v="2"/>
    <n v="70485.794902912618"/>
    <n v="2"/>
    <n v="18250.349514563106"/>
    <n v="0.4"/>
    <n v="0.6"/>
    <n v="0.25892237634123588"/>
    <n v="0.74107762365876417"/>
  </r>
  <r>
    <x v="3"/>
    <x v="19"/>
    <x v="8"/>
    <x v="4"/>
    <n v="104851.83333333334"/>
    <n v="4"/>
    <n v="37696.974358974359"/>
    <n v="0.5714285714285714"/>
    <n v="0.4285714285714286"/>
    <n v="0.35952613474227302"/>
    <n v="0.64047386525772698"/>
  </r>
  <r>
    <x v="3"/>
    <x v="19"/>
    <x v="9"/>
    <x v="4"/>
    <n v="124802.16666666666"/>
    <n v="4"/>
    <n v="45091.476190476184"/>
    <n v="0.5714285714285714"/>
    <n v="0.4285714285714286"/>
    <n v="0.36130363273989252"/>
    <n v="0.63869636726010748"/>
  </r>
  <r>
    <x v="4"/>
    <x v="20"/>
    <x v="0"/>
    <x v="4"/>
    <n v="59340.323170731703"/>
    <n v="3"/>
    <n v="16174.195121951219"/>
    <n v="0.42857142857142855"/>
    <n v="0.5714285714285714"/>
    <n v="0.27256668413172347"/>
    <n v="0.72743331586827653"/>
  </r>
  <r>
    <x v="4"/>
    <x v="20"/>
    <x v="1"/>
    <x v="3"/>
    <n v="29456.661654135336"/>
    <n v="6"/>
    <n v="36539.105263157893"/>
    <n v="2"/>
    <n v="0"/>
    <n v="1.2404360579681735"/>
    <n v="0"/>
  </r>
  <r>
    <x v="4"/>
    <x v="20"/>
    <x v="2"/>
    <x v="2"/>
    <n v="53145.462184873948"/>
    <n v="8"/>
    <n v="52239.431372549028"/>
    <n v="1.6"/>
    <n v="0"/>
    <n v="0.982951868794119"/>
    <n v="1.7048131205881001E-2"/>
  </r>
  <r>
    <x v="4"/>
    <x v="20"/>
    <x v="3"/>
    <x v="0"/>
    <n v="21748.144736842107"/>
    <n v="3"/>
    <n v="21071.21052631579"/>
    <n v="1.5"/>
    <n v="0"/>
    <n v="0.96887393298520919"/>
    <n v="3.1126067014790815E-2"/>
  </r>
  <r>
    <x v="4"/>
    <x v="20"/>
    <x v="4"/>
    <x v="0"/>
    <n v="23459.386363636364"/>
    <n v="2"/>
    <n v="14881.545454545454"/>
    <n v="1"/>
    <n v="0"/>
    <n v="0.63435356849797475"/>
    <n v="0.36564643150202525"/>
  </r>
  <r>
    <x v="4"/>
    <x v="20"/>
    <x v="5"/>
    <x v="4"/>
    <n v="87597.125"/>
    <n v="4"/>
    <n v="31706.384615384617"/>
    <n v="0.5714285714285714"/>
    <n v="0.4285714285714286"/>
    <n v="0.36195690914952539"/>
    <n v="0.63804309085047461"/>
  </r>
  <r>
    <x v="4"/>
    <x v="20"/>
    <x v="6"/>
    <x v="0"/>
    <n v="26622.41032608696"/>
    <n v="4"/>
    <n v="33567.043478260872"/>
    <n v="2"/>
    <n v="0"/>
    <n v="1.2608566642581178"/>
    <n v="0"/>
  </r>
  <r>
    <x v="4"/>
    <x v="20"/>
    <x v="7"/>
    <x v="2"/>
    <n v="74358.640776699031"/>
    <n v="6"/>
    <n v="53416.048543689314"/>
    <n v="1.2"/>
    <n v="0"/>
    <n v="0.7183569789030857"/>
    <n v="0.2816430210969143"/>
  </r>
  <r>
    <x v="4"/>
    <x v="20"/>
    <x v="8"/>
    <x v="2"/>
    <n v="79009.230769230766"/>
    <n v="2"/>
    <n v="19272.48717948718"/>
    <n v="0.4"/>
    <n v="0.6"/>
    <n v="0.24392703221953943"/>
    <n v="0.75607296778046051"/>
  </r>
  <r>
    <x v="4"/>
    <x v="20"/>
    <x v="9"/>
    <x v="5"/>
    <n v="71315.523809523802"/>
    <n v="1"/>
    <n v="11252.619047619046"/>
    <n v="0.25"/>
    <n v="0.75"/>
    <n v="0.15778638992645694"/>
    <n v="0.84221361007354312"/>
  </r>
  <r>
    <x v="4"/>
    <x v="21"/>
    <x v="0"/>
    <x v="0"/>
    <n v="16954.378048780487"/>
    <n v="2"/>
    <n v="10898.463414634147"/>
    <n v="1"/>
    <n v="0"/>
    <n v="0.64281115964723123"/>
    <n v="0.35718884035276877"/>
  </r>
  <r>
    <x v="4"/>
    <x v="21"/>
    <x v="1"/>
    <x v="2"/>
    <n v="46537.43421052632"/>
    <n v="6"/>
    <n v="35917.105263157893"/>
    <n v="1.2"/>
    <n v="0"/>
    <n v="0.77178954689843626"/>
    <n v="0.22821045310156374"/>
  </r>
  <r>
    <x v="4"/>
    <x v="21"/>
    <x v="2"/>
    <x v="5"/>
    <n v="40301.975490196077"/>
    <n v="4"/>
    <n v="25849.215686274511"/>
    <n v="1"/>
    <n v="0"/>
    <n v="0.64138830347317921"/>
    <n v="0.35861169652682079"/>
  </r>
  <r>
    <x v="4"/>
    <x v="21"/>
    <x v="3"/>
    <x v="4"/>
    <n v="80300.84210526316"/>
    <n v="5"/>
    <n v="34690.68421052632"/>
    <n v="0.7142857142857143"/>
    <n v="0.2857142857142857"/>
    <n v="0.43200897152550022"/>
    <n v="0.56799102847449978"/>
  </r>
  <r>
    <x v="4"/>
    <x v="21"/>
    <x v="4"/>
    <x v="0"/>
    <n v="24748.363636363636"/>
    <n v="1"/>
    <n v="7452.272727272727"/>
    <n v="0.5"/>
    <n v="0.5"/>
    <n v="0.30112183725645775"/>
    <n v="0.69887816274354231"/>
  </r>
  <r>
    <x v="4"/>
    <x v="21"/>
    <x v="5"/>
    <x v="1"/>
    <n v="75083.25"/>
    <n v="2"/>
    <n v="15826.692307692309"/>
    <n v="0.33333333333333331"/>
    <n v="0.66666666666666674"/>
    <n v="0.21078858876903048"/>
    <n v="0.7892114112309695"/>
  </r>
  <r>
    <x v="4"/>
    <x v="21"/>
    <x v="6"/>
    <x v="4"/>
    <n v="93178.436141304352"/>
    <n v="0"/>
    <n v="0"/>
    <n v="0"/>
    <n v="1"/>
    <n v="0"/>
    <n v="1"/>
  </r>
  <r>
    <x v="4"/>
    <x v="21"/>
    <x v="7"/>
    <x v="4"/>
    <n v="98680.112864077673"/>
    <n v="7"/>
    <n v="62812.223300970865"/>
    <n v="1"/>
    <n v="0"/>
    <n v="0.63652362647262717"/>
    <n v="0.36347637352737283"/>
  </r>
  <r>
    <x v="4"/>
    <x v="21"/>
    <x v="8"/>
    <x v="3"/>
    <n v="44936.5"/>
    <n v="8"/>
    <n v="75266.948717948733"/>
    <n v="2.6666666666666665"/>
    <n v="0"/>
    <n v="1.674962418478269"/>
    <n v="0"/>
  </r>
  <r>
    <x v="4"/>
    <x v="21"/>
    <x v="9"/>
    <x v="2"/>
    <n v="94042.448979591834"/>
    <n v="4"/>
    <n v="45309.476190476184"/>
    <n v="0.8"/>
    <n v="0.19999999999999996"/>
    <n v="0.48179813139818167"/>
    <n v="0.51820186860181838"/>
  </r>
  <r>
    <x v="4"/>
    <x v="22"/>
    <x v="0"/>
    <x v="1"/>
    <n v="53657.811846689903"/>
    <n v="4"/>
    <n v="22069.926829268294"/>
    <n v="0.66666666666666663"/>
    <n v="0.33333333333333337"/>
    <n v="0.41130873715696936"/>
    <n v="0.58869126284303064"/>
  </r>
  <r>
    <x v="4"/>
    <x v="22"/>
    <x v="1"/>
    <x v="3"/>
    <n v="27922.46052631579"/>
    <n v="7"/>
    <n v="41520.789473684206"/>
    <n v="2.3333333333333335"/>
    <n v="0"/>
    <n v="1.4870032472443659"/>
    <n v="0"/>
  </r>
  <r>
    <x v="4"/>
    <x v="22"/>
    <x v="2"/>
    <x v="4"/>
    <n v="70528.457107843133"/>
    <n v="4"/>
    <n v="25532.215686274511"/>
    <n v="0.5714285714285714"/>
    <n v="0.4285714285714286"/>
    <n v="0.36201296233141605"/>
    <n v="0.63798703766858389"/>
  </r>
  <r>
    <x v="4"/>
    <x v="22"/>
    <x v="3"/>
    <x v="4"/>
    <n v="76118.506578947374"/>
    <n v="2"/>
    <n v="14232.473684210527"/>
    <n v="0.2857142857142857"/>
    <n v="0.7142857142857143"/>
    <n v="0.18697783658497186"/>
    <n v="0.81302216341502809"/>
  </r>
  <r>
    <x v="4"/>
    <x v="22"/>
    <x v="4"/>
    <x v="5"/>
    <n v="46918.772727272728"/>
    <n v="4"/>
    <n v="29813.090909090908"/>
    <n v="1"/>
    <n v="0"/>
    <n v="0.6354192400211971"/>
    <n v="0.3645807599788029"/>
  </r>
  <r>
    <x v="4"/>
    <x v="22"/>
    <x v="5"/>
    <x v="2"/>
    <n v="66007.252747252744"/>
    <n v="3"/>
    <n v="24306.538461538461"/>
    <n v="0.6"/>
    <n v="0.4"/>
    <n v="0.36824041980068789"/>
    <n v="0.63175958019931211"/>
  </r>
  <r>
    <x v="4"/>
    <x v="22"/>
    <x v="6"/>
    <x v="0"/>
    <n v="28085.180124223607"/>
    <n v="3"/>
    <n v="25338.532608695656"/>
    <n v="1.5"/>
    <n v="0"/>
    <n v="0.90220295887798296"/>
    <n v="9.7797041122017037E-2"/>
  </r>
  <r>
    <x v="4"/>
    <x v="22"/>
    <x v="7"/>
    <x v="1"/>
    <n v="84582.953883495153"/>
    <n v="2"/>
    <n v="18071.349514563106"/>
    <n v="0.33333333333333331"/>
    <n v="0.66666666666666674"/>
    <n v="0.21365238129960137"/>
    <n v="0.7863476187003986"/>
  </r>
  <r>
    <x v="4"/>
    <x v="22"/>
    <x v="8"/>
    <x v="1"/>
    <n v="89873"/>
    <n v="4"/>
    <n v="37918.974358974359"/>
    <n v="0.66666666666666663"/>
    <n v="0.33333333333333337"/>
    <n v="0.4219173095253787"/>
    <n v="0.57808269047462124"/>
  </r>
  <r>
    <x v="4"/>
    <x v="22"/>
    <x v="9"/>
    <x v="1"/>
    <n v="106973.28571428571"/>
    <n v="5"/>
    <n v="55993.095238095229"/>
    <n v="0.83333333333333337"/>
    <n v="0.16666666666666663"/>
    <n v="0.52343063844600268"/>
    <n v="0.47656936155399732"/>
  </r>
  <r>
    <x v="4"/>
    <x v="23"/>
    <x v="0"/>
    <x v="4"/>
    <n v="59340.323170731703"/>
    <n v="1"/>
    <n v="5273.7317073170734"/>
    <n v="0.14285714285714285"/>
    <n v="0.85714285714285721"/>
    <n v="8.8872648909303964E-2"/>
    <n v="0.91112735109069609"/>
  </r>
  <r>
    <x v="4"/>
    <x v="23"/>
    <x v="1"/>
    <x v="1"/>
    <n v="58913.323308270672"/>
    <n v="7"/>
    <n v="42560.789473684206"/>
    <n v="1.1666666666666667"/>
    <n v="0"/>
    <n v="0.72243063340664093"/>
    <n v="0.27756936659335907"/>
  </r>
  <r>
    <x v="4"/>
    <x v="23"/>
    <x v="2"/>
    <x v="0"/>
    <n v="21258.18487394958"/>
    <n v="4"/>
    <n v="25850.215686274511"/>
    <n v="2"/>
    <n v="0"/>
    <n v="1.2160123660394047"/>
    <n v="0"/>
  </r>
  <r>
    <x v="4"/>
    <x v="23"/>
    <x v="3"/>
    <x v="2"/>
    <n v="54370.361842105267"/>
    <n v="3"/>
    <n v="21065.21052631579"/>
    <n v="0.6"/>
    <n v="0.4"/>
    <n v="0.38743921895334082"/>
    <n v="0.61256078104665912"/>
  </r>
  <r>
    <x v="4"/>
    <x v="23"/>
    <x v="4"/>
    <x v="5"/>
    <n v="46918.772727272728"/>
    <n v="5"/>
    <n v="37570.363636363632"/>
    <n v="1.25"/>
    <n v="0"/>
    <n v="0.8007533328876888"/>
    <n v="0.1992466671123112"/>
  </r>
  <r>
    <x v="4"/>
    <x v="23"/>
    <x v="5"/>
    <x v="3"/>
    <n v="37541.625"/>
    <n v="4"/>
    <n v="32207.384615384617"/>
    <n v="1.3333333333333333"/>
    <n v="0"/>
    <n v="0.85791130819149719"/>
    <n v="0.14208869180850281"/>
  </r>
  <r>
    <x v="4"/>
    <x v="23"/>
    <x v="6"/>
    <x v="1"/>
    <n v="79867.230978260879"/>
    <n v="4"/>
    <n v="34275.043478260872"/>
    <n v="0.66666666666666663"/>
    <n v="0.33333333333333337"/>
    <n v="0.42915026674194101"/>
    <n v="0.57084973325805899"/>
  </r>
  <r>
    <x v="4"/>
    <x v="23"/>
    <x v="7"/>
    <x v="4"/>
    <n v="104102.09708737864"/>
    <n v="2"/>
    <n v="17846.349514563106"/>
    <n v="0.2857142857142857"/>
    <n v="0.7142857142857143"/>
    <n v="0.17143122006066486"/>
    <n v="0.82856877993933509"/>
  </r>
  <r>
    <x v="4"/>
    <x v="23"/>
    <x v="8"/>
    <x v="5"/>
    <n v="63207.384615384617"/>
    <n v="3"/>
    <n v="28235.23076923077"/>
    <n v="0.75"/>
    <n v="0.25"/>
    <n v="0.44670778487421137"/>
    <n v="0.55329221512578863"/>
  </r>
  <r>
    <x v="4"/>
    <x v="23"/>
    <x v="9"/>
    <x v="3"/>
    <n v="53486.642857142855"/>
    <n v="5"/>
    <n v="56725.095238095229"/>
    <n v="1.6666666666666667"/>
    <n v="0"/>
    <n v="1.0605469367296418"/>
    <n v="0"/>
  </r>
  <r>
    <x v="4"/>
    <x v="24"/>
    <x v="0"/>
    <x v="3"/>
    <n v="25431.567073170729"/>
    <n v="2"/>
    <n v="10976.463414634147"/>
    <n v="0.66666666666666663"/>
    <n v="0.33333333333333337"/>
    <n v="0.43160782751031768"/>
    <n v="0.56839217248968232"/>
  </r>
  <r>
    <x v="4"/>
    <x v="24"/>
    <x v="1"/>
    <x v="0"/>
    <n v="18614.973684210527"/>
    <n v="2"/>
    <n v="11761.368421052632"/>
    <n v="1"/>
    <n v="0"/>
    <n v="0.63182299478772752"/>
    <n v="0.36817700521227248"/>
  </r>
  <r>
    <x v="4"/>
    <x v="24"/>
    <x v="2"/>
    <x v="0"/>
    <n v="20150.987745098038"/>
    <n v="3"/>
    <n v="19042.911764705881"/>
    <n v="1.5"/>
    <n v="0"/>
    <n v="0.94501133173178031"/>
    <n v="5.4988668268219687E-2"/>
  </r>
  <r>
    <x v="4"/>
    <x v="24"/>
    <x v="3"/>
    <x v="0"/>
    <n v="22943.097744360904"/>
    <n v="6"/>
    <n v="41566.421052631587"/>
    <n v="3"/>
    <n v="0"/>
    <n v="1.8117179081821257"/>
    <n v="0"/>
  </r>
  <r>
    <x v="4"/>
    <x v="24"/>
    <x v="4"/>
    <x v="1"/>
    <n v="74245.090909090912"/>
    <n v="6"/>
    <n v="44792.63636363636"/>
    <n v="1"/>
    <n v="0"/>
    <n v="0.60330771792686622"/>
    <n v="0.39669228207313378"/>
  </r>
  <r>
    <x v="4"/>
    <x v="24"/>
    <x v="5"/>
    <x v="1"/>
    <n v="75083.25"/>
    <n v="5"/>
    <n v="40323.230769230773"/>
    <n v="0.83333333333333337"/>
    <n v="0.16666666666666663"/>
    <n v="0.53704695480324538"/>
    <n v="0.46295304519675462"/>
  </r>
  <r>
    <x v="4"/>
    <x v="24"/>
    <x v="6"/>
    <x v="2"/>
    <n v="66556.025815217406"/>
    <n v="5"/>
    <n v="42331.554347826088"/>
    <n v="1"/>
    <n v="0"/>
    <n v="0.63602887686463061"/>
    <n v="0.36397112313536939"/>
  </r>
  <r>
    <x v="4"/>
    <x v="24"/>
    <x v="7"/>
    <x v="4"/>
    <n v="98680.112864077673"/>
    <n v="0"/>
    <n v="0"/>
    <n v="0"/>
    <n v="1"/>
    <n v="0"/>
    <n v="1"/>
  </r>
  <r>
    <x v="4"/>
    <x v="24"/>
    <x v="8"/>
    <x v="3"/>
    <n v="44936.5"/>
    <n v="0"/>
    <n v="0"/>
    <n v="0"/>
    <n v="1"/>
    <n v="0"/>
    <n v="1"/>
  </r>
  <r>
    <x v="4"/>
    <x v="24"/>
    <x v="9"/>
    <x v="2"/>
    <n v="94042.448979591834"/>
    <n v="6"/>
    <n v="67365.714285714275"/>
    <n v="1.2"/>
    <n v="0"/>
    <n v="0.71633304977344137"/>
    <n v="0.283666950226558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358577-E971-420B-95E8-0BDB94E15317}"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Q3:AA5" firstHeaderRow="1" firstDataRow="2" firstDataCol="1"/>
  <pivotFields count="11">
    <pivotField axis="axisRow" showAll="0">
      <items count="6">
        <item h="1" x="0"/>
        <item h="1" x="1"/>
        <item h="1" x="2"/>
        <item h="1" x="3"/>
        <item x="4"/>
        <item t="default"/>
      </items>
    </pivotField>
    <pivotField showAll="0"/>
    <pivotField axis="axisCol" showAll="0">
      <items count="11">
        <item x="0"/>
        <item x="1"/>
        <item x="2"/>
        <item x="3"/>
        <item x="4"/>
        <item x="5"/>
        <item x="6"/>
        <item x="7"/>
        <item x="8"/>
        <item x="9"/>
        <item t="default"/>
      </items>
    </pivotField>
    <pivotField dataField="1" showAll="0"/>
    <pivotField showAll="0"/>
    <pivotField showAll="0"/>
    <pivotField showAll="0"/>
    <pivotField numFmtId="9" showAll="0"/>
    <pivotField numFmtId="9" showAll="0"/>
    <pivotField numFmtId="9" showAll="0"/>
    <pivotField numFmtId="9" showAll="0"/>
  </pivotFields>
  <rowFields count="1">
    <field x="0"/>
  </rowFields>
  <rowItems count="1">
    <i>
      <x v="4"/>
    </i>
  </rowItems>
  <colFields count="1">
    <field x="2"/>
  </colFields>
  <colItems count="10">
    <i>
      <x/>
    </i>
    <i>
      <x v="1"/>
    </i>
    <i>
      <x v="2"/>
    </i>
    <i>
      <x v="3"/>
    </i>
    <i>
      <x v="4"/>
    </i>
    <i>
      <x v="5"/>
    </i>
    <i>
      <x v="6"/>
    </i>
    <i>
      <x v="7"/>
    </i>
    <i>
      <x v="8"/>
    </i>
    <i>
      <x v="9"/>
    </i>
  </colItems>
  <dataFields count="1">
    <dataField name="Sum of Target (Q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26558C-DDAF-4FED-BAC0-8F21FF4B5555}"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V11:AW16" firstHeaderRow="1" firstDataRow="1" firstDataCol="1"/>
  <pivotFields count="11">
    <pivotField showAll="0">
      <items count="6">
        <item h="1" x="0"/>
        <item h="1" x="1"/>
        <item h="1" x="2"/>
        <item h="1" x="3"/>
        <item x="4"/>
        <item t="default"/>
      </items>
    </pivotField>
    <pivotField axis="axisRow" showAll="0">
      <items count="51">
        <item m="1" x="36"/>
        <item m="1" x="47"/>
        <item m="1" x="32"/>
        <item m="1" x="43"/>
        <item m="1" x="28"/>
        <item m="1" x="39"/>
        <item m="1" x="25"/>
        <item m="1" x="35"/>
        <item m="1" x="46"/>
        <item m="1" x="31"/>
        <item m="1" x="42"/>
        <item m="1" x="27"/>
        <item m="1" x="38"/>
        <item m="1" x="49"/>
        <item m="1" x="34"/>
        <item m="1" x="45"/>
        <item m="1" x="30"/>
        <item m="1" x="41"/>
        <item m="1" x="26"/>
        <item m="1" x="37"/>
        <item m="1" x="48"/>
        <item m="1" x="33"/>
        <item m="1" x="44"/>
        <item m="1" x="29"/>
        <item m="1" x="40"/>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dataField="1" showAll="0"/>
    <pivotField showAll="0"/>
    <pivotField numFmtId="9" showAll="0"/>
    <pivotField numFmtId="9" showAll="0"/>
    <pivotField numFmtId="9" showAll="0"/>
    <pivotField numFmtId="9" showAll="0"/>
  </pivotFields>
  <rowFields count="1">
    <field x="1"/>
  </rowFields>
  <rowItems count="5">
    <i>
      <x v="45"/>
    </i>
    <i>
      <x v="46"/>
    </i>
    <i>
      <x v="47"/>
    </i>
    <i>
      <x v="48"/>
    </i>
    <i>
      <x v="49"/>
    </i>
  </rowItems>
  <colItems count="1">
    <i/>
  </colItems>
  <dataFields count="1">
    <dataField name="Sum of Acvh (QTY)" fld="5" baseField="0" baseItem="0"/>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F1F098-CF49-48F9-9417-E58C6FF7DCBC}"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I3:K28" firstHeaderRow="0" firstDataRow="1" firstDataCol="1"/>
  <pivotFields count="11">
    <pivotField showAll="0"/>
    <pivotField axis="axisRow" showAll="0">
      <items count="51">
        <item m="1" x="36"/>
        <item m="1" x="47"/>
        <item m="1" x="32"/>
        <item x="0"/>
        <item x="1"/>
        <item x="2"/>
        <item x="3"/>
        <item x="4"/>
        <item x="5"/>
        <item x="6"/>
        <item x="7"/>
        <item x="8"/>
        <item x="9"/>
        <item x="10"/>
        <item x="11"/>
        <item x="12"/>
        <item x="13"/>
        <item x="14"/>
        <item x="15"/>
        <item x="16"/>
        <item x="17"/>
        <item x="18"/>
        <item x="19"/>
        <item x="20"/>
        <item x="21"/>
        <item x="22"/>
        <item x="23"/>
        <item x="24"/>
        <item m="1" x="43"/>
        <item m="1" x="28"/>
        <item m="1" x="39"/>
        <item m="1" x="25"/>
        <item m="1" x="35"/>
        <item m="1" x="46"/>
        <item m="1" x="31"/>
        <item m="1" x="42"/>
        <item m="1" x="27"/>
        <item m="1" x="38"/>
        <item m="1" x="49"/>
        <item m="1" x="34"/>
        <item m="1" x="45"/>
        <item m="1" x="30"/>
        <item m="1" x="41"/>
        <item m="1" x="26"/>
        <item m="1" x="37"/>
        <item m="1" x="48"/>
        <item m="1" x="33"/>
        <item m="1" x="44"/>
        <item m="1" x="29"/>
        <item m="1" x="40"/>
        <item t="default"/>
      </items>
    </pivotField>
    <pivotField showAll="0">
      <items count="11">
        <item h="1" x="0"/>
        <item h="1" x="1"/>
        <item h="1" x="2"/>
        <item h="1" x="3"/>
        <item h="1" x="4"/>
        <item x="5"/>
        <item h="1" x="6"/>
        <item h="1" x="7"/>
        <item h="1" x="8"/>
        <item h="1" x="9"/>
        <item t="default"/>
      </items>
    </pivotField>
    <pivotField showAll="0"/>
    <pivotField dataField="1" showAll="0"/>
    <pivotField showAll="0"/>
    <pivotField dataField="1" showAll="0"/>
    <pivotField numFmtId="9" showAll="0"/>
    <pivotField numFmtId="9" showAll="0"/>
    <pivotField numFmtId="9" showAll="0"/>
    <pivotField numFmtId="9" showAll="0"/>
  </pivotFields>
  <rowFields count="1">
    <field x="1"/>
  </rowFields>
  <rowItems count="25">
    <i>
      <x v="3"/>
    </i>
    <i>
      <x v="4"/>
    </i>
    <i>
      <x v="5"/>
    </i>
    <i>
      <x v="6"/>
    </i>
    <i>
      <x v="7"/>
    </i>
    <i>
      <x v="8"/>
    </i>
    <i>
      <x v="9"/>
    </i>
    <i>
      <x v="10"/>
    </i>
    <i>
      <x v="11"/>
    </i>
    <i>
      <x v="12"/>
    </i>
    <i>
      <x v="13"/>
    </i>
    <i>
      <x v="14"/>
    </i>
    <i>
      <x v="15"/>
    </i>
    <i>
      <x v="16"/>
    </i>
    <i>
      <x v="17"/>
    </i>
    <i>
      <x v="18"/>
    </i>
    <i>
      <x v="19"/>
    </i>
    <i>
      <x v="20"/>
    </i>
    <i>
      <x v="21"/>
    </i>
    <i>
      <x v="22"/>
    </i>
    <i>
      <x v="23"/>
    </i>
    <i>
      <x v="24"/>
    </i>
    <i>
      <x v="25"/>
    </i>
    <i>
      <x v="26"/>
    </i>
    <i>
      <x v="27"/>
    </i>
  </rowItems>
  <colFields count="1">
    <field x="-2"/>
  </colFields>
  <colItems count="2">
    <i>
      <x/>
    </i>
    <i i="1">
      <x v="1"/>
    </i>
  </colItems>
  <dataFields count="2">
    <dataField name="Sum of Target (AMNT)" fld="4" baseField="0" baseItem="0"/>
    <dataField name="Sum of Acvh (AMNT)" fld="6" baseField="0" baseItem="0"/>
  </dataFields>
  <formats count="6">
    <format dxfId="29">
      <pivotArea outline="0" collapsedLevelsAreSubtotals="1" fieldPosition="0"/>
    </format>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0"/>
        </references>
      </pivotArea>
    </format>
    <format dxfId="2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48B1689-C889-474B-94B4-B452A70A7B28}"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C4" firstHeaderRow="0" firstDataRow="1" firstDataCol="1"/>
  <pivotFields count="11">
    <pivotField showAll="0"/>
    <pivotField showAll="0"/>
    <pivotField axis="axisRow" showAll="0">
      <items count="11">
        <item h="1" x="0"/>
        <item h="1" x="1"/>
        <item h="1" x="2"/>
        <item h="1" x="3"/>
        <item h="1" x="4"/>
        <item x="5"/>
        <item h="1" x="6"/>
        <item h="1" x="7"/>
        <item h="1" x="8"/>
        <item h="1" x="9"/>
        <item t="default"/>
      </items>
    </pivotField>
    <pivotField showAll="0"/>
    <pivotField dataField="1" showAll="0"/>
    <pivotField showAll="0"/>
    <pivotField dataField="1" showAll="0"/>
    <pivotField numFmtId="9" showAll="0"/>
    <pivotField numFmtId="9" showAll="0"/>
    <pivotField numFmtId="9" showAll="0"/>
    <pivotField numFmtId="9" showAll="0"/>
  </pivotFields>
  <rowFields count="1">
    <field x="2"/>
  </rowFields>
  <rowItems count="1">
    <i>
      <x v="5"/>
    </i>
  </rowItems>
  <colFields count="1">
    <field x="-2"/>
  </colFields>
  <colItems count="2">
    <i>
      <x/>
    </i>
    <i i="1">
      <x v="1"/>
    </i>
  </colItems>
  <dataFields count="2">
    <dataField name="Sum of Target (AMNT)" fld="4" baseField="0" baseItem="0"/>
    <dataField name="Sum of Acvh (AMNT)" fld="6" baseField="0" baseItem="0"/>
  </dataFields>
  <formats count="6">
    <format dxfId="35">
      <pivotArea outline="0" collapsedLevelsAreSubtotals="1" fieldPosition="0"/>
    </format>
    <format dxfId="34">
      <pivotArea type="all" dataOnly="0" outline="0" fieldPosition="0"/>
    </format>
    <format dxfId="33">
      <pivotArea outline="0" collapsedLevelsAreSubtotals="1" fieldPosition="0"/>
    </format>
    <format dxfId="32">
      <pivotArea field="2" type="button" dataOnly="0" labelOnly="1" outline="0" axis="axisRow" fieldPosition="0"/>
    </format>
    <format dxfId="31">
      <pivotArea dataOnly="0" labelOnly="1" fieldPosition="0">
        <references count="1">
          <reference field="2" count="0"/>
        </references>
      </pivotArea>
    </format>
    <format dxfId="3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A0D97B3-87BA-40BD-AB0E-330AFBB6DBA4}" name="PivotTable1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Y3:AA8" firstHeaderRow="0" firstDataRow="1" firstDataCol="1"/>
  <pivotFields count="11">
    <pivotField axis="axisRow" showAll="0" sortType="ascending">
      <items count="6">
        <item x="0"/>
        <item x="1"/>
        <item x="2"/>
        <item x="3"/>
        <item x="4"/>
        <item t="default"/>
      </items>
    </pivotField>
    <pivotField showAll="0">
      <items count="51">
        <item m="1" x="36"/>
        <item m="1" x="47"/>
        <item m="1" x="32"/>
        <item x="0"/>
        <item x="1"/>
        <item x="2"/>
        <item x="3"/>
        <item x="4"/>
        <item x="5"/>
        <item x="6"/>
        <item x="7"/>
        <item x="8"/>
        <item x="9"/>
        <item x="10"/>
        <item x="11"/>
        <item x="12"/>
        <item x="13"/>
        <item x="14"/>
        <item x="15"/>
        <item x="16"/>
        <item x="17"/>
        <item x="18"/>
        <item x="19"/>
        <item x="20"/>
        <item x="21"/>
        <item x="22"/>
        <item x="23"/>
        <item x="24"/>
        <item m="1" x="43"/>
        <item m="1" x="28"/>
        <item m="1" x="39"/>
        <item m="1" x="25"/>
        <item m="1" x="35"/>
        <item m="1" x="46"/>
        <item m="1" x="31"/>
        <item m="1" x="42"/>
        <item m="1" x="27"/>
        <item m="1" x="38"/>
        <item m="1" x="49"/>
        <item m="1" x="34"/>
        <item m="1" x="45"/>
        <item m="1" x="30"/>
        <item m="1" x="41"/>
        <item m="1" x="26"/>
        <item m="1" x="37"/>
        <item m="1" x="48"/>
        <item m="1" x="33"/>
        <item m="1" x="44"/>
        <item m="1" x="29"/>
        <item m="1" x="40"/>
        <item t="default"/>
      </items>
    </pivotField>
    <pivotField showAll="0">
      <items count="11">
        <item h="1" x="0"/>
        <item h="1" x="1"/>
        <item h="1" x="2"/>
        <item h="1" x="3"/>
        <item h="1" x="4"/>
        <item x="5"/>
        <item h="1" x="6"/>
        <item h="1" x="7"/>
        <item h="1" x="8"/>
        <item h="1" x="9"/>
        <item t="default"/>
      </items>
    </pivotField>
    <pivotField showAll="0"/>
    <pivotField dataField="1" showAll="0"/>
    <pivotField showAll="0"/>
    <pivotField dataField="1" showAll="0"/>
    <pivotField numFmtId="9" showAll="0"/>
    <pivotField numFmtId="9" showAll="0"/>
    <pivotField numFmtId="9" showAll="0"/>
    <pivotField numFmtId="9" showAll="0"/>
  </pivotFields>
  <rowFields count="1">
    <field x="0"/>
  </rowFields>
  <rowItems count="5">
    <i>
      <x/>
    </i>
    <i>
      <x v="1"/>
    </i>
    <i>
      <x v="2"/>
    </i>
    <i>
      <x v="3"/>
    </i>
    <i>
      <x v="4"/>
    </i>
  </rowItems>
  <colFields count="1">
    <field x="-2"/>
  </colFields>
  <colItems count="2">
    <i>
      <x/>
    </i>
    <i i="1">
      <x v="1"/>
    </i>
  </colItems>
  <dataFields count="2">
    <dataField name="Sum of Target (AMNT)" fld="4" baseField="0" baseItem="0"/>
    <dataField name="Sum of Acvh (AMNT)" fld="6" baseField="0" baseItem="0"/>
  </dataFields>
  <formats count="6">
    <format dxfId="41">
      <pivotArea outline="0" collapsedLevelsAreSubtotals="1" fieldPosition="0"/>
    </format>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71E994-50C4-4778-9258-0A20B3D33676}"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O11:AP16" firstHeaderRow="1" firstDataRow="1" firstDataCol="1"/>
  <pivotFields count="11">
    <pivotField showAll="0">
      <items count="6">
        <item h="1" x="0"/>
        <item h="1" x="1"/>
        <item h="1" x="2"/>
        <item h="1" x="3"/>
        <item x="4"/>
        <item t="default"/>
      </items>
    </pivotField>
    <pivotField axis="axisRow" showAll="0">
      <items count="51">
        <item m="1" x="36"/>
        <item m="1" x="47"/>
        <item m="1" x="32"/>
        <item m="1" x="43"/>
        <item m="1" x="28"/>
        <item m="1" x="39"/>
        <item m="1" x="25"/>
        <item m="1" x="35"/>
        <item m="1" x="46"/>
        <item m="1" x="31"/>
        <item m="1" x="42"/>
        <item m="1" x="27"/>
        <item m="1" x="38"/>
        <item m="1" x="49"/>
        <item m="1" x="34"/>
        <item m="1" x="45"/>
        <item m="1" x="30"/>
        <item m="1" x="41"/>
        <item m="1" x="26"/>
        <item m="1" x="37"/>
        <item m="1" x="48"/>
        <item m="1" x="33"/>
        <item m="1" x="44"/>
        <item m="1" x="29"/>
        <item m="1" x="40"/>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dataField="1" showAll="0"/>
    <pivotField numFmtId="9" showAll="0"/>
    <pivotField numFmtId="9" showAll="0"/>
    <pivotField numFmtId="9" showAll="0"/>
    <pivotField numFmtId="9" showAll="0"/>
  </pivotFields>
  <rowFields count="1">
    <field x="1"/>
  </rowFields>
  <rowItems count="5">
    <i>
      <x v="45"/>
    </i>
    <i>
      <x v="46"/>
    </i>
    <i>
      <x v="47"/>
    </i>
    <i>
      <x v="48"/>
    </i>
    <i>
      <x v="49"/>
    </i>
  </rowItems>
  <colItems count="1">
    <i/>
  </colItems>
  <dataFields count="1">
    <dataField name="Sum of Acvh (AMNT)" fld="6" baseField="0" baseItem="0" numFmtId="41"/>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7BAE4F-3AAB-4222-B663-2D18AB4A88C1}"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V3:AW8" firstHeaderRow="1" firstDataRow="1" firstDataCol="1"/>
  <pivotFields count="11">
    <pivotField showAll="0">
      <items count="6">
        <item h="1" x="0"/>
        <item h="1" x="1"/>
        <item h="1" x="2"/>
        <item h="1" x="3"/>
        <item x="4"/>
        <item t="default"/>
      </items>
    </pivotField>
    <pivotField axis="axisRow" showAll="0">
      <items count="51">
        <item m="1" x="36"/>
        <item m="1" x="47"/>
        <item m="1" x="32"/>
        <item m="1" x="43"/>
        <item m="1" x="28"/>
        <item m="1" x="39"/>
        <item m="1" x="25"/>
        <item m="1" x="35"/>
        <item m="1" x="46"/>
        <item m="1" x="31"/>
        <item m="1" x="42"/>
        <item m="1" x="27"/>
        <item m="1" x="38"/>
        <item m="1" x="49"/>
        <item m="1" x="34"/>
        <item m="1" x="45"/>
        <item m="1" x="30"/>
        <item m="1" x="41"/>
        <item m="1" x="26"/>
        <item m="1" x="37"/>
        <item m="1" x="48"/>
        <item m="1" x="33"/>
        <item m="1" x="44"/>
        <item m="1" x="29"/>
        <item m="1" x="40"/>
        <item x="0"/>
        <item x="1"/>
        <item x="2"/>
        <item x="3"/>
        <item x="4"/>
        <item x="5"/>
        <item x="6"/>
        <item x="7"/>
        <item x="8"/>
        <item x="9"/>
        <item x="10"/>
        <item x="11"/>
        <item x="12"/>
        <item x="13"/>
        <item x="14"/>
        <item x="15"/>
        <item x="16"/>
        <item x="17"/>
        <item x="18"/>
        <item x="19"/>
        <item x="20"/>
        <item x="21"/>
        <item x="22"/>
        <item x="23"/>
        <item x="24"/>
        <item t="default"/>
      </items>
    </pivotField>
    <pivotField showAll="0"/>
    <pivotField dataField="1" showAll="0"/>
    <pivotField showAll="0"/>
    <pivotField showAll="0"/>
    <pivotField showAll="0"/>
    <pivotField numFmtId="9" showAll="0"/>
    <pivotField numFmtId="9" showAll="0"/>
    <pivotField numFmtId="9" showAll="0"/>
    <pivotField numFmtId="9" showAll="0"/>
  </pivotFields>
  <rowFields count="1">
    <field x="1"/>
  </rowFields>
  <rowItems count="5">
    <i>
      <x v="45"/>
    </i>
    <i>
      <x v="46"/>
    </i>
    <i>
      <x v="47"/>
    </i>
    <i>
      <x v="48"/>
    </i>
    <i>
      <x v="49"/>
    </i>
  </rowItems>
  <colItems count="1">
    <i/>
  </colItems>
  <dataFields count="1">
    <dataField name="Sum of Target (QTY)" fld="3" baseField="0" baseItem="0"/>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AE33B0-5558-4106-B202-79689F653FBC}"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C3:AM5" firstHeaderRow="1" firstDataRow="2" firstDataCol="1"/>
  <pivotFields count="11">
    <pivotField axis="axisRow" showAll="0">
      <items count="6">
        <item h="1" x="0"/>
        <item h="1" x="1"/>
        <item h="1" x="2"/>
        <item h="1" x="3"/>
        <item x="4"/>
        <item t="default"/>
      </items>
    </pivotField>
    <pivotField showAll="0"/>
    <pivotField axis="axisCol" showAll="0">
      <items count="11">
        <item x="0"/>
        <item x="1"/>
        <item x="2"/>
        <item x="3"/>
        <item x="4"/>
        <item x="5"/>
        <item x="6"/>
        <item x="7"/>
        <item x="8"/>
        <item x="9"/>
        <item t="default"/>
      </items>
    </pivotField>
    <pivotField showAll="0"/>
    <pivotField dataField="1" showAll="0"/>
    <pivotField showAll="0"/>
    <pivotField showAll="0"/>
    <pivotField numFmtId="9" showAll="0"/>
    <pivotField numFmtId="9" showAll="0"/>
    <pivotField numFmtId="9" showAll="0"/>
    <pivotField numFmtId="9" showAll="0"/>
  </pivotFields>
  <rowFields count="1">
    <field x="0"/>
  </rowFields>
  <rowItems count="1">
    <i>
      <x v="4"/>
    </i>
  </rowItems>
  <colFields count="1">
    <field x="2"/>
  </colFields>
  <colItems count="10">
    <i>
      <x/>
    </i>
    <i>
      <x v="1"/>
    </i>
    <i>
      <x v="2"/>
    </i>
    <i>
      <x v="3"/>
    </i>
    <i>
      <x v="4"/>
    </i>
    <i>
      <x v="5"/>
    </i>
    <i>
      <x v="6"/>
    </i>
    <i>
      <x v="7"/>
    </i>
    <i>
      <x v="8"/>
    </i>
    <i>
      <x v="9"/>
    </i>
  </colItems>
  <dataFields count="1">
    <dataField name="Sum of Target (AM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94291F-4D9E-4624-A1D1-877D2A28E6F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5" firstHeaderRow="0" firstDataRow="1" firstDataCol="1"/>
  <pivotFields count="11">
    <pivotField axis="axisRow" showAll="0">
      <items count="6">
        <item h="1" x="0"/>
        <item h="1" x="1"/>
        <item h="1" x="2"/>
        <item h="1" x="3"/>
        <item x="4"/>
        <item t="default"/>
      </items>
    </pivotField>
    <pivotField showAll="0"/>
    <pivotField showAll="0"/>
    <pivotField showAll="0"/>
    <pivotField dataField="1" showAll="0"/>
    <pivotField showAll="0"/>
    <pivotField dataField="1" showAll="0"/>
    <pivotField numFmtId="9" showAll="0"/>
    <pivotField numFmtId="9" showAll="0"/>
    <pivotField numFmtId="9" showAll="0"/>
    <pivotField numFmtId="9" showAll="0"/>
  </pivotFields>
  <rowFields count="1">
    <field x="0"/>
  </rowFields>
  <rowItems count="2">
    <i>
      <x v="4"/>
    </i>
    <i t="grand">
      <x/>
    </i>
  </rowItems>
  <colFields count="1">
    <field x="-2"/>
  </colFields>
  <colItems count="2">
    <i>
      <x/>
    </i>
    <i i="1">
      <x v="1"/>
    </i>
  </colItems>
  <dataFields count="2">
    <dataField name="Sum of Target (AMNT)" fld="4" baseField="0" baseItem="0"/>
    <dataField name="Sum of Acvh (AM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8917B7-6FA0-4F86-B369-DD8F30CF0EB2}"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O3:AP8" firstHeaderRow="1" firstDataRow="1" firstDataCol="1"/>
  <pivotFields count="11">
    <pivotField showAll="0">
      <items count="6">
        <item h="1" x="0"/>
        <item h="1" x="1"/>
        <item h="1" x="2"/>
        <item h="1" x="3"/>
        <item x="4"/>
        <item t="default"/>
      </items>
    </pivotField>
    <pivotField axis="axisRow" showAll="0">
      <items count="51">
        <item m="1" x="36"/>
        <item m="1" x="47"/>
        <item m="1" x="32"/>
        <item m="1" x="43"/>
        <item m="1" x="28"/>
        <item m="1" x="39"/>
        <item m="1" x="25"/>
        <item m="1" x="35"/>
        <item m="1" x="46"/>
        <item m="1" x="31"/>
        <item m="1" x="42"/>
        <item m="1" x="27"/>
        <item m="1" x="38"/>
        <item m="1" x="49"/>
        <item m="1" x="34"/>
        <item m="1" x="45"/>
        <item m="1" x="30"/>
        <item m="1" x="41"/>
        <item m="1" x="26"/>
        <item m="1" x="37"/>
        <item m="1" x="48"/>
        <item m="1" x="33"/>
        <item m="1" x="44"/>
        <item m="1" x="29"/>
        <item m="1" x="40"/>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dataField="1" showAll="0"/>
    <pivotField showAll="0"/>
    <pivotField showAll="0"/>
    <pivotField numFmtId="9" showAll="0"/>
    <pivotField numFmtId="9" showAll="0"/>
    <pivotField numFmtId="9" showAll="0"/>
    <pivotField numFmtId="9" showAll="0"/>
  </pivotFields>
  <rowFields count="1">
    <field x="1"/>
  </rowFields>
  <rowItems count="5">
    <i>
      <x v="45"/>
    </i>
    <i>
      <x v="46"/>
    </i>
    <i>
      <x v="47"/>
    </i>
    <i>
      <x v="48"/>
    </i>
    <i>
      <x v="49"/>
    </i>
  </rowItems>
  <colItems count="1">
    <i/>
  </colItems>
  <dataFields count="1">
    <dataField name="Sum of Target (AMNT)" fld="4" baseField="0" baseItem="0" numFmtId="41"/>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8E74F8-5154-469B-ACFD-4180DB42C873}"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Q11:AA13" firstHeaderRow="1" firstDataRow="2" firstDataCol="1"/>
  <pivotFields count="11">
    <pivotField axis="axisRow" showAll="0">
      <items count="6">
        <item h="1" x="0"/>
        <item h="1" x="1"/>
        <item h="1" x="2"/>
        <item h="1" x="3"/>
        <item x="4"/>
        <item t="default"/>
      </items>
    </pivotField>
    <pivotField showAll="0"/>
    <pivotField axis="axisCol" showAll="0">
      <items count="11">
        <item x="0"/>
        <item x="1"/>
        <item x="2"/>
        <item x="3"/>
        <item x="4"/>
        <item x="5"/>
        <item x="6"/>
        <item x="7"/>
        <item x="8"/>
        <item x="9"/>
        <item t="default"/>
      </items>
    </pivotField>
    <pivotField showAll="0"/>
    <pivotField showAll="0"/>
    <pivotField dataField="1" showAll="0"/>
    <pivotField showAll="0"/>
    <pivotField numFmtId="9" showAll="0"/>
    <pivotField numFmtId="9" showAll="0"/>
    <pivotField numFmtId="9" showAll="0"/>
    <pivotField numFmtId="9" showAll="0"/>
  </pivotFields>
  <rowFields count="1">
    <field x="0"/>
  </rowFields>
  <rowItems count="1">
    <i>
      <x v="4"/>
    </i>
  </rowItems>
  <colFields count="1">
    <field x="2"/>
  </colFields>
  <colItems count="10">
    <i>
      <x/>
    </i>
    <i>
      <x v="1"/>
    </i>
    <i>
      <x v="2"/>
    </i>
    <i>
      <x v="3"/>
    </i>
    <i>
      <x v="4"/>
    </i>
    <i>
      <x v="5"/>
    </i>
    <i>
      <x v="6"/>
    </i>
    <i>
      <x v="7"/>
    </i>
    <i>
      <x v="8"/>
    </i>
    <i>
      <x v="9"/>
    </i>
  </colItems>
  <dataFields count="1">
    <dataField name="Sum of Acvh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C28B2B-4DC6-40CC-BDD1-8A2D304BAD1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K5" firstHeaderRow="0" firstDataRow="1" firstDataCol="1"/>
  <pivotFields count="11">
    <pivotField axis="axisRow" showAll="0">
      <items count="6">
        <item h="1" x="0"/>
        <item h="1" x="1"/>
        <item h="1" x="2"/>
        <item h="1" x="3"/>
        <item x="4"/>
        <item t="default"/>
      </items>
    </pivotField>
    <pivotField showAll="0"/>
    <pivotField showAll="0"/>
    <pivotField dataField="1" showAll="0"/>
    <pivotField showAll="0"/>
    <pivotField dataField="1" showAll="0"/>
    <pivotField showAll="0"/>
    <pivotField numFmtId="9" showAll="0"/>
    <pivotField numFmtId="9" showAll="0"/>
    <pivotField numFmtId="9" showAll="0"/>
    <pivotField numFmtId="9" showAll="0"/>
  </pivotFields>
  <rowFields count="1">
    <field x="0"/>
  </rowFields>
  <rowItems count="2">
    <i>
      <x v="4"/>
    </i>
    <i t="grand">
      <x/>
    </i>
  </rowItems>
  <colFields count="1">
    <field x="-2"/>
  </colFields>
  <colItems count="2">
    <i>
      <x/>
    </i>
    <i i="1">
      <x v="1"/>
    </i>
  </colItems>
  <dataFields count="2">
    <dataField name="Sum of Target (QTY)" fld="3" baseField="0" baseItem="0"/>
    <dataField name="Sum of Acvh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C89902-84F0-4DF1-A9D3-1A5764DAA7DD}"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C11:AM13" firstHeaderRow="1" firstDataRow="2" firstDataCol="1"/>
  <pivotFields count="11">
    <pivotField axis="axisRow" showAll="0">
      <items count="6">
        <item h="1" x="0"/>
        <item h="1" x="1"/>
        <item h="1" x="2"/>
        <item h="1" x="3"/>
        <item x="4"/>
        <item t="default"/>
      </items>
    </pivotField>
    <pivotField showAll="0"/>
    <pivotField axis="axisCol" showAll="0">
      <items count="11">
        <item x="0"/>
        <item x="1"/>
        <item x="2"/>
        <item x="3"/>
        <item x="4"/>
        <item x="5"/>
        <item x="6"/>
        <item x="7"/>
        <item x="8"/>
        <item x="9"/>
        <item t="default"/>
      </items>
    </pivotField>
    <pivotField showAll="0"/>
    <pivotField showAll="0"/>
    <pivotField showAll="0"/>
    <pivotField dataField="1" showAll="0"/>
    <pivotField numFmtId="9" showAll="0"/>
    <pivotField numFmtId="9" showAll="0"/>
    <pivotField numFmtId="9" showAll="0"/>
    <pivotField numFmtId="9" showAll="0"/>
  </pivotFields>
  <rowFields count="1">
    <field x="0"/>
  </rowFields>
  <rowItems count="1">
    <i>
      <x v="4"/>
    </i>
  </rowItems>
  <colFields count="1">
    <field x="2"/>
  </colFields>
  <colItems count="10">
    <i>
      <x/>
    </i>
    <i>
      <x v="1"/>
    </i>
    <i>
      <x v="2"/>
    </i>
    <i>
      <x v="3"/>
    </i>
    <i>
      <x v="4"/>
    </i>
    <i>
      <x v="5"/>
    </i>
    <i>
      <x v="6"/>
    </i>
    <i>
      <x v="7"/>
    </i>
    <i>
      <x v="8"/>
    </i>
    <i>
      <x v="9"/>
    </i>
  </colItems>
  <dataFields count="1">
    <dataField name="Sum of Acvh (AM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 xr10:uid="{D6648192-22A2-4777-9F7C-6FF63EF77F04}" sourceName="Regional">
  <pivotTables>
    <pivotTable tabId="10" name="PivotTable1"/>
    <pivotTable tabId="10" name="PivotTable2"/>
    <pivotTable tabId="10" name="PivotTable3"/>
    <pivotTable tabId="10" name="PivotTable5"/>
    <pivotTable tabId="10" name="PivotTable12"/>
    <pivotTable tabId="10" name="PivotTable13"/>
    <pivotTable tabId="10" name="PivotTable14"/>
    <pivotTable tabId="10" name="PivotTable15"/>
    <pivotTable tabId="10" name="PivotTable16"/>
    <pivotTable tabId="10" name="PivotTable17"/>
  </pivotTables>
  <data>
    <tabular pivotCacheId="1285399392">
      <items count="5">
        <i x="0"/>
        <i x="1"/>
        <i x="2"/>
        <i x="3"/>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8D5E0E5-06D7-4B7B-B72C-998A7CE347EF}" sourceName="Product">
  <pivotTables>
    <pivotTable tabId="15" name="PivotTable10"/>
    <pivotTable tabId="15" name="PivotTable11"/>
    <pivotTable tabId="15" name="PivotTable14"/>
  </pivotTables>
  <data>
    <tabular pivotCacheId="1285399392">
      <items count="10">
        <i x="0"/>
        <i x="1"/>
        <i x="2"/>
        <i x="3"/>
        <i x="4"/>
        <i x="5" s="1"/>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al" xr10:uid="{A8ECA887-885F-4EA1-BFA3-774534604AF2}" cache="Slicer_Regional" caption="Regiona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402644E-D5BE-417E-9191-F7833F5C9C90}"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D884DB-34E0-4873-9B82-ABBEA3F3B000}" name="Table1" displayName="Table1" ref="A1:I1001" totalsRowShown="0" headerRowDxfId="83" dataDxfId="82">
  <tableColumns count="9">
    <tableColumn id="1" xr3:uid="{30E4F8BF-229C-428D-9AB7-C84FF4DDE320}" name="Regional" dataDxfId="81"/>
    <tableColumn id="2" xr3:uid="{94DF677B-D3A6-4EFA-89A1-C6DAE4E3C793}" name="Cabang" dataDxfId="80"/>
    <tableColumn id="3" xr3:uid="{DB2D9847-09D7-4D25-9405-223918AEA273}" name="Marketing Name" dataDxfId="79"/>
    <tableColumn id="4" xr3:uid="{13B1D221-953B-4301-A118-B1EDBF1188E9}" name="Product" dataDxfId="78"/>
    <tableColumn id="5" xr3:uid="{27CD18FD-FBB6-4DDE-8246-65F7E3568CA6}" name="Sale" dataDxfId="77"/>
    <tableColumn id="6" xr3:uid="{C34EBFB7-CC63-4C07-A6B9-E4E4673886FC}" name="Price" dataDxfId="76"/>
    <tableColumn id="8" xr3:uid="{39D72081-59DC-4ED6-A62D-46C799892EA0}" name="Gain Loss" dataDxfId="75"/>
    <tableColumn id="7" xr3:uid="{3F04C48B-507E-4CFF-B863-2D759F5F8B71}" name="Customer Profesi" dataDxfId="74"/>
    <tableColumn id="9" xr3:uid="{A658AB80-EA09-462F-8FA9-295991A4870E}" name="-" dataDxfId="7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6C4696-E8F1-40C4-909A-9CBC435F7E24}" name="Table2" displayName="Table2" ref="A1:F251" totalsRowShown="0" headerRowDxfId="72" dataDxfId="70" headerRowBorderDxfId="71" tableBorderDxfId="69" totalsRowBorderDxfId="68">
  <sortState xmlns:xlrd2="http://schemas.microsoft.com/office/spreadsheetml/2017/richdata2" ref="A2:C251">
    <sortCondition ref="B2:B251"/>
    <sortCondition ref="C2:C251"/>
  </sortState>
  <tableColumns count="6">
    <tableColumn id="1" xr3:uid="{AD93D05F-1C1B-42C4-B893-A8264322DD5D}" name="Regional" dataDxfId="67"/>
    <tableColumn id="2" xr3:uid="{31094F8F-007F-48B8-B4FD-E63D3742ED63}" name="Cabang" dataDxfId="66"/>
    <tableColumn id="3" xr3:uid="{EC811790-3A6F-4C78-AD33-91C6DD0CB839}" name="Product" dataDxfId="65"/>
    <tableColumn id="8" xr3:uid="{3985211D-97A2-43C1-AE8D-5B866E4C34FB}" name="Price" dataDxfId="64"/>
    <tableColumn id="6" xr3:uid="{D41A0E87-EB3F-4D64-B22D-C6ABA56E7914}" name="Target (QTY)" dataDxfId="63"/>
    <tableColumn id="7" xr3:uid="{85639D36-C088-4D3C-9DFA-72427D362A1C}" name="Target (AMNT)" dataDxfId="62">
      <calculatedColumnFormula>Table2[[#This Row],[Price]]*Table2[[#This Row],[Target (QTY)]]</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81FCFF-7522-48D0-A43B-7E890AFC0BF9}" name="Table24" displayName="Table24" ref="A1:K251" totalsRowShown="0" headerRowDxfId="61" dataDxfId="59" headerRowBorderDxfId="60" tableBorderDxfId="58" totalsRowBorderDxfId="57">
  <sortState xmlns:xlrd2="http://schemas.microsoft.com/office/spreadsheetml/2017/richdata2" ref="A2:C251">
    <sortCondition ref="B2:B251"/>
    <sortCondition ref="C2:C251"/>
  </sortState>
  <tableColumns count="11">
    <tableColumn id="1" xr3:uid="{0170AED2-2509-49C4-9B54-2000E7559A5A}" name="Regional" dataDxfId="56"/>
    <tableColumn id="2" xr3:uid="{AE59E9B2-E5D6-4554-9831-D90555644448}" name="Cabang" dataDxfId="55"/>
    <tableColumn id="3" xr3:uid="{CA46DAC0-95F9-4495-9D84-2DCEF6250B19}" name="Product" dataDxfId="54"/>
    <tableColumn id="6" xr3:uid="{290CB082-772C-4186-9E1D-745A785590B7}" name="Target (QTY)" dataDxfId="53">
      <calculatedColumnFormula>Table2[[#This Row],[Target (QTY)]]</calculatedColumnFormula>
    </tableColumn>
    <tableColumn id="7" xr3:uid="{CFA3D311-5EDA-4E62-92CD-37AAE970ABBC}" name="Target (AMNT)" dataDxfId="52">
      <calculatedColumnFormula>Table2[[#This Row],[Target (AMNT)]]</calculatedColumnFormula>
    </tableColumn>
    <tableColumn id="4" xr3:uid="{ADE80D85-C5F7-4DFF-81A6-4D3B3C3E4FCB}" name="Acvh (QTY)" dataDxfId="51">
      <calculatedColumnFormula>COUNTIFS(Table1[Product],Table24[[#This Row],[Product]],Table1[Cabang],Table24[[#This Row],[Cabang]])</calculatedColumnFormula>
    </tableColumn>
    <tableColumn id="5" xr3:uid="{04ED4CAD-2C7B-4602-85DB-FA99A32BD40A}" name="Acvh (AMNT)" dataDxfId="50">
      <calculatedColumnFormula>SUMIFS(Table1[Sale],Table1[Product],Table24[[#This Row],[Product]],Table1[Cabang],Table24[[#This Row],[Cabang]])</calculatedColumnFormula>
    </tableColumn>
    <tableColumn id="8" xr3:uid="{7958AF27-AA57-471F-B231-2101BE94C6F4}" name="%(QTY)" dataDxfId="49" dataCellStyle="Percent">
      <calculatedColumnFormula>IFERROR(Table24[[#This Row],[Acvh (QTY)]]/Table24[[#This Row],[Target (QTY)]],0)</calculatedColumnFormula>
    </tableColumn>
    <tableColumn id="12" xr3:uid="{FBDF1B3D-94FB-4B0B-9D69-9E06A760F8A5}" name="1-%(QTY)" dataDxfId="48" dataCellStyle="Percent">
      <calculatedColumnFormula>IFERROR(IF(Table24[[#This Row],[%(QTY)]]&lt;1,1-Table24[[#This Row],[%(QTY)]],0),0)</calculatedColumnFormula>
    </tableColumn>
    <tableColumn id="9" xr3:uid="{E5AC1A17-CBC6-4E03-87FF-07B6C1C36120}" name="%(AMNT)" dataDxfId="47" dataCellStyle="Percent">
      <calculatedColumnFormula>IFERROR(Table24[[#This Row],[Acvh (AMNT)]]/Table24[[#This Row],[Target (AMNT)]],0)</calculatedColumnFormula>
    </tableColumn>
    <tableColumn id="11" xr3:uid="{B9B96C47-C5E9-497D-9712-375DDC2E6579}" name="1-%(AMNT)" dataDxfId="46">
      <calculatedColumnFormula>IFERROR(IF(Table24[[#This Row],[%(AMNT)]]&lt;1,1-Table24[[#This Row],[%(AMNT)]],0),0)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B3798-0FA5-424B-830A-CDDC5AEB406E}">
  <sheetPr codeName="Sheet1"/>
  <dimension ref="A1:S1001"/>
  <sheetViews>
    <sheetView showGridLines="0" workbookViewId="0">
      <pane xSplit="1" ySplit="1" topLeftCell="C981" activePane="bottomRight" state="frozen"/>
      <selection sqref="A1:H1"/>
      <selection pane="topRight" sqref="A1:H1"/>
      <selection pane="bottomLeft" sqref="A1:H1"/>
      <selection pane="bottomRight" activeCell="G997" sqref="G997"/>
    </sheetView>
  </sheetViews>
  <sheetFormatPr defaultRowHeight="15" x14ac:dyDescent="0.25"/>
  <cols>
    <col min="1" max="1" width="7.85546875" bestFit="1" customWidth="1"/>
    <col min="2" max="2" width="6.42578125" bestFit="1" customWidth="1"/>
    <col min="3" max="3" width="8.28515625" bestFit="1" customWidth="1"/>
    <col min="4" max="4" width="13.140625" bestFit="1" customWidth="1"/>
    <col min="5" max="5" width="10" bestFit="1" customWidth="1"/>
    <col min="6" max="6" width="5.28515625" bestFit="1" customWidth="1"/>
    <col min="7" max="7" width="11" bestFit="1" customWidth="1"/>
    <col min="8" max="8" width="26.5703125" bestFit="1" customWidth="1"/>
    <col min="11" max="11" width="20.140625" bestFit="1" customWidth="1"/>
    <col min="12" max="12" width="6" bestFit="1" customWidth="1"/>
  </cols>
  <sheetData>
    <row r="1" spans="1:19" x14ac:dyDescent="0.25">
      <c r="A1" s="1" t="s">
        <v>0</v>
      </c>
      <c r="B1" s="1" t="s">
        <v>1</v>
      </c>
      <c r="C1" s="1" t="s">
        <v>2</v>
      </c>
      <c r="D1" s="1" t="s">
        <v>3</v>
      </c>
      <c r="E1" s="1" t="s">
        <v>87</v>
      </c>
      <c r="F1" s="1" t="s">
        <v>86</v>
      </c>
      <c r="G1" s="1" t="s">
        <v>89</v>
      </c>
      <c r="H1" s="1" t="s">
        <v>79</v>
      </c>
      <c r="I1" s="1" t="s">
        <v>160</v>
      </c>
      <c r="K1" t="s">
        <v>79</v>
      </c>
      <c r="L1" t="s">
        <v>161</v>
      </c>
      <c r="M1" t="s">
        <v>162</v>
      </c>
      <c r="N1" t="s">
        <v>152</v>
      </c>
      <c r="O1" t="s">
        <v>164</v>
      </c>
      <c r="P1" t="s">
        <v>163</v>
      </c>
    </row>
    <row r="2" spans="1:19" x14ac:dyDescent="0.25">
      <c r="A2" s="1" t="s">
        <v>113</v>
      </c>
      <c r="B2" s="1" t="s">
        <v>124</v>
      </c>
      <c r="C2" s="1" t="s">
        <v>4</v>
      </c>
      <c r="D2" s="1" t="s">
        <v>92</v>
      </c>
      <c r="E2" s="1">
        <v>8807.174757281553</v>
      </c>
      <c r="F2" s="1">
        <v>8675.174757281553</v>
      </c>
      <c r="G2" s="1">
        <v>132</v>
      </c>
      <c r="H2" s="1" t="s">
        <v>81</v>
      </c>
      <c r="I2" s="1" t="s">
        <v>160</v>
      </c>
      <c r="K2" t="str">
        <f>Table1[[#This Row],[Customer Profesi]]</f>
        <v>KARYAWAN SWASTA</v>
      </c>
      <c r="L2">
        <f>COUNTIFS(K2:$K$1001,K2)</f>
        <v>274</v>
      </c>
      <c r="M2">
        <f t="shared" ref="M2:M65" si="0">IF(L2=1,1,0)</f>
        <v>0</v>
      </c>
      <c r="N2">
        <f t="shared" ref="N2:N65" si="1">RANK(M2,$M$2:$M$1001,0)</f>
        <v>8</v>
      </c>
      <c r="O2">
        <f>COUNTIFS($N$2:N2,N2)</f>
        <v>1</v>
      </c>
      <c r="P2">
        <f>IF(M2=0,0,N2+O2)</f>
        <v>0</v>
      </c>
      <c r="R2">
        <v>2</v>
      </c>
      <c r="S2" t="str">
        <f>IFERROR(INDEX(K2:K1001,MATCH(R2,P2:P1001,0)),0)</f>
        <v>ANGGOTA LEGISLATIF</v>
      </c>
    </row>
    <row r="3" spans="1:19" x14ac:dyDescent="0.25">
      <c r="A3" s="1" t="s">
        <v>113</v>
      </c>
      <c r="B3" s="1" t="s">
        <v>124</v>
      </c>
      <c r="C3" s="1" t="s">
        <v>4</v>
      </c>
      <c r="D3" s="1" t="s">
        <v>92</v>
      </c>
      <c r="E3" s="1">
        <v>8986.174757281553</v>
      </c>
      <c r="F3" s="1">
        <v>8675.174757281553</v>
      </c>
      <c r="G3" s="1">
        <v>311</v>
      </c>
      <c r="H3" s="1" t="s">
        <v>80</v>
      </c>
      <c r="I3" s="1" t="s">
        <v>160</v>
      </c>
      <c r="K3" t="str">
        <f>Table1[[#This Row],[Customer Profesi]]</f>
        <v>WIRASWASTA</v>
      </c>
      <c r="L3">
        <f>COUNTIFS(K3:$K$1001,K3)</f>
        <v>245</v>
      </c>
      <c r="M3">
        <f t="shared" si="0"/>
        <v>0</v>
      </c>
      <c r="N3">
        <f t="shared" si="1"/>
        <v>8</v>
      </c>
      <c r="O3">
        <f>COUNTIFS($N$2:N3,N3)</f>
        <v>2</v>
      </c>
      <c r="P3">
        <f t="shared" ref="P3:P66" si="2">IF(M3=0,0,N3+O3)</f>
        <v>0</v>
      </c>
      <c r="R3">
        <v>3</v>
      </c>
      <c r="S3" t="str">
        <f t="shared" ref="S3:S66" si="3">IFERROR(INDEX(K3:K1002,MATCH(R3,P3:P1002,0)),0)</f>
        <v>APARAT</v>
      </c>
    </row>
    <row r="4" spans="1:19" x14ac:dyDescent="0.25">
      <c r="A4" s="1" t="s">
        <v>113</v>
      </c>
      <c r="B4" s="1" t="s">
        <v>124</v>
      </c>
      <c r="C4" s="1" t="s">
        <v>4</v>
      </c>
      <c r="D4" s="1" t="s">
        <v>93</v>
      </c>
      <c r="E4" s="1">
        <v>5529.7317073170734</v>
      </c>
      <c r="F4" s="1">
        <v>5216.7317073170734</v>
      </c>
      <c r="G4" s="1">
        <v>313</v>
      </c>
      <c r="H4" s="1" t="s">
        <v>81</v>
      </c>
      <c r="I4" s="1" t="s">
        <v>160</v>
      </c>
      <c r="K4" t="str">
        <f>Table1[[#This Row],[Customer Profesi]]</f>
        <v>KARYAWAN SWASTA</v>
      </c>
      <c r="L4">
        <f>COUNTIFS(K4:$K$1001,K4)</f>
        <v>273</v>
      </c>
      <c r="M4">
        <f t="shared" si="0"/>
        <v>0</v>
      </c>
      <c r="N4">
        <f t="shared" si="1"/>
        <v>8</v>
      </c>
      <c r="O4">
        <f>COUNTIFS($N$2:N4,N4)</f>
        <v>3</v>
      </c>
      <c r="P4">
        <f t="shared" si="2"/>
        <v>0</v>
      </c>
      <c r="R4">
        <v>4</v>
      </c>
      <c r="S4" t="str">
        <f t="shared" si="3"/>
        <v>TENAGA KESEHATAN</v>
      </c>
    </row>
    <row r="5" spans="1:19" x14ac:dyDescent="0.25">
      <c r="A5" s="1" t="s">
        <v>113</v>
      </c>
      <c r="B5" s="1" t="s">
        <v>124</v>
      </c>
      <c r="C5" s="1" t="s">
        <v>4</v>
      </c>
      <c r="D5" s="1" t="s">
        <v>94</v>
      </c>
      <c r="E5" s="1">
        <v>8260.5108695652179</v>
      </c>
      <c r="F5" s="1">
        <v>8191.5108695652179</v>
      </c>
      <c r="G5" s="1">
        <v>69</v>
      </c>
      <c r="H5" s="1" t="s">
        <v>80</v>
      </c>
      <c r="I5" s="1" t="s">
        <v>160</v>
      </c>
      <c r="K5" t="str">
        <f>Table1[[#This Row],[Customer Profesi]]</f>
        <v>WIRASWASTA</v>
      </c>
      <c r="L5">
        <f>COUNTIFS(K5:$K$1001,K5)</f>
        <v>244</v>
      </c>
      <c r="M5">
        <f t="shared" si="0"/>
        <v>0</v>
      </c>
      <c r="N5">
        <f t="shared" si="1"/>
        <v>8</v>
      </c>
      <c r="O5">
        <f>COUNTIFS($N$2:N5,N5)</f>
        <v>4</v>
      </c>
      <c r="P5">
        <f t="shared" si="2"/>
        <v>0</v>
      </c>
      <c r="R5">
        <v>5</v>
      </c>
      <c r="S5" t="str">
        <f t="shared" si="3"/>
        <v>KARYAWAN SWASTA</v>
      </c>
    </row>
    <row r="6" spans="1:19" x14ac:dyDescent="0.25">
      <c r="A6" s="1" t="s">
        <v>113</v>
      </c>
      <c r="B6" s="1" t="s">
        <v>124</v>
      </c>
      <c r="C6" s="1" t="s">
        <v>5</v>
      </c>
      <c r="D6" s="1" t="s">
        <v>95</v>
      </c>
      <c r="E6" s="1">
        <v>7988.8461538461543</v>
      </c>
      <c r="F6" s="1">
        <v>7700.8461538461543</v>
      </c>
      <c r="G6" s="1">
        <v>288</v>
      </c>
      <c r="H6" s="1" t="s">
        <v>81</v>
      </c>
      <c r="I6" s="1" t="s">
        <v>160</v>
      </c>
      <c r="K6" t="str">
        <f>Table1[[#This Row],[Customer Profesi]]</f>
        <v>KARYAWAN SWASTA</v>
      </c>
      <c r="L6">
        <f>COUNTIFS(K6:$K$1001,K6)</f>
        <v>272</v>
      </c>
      <c r="M6">
        <f t="shared" si="0"/>
        <v>0</v>
      </c>
      <c r="N6">
        <f t="shared" si="1"/>
        <v>8</v>
      </c>
      <c r="O6">
        <f>COUNTIFS($N$2:N6,N6)</f>
        <v>5</v>
      </c>
      <c r="P6">
        <f t="shared" si="2"/>
        <v>0</v>
      </c>
      <c r="R6">
        <v>6</v>
      </c>
      <c r="S6" t="str">
        <f t="shared" si="3"/>
        <v>WIRASWASTA</v>
      </c>
    </row>
    <row r="7" spans="1:19" x14ac:dyDescent="0.25">
      <c r="A7" s="1" t="s">
        <v>113</v>
      </c>
      <c r="B7" s="1" t="s">
        <v>124</v>
      </c>
      <c r="C7" s="1" t="s">
        <v>6</v>
      </c>
      <c r="D7" s="1" t="s">
        <v>93</v>
      </c>
      <c r="E7" s="1">
        <v>5310.7317073170734</v>
      </c>
      <c r="F7" s="1">
        <v>5216.7317073170734</v>
      </c>
      <c r="G7" s="1">
        <v>94</v>
      </c>
      <c r="H7" s="1" t="s">
        <v>80</v>
      </c>
      <c r="I7" s="1" t="s">
        <v>160</v>
      </c>
      <c r="K7" t="str">
        <f>Table1[[#This Row],[Customer Profesi]]</f>
        <v>WIRASWASTA</v>
      </c>
      <c r="L7">
        <f>COUNTIFS(K7:$K$1001,K7)</f>
        <v>243</v>
      </c>
      <c r="M7">
        <f t="shared" si="0"/>
        <v>0</v>
      </c>
      <c r="N7">
        <f t="shared" si="1"/>
        <v>8</v>
      </c>
      <c r="O7">
        <f>COUNTIFS($N$2:N7,N7)</f>
        <v>6</v>
      </c>
      <c r="P7">
        <f t="shared" si="2"/>
        <v>0</v>
      </c>
      <c r="R7">
        <v>7</v>
      </c>
      <c r="S7" t="str">
        <f t="shared" si="3"/>
        <v>PENDIDIKAN</v>
      </c>
    </row>
    <row r="8" spans="1:19" x14ac:dyDescent="0.25">
      <c r="A8" s="1" t="s">
        <v>113</v>
      </c>
      <c r="B8" s="1" t="s">
        <v>124</v>
      </c>
      <c r="C8" s="1" t="s">
        <v>5</v>
      </c>
      <c r="D8" s="1" t="s">
        <v>96</v>
      </c>
      <c r="E8" s="1">
        <v>9604.7435897435898</v>
      </c>
      <c r="F8" s="1">
        <v>9217.7435897435898</v>
      </c>
      <c r="G8" s="1">
        <v>387</v>
      </c>
      <c r="H8" s="1" t="s">
        <v>81</v>
      </c>
      <c r="I8" s="1" t="s">
        <v>160</v>
      </c>
      <c r="K8" t="str">
        <f>Table1[[#This Row],[Customer Profesi]]</f>
        <v>KARYAWAN SWASTA</v>
      </c>
      <c r="L8">
        <f>COUNTIFS(K8:$K$1001,K8)</f>
        <v>271</v>
      </c>
      <c r="M8">
        <f t="shared" si="0"/>
        <v>0</v>
      </c>
      <c r="N8">
        <f t="shared" si="1"/>
        <v>8</v>
      </c>
      <c r="O8">
        <f>COUNTIFS($N$2:N8,N8)</f>
        <v>7</v>
      </c>
      <c r="P8">
        <f t="shared" si="2"/>
        <v>0</v>
      </c>
      <c r="R8">
        <v>8</v>
      </c>
      <c r="S8" t="str">
        <f t="shared" si="3"/>
        <v>PEGAWAI NEGERI</v>
      </c>
    </row>
    <row r="9" spans="1:19" x14ac:dyDescent="0.25">
      <c r="A9" s="1" t="s">
        <v>113</v>
      </c>
      <c r="B9" s="1" t="s">
        <v>124</v>
      </c>
      <c r="C9" s="1" t="s">
        <v>6</v>
      </c>
      <c r="D9" s="1" t="s">
        <v>97</v>
      </c>
      <c r="E9" s="1">
        <v>6673.3039215686276</v>
      </c>
      <c r="F9" s="1">
        <v>6200.3039215686276</v>
      </c>
      <c r="G9" s="1">
        <v>473</v>
      </c>
      <c r="H9" s="1" t="s">
        <v>80</v>
      </c>
      <c r="I9" s="1" t="s">
        <v>160</v>
      </c>
      <c r="K9" t="str">
        <f>Table1[[#This Row],[Customer Profesi]]</f>
        <v>WIRASWASTA</v>
      </c>
      <c r="L9">
        <f>COUNTIFS(K9:$K$1001,K9)</f>
        <v>242</v>
      </c>
      <c r="M9">
        <f t="shared" si="0"/>
        <v>0</v>
      </c>
      <c r="N9">
        <f t="shared" si="1"/>
        <v>8</v>
      </c>
      <c r="O9">
        <f>COUNTIFS($N$2:N9,N9)</f>
        <v>8</v>
      </c>
      <c r="P9">
        <f t="shared" si="2"/>
        <v>0</v>
      </c>
      <c r="R9">
        <v>9</v>
      </c>
      <c r="S9">
        <f t="shared" si="3"/>
        <v>0</v>
      </c>
    </row>
    <row r="10" spans="1:19" x14ac:dyDescent="0.25">
      <c r="A10" s="1" t="s">
        <v>113</v>
      </c>
      <c r="B10" s="1" t="s">
        <v>124</v>
      </c>
      <c r="C10" s="1" t="s">
        <v>4</v>
      </c>
      <c r="D10" s="1" t="s">
        <v>97</v>
      </c>
      <c r="E10" s="1">
        <v>6652.3039215686276</v>
      </c>
      <c r="F10" s="1">
        <v>6200.3039215686276</v>
      </c>
      <c r="G10" s="1">
        <v>452</v>
      </c>
      <c r="H10" s="1" t="s">
        <v>81</v>
      </c>
      <c r="I10" s="1" t="s">
        <v>160</v>
      </c>
      <c r="K10" t="str">
        <f>Table1[[#This Row],[Customer Profesi]]</f>
        <v>KARYAWAN SWASTA</v>
      </c>
      <c r="L10">
        <f>COUNTIFS(K10:$K$1001,K10)</f>
        <v>270</v>
      </c>
      <c r="M10">
        <f t="shared" si="0"/>
        <v>0</v>
      </c>
      <c r="N10">
        <f t="shared" si="1"/>
        <v>8</v>
      </c>
      <c r="O10">
        <f>COUNTIFS($N$2:N10,N10)</f>
        <v>9</v>
      </c>
      <c r="P10">
        <f t="shared" si="2"/>
        <v>0</v>
      </c>
      <c r="R10">
        <v>10</v>
      </c>
      <c r="S10">
        <f t="shared" si="3"/>
        <v>0</v>
      </c>
    </row>
    <row r="11" spans="1:19" x14ac:dyDescent="0.25">
      <c r="A11" s="1" t="s">
        <v>113</v>
      </c>
      <c r="B11" s="1" t="s">
        <v>124</v>
      </c>
      <c r="C11" s="1" t="s">
        <v>6</v>
      </c>
      <c r="D11" s="1" t="s">
        <v>97</v>
      </c>
      <c r="E11" s="1">
        <v>6333.3039215686276</v>
      </c>
      <c r="F11" s="1">
        <v>6200.3039215686276</v>
      </c>
      <c r="G11" s="1">
        <v>133</v>
      </c>
      <c r="H11" s="1" t="s">
        <v>149</v>
      </c>
      <c r="I11" s="1" t="s">
        <v>160</v>
      </c>
      <c r="K11" t="str">
        <f>Table1[[#This Row],[Customer Profesi]]</f>
        <v>APARAT</v>
      </c>
      <c r="L11">
        <f>COUNTIFS(K11:$K$1001,K11)</f>
        <v>59</v>
      </c>
      <c r="M11">
        <f t="shared" si="0"/>
        <v>0</v>
      </c>
      <c r="N11">
        <f t="shared" si="1"/>
        <v>8</v>
      </c>
      <c r="O11">
        <f>COUNTIFS($N$2:N11,N11)</f>
        <v>10</v>
      </c>
      <c r="P11">
        <f t="shared" si="2"/>
        <v>0</v>
      </c>
      <c r="R11">
        <v>11</v>
      </c>
      <c r="S11">
        <f t="shared" si="3"/>
        <v>0</v>
      </c>
    </row>
    <row r="12" spans="1:19" x14ac:dyDescent="0.25">
      <c r="A12" s="1" t="s">
        <v>113</v>
      </c>
      <c r="B12" s="1" t="s">
        <v>124</v>
      </c>
      <c r="C12" s="1" t="s">
        <v>5</v>
      </c>
      <c r="D12" s="1" t="s">
        <v>98</v>
      </c>
      <c r="E12" s="1">
        <v>7039.7368421052633</v>
      </c>
      <c r="F12" s="1">
        <v>6691.7368421052633</v>
      </c>
      <c r="G12" s="1">
        <v>348</v>
      </c>
      <c r="H12" s="1" t="s">
        <v>81</v>
      </c>
      <c r="I12" s="1" t="s">
        <v>160</v>
      </c>
      <c r="K12" t="str">
        <f>Table1[[#This Row],[Customer Profesi]]</f>
        <v>KARYAWAN SWASTA</v>
      </c>
      <c r="L12">
        <f>COUNTIFS(K12:$K$1001,K12)</f>
        <v>269</v>
      </c>
      <c r="M12">
        <f t="shared" si="0"/>
        <v>0</v>
      </c>
      <c r="N12">
        <f t="shared" si="1"/>
        <v>8</v>
      </c>
      <c r="O12">
        <f>COUNTIFS($N$2:N12,N12)</f>
        <v>11</v>
      </c>
      <c r="P12">
        <f t="shared" si="2"/>
        <v>0</v>
      </c>
      <c r="R12">
        <v>12</v>
      </c>
      <c r="S12">
        <f t="shared" si="3"/>
        <v>0</v>
      </c>
    </row>
    <row r="13" spans="1:19" x14ac:dyDescent="0.25">
      <c r="A13" s="1" t="s">
        <v>113</v>
      </c>
      <c r="B13" s="1" t="s">
        <v>124</v>
      </c>
      <c r="C13" s="1" t="s">
        <v>5</v>
      </c>
      <c r="D13" s="1" t="s">
        <v>96</v>
      </c>
      <c r="E13" s="1">
        <v>9381.7435897435898</v>
      </c>
      <c r="F13" s="1">
        <v>9217.7435897435898</v>
      </c>
      <c r="G13" s="1">
        <v>164</v>
      </c>
      <c r="H13" s="1" t="s">
        <v>82</v>
      </c>
      <c r="I13" s="1" t="s">
        <v>160</v>
      </c>
      <c r="K13" t="str">
        <f>Table1[[#This Row],[Customer Profesi]]</f>
        <v>PEGAWAI NEGERI</v>
      </c>
      <c r="L13">
        <f>COUNTIFS(K13:$K$1001,K13)</f>
        <v>265</v>
      </c>
      <c r="M13">
        <f t="shared" si="0"/>
        <v>0</v>
      </c>
      <c r="N13">
        <f t="shared" si="1"/>
        <v>8</v>
      </c>
      <c r="O13">
        <f>COUNTIFS($N$2:N13,N13)</f>
        <v>12</v>
      </c>
      <c r="P13">
        <f t="shared" si="2"/>
        <v>0</v>
      </c>
      <c r="R13">
        <v>13</v>
      </c>
      <c r="S13">
        <f t="shared" si="3"/>
        <v>0</v>
      </c>
    </row>
    <row r="14" spans="1:19" x14ac:dyDescent="0.25">
      <c r="A14" s="1" t="s">
        <v>113</v>
      </c>
      <c r="B14" s="1" t="s">
        <v>124</v>
      </c>
      <c r="C14" s="1" t="s">
        <v>4</v>
      </c>
      <c r="D14" s="1" t="s">
        <v>99</v>
      </c>
      <c r="E14" s="1">
        <v>7492.272727272727</v>
      </c>
      <c r="F14" s="1">
        <v>7218.272727272727</v>
      </c>
      <c r="G14" s="1">
        <v>274</v>
      </c>
      <c r="H14" s="1" t="s">
        <v>82</v>
      </c>
      <c r="I14" s="1" t="s">
        <v>160</v>
      </c>
      <c r="K14" t="str">
        <f>Table1[[#This Row],[Customer Profesi]]</f>
        <v>PEGAWAI NEGERI</v>
      </c>
      <c r="L14">
        <f>COUNTIFS(K14:$K$1001,K14)</f>
        <v>264</v>
      </c>
      <c r="M14">
        <f t="shared" si="0"/>
        <v>0</v>
      </c>
      <c r="N14">
        <f t="shared" si="1"/>
        <v>8</v>
      </c>
      <c r="O14">
        <f>COUNTIFS($N$2:N14,N14)</f>
        <v>13</v>
      </c>
      <c r="P14">
        <f t="shared" si="2"/>
        <v>0</v>
      </c>
      <c r="R14">
        <v>14</v>
      </c>
      <c r="S14">
        <f t="shared" si="3"/>
        <v>0</v>
      </c>
    </row>
    <row r="15" spans="1:19" x14ac:dyDescent="0.25">
      <c r="A15" s="1" t="s">
        <v>113</v>
      </c>
      <c r="B15" s="1" t="s">
        <v>124</v>
      </c>
      <c r="C15" s="1" t="s">
        <v>4</v>
      </c>
      <c r="D15" s="1" t="s">
        <v>96</v>
      </c>
      <c r="E15" s="1">
        <v>9273.7435897435898</v>
      </c>
      <c r="F15" s="1">
        <v>9217.7435897435898</v>
      </c>
      <c r="G15" s="1">
        <v>56</v>
      </c>
      <c r="H15" s="1" t="s">
        <v>82</v>
      </c>
      <c r="I15" s="1" t="s">
        <v>160</v>
      </c>
      <c r="K15" t="str">
        <f>Table1[[#This Row],[Customer Profesi]]</f>
        <v>PEGAWAI NEGERI</v>
      </c>
      <c r="L15">
        <f>COUNTIFS(K15:$K$1001,K15)</f>
        <v>263</v>
      </c>
      <c r="M15">
        <f t="shared" si="0"/>
        <v>0</v>
      </c>
      <c r="N15">
        <f t="shared" si="1"/>
        <v>8</v>
      </c>
      <c r="O15">
        <f>COUNTIFS($N$2:N15,N15)</f>
        <v>14</v>
      </c>
      <c r="P15">
        <f t="shared" si="2"/>
        <v>0</v>
      </c>
      <c r="R15">
        <v>15</v>
      </c>
      <c r="S15">
        <f t="shared" si="3"/>
        <v>0</v>
      </c>
    </row>
    <row r="16" spans="1:19" x14ac:dyDescent="0.25">
      <c r="A16" s="1" t="s">
        <v>113</v>
      </c>
      <c r="B16" s="1" t="s">
        <v>124</v>
      </c>
      <c r="C16" s="1" t="s">
        <v>6</v>
      </c>
      <c r="D16" s="1" t="s">
        <v>99</v>
      </c>
      <c r="E16" s="1">
        <v>7620.272727272727</v>
      </c>
      <c r="F16" s="1">
        <v>7218.272727272727</v>
      </c>
      <c r="G16" s="1">
        <v>402</v>
      </c>
      <c r="H16" s="1" t="s">
        <v>80</v>
      </c>
      <c r="I16" s="1" t="s">
        <v>160</v>
      </c>
      <c r="K16" t="str">
        <f>Table1[[#This Row],[Customer Profesi]]</f>
        <v>WIRASWASTA</v>
      </c>
      <c r="L16">
        <f>COUNTIFS(K16:$K$1001,K16)</f>
        <v>241</v>
      </c>
      <c r="M16">
        <f t="shared" si="0"/>
        <v>0</v>
      </c>
      <c r="N16">
        <f t="shared" si="1"/>
        <v>8</v>
      </c>
      <c r="O16">
        <f>COUNTIFS($N$2:N16,N16)</f>
        <v>15</v>
      </c>
      <c r="P16">
        <f t="shared" si="2"/>
        <v>0</v>
      </c>
      <c r="R16">
        <v>16</v>
      </c>
      <c r="S16">
        <f t="shared" si="3"/>
        <v>0</v>
      </c>
    </row>
    <row r="17" spans="1:19" x14ac:dyDescent="0.25">
      <c r="A17" s="1" t="s">
        <v>113</v>
      </c>
      <c r="B17" s="1" t="s">
        <v>124</v>
      </c>
      <c r="C17" s="1" t="s">
        <v>6</v>
      </c>
      <c r="D17" s="1" t="s">
        <v>100</v>
      </c>
      <c r="E17" s="1">
        <v>11024.619047619046</v>
      </c>
      <c r="F17" s="1">
        <v>10971.619047619046</v>
      </c>
      <c r="G17" s="1">
        <v>53</v>
      </c>
      <c r="H17" s="1" t="s">
        <v>80</v>
      </c>
      <c r="I17" s="1" t="s">
        <v>160</v>
      </c>
      <c r="K17" t="str">
        <f>Table1[[#This Row],[Customer Profesi]]</f>
        <v>WIRASWASTA</v>
      </c>
      <c r="L17">
        <f>COUNTIFS(K17:$K$1001,K17)</f>
        <v>240</v>
      </c>
      <c r="M17">
        <f t="shared" si="0"/>
        <v>0</v>
      </c>
      <c r="N17">
        <f t="shared" si="1"/>
        <v>8</v>
      </c>
      <c r="O17">
        <f>COUNTIFS($N$2:N17,N17)</f>
        <v>16</v>
      </c>
      <c r="P17">
        <f t="shared" si="2"/>
        <v>0</v>
      </c>
      <c r="R17">
        <v>17</v>
      </c>
      <c r="S17">
        <f t="shared" si="3"/>
        <v>0</v>
      </c>
    </row>
    <row r="18" spans="1:19" x14ac:dyDescent="0.25">
      <c r="A18" s="1" t="s">
        <v>113</v>
      </c>
      <c r="B18" s="1" t="s">
        <v>124</v>
      </c>
      <c r="C18" s="1" t="s">
        <v>5</v>
      </c>
      <c r="D18" s="1" t="s">
        <v>98</v>
      </c>
      <c r="E18" s="1">
        <v>7067.7368421052633</v>
      </c>
      <c r="F18" s="1">
        <v>6691.7368421052633</v>
      </c>
      <c r="G18" s="1">
        <v>376</v>
      </c>
      <c r="H18" s="1" t="s">
        <v>80</v>
      </c>
      <c r="I18" s="1" t="s">
        <v>160</v>
      </c>
      <c r="K18" t="str">
        <f>Table1[[#This Row],[Customer Profesi]]</f>
        <v>WIRASWASTA</v>
      </c>
      <c r="L18">
        <f>COUNTIFS(K18:$K$1001,K18)</f>
        <v>239</v>
      </c>
      <c r="M18">
        <f t="shared" si="0"/>
        <v>0</v>
      </c>
      <c r="N18">
        <f t="shared" si="1"/>
        <v>8</v>
      </c>
      <c r="O18">
        <f>COUNTIFS($N$2:N18,N18)</f>
        <v>17</v>
      </c>
      <c r="P18">
        <f t="shared" si="2"/>
        <v>0</v>
      </c>
      <c r="R18">
        <v>18</v>
      </c>
      <c r="S18">
        <f t="shared" si="3"/>
        <v>0</v>
      </c>
    </row>
    <row r="19" spans="1:19" x14ac:dyDescent="0.25">
      <c r="A19" s="1" t="s">
        <v>113</v>
      </c>
      <c r="B19" s="1" t="s">
        <v>124</v>
      </c>
      <c r="C19" s="1" t="s">
        <v>4</v>
      </c>
      <c r="D19" s="1" t="s">
        <v>92</v>
      </c>
      <c r="E19" s="1">
        <v>8795.174757281553</v>
      </c>
      <c r="F19" s="1">
        <v>8675.174757281553</v>
      </c>
      <c r="G19" s="1">
        <v>120</v>
      </c>
      <c r="H19" s="1" t="s">
        <v>80</v>
      </c>
      <c r="I19" s="1" t="s">
        <v>160</v>
      </c>
      <c r="K19" t="str">
        <f>Table1[[#This Row],[Customer Profesi]]</f>
        <v>WIRASWASTA</v>
      </c>
      <c r="L19">
        <f>COUNTIFS(K19:$K$1001,K19)</f>
        <v>238</v>
      </c>
      <c r="M19">
        <f t="shared" si="0"/>
        <v>0</v>
      </c>
      <c r="N19">
        <f t="shared" si="1"/>
        <v>8</v>
      </c>
      <c r="O19">
        <f>COUNTIFS($N$2:N19,N19)</f>
        <v>18</v>
      </c>
      <c r="P19">
        <f t="shared" si="2"/>
        <v>0</v>
      </c>
      <c r="R19">
        <v>19</v>
      </c>
      <c r="S19">
        <f t="shared" si="3"/>
        <v>0</v>
      </c>
    </row>
    <row r="20" spans="1:19" x14ac:dyDescent="0.25">
      <c r="A20" s="1" t="s">
        <v>113</v>
      </c>
      <c r="B20" s="1" t="s">
        <v>124</v>
      </c>
      <c r="C20" s="1" t="s">
        <v>4</v>
      </c>
      <c r="D20" s="1" t="s">
        <v>92</v>
      </c>
      <c r="E20" s="1">
        <v>8956.174757281553</v>
      </c>
      <c r="F20" s="1">
        <v>8675.174757281553</v>
      </c>
      <c r="G20" s="1">
        <v>281</v>
      </c>
      <c r="H20" s="1" t="s">
        <v>82</v>
      </c>
      <c r="I20" s="1" t="s">
        <v>160</v>
      </c>
      <c r="K20" t="str">
        <f>Table1[[#This Row],[Customer Profesi]]</f>
        <v>PEGAWAI NEGERI</v>
      </c>
      <c r="L20">
        <f>COUNTIFS(K20:$K$1001,K20)</f>
        <v>262</v>
      </c>
      <c r="M20">
        <f t="shared" si="0"/>
        <v>0</v>
      </c>
      <c r="N20">
        <f t="shared" si="1"/>
        <v>8</v>
      </c>
      <c r="O20">
        <f>COUNTIFS($N$2:N20,N20)</f>
        <v>19</v>
      </c>
      <c r="P20">
        <f t="shared" si="2"/>
        <v>0</v>
      </c>
      <c r="R20">
        <v>20</v>
      </c>
      <c r="S20">
        <f t="shared" si="3"/>
        <v>0</v>
      </c>
    </row>
    <row r="21" spans="1:19" x14ac:dyDescent="0.25">
      <c r="A21" s="1" t="s">
        <v>113</v>
      </c>
      <c r="B21" s="1" t="s">
        <v>124</v>
      </c>
      <c r="C21" s="1" t="s">
        <v>5</v>
      </c>
      <c r="D21" s="1" t="s">
        <v>94</v>
      </c>
      <c r="E21" s="1">
        <v>8583.5108695652179</v>
      </c>
      <c r="F21" s="1">
        <v>8191.5108695652179</v>
      </c>
      <c r="G21" s="1">
        <v>392</v>
      </c>
      <c r="H21" s="1" t="s">
        <v>149</v>
      </c>
      <c r="I21" s="1" t="s">
        <v>160</v>
      </c>
      <c r="K21" t="str">
        <f>Table1[[#This Row],[Customer Profesi]]</f>
        <v>APARAT</v>
      </c>
      <c r="L21">
        <f>COUNTIFS(K21:$K$1001,K21)</f>
        <v>58</v>
      </c>
      <c r="M21">
        <f t="shared" si="0"/>
        <v>0</v>
      </c>
      <c r="N21">
        <f t="shared" si="1"/>
        <v>8</v>
      </c>
      <c r="O21">
        <f>COUNTIFS($N$2:N21,N21)</f>
        <v>20</v>
      </c>
      <c r="P21">
        <f t="shared" si="2"/>
        <v>0</v>
      </c>
      <c r="R21">
        <v>21</v>
      </c>
      <c r="S21">
        <f t="shared" si="3"/>
        <v>0</v>
      </c>
    </row>
    <row r="22" spans="1:19" x14ac:dyDescent="0.25">
      <c r="A22" s="1" t="s">
        <v>113</v>
      </c>
      <c r="B22" s="1" t="s">
        <v>124</v>
      </c>
      <c r="C22" s="1" t="s">
        <v>6</v>
      </c>
      <c r="D22" s="1" t="s">
        <v>96</v>
      </c>
      <c r="E22" s="1">
        <v>9700.7435897435898</v>
      </c>
      <c r="F22" s="1">
        <v>9217.7435897435898</v>
      </c>
      <c r="G22" s="1">
        <v>483</v>
      </c>
      <c r="H22" s="1" t="s">
        <v>84</v>
      </c>
      <c r="I22" s="1" t="s">
        <v>160</v>
      </c>
      <c r="K22" t="str">
        <f>Table1[[#This Row],[Customer Profesi]]</f>
        <v>PENDIDIKAN</v>
      </c>
      <c r="L22">
        <f>COUNTIFS(K22:$K$1001,K22)</f>
        <v>126</v>
      </c>
      <c r="M22">
        <f t="shared" si="0"/>
        <v>0</v>
      </c>
      <c r="N22">
        <f t="shared" si="1"/>
        <v>8</v>
      </c>
      <c r="O22">
        <f>COUNTIFS($N$2:N22,N22)</f>
        <v>21</v>
      </c>
      <c r="P22">
        <f t="shared" si="2"/>
        <v>0</v>
      </c>
      <c r="R22">
        <v>22</v>
      </c>
      <c r="S22">
        <f t="shared" si="3"/>
        <v>0</v>
      </c>
    </row>
    <row r="23" spans="1:19" x14ac:dyDescent="0.25">
      <c r="A23" s="1" t="s">
        <v>113</v>
      </c>
      <c r="B23" s="1" t="s">
        <v>124</v>
      </c>
      <c r="C23" s="1" t="s">
        <v>5</v>
      </c>
      <c r="D23" s="1" t="s">
        <v>100</v>
      </c>
      <c r="E23" s="1">
        <v>11412.619047619046</v>
      </c>
      <c r="F23" s="1">
        <v>10971.619047619046</v>
      </c>
      <c r="G23" s="1">
        <v>441</v>
      </c>
      <c r="H23" s="1" t="s">
        <v>84</v>
      </c>
      <c r="I23" s="1" t="s">
        <v>160</v>
      </c>
      <c r="K23" t="str">
        <f>Table1[[#This Row],[Customer Profesi]]</f>
        <v>PENDIDIKAN</v>
      </c>
      <c r="L23">
        <f>COUNTIFS(K23:$K$1001,K23)</f>
        <v>125</v>
      </c>
      <c r="M23">
        <f t="shared" si="0"/>
        <v>0</v>
      </c>
      <c r="N23">
        <f t="shared" si="1"/>
        <v>8</v>
      </c>
      <c r="O23">
        <f>COUNTIFS($N$2:N23,N23)</f>
        <v>22</v>
      </c>
      <c r="P23">
        <f t="shared" si="2"/>
        <v>0</v>
      </c>
      <c r="R23">
        <v>23</v>
      </c>
      <c r="S23">
        <f t="shared" si="3"/>
        <v>0</v>
      </c>
    </row>
    <row r="24" spans="1:19" x14ac:dyDescent="0.25">
      <c r="A24" s="1" t="s">
        <v>113</v>
      </c>
      <c r="B24" s="1" t="s">
        <v>124</v>
      </c>
      <c r="C24" s="1" t="s">
        <v>5</v>
      </c>
      <c r="D24" s="1" t="s">
        <v>96</v>
      </c>
      <c r="E24" s="1">
        <v>9700.7435897435898</v>
      </c>
      <c r="F24" s="1">
        <v>9217.7435897435898</v>
      </c>
      <c r="G24" s="1">
        <v>483</v>
      </c>
      <c r="H24" s="1" t="s">
        <v>84</v>
      </c>
      <c r="I24" s="1" t="s">
        <v>160</v>
      </c>
      <c r="K24" t="str">
        <f>Table1[[#This Row],[Customer Profesi]]</f>
        <v>PENDIDIKAN</v>
      </c>
      <c r="L24">
        <f>COUNTIFS(K24:$K$1001,K24)</f>
        <v>124</v>
      </c>
      <c r="M24">
        <f t="shared" si="0"/>
        <v>0</v>
      </c>
      <c r="N24">
        <f t="shared" si="1"/>
        <v>8</v>
      </c>
      <c r="O24">
        <f>COUNTIFS($N$2:N24,N24)</f>
        <v>23</v>
      </c>
      <c r="P24">
        <f t="shared" si="2"/>
        <v>0</v>
      </c>
      <c r="R24">
        <v>24</v>
      </c>
      <c r="S24">
        <f t="shared" si="3"/>
        <v>0</v>
      </c>
    </row>
    <row r="25" spans="1:19" x14ac:dyDescent="0.25">
      <c r="A25" s="1" t="s">
        <v>113</v>
      </c>
      <c r="B25" s="1" t="s">
        <v>124</v>
      </c>
      <c r="C25" s="1" t="s">
        <v>4</v>
      </c>
      <c r="D25" s="1" t="s">
        <v>99</v>
      </c>
      <c r="E25" s="1">
        <v>7519.272727272727</v>
      </c>
      <c r="F25" s="1">
        <v>7218.272727272727</v>
      </c>
      <c r="G25" s="1">
        <v>301</v>
      </c>
      <c r="H25" s="1" t="s">
        <v>81</v>
      </c>
      <c r="I25" s="1" t="s">
        <v>160</v>
      </c>
      <c r="K25" t="str">
        <f>Table1[[#This Row],[Customer Profesi]]</f>
        <v>KARYAWAN SWASTA</v>
      </c>
      <c r="L25">
        <f>COUNTIFS(K25:$K$1001,K25)</f>
        <v>268</v>
      </c>
      <c r="M25">
        <f t="shared" si="0"/>
        <v>0</v>
      </c>
      <c r="N25">
        <f t="shared" si="1"/>
        <v>8</v>
      </c>
      <c r="O25">
        <f>COUNTIFS($N$2:N25,N25)</f>
        <v>24</v>
      </c>
      <c r="P25">
        <f t="shared" si="2"/>
        <v>0</v>
      </c>
      <c r="R25">
        <v>25</v>
      </c>
      <c r="S25">
        <f t="shared" si="3"/>
        <v>0</v>
      </c>
    </row>
    <row r="26" spans="1:19" x14ac:dyDescent="0.25">
      <c r="A26" s="1" t="s">
        <v>113</v>
      </c>
      <c r="B26" s="1" t="s">
        <v>124</v>
      </c>
      <c r="C26" s="1" t="s">
        <v>4</v>
      </c>
      <c r="D26" s="1" t="s">
        <v>97</v>
      </c>
      <c r="E26" s="1">
        <v>6526.3039215686276</v>
      </c>
      <c r="F26" s="1">
        <v>6200.3039215686276</v>
      </c>
      <c r="G26" s="1">
        <v>326</v>
      </c>
      <c r="H26" s="1" t="s">
        <v>81</v>
      </c>
      <c r="I26" s="1" t="s">
        <v>160</v>
      </c>
      <c r="K26" t="str">
        <f>Table1[[#This Row],[Customer Profesi]]</f>
        <v>KARYAWAN SWASTA</v>
      </c>
      <c r="L26">
        <f>COUNTIFS(K26:$K$1001,K26)</f>
        <v>267</v>
      </c>
      <c r="M26">
        <f t="shared" si="0"/>
        <v>0</v>
      </c>
      <c r="N26">
        <f t="shared" si="1"/>
        <v>8</v>
      </c>
      <c r="O26">
        <f>COUNTIFS($N$2:N26,N26)</f>
        <v>25</v>
      </c>
      <c r="P26">
        <f t="shared" si="2"/>
        <v>0</v>
      </c>
      <c r="R26">
        <v>26</v>
      </c>
      <c r="S26">
        <f t="shared" si="3"/>
        <v>0</v>
      </c>
    </row>
    <row r="27" spans="1:19" x14ac:dyDescent="0.25">
      <c r="A27" s="1" t="s">
        <v>113</v>
      </c>
      <c r="B27" s="1" t="s">
        <v>124</v>
      </c>
      <c r="C27" s="1" t="s">
        <v>4</v>
      </c>
      <c r="D27" s="1" t="s">
        <v>101</v>
      </c>
      <c r="E27" s="1">
        <v>5833.6842105263158</v>
      </c>
      <c r="F27" s="1">
        <v>5727.6842105263158</v>
      </c>
      <c r="G27" s="1">
        <v>106</v>
      </c>
      <c r="H27" s="1" t="s">
        <v>81</v>
      </c>
      <c r="I27" s="1" t="s">
        <v>160</v>
      </c>
      <c r="K27" t="str">
        <f>Table1[[#This Row],[Customer Profesi]]</f>
        <v>KARYAWAN SWASTA</v>
      </c>
      <c r="L27">
        <f>COUNTIFS(K27:$K$1001,K27)</f>
        <v>266</v>
      </c>
      <c r="M27">
        <f t="shared" si="0"/>
        <v>0</v>
      </c>
      <c r="N27">
        <f t="shared" si="1"/>
        <v>8</v>
      </c>
      <c r="O27">
        <f>COUNTIFS($N$2:N27,N27)</f>
        <v>26</v>
      </c>
      <c r="P27">
        <f t="shared" si="2"/>
        <v>0</v>
      </c>
      <c r="R27">
        <v>27</v>
      </c>
      <c r="S27">
        <f t="shared" si="3"/>
        <v>0</v>
      </c>
    </row>
    <row r="28" spans="1:19" x14ac:dyDescent="0.25">
      <c r="A28" s="1" t="s">
        <v>113</v>
      </c>
      <c r="B28" s="1" t="s">
        <v>124</v>
      </c>
      <c r="C28" s="1" t="s">
        <v>4</v>
      </c>
      <c r="D28" s="1" t="s">
        <v>92</v>
      </c>
      <c r="E28" s="1">
        <v>8936.174757281553</v>
      </c>
      <c r="F28" s="1">
        <v>8675.174757281553</v>
      </c>
      <c r="G28" s="1">
        <v>261</v>
      </c>
      <c r="H28" s="1" t="s">
        <v>81</v>
      </c>
      <c r="I28" s="1" t="s">
        <v>160</v>
      </c>
      <c r="K28" t="str">
        <f>Table1[[#This Row],[Customer Profesi]]</f>
        <v>KARYAWAN SWASTA</v>
      </c>
      <c r="L28">
        <f>COUNTIFS(K28:$K$1001,K28)</f>
        <v>265</v>
      </c>
      <c r="M28">
        <f t="shared" si="0"/>
        <v>0</v>
      </c>
      <c r="N28">
        <f t="shared" si="1"/>
        <v>8</v>
      </c>
      <c r="O28">
        <f>COUNTIFS($N$2:N28,N28)</f>
        <v>27</v>
      </c>
      <c r="P28">
        <f t="shared" si="2"/>
        <v>0</v>
      </c>
      <c r="R28">
        <v>28</v>
      </c>
      <c r="S28">
        <f t="shared" si="3"/>
        <v>0</v>
      </c>
    </row>
    <row r="29" spans="1:19" x14ac:dyDescent="0.25">
      <c r="A29" s="1" t="s">
        <v>113</v>
      </c>
      <c r="B29" s="1" t="s">
        <v>124</v>
      </c>
      <c r="C29" s="1" t="s">
        <v>6</v>
      </c>
      <c r="D29" s="1" t="s">
        <v>101</v>
      </c>
      <c r="E29" s="1">
        <v>5813.6842105263158</v>
      </c>
      <c r="F29" s="1">
        <v>5727.6842105263158</v>
      </c>
      <c r="G29" s="1">
        <v>86</v>
      </c>
      <c r="H29" s="1" t="s">
        <v>82</v>
      </c>
      <c r="I29" s="1" t="s">
        <v>160</v>
      </c>
      <c r="K29" t="str">
        <f>Table1[[#This Row],[Customer Profesi]]</f>
        <v>PEGAWAI NEGERI</v>
      </c>
      <c r="L29">
        <f>COUNTIFS(K29:$K$1001,K29)</f>
        <v>261</v>
      </c>
      <c r="M29">
        <f t="shared" si="0"/>
        <v>0</v>
      </c>
      <c r="N29">
        <f t="shared" si="1"/>
        <v>8</v>
      </c>
      <c r="O29">
        <f>COUNTIFS($N$2:N29,N29)</f>
        <v>28</v>
      </c>
      <c r="P29">
        <f t="shared" si="2"/>
        <v>0</v>
      </c>
      <c r="R29">
        <v>29</v>
      </c>
      <c r="S29">
        <f t="shared" si="3"/>
        <v>0</v>
      </c>
    </row>
    <row r="30" spans="1:19" x14ac:dyDescent="0.25">
      <c r="A30" s="1" t="s">
        <v>113</v>
      </c>
      <c r="B30" s="1" t="s">
        <v>124</v>
      </c>
      <c r="C30" s="1" t="s">
        <v>5</v>
      </c>
      <c r="D30" s="1" t="s">
        <v>96</v>
      </c>
      <c r="E30" s="1">
        <v>9365.7435897435898</v>
      </c>
      <c r="F30" s="1">
        <v>9217.7435897435898</v>
      </c>
      <c r="G30" s="1">
        <v>148</v>
      </c>
      <c r="H30" s="1" t="s">
        <v>80</v>
      </c>
      <c r="I30" s="1" t="s">
        <v>160</v>
      </c>
      <c r="K30" t="str">
        <f>Table1[[#This Row],[Customer Profesi]]</f>
        <v>WIRASWASTA</v>
      </c>
      <c r="L30">
        <f>COUNTIFS(K30:$K$1001,K30)</f>
        <v>237</v>
      </c>
      <c r="M30">
        <f t="shared" si="0"/>
        <v>0</v>
      </c>
      <c r="N30">
        <f t="shared" si="1"/>
        <v>8</v>
      </c>
      <c r="O30">
        <f>COUNTIFS($N$2:N30,N30)</f>
        <v>29</v>
      </c>
      <c r="P30">
        <f t="shared" si="2"/>
        <v>0</v>
      </c>
      <c r="R30">
        <v>30</v>
      </c>
      <c r="S30">
        <f t="shared" si="3"/>
        <v>0</v>
      </c>
    </row>
    <row r="31" spans="1:19" x14ac:dyDescent="0.25">
      <c r="A31" s="1" t="s">
        <v>113</v>
      </c>
      <c r="B31" s="1" t="s">
        <v>124</v>
      </c>
      <c r="C31" s="1" t="s">
        <v>5</v>
      </c>
      <c r="D31" s="1" t="s">
        <v>97</v>
      </c>
      <c r="E31" s="1">
        <v>6495.3039215686276</v>
      </c>
      <c r="F31" s="1">
        <v>6200.3039215686276</v>
      </c>
      <c r="G31" s="1">
        <v>295</v>
      </c>
      <c r="H31" s="1" t="s">
        <v>82</v>
      </c>
      <c r="I31" s="1" t="s">
        <v>160</v>
      </c>
      <c r="K31" t="str">
        <f>Table1[[#This Row],[Customer Profesi]]</f>
        <v>PEGAWAI NEGERI</v>
      </c>
      <c r="L31">
        <f>COUNTIFS(K31:$K$1001,K31)</f>
        <v>260</v>
      </c>
      <c r="M31">
        <f t="shared" si="0"/>
        <v>0</v>
      </c>
      <c r="N31">
        <f t="shared" si="1"/>
        <v>8</v>
      </c>
      <c r="O31">
        <f>COUNTIFS($N$2:N31,N31)</f>
        <v>30</v>
      </c>
      <c r="P31">
        <f t="shared" si="2"/>
        <v>0</v>
      </c>
      <c r="R31">
        <v>31</v>
      </c>
      <c r="S31">
        <f t="shared" si="3"/>
        <v>0</v>
      </c>
    </row>
    <row r="32" spans="1:19" x14ac:dyDescent="0.25">
      <c r="A32" s="1" t="s">
        <v>113</v>
      </c>
      <c r="B32" s="1" t="s">
        <v>124</v>
      </c>
      <c r="C32" s="1" t="s">
        <v>4</v>
      </c>
      <c r="D32" s="1" t="s">
        <v>98</v>
      </c>
      <c r="E32" s="1">
        <v>7107.7368421052633</v>
      </c>
      <c r="F32" s="1">
        <v>6691.7368421052633</v>
      </c>
      <c r="G32" s="1">
        <v>416</v>
      </c>
      <c r="H32" s="1" t="s">
        <v>80</v>
      </c>
      <c r="I32" s="1" t="s">
        <v>160</v>
      </c>
      <c r="K32" t="str">
        <f>Table1[[#This Row],[Customer Profesi]]</f>
        <v>WIRASWASTA</v>
      </c>
      <c r="L32">
        <f>COUNTIFS(K32:$K$1001,K32)</f>
        <v>236</v>
      </c>
      <c r="M32">
        <f t="shared" si="0"/>
        <v>0</v>
      </c>
      <c r="N32">
        <f t="shared" si="1"/>
        <v>8</v>
      </c>
      <c r="O32">
        <f>COUNTIFS($N$2:N32,N32)</f>
        <v>31</v>
      </c>
      <c r="P32">
        <f t="shared" si="2"/>
        <v>0</v>
      </c>
      <c r="R32">
        <v>32</v>
      </c>
      <c r="S32">
        <f t="shared" si="3"/>
        <v>0</v>
      </c>
    </row>
    <row r="33" spans="1:19" x14ac:dyDescent="0.25">
      <c r="A33" s="1" t="s">
        <v>113</v>
      </c>
      <c r="B33" s="1" t="s">
        <v>124</v>
      </c>
      <c r="C33" s="1" t="s">
        <v>6</v>
      </c>
      <c r="D33" s="1" t="s">
        <v>97</v>
      </c>
      <c r="E33" s="1">
        <v>6574.3039215686276</v>
      </c>
      <c r="F33" s="1">
        <v>6200.3039215686276</v>
      </c>
      <c r="G33" s="1">
        <v>374</v>
      </c>
      <c r="H33" s="1" t="s">
        <v>81</v>
      </c>
      <c r="I33" s="1" t="s">
        <v>160</v>
      </c>
      <c r="K33" t="str">
        <f>Table1[[#This Row],[Customer Profesi]]</f>
        <v>KARYAWAN SWASTA</v>
      </c>
      <c r="L33">
        <f>COUNTIFS(K33:$K$1001,K33)</f>
        <v>264</v>
      </c>
      <c r="M33">
        <f t="shared" si="0"/>
        <v>0</v>
      </c>
      <c r="N33">
        <f t="shared" si="1"/>
        <v>8</v>
      </c>
      <c r="O33">
        <f>COUNTIFS($N$2:N33,N33)</f>
        <v>32</v>
      </c>
      <c r="P33">
        <f t="shared" si="2"/>
        <v>0</v>
      </c>
      <c r="R33">
        <v>33</v>
      </c>
      <c r="S33">
        <f t="shared" si="3"/>
        <v>0</v>
      </c>
    </row>
    <row r="34" spans="1:19" x14ac:dyDescent="0.25">
      <c r="A34" s="1" t="s">
        <v>113</v>
      </c>
      <c r="B34" s="1" t="s">
        <v>124</v>
      </c>
      <c r="C34" s="1" t="s">
        <v>5</v>
      </c>
      <c r="D34" s="1" t="s">
        <v>101</v>
      </c>
      <c r="E34" s="1">
        <v>5934.6842105263158</v>
      </c>
      <c r="F34" s="1">
        <v>5727.6842105263158</v>
      </c>
      <c r="G34" s="1">
        <v>207</v>
      </c>
      <c r="H34" s="1" t="s">
        <v>80</v>
      </c>
      <c r="I34" s="1" t="s">
        <v>160</v>
      </c>
      <c r="K34" t="str">
        <f>Table1[[#This Row],[Customer Profesi]]</f>
        <v>WIRASWASTA</v>
      </c>
      <c r="L34">
        <f>COUNTIFS(K34:$K$1001,K34)</f>
        <v>235</v>
      </c>
      <c r="M34">
        <f t="shared" si="0"/>
        <v>0</v>
      </c>
      <c r="N34">
        <f t="shared" si="1"/>
        <v>8</v>
      </c>
      <c r="O34">
        <f>COUNTIFS($N$2:N34,N34)</f>
        <v>33</v>
      </c>
      <c r="P34">
        <f t="shared" si="2"/>
        <v>0</v>
      </c>
      <c r="R34">
        <v>34</v>
      </c>
      <c r="S34">
        <f t="shared" si="3"/>
        <v>0</v>
      </c>
    </row>
    <row r="35" spans="1:19" x14ac:dyDescent="0.25">
      <c r="A35" s="1" t="s">
        <v>113</v>
      </c>
      <c r="B35" s="1" t="s">
        <v>124</v>
      </c>
      <c r="C35" s="1" t="s">
        <v>6</v>
      </c>
      <c r="D35" s="1" t="s">
        <v>97</v>
      </c>
      <c r="E35" s="1">
        <v>6344.3039215686276</v>
      </c>
      <c r="F35" s="1">
        <v>6200.3039215686276</v>
      </c>
      <c r="G35" s="1">
        <v>144</v>
      </c>
      <c r="H35" s="1" t="s">
        <v>83</v>
      </c>
      <c r="I35" s="1" t="s">
        <v>160</v>
      </c>
      <c r="K35" t="str">
        <f>Table1[[#This Row],[Customer Profesi]]</f>
        <v>TENAGA KESEHATAN</v>
      </c>
      <c r="L35">
        <f>COUNTIFS(K35:$K$1001,K35)</f>
        <v>29</v>
      </c>
      <c r="M35">
        <f t="shared" si="0"/>
        <v>0</v>
      </c>
      <c r="N35">
        <f t="shared" si="1"/>
        <v>8</v>
      </c>
      <c r="O35">
        <f>COUNTIFS($N$2:N35,N35)</f>
        <v>34</v>
      </c>
      <c r="P35">
        <f t="shared" si="2"/>
        <v>0</v>
      </c>
      <c r="R35">
        <v>35</v>
      </c>
      <c r="S35">
        <f t="shared" si="3"/>
        <v>0</v>
      </c>
    </row>
    <row r="36" spans="1:19" x14ac:dyDescent="0.25">
      <c r="A36" s="1" t="s">
        <v>113</v>
      </c>
      <c r="B36" s="1" t="s">
        <v>124</v>
      </c>
      <c r="C36" s="1" t="s">
        <v>4</v>
      </c>
      <c r="D36" s="1" t="s">
        <v>98</v>
      </c>
      <c r="E36" s="1">
        <v>6796.7368421052633</v>
      </c>
      <c r="F36" s="1">
        <v>6691.7368421052633</v>
      </c>
      <c r="G36" s="1">
        <v>105</v>
      </c>
      <c r="H36" s="1" t="s">
        <v>82</v>
      </c>
      <c r="I36" s="1" t="s">
        <v>160</v>
      </c>
      <c r="K36" t="str">
        <f>Table1[[#This Row],[Customer Profesi]]</f>
        <v>PEGAWAI NEGERI</v>
      </c>
      <c r="L36">
        <f>COUNTIFS(K36:$K$1001,K36)</f>
        <v>259</v>
      </c>
      <c r="M36">
        <f t="shared" si="0"/>
        <v>0</v>
      </c>
      <c r="N36">
        <f t="shared" si="1"/>
        <v>8</v>
      </c>
      <c r="O36">
        <f>COUNTIFS($N$2:N36,N36)</f>
        <v>35</v>
      </c>
      <c r="P36">
        <f t="shared" si="2"/>
        <v>0</v>
      </c>
      <c r="R36">
        <v>36</v>
      </c>
      <c r="S36">
        <f t="shared" si="3"/>
        <v>0</v>
      </c>
    </row>
    <row r="37" spans="1:19" x14ac:dyDescent="0.25">
      <c r="A37" s="1" t="s">
        <v>113</v>
      </c>
      <c r="B37" s="1" t="s">
        <v>124</v>
      </c>
      <c r="C37" s="1" t="s">
        <v>4</v>
      </c>
      <c r="D37" s="1" t="s">
        <v>94</v>
      </c>
      <c r="E37" s="1">
        <v>8445.5108695652179</v>
      </c>
      <c r="F37" s="1">
        <v>8191.5108695652179</v>
      </c>
      <c r="G37" s="1">
        <v>254</v>
      </c>
      <c r="H37" s="1" t="s">
        <v>81</v>
      </c>
      <c r="I37" s="1" t="s">
        <v>160</v>
      </c>
      <c r="K37" t="str">
        <f>Table1[[#This Row],[Customer Profesi]]</f>
        <v>KARYAWAN SWASTA</v>
      </c>
      <c r="L37">
        <f>COUNTIFS(K37:$K$1001,K37)</f>
        <v>263</v>
      </c>
      <c r="M37">
        <f t="shared" si="0"/>
        <v>0</v>
      </c>
      <c r="N37">
        <f t="shared" si="1"/>
        <v>8</v>
      </c>
      <c r="O37">
        <f>COUNTIFS($N$2:N37,N37)</f>
        <v>36</v>
      </c>
      <c r="P37">
        <f t="shared" si="2"/>
        <v>0</v>
      </c>
      <c r="R37">
        <v>37</v>
      </c>
      <c r="S37">
        <f t="shared" si="3"/>
        <v>0</v>
      </c>
    </row>
    <row r="38" spans="1:19" x14ac:dyDescent="0.25">
      <c r="A38" s="1" t="s">
        <v>113</v>
      </c>
      <c r="B38" s="1" t="s">
        <v>124</v>
      </c>
      <c r="C38" s="1" t="s">
        <v>6</v>
      </c>
      <c r="D38" s="1" t="s">
        <v>92</v>
      </c>
      <c r="E38" s="1">
        <v>9088.174757281553</v>
      </c>
      <c r="F38" s="1">
        <v>8675.174757281553</v>
      </c>
      <c r="G38" s="1">
        <v>413</v>
      </c>
      <c r="H38" s="1" t="s">
        <v>82</v>
      </c>
      <c r="I38" s="1" t="s">
        <v>160</v>
      </c>
      <c r="K38" t="str">
        <f>Table1[[#This Row],[Customer Profesi]]</f>
        <v>PEGAWAI NEGERI</v>
      </c>
      <c r="L38">
        <f>COUNTIFS(K38:$K$1001,K38)</f>
        <v>258</v>
      </c>
      <c r="M38">
        <f t="shared" si="0"/>
        <v>0</v>
      </c>
      <c r="N38">
        <f t="shared" si="1"/>
        <v>8</v>
      </c>
      <c r="O38">
        <f>COUNTIFS($N$2:N38,N38)</f>
        <v>37</v>
      </c>
      <c r="P38">
        <f t="shared" si="2"/>
        <v>0</v>
      </c>
      <c r="R38">
        <v>38</v>
      </c>
      <c r="S38">
        <f t="shared" si="3"/>
        <v>0</v>
      </c>
    </row>
    <row r="39" spans="1:19" x14ac:dyDescent="0.25">
      <c r="A39" s="1" t="s">
        <v>113</v>
      </c>
      <c r="B39" s="1" t="s">
        <v>124</v>
      </c>
      <c r="C39" s="1" t="s">
        <v>5</v>
      </c>
      <c r="D39" s="1" t="s">
        <v>94</v>
      </c>
      <c r="E39" s="1">
        <v>8311.5108695652179</v>
      </c>
      <c r="F39" s="1">
        <v>8191.5108695652179</v>
      </c>
      <c r="G39" s="1">
        <v>120</v>
      </c>
      <c r="H39" s="1" t="s">
        <v>82</v>
      </c>
      <c r="I39" s="1" t="s">
        <v>160</v>
      </c>
      <c r="K39" t="str">
        <f>Table1[[#This Row],[Customer Profesi]]</f>
        <v>PEGAWAI NEGERI</v>
      </c>
      <c r="L39">
        <f>COUNTIFS(K39:$K$1001,K39)</f>
        <v>257</v>
      </c>
      <c r="M39">
        <f t="shared" si="0"/>
        <v>0</v>
      </c>
      <c r="N39">
        <f t="shared" si="1"/>
        <v>8</v>
      </c>
      <c r="O39">
        <f>COUNTIFS($N$2:N39,N39)</f>
        <v>38</v>
      </c>
      <c r="P39">
        <f t="shared" si="2"/>
        <v>0</v>
      </c>
      <c r="R39">
        <v>39</v>
      </c>
      <c r="S39">
        <f t="shared" si="3"/>
        <v>0</v>
      </c>
    </row>
    <row r="40" spans="1:19" x14ac:dyDescent="0.25">
      <c r="A40" s="1" t="s">
        <v>113</v>
      </c>
      <c r="B40" s="1" t="s">
        <v>124</v>
      </c>
      <c r="C40" s="1" t="s">
        <v>4</v>
      </c>
      <c r="D40" s="1" t="s">
        <v>98</v>
      </c>
      <c r="E40" s="1">
        <v>6831.7368421052633</v>
      </c>
      <c r="F40" s="1">
        <v>6691.7368421052633</v>
      </c>
      <c r="G40" s="1">
        <v>140</v>
      </c>
      <c r="H40" s="1" t="s">
        <v>82</v>
      </c>
      <c r="I40" s="1" t="s">
        <v>160</v>
      </c>
      <c r="K40" t="str">
        <f>Table1[[#This Row],[Customer Profesi]]</f>
        <v>PEGAWAI NEGERI</v>
      </c>
      <c r="L40">
        <f>COUNTIFS(K40:$K$1001,K40)</f>
        <v>256</v>
      </c>
      <c r="M40">
        <f t="shared" si="0"/>
        <v>0</v>
      </c>
      <c r="N40">
        <f t="shared" si="1"/>
        <v>8</v>
      </c>
      <c r="O40">
        <f>COUNTIFS($N$2:N40,N40)</f>
        <v>39</v>
      </c>
      <c r="P40">
        <f t="shared" si="2"/>
        <v>0</v>
      </c>
      <c r="R40">
        <v>40</v>
      </c>
      <c r="S40">
        <f t="shared" si="3"/>
        <v>0</v>
      </c>
    </row>
    <row r="41" spans="1:19" x14ac:dyDescent="0.25">
      <c r="A41" s="1" t="s">
        <v>113</v>
      </c>
      <c r="B41" s="1" t="s">
        <v>124</v>
      </c>
      <c r="C41" s="1" t="s">
        <v>5</v>
      </c>
      <c r="D41" s="1" t="s">
        <v>96</v>
      </c>
      <c r="E41" s="1">
        <v>9621.7435897435898</v>
      </c>
      <c r="F41" s="1">
        <v>9217.7435897435898</v>
      </c>
      <c r="G41" s="1">
        <v>404</v>
      </c>
      <c r="H41" s="1" t="s">
        <v>149</v>
      </c>
      <c r="I41" s="1" t="s">
        <v>160</v>
      </c>
      <c r="K41" t="str">
        <f>Table1[[#This Row],[Customer Profesi]]</f>
        <v>APARAT</v>
      </c>
      <c r="L41">
        <f>COUNTIFS(K41:$K$1001,K41)</f>
        <v>57</v>
      </c>
      <c r="M41">
        <f t="shared" si="0"/>
        <v>0</v>
      </c>
      <c r="N41">
        <f t="shared" si="1"/>
        <v>8</v>
      </c>
      <c r="O41">
        <f>COUNTIFS($N$2:N41,N41)</f>
        <v>40</v>
      </c>
      <c r="P41">
        <f t="shared" si="2"/>
        <v>0</v>
      </c>
      <c r="R41">
        <v>41</v>
      </c>
      <c r="S41">
        <f t="shared" si="3"/>
        <v>0</v>
      </c>
    </row>
    <row r="42" spans="1:19" x14ac:dyDescent="0.25">
      <c r="A42" s="1" t="s">
        <v>113</v>
      </c>
      <c r="B42" s="1" t="s">
        <v>124</v>
      </c>
      <c r="C42" s="1" t="s">
        <v>4</v>
      </c>
      <c r="D42" s="1" t="s">
        <v>101</v>
      </c>
      <c r="E42" s="1">
        <v>5844.6842105263158</v>
      </c>
      <c r="F42" s="1">
        <v>5727.6842105263158</v>
      </c>
      <c r="G42" s="1">
        <v>117</v>
      </c>
      <c r="H42" s="1" t="s">
        <v>80</v>
      </c>
      <c r="I42" s="1" t="s">
        <v>160</v>
      </c>
      <c r="K42" t="str">
        <f>Table1[[#This Row],[Customer Profesi]]</f>
        <v>WIRASWASTA</v>
      </c>
      <c r="L42">
        <f>COUNTIFS(K42:$K$1001,K42)</f>
        <v>234</v>
      </c>
      <c r="M42">
        <f t="shared" si="0"/>
        <v>0</v>
      </c>
      <c r="N42">
        <f t="shared" si="1"/>
        <v>8</v>
      </c>
      <c r="O42">
        <f>COUNTIFS($N$2:N42,N42)</f>
        <v>41</v>
      </c>
      <c r="P42">
        <f t="shared" si="2"/>
        <v>0</v>
      </c>
      <c r="R42">
        <v>42</v>
      </c>
      <c r="S42">
        <f t="shared" si="3"/>
        <v>0</v>
      </c>
    </row>
    <row r="43" spans="1:19" x14ac:dyDescent="0.25">
      <c r="A43" s="1" t="s">
        <v>113</v>
      </c>
      <c r="B43" s="1" t="s">
        <v>124</v>
      </c>
      <c r="C43" s="1" t="s">
        <v>4</v>
      </c>
      <c r="D43" s="1" t="s">
        <v>100</v>
      </c>
      <c r="E43" s="1">
        <v>11370.619047619046</v>
      </c>
      <c r="F43" s="1">
        <v>10971.619047619046</v>
      </c>
      <c r="G43" s="1">
        <v>399</v>
      </c>
      <c r="H43" s="1" t="s">
        <v>82</v>
      </c>
      <c r="I43" s="1" t="s">
        <v>160</v>
      </c>
      <c r="K43" t="str">
        <f>Table1[[#This Row],[Customer Profesi]]</f>
        <v>PEGAWAI NEGERI</v>
      </c>
      <c r="L43">
        <f>COUNTIFS(K43:$K$1001,K43)</f>
        <v>255</v>
      </c>
      <c r="M43">
        <f t="shared" si="0"/>
        <v>0</v>
      </c>
      <c r="N43">
        <f t="shared" si="1"/>
        <v>8</v>
      </c>
      <c r="O43">
        <f>COUNTIFS($N$2:N43,N43)</f>
        <v>42</v>
      </c>
      <c r="P43">
        <f t="shared" si="2"/>
        <v>0</v>
      </c>
      <c r="R43">
        <v>43</v>
      </c>
      <c r="S43">
        <f t="shared" si="3"/>
        <v>0</v>
      </c>
    </row>
    <row r="44" spans="1:19" x14ac:dyDescent="0.25">
      <c r="A44" s="1" t="s">
        <v>113</v>
      </c>
      <c r="B44" s="1" t="s">
        <v>125</v>
      </c>
      <c r="C44" s="1" t="s">
        <v>7</v>
      </c>
      <c r="D44" s="1" t="s">
        <v>99</v>
      </c>
      <c r="E44" s="1">
        <v>7644.272727272727</v>
      </c>
      <c r="F44" s="1">
        <v>7218.272727272727</v>
      </c>
      <c r="G44" s="1">
        <v>426</v>
      </c>
      <c r="H44" s="1" t="s">
        <v>80</v>
      </c>
      <c r="I44" s="1" t="s">
        <v>160</v>
      </c>
      <c r="K44" t="str">
        <f>Table1[[#This Row],[Customer Profesi]]</f>
        <v>WIRASWASTA</v>
      </c>
      <c r="L44">
        <f>COUNTIFS(K44:$K$1001,K44)</f>
        <v>233</v>
      </c>
      <c r="M44">
        <f t="shared" si="0"/>
        <v>0</v>
      </c>
      <c r="N44">
        <f t="shared" si="1"/>
        <v>8</v>
      </c>
      <c r="O44">
        <f>COUNTIFS($N$2:N44,N44)</f>
        <v>43</v>
      </c>
      <c r="P44">
        <f t="shared" si="2"/>
        <v>0</v>
      </c>
      <c r="R44">
        <v>44</v>
      </c>
      <c r="S44">
        <f t="shared" si="3"/>
        <v>0</v>
      </c>
    </row>
    <row r="45" spans="1:19" x14ac:dyDescent="0.25">
      <c r="A45" s="1" t="s">
        <v>113</v>
      </c>
      <c r="B45" s="1" t="s">
        <v>125</v>
      </c>
      <c r="C45" s="1" t="s">
        <v>8</v>
      </c>
      <c r="D45" s="1" t="s">
        <v>100</v>
      </c>
      <c r="E45" s="1">
        <v>11192.619047619046</v>
      </c>
      <c r="F45" s="1">
        <v>10971.619047619046</v>
      </c>
      <c r="G45" s="1">
        <v>221</v>
      </c>
      <c r="H45" s="1" t="s">
        <v>81</v>
      </c>
      <c r="I45" s="1" t="s">
        <v>160</v>
      </c>
      <c r="K45" t="str">
        <f>Table1[[#This Row],[Customer Profesi]]</f>
        <v>KARYAWAN SWASTA</v>
      </c>
      <c r="L45">
        <f>COUNTIFS(K45:$K$1001,K45)</f>
        <v>262</v>
      </c>
      <c r="M45">
        <f t="shared" si="0"/>
        <v>0</v>
      </c>
      <c r="N45">
        <f t="shared" si="1"/>
        <v>8</v>
      </c>
      <c r="O45">
        <f>COUNTIFS($N$2:N45,N45)</f>
        <v>44</v>
      </c>
      <c r="P45">
        <f t="shared" si="2"/>
        <v>0</v>
      </c>
      <c r="R45">
        <v>45</v>
      </c>
      <c r="S45">
        <f t="shared" si="3"/>
        <v>0</v>
      </c>
    </row>
    <row r="46" spans="1:19" x14ac:dyDescent="0.25">
      <c r="A46" s="1" t="s">
        <v>113</v>
      </c>
      <c r="B46" s="1" t="s">
        <v>125</v>
      </c>
      <c r="C46" s="1" t="s">
        <v>9</v>
      </c>
      <c r="D46" s="1" t="s">
        <v>93</v>
      </c>
      <c r="E46" s="1">
        <v>5662.7317073170734</v>
      </c>
      <c r="F46" s="1">
        <v>5216.7317073170734</v>
      </c>
      <c r="G46" s="1">
        <v>446</v>
      </c>
      <c r="H46" s="1" t="s">
        <v>80</v>
      </c>
      <c r="I46" s="1" t="s">
        <v>160</v>
      </c>
      <c r="K46" t="str">
        <f>Table1[[#This Row],[Customer Profesi]]</f>
        <v>WIRASWASTA</v>
      </c>
      <c r="L46">
        <f>COUNTIFS(K46:$K$1001,K46)</f>
        <v>232</v>
      </c>
      <c r="M46">
        <f t="shared" si="0"/>
        <v>0</v>
      </c>
      <c r="N46">
        <f t="shared" si="1"/>
        <v>8</v>
      </c>
      <c r="O46">
        <f>COUNTIFS($N$2:N46,N46)</f>
        <v>45</v>
      </c>
      <c r="P46">
        <f t="shared" si="2"/>
        <v>0</v>
      </c>
      <c r="R46">
        <v>46</v>
      </c>
      <c r="S46">
        <f t="shared" si="3"/>
        <v>0</v>
      </c>
    </row>
    <row r="47" spans="1:19" x14ac:dyDescent="0.25">
      <c r="A47" s="1" t="s">
        <v>113</v>
      </c>
      <c r="B47" s="1" t="s">
        <v>125</v>
      </c>
      <c r="C47" s="1" t="s">
        <v>9</v>
      </c>
      <c r="D47" s="1" t="s">
        <v>95</v>
      </c>
      <c r="E47" s="1">
        <v>7901.8461538461543</v>
      </c>
      <c r="F47" s="1">
        <v>7700.8461538461543</v>
      </c>
      <c r="G47" s="1">
        <v>201</v>
      </c>
      <c r="H47" s="1" t="s">
        <v>82</v>
      </c>
      <c r="I47" s="1" t="s">
        <v>160</v>
      </c>
      <c r="K47" t="str">
        <f>Table1[[#This Row],[Customer Profesi]]</f>
        <v>PEGAWAI NEGERI</v>
      </c>
      <c r="L47">
        <f>COUNTIFS(K47:$K$1001,K47)</f>
        <v>254</v>
      </c>
      <c r="M47">
        <f t="shared" si="0"/>
        <v>0</v>
      </c>
      <c r="N47">
        <f t="shared" si="1"/>
        <v>8</v>
      </c>
      <c r="O47">
        <f>COUNTIFS($N$2:N47,N47)</f>
        <v>46</v>
      </c>
      <c r="P47">
        <f t="shared" si="2"/>
        <v>0</v>
      </c>
      <c r="R47">
        <v>47</v>
      </c>
      <c r="S47">
        <f t="shared" si="3"/>
        <v>0</v>
      </c>
    </row>
    <row r="48" spans="1:19" x14ac:dyDescent="0.25">
      <c r="A48" s="1" t="s">
        <v>113</v>
      </c>
      <c r="B48" s="1" t="s">
        <v>125</v>
      </c>
      <c r="C48" s="1" t="s">
        <v>7</v>
      </c>
      <c r="D48" s="1" t="s">
        <v>92</v>
      </c>
      <c r="E48" s="1">
        <v>9166.174757281553</v>
      </c>
      <c r="F48" s="1">
        <v>8675.174757281553</v>
      </c>
      <c r="G48" s="1">
        <v>491</v>
      </c>
      <c r="H48" s="1" t="s">
        <v>84</v>
      </c>
      <c r="I48" s="1" t="s">
        <v>160</v>
      </c>
      <c r="K48" t="str">
        <f>Table1[[#This Row],[Customer Profesi]]</f>
        <v>PENDIDIKAN</v>
      </c>
      <c r="L48">
        <f>COUNTIFS(K48:$K$1001,K48)</f>
        <v>123</v>
      </c>
      <c r="M48">
        <f t="shared" si="0"/>
        <v>0</v>
      </c>
      <c r="N48">
        <f t="shared" si="1"/>
        <v>8</v>
      </c>
      <c r="O48">
        <f>COUNTIFS($N$2:N48,N48)</f>
        <v>47</v>
      </c>
      <c r="P48">
        <f t="shared" si="2"/>
        <v>0</v>
      </c>
      <c r="R48">
        <v>48</v>
      </c>
      <c r="S48">
        <f t="shared" si="3"/>
        <v>0</v>
      </c>
    </row>
    <row r="49" spans="1:19" x14ac:dyDescent="0.25">
      <c r="A49" s="1" t="s">
        <v>113</v>
      </c>
      <c r="B49" s="1" t="s">
        <v>125</v>
      </c>
      <c r="C49" s="1" t="s">
        <v>8</v>
      </c>
      <c r="D49" s="1" t="s">
        <v>100</v>
      </c>
      <c r="E49" s="1">
        <v>11200.619047619046</v>
      </c>
      <c r="F49" s="1">
        <v>10971.619047619046</v>
      </c>
      <c r="G49" s="1">
        <v>229</v>
      </c>
      <c r="H49" s="1" t="s">
        <v>84</v>
      </c>
      <c r="I49" s="1" t="s">
        <v>160</v>
      </c>
      <c r="K49" t="str">
        <f>Table1[[#This Row],[Customer Profesi]]</f>
        <v>PENDIDIKAN</v>
      </c>
      <c r="L49">
        <f>COUNTIFS(K49:$K$1001,K49)</f>
        <v>122</v>
      </c>
      <c r="M49">
        <f t="shared" si="0"/>
        <v>0</v>
      </c>
      <c r="N49">
        <f t="shared" si="1"/>
        <v>8</v>
      </c>
      <c r="O49">
        <f>COUNTIFS($N$2:N49,N49)</f>
        <v>48</v>
      </c>
      <c r="P49">
        <f t="shared" si="2"/>
        <v>0</v>
      </c>
      <c r="R49">
        <v>49</v>
      </c>
      <c r="S49">
        <f t="shared" si="3"/>
        <v>0</v>
      </c>
    </row>
    <row r="50" spans="1:19" x14ac:dyDescent="0.25">
      <c r="A50" s="1" t="s">
        <v>113</v>
      </c>
      <c r="B50" s="1" t="s">
        <v>125</v>
      </c>
      <c r="C50" s="1" t="s">
        <v>8</v>
      </c>
      <c r="D50" s="1" t="s">
        <v>93</v>
      </c>
      <c r="E50" s="1">
        <v>5518.7317073170734</v>
      </c>
      <c r="F50" s="1">
        <v>5216.7317073170734</v>
      </c>
      <c r="G50" s="1">
        <v>302</v>
      </c>
      <c r="H50" s="1" t="s">
        <v>84</v>
      </c>
      <c r="I50" s="1" t="s">
        <v>160</v>
      </c>
      <c r="K50" t="str">
        <f>Table1[[#This Row],[Customer Profesi]]</f>
        <v>PENDIDIKAN</v>
      </c>
      <c r="L50">
        <f>COUNTIFS(K50:$K$1001,K50)</f>
        <v>121</v>
      </c>
      <c r="M50">
        <f t="shared" si="0"/>
        <v>0</v>
      </c>
      <c r="N50">
        <f t="shared" si="1"/>
        <v>8</v>
      </c>
      <c r="O50">
        <f>COUNTIFS($N$2:N50,N50)</f>
        <v>49</v>
      </c>
      <c r="P50">
        <f t="shared" si="2"/>
        <v>0</v>
      </c>
      <c r="R50">
        <v>50</v>
      </c>
      <c r="S50">
        <f t="shared" si="3"/>
        <v>0</v>
      </c>
    </row>
    <row r="51" spans="1:19" x14ac:dyDescent="0.25">
      <c r="A51" s="1" t="s">
        <v>113</v>
      </c>
      <c r="B51" s="1" t="s">
        <v>125</v>
      </c>
      <c r="C51" s="1" t="s">
        <v>8</v>
      </c>
      <c r="D51" s="1" t="s">
        <v>96</v>
      </c>
      <c r="E51" s="1">
        <v>9417.7435897435898</v>
      </c>
      <c r="F51" s="1">
        <v>9217.7435897435898</v>
      </c>
      <c r="G51" s="1">
        <v>200</v>
      </c>
      <c r="H51" s="1" t="s">
        <v>149</v>
      </c>
      <c r="I51" s="1" t="s">
        <v>160</v>
      </c>
      <c r="K51" t="str">
        <f>Table1[[#This Row],[Customer Profesi]]</f>
        <v>APARAT</v>
      </c>
      <c r="L51">
        <f>COUNTIFS(K51:$K$1001,K51)</f>
        <v>56</v>
      </c>
      <c r="M51">
        <f t="shared" si="0"/>
        <v>0</v>
      </c>
      <c r="N51">
        <f t="shared" si="1"/>
        <v>8</v>
      </c>
      <c r="O51">
        <f>COUNTIFS($N$2:N51,N51)</f>
        <v>50</v>
      </c>
      <c r="P51">
        <f t="shared" si="2"/>
        <v>0</v>
      </c>
      <c r="R51">
        <v>51</v>
      </c>
      <c r="S51">
        <f t="shared" si="3"/>
        <v>0</v>
      </c>
    </row>
    <row r="52" spans="1:19" x14ac:dyDescent="0.25">
      <c r="A52" s="1" t="s">
        <v>113</v>
      </c>
      <c r="B52" s="1" t="s">
        <v>125</v>
      </c>
      <c r="C52" s="1" t="s">
        <v>7</v>
      </c>
      <c r="D52" s="1" t="s">
        <v>92</v>
      </c>
      <c r="E52" s="1">
        <v>9167.174757281553</v>
      </c>
      <c r="F52" s="1">
        <v>8675.174757281553</v>
      </c>
      <c r="G52" s="1">
        <v>492</v>
      </c>
      <c r="H52" s="1" t="s">
        <v>81</v>
      </c>
      <c r="I52" s="1" t="s">
        <v>160</v>
      </c>
      <c r="K52" t="str">
        <f>Table1[[#This Row],[Customer Profesi]]</f>
        <v>KARYAWAN SWASTA</v>
      </c>
      <c r="L52">
        <f>COUNTIFS(K52:$K$1001,K52)</f>
        <v>261</v>
      </c>
      <c r="M52">
        <f t="shared" si="0"/>
        <v>0</v>
      </c>
      <c r="N52">
        <f t="shared" si="1"/>
        <v>8</v>
      </c>
      <c r="O52">
        <f>COUNTIFS($N$2:N52,N52)</f>
        <v>51</v>
      </c>
      <c r="P52">
        <f t="shared" si="2"/>
        <v>0</v>
      </c>
      <c r="R52">
        <v>52</v>
      </c>
      <c r="S52">
        <f t="shared" si="3"/>
        <v>0</v>
      </c>
    </row>
    <row r="53" spans="1:19" x14ac:dyDescent="0.25">
      <c r="A53" s="1" t="s">
        <v>113</v>
      </c>
      <c r="B53" s="1" t="s">
        <v>125</v>
      </c>
      <c r="C53" s="1" t="s">
        <v>9</v>
      </c>
      <c r="D53" s="1" t="s">
        <v>97</v>
      </c>
      <c r="E53" s="1">
        <v>6333.3039215686276</v>
      </c>
      <c r="F53" s="1">
        <v>6200.3039215686276</v>
      </c>
      <c r="G53" s="1">
        <v>133</v>
      </c>
      <c r="H53" s="1" t="s">
        <v>80</v>
      </c>
      <c r="I53" s="1" t="s">
        <v>160</v>
      </c>
      <c r="K53" t="str">
        <f>Table1[[#This Row],[Customer Profesi]]</f>
        <v>WIRASWASTA</v>
      </c>
      <c r="L53">
        <f>COUNTIFS(K53:$K$1001,K53)</f>
        <v>231</v>
      </c>
      <c r="M53">
        <f t="shared" si="0"/>
        <v>0</v>
      </c>
      <c r="N53">
        <f t="shared" si="1"/>
        <v>8</v>
      </c>
      <c r="O53">
        <f>COUNTIFS($N$2:N53,N53)</f>
        <v>52</v>
      </c>
      <c r="P53">
        <f t="shared" si="2"/>
        <v>0</v>
      </c>
      <c r="R53">
        <v>53</v>
      </c>
      <c r="S53">
        <f t="shared" si="3"/>
        <v>0</v>
      </c>
    </row>
    <row r="54" spans="1:19" x14ac:dyDescent="0.25">
      <c r="A54" s="1" t="s">
        <v>113</v>
      </c>
      <c r="B54" s="1" t="s">
        <v>125</v>
      </c>
      <c r="C54" s="1" t="s">
        <v>9</v>
      </c>
      <c r="D54" s="1" t="s">
        <v>100</v>
      </c>
      <c r="E54" s="1">
        <v>11450.619047619046</v>
      </c>
      <c r="F54" s="1">
        <v>10971.619047619046</v>
      </c>
      <c r="G54" s="1">
        <v>479</v>
      </c>
      <c r="H54" s="1" t="s">
        <v>81</v>
      </c>
      <c r="I54" s="1" t="s">
        <v>160</v>
      </c>
      <c r="K54" t="str">
        <f>Table1[[#This Row],[Customer Profesi]]</f>
        <v>KARYAWAN SWASTA</v>
      </c>
      <c r="L54">
        <f>COUNTIFS(K54:$K$1001,K54)</f>
        <v>260</v>
      </c>
      <c r="M54">
        <f t="shared" si="0"/>
        <v>0</v>
      </c>
      <c r="N54">
        <f t="shared" si="1"/>
        <v>8</v>
      </c>
      <c r="O54">
        <f>COUNTIFS($N$2:N54,N54)</f>
        <v>53</v>
      </c>
      <c r="P54">
        <f t="shared" si="2"/>
        <v>0</v>
      </c>
      <c r="R54">
        <v>54</v>
      </c>
      <c r="S54">
        <f t="shared" si="3"/>
        <v>0</v>
      </c>
    </row>
    <row r="55" spans="1:19" x14ac:dyDescent="0.25">
      <c r="A55" s="1" t="s">
        <v>113</v>
      </c>
      <c r="B55" s="1" t="s">
        <v>125</v>
      </c>
      <c r="C55" s="1" t="s">
        <v>8</v>
      </c>
      <c r="D55" s="1" t="s">
        <v>92</v>
      </c>
      <c r="E55" s="1">
        <v>8964.174757281553</v>
      </c>
      <c r="F55" s="1">
        <v>8675.174757281553</v>
      </c>
      <c r="G55" s="1">
        <v>289</v>
      </c>
      <c r="H55" s="1" t="s">
        <v>80</v>
      </c>
      <c r="I55" s="1" t="s">
        <v>160</v>
      </c>
      <c r="K55" t="str">
        <f>Table1[[#This Row],[Customer Profesi]]</f>
        <v>WIRASWASTA</v>
      </c>
      <c r="L55">
        <f>COUNTIFS(K55:$K$1001,K55)</f>
        <v>230</v>
      </c>
      <c r="M55">
        <f t="shared" si="0"/>
        <v>0</v>
      </c>
      <c r="N55">
        <f t="shared" si="1"/>
        <v>8</v>
      </c>
      <c r="O55">
        <f>COUNTIFS($N$2:N55,N55)</f>
        <v>54</v>
      </c>
      <c r="P55">
        <f t="shared" si="2"/>
        <v>0</v>
      </c>
      <c r="R55">
        <v>55</v>
      </c>
      <c r="S55">
        <f t="shared" si="3"/>
        <v>0</v>
      </c>
    </row>
    <row r="56" spans="1:19" x14ac:dyDescent="0.25">
      <c r="A56" s="1" t="s">
        <v>113</v>
      </c>
      <c r="B56" s="1" t="s">
        <v>125</v>
      </c>
      <c r="C56" s="1" t="s">
        <v>8</v>
      </c>
      <c r="D56" s="1" t="s">
        <v>95</v>
      </c>
      <c r="E56" s="1">
        <v>7893.8461538461543</v>
      </c>
      <c r="F56" s="1">
        <v>7700.8461538461543</v>
      </c>
      <c r="G56" s="1">
        <v>193</v>
      </c>
      <c r="H56" s="1" t="s">
        <v>81</v>
      </c>
      <c r="I56" s="1" t="s">
        <v>160</v>
      </c>
      <c r="K56" t="str">
        <f>Table1[[#This Row],[Customer Profesi]]</f>
        <v>KARYAWAN SWASTA</v>
      </c>
      <c r="L56">
        <f>COUNTIFS(K56:$K$1001,K56)</f>
        <v>259</v>
      </c>
      <c r="M56">
        <f t="shared" si="0"/>
        <v>0</v>
      </c>
      <c r="N56">
        <f t="shared" si="1"/>
        <v>8</v>
      </c>
      <c r="O56">
        <f>COUNTIFS($N$2:N56,N56)</f>
        <v>55</v>
      </c>
      <c r="P56">
        <f t="shared" si="2"/>
        <v>0</v>
      </c>
      <c r="R56">
        <v>56</v>
      </c>
      <c r="S56">
        <f t="shared" si="3"/>
        <v>0</v>
      </c>
    </row>
    <row r="57" spans="1:19" x14ac:dyDescent="0.25">
      <c r="A57" s="1" t="s">
        <v>113</v>
      </c>
      <c r="B57" s="1" t="s">
        <v>125</v>
      </c>
      <c r="C57" s="1" t="s">
        <v>9</v>
      </c>
      <c r="D57" s="1" t="s">
        <v>94</v>
      </c>
      <c r="E57" s="1">
        <v>8289.5108695652179</v>
      </c>
      <c r="F57" s="1">
        <v>8191.5108695652179</v>
      </c>
      <c r="G57" s="1">
        <v>98</v>
      </c>
      <c r="H57" s="1" t="s">
        <v>80</v>
      </c>
      <c r="I57" s="1" t="s">
        <v>160</v>
      </c>
      <c r="K57" t="str">
        <f>Table1[[#This Row],[Customer Profesi]]</f>
        <v>WIRASWASTA</v>
      </c>
      <c r="L57">
        <f>COUNTIFS(K57:$K$1001,K57)</f>
        <v>229</v>
      </c>
      <c r="M57">
        <f t="shared" si="0"/>
        <v>0</v>
      </c>
      <c r="N57">
        <f t="shared" si="1"/>
        <v>8</v>
      </c>
      <c r="O57">
        <f>COUNTIFS($N$2:N57,N57)</f>
        <v>56</v>
      </c>
      <c r="P57">
        <f t="shared" si="2"/>
        <v>0</v>
      </c>
      <c r="R57">
        <v>57</v>
      </c>
      <c r="S57">
        <f t="shared" si="3"/>
        <v>0</v>
      </c>
    </row>
    <row r="58" spans="1:19" x14ac:dyDescent="0.25">
      <c r="A58" s="1" t="s">
        <v>113</v>
      </c>
      <c r="B58" s="1" t="s">
        <v>125</v>
      </c>
      <c r="C58" s="1" t="s">
        <v>7</v>
      </c>
      <c r="D58" s="1" t="s">
        <v>92</v>
      </c>
      <c r="E58" s="1">
        <v>8973.174757281553</v>
      </c>
      <c r="F58" s="1">
        <v>8675.174757281553</v>
      </c>
      <c r="G58" s="1">
        <v>298</v>
      </c>
      <c r="H58" s="1" t="s">
        <v>81</v>
      </c>
      <c r="I58" s="1" t="s">
        <v>160</v>
      </c>
      <c r="K58" t="str">
        <f>Table1[[#This Row],[Customer Profesi]]</f>
        <v>KARYAWAN SWASTA</v>
      </c>
      <c r="L58">
        <f>COUNTIFS(K58:$K$1001,K58)</f>
        <v>258</v>
      </c>
      <c r="M58">
        <f t="shared" si="0"/>
        <v>0</v>
      </c>
      <c r="N58">
        <f t="shared" si="1"/>
        <v>8</v>
      </c>
      <c r="O58">
        <f>COUNTIFS($N$2:N58,N58)</f>
        <v>57</v>
      </c>
      <c r="P58">
        <f t="shared" si="2"/>
        <v>0</v>
      </c>
      <c r="R58">
        <v>58</v>
      </c>
      <c r="S58">
        <f t="shared" si="3"/>
        <v>0</v>
      </c>
    </row>
    <row r="59" spans="1:19" x14ac:dyDescent="0.25">
      <c r="A59" s="1" t="s">
        <v>113</v>
      </c>
      <c r="B59" s="1" t="s">
        <v>125</v>
      </c>
      <c r="C59" s="1" t="s">
        <v>7</v>
      </c>
      <c r="D59" s="1" t="s">
        <v>99</v>
      </c>
      <c r="E59" s="1">
        <v>7287.272727272727</v>
      </c>
      <c r="F59" s="1">
        <v>7218.272727272727</v>
      </c>
      <c r="G59" s="1">
        <v>69</v>
      </c>
      <c r="H59" s="1" t="s">
        <v>82</v>
      </c>
      <c r="I59" s="1" t="s">
        <v>160</v>
      </c>
      <c r="K59" t="str">
        <f>Table1[[#This Row],[Customer Profesi]]</f>
        <v>PEGAWAI NEGERI</v>
      </c>
      <c r="L59">
        <f>COUNTIFS(K59:$K$1001,K59)</f>
        <v>253</v>
      </c>
      <c r="M59">
        <f t="shared" si="0"/>
        <v>0</v>
      </c>
      <c r="N59">
        <f t="shared" si="1"/>
        <v>8</v>
      </c>
      <c r="O59">
        <f>COUNTIFS($N$2:N59,N59)</f>
        <v>58</v>
      </c>
      <c r="P59">
        <f t="shared" si="2"/>
        <v>0</v>
      </c>
      <c r="R59">
        <v>59</v>
      </c>
      <c r="S59">
        <f t="shared" si="3"/>
        <v>0</v>
      </c>
    </row>
    <row r="60" spans="1:19" x14ac:dyDescent="0.25">
      <c r="A60" s="1" t="s">
        <v>113</v>
      </c>
      <c r="B60" s="1" t="s">
        <v>125</v>
      </c>
      <c r="C60" s="1" t="s">
        <v>7</v>
      </c>
      <c r="D60" s="1" t="s">
        <v>97</v>
      </c>
      <c r="E60" s="1">
        <v>6665.3039215686276</v>
      </c>
      <c r="F60" s="1">
        <v>6200.3039215686276</v>
      </c>
      <c r="G60" s="1">
        <v>465</v>
      </c>
      <c r="H60" s="1" t="s">
        <v>81</v>
      </c>
      <c r="I60" s="1" t="s">
        <v>160</v>
      </c>
      <c r="K60" t="str">
        <f>Table1[[#This Row],[Customer Profesi]]</f>
        <v>KARYAWAN SWASTA</v>
      </c>
      <c r="L60">
        <f>COUNTIFS(K60:$K$1001,K60)</f>
        <v>257</v>
      </c>
      <c r="M60">
        <f t="shared" si="0"/>
        <v>0</v>
      </c>
      <c r="N60">
        <f t="shared" si="1"/>
        <v>8</v>
      </c>
      <c r="O60">
        <f>COUNTIFS($N$2:N60,N60)</f>
        <v>59</v>
      </c>
      <c r="P60">
        <f t="shared" si="2"/>
        <v>0</v>
      </c>
      <c r="R60">
        <v>60</v>
      </c>
      <c r="S60">
        <f t="shared" si="3"/>
        <v>0</v>
      </c>
    </row>
    <row r="61" spans="1:19" x14ac:dyDescent="0.25">
      <c r="A61" s="1" t="s">
        <v>113</v>
      </c>
      <c r="B61" s="1" t="s">
        <v>125</v>
      </c>
      <c r="C61" s="1" t="s">
        <v>8</v>
      </c>
      <c r="D61" s="1" t="s">
        <v>101</v>
      </c>
      <c r="E61" s="1">
        <v>5984.6842105263158</v>
      </c>
      <c r="F61" s="1">
        <v>5727.6842105263158</v>
      </c>
      <c r="G61" s="1">
        <v>257</v>
      </c>
      <c r="H61" s="1" t="s">
        <v>82</v>
      </c>
      <c r="I61" s="1" t="s">
        <v>160</v>
      </c>
      <c r="K61" t="str">
        <f>Table1[[#This Row],[Customer Profesi]]</f>
        <v>PEGAWAI NEGERI</v>
      </c>
      <c r="L61">
        <f>COUNTIFS(K61:$K$1001,K61)</f>
        <v>252</v>
      </c>
      <c r="M61">
        <f t="shared" si="0"/>
        <v>0</v>
      </c>
      <c r="N61">
        <f t="shared" si="1"/>
        <v>8</v>
      </c>
      <c r="O61">
        <f>COUNTIFS($N$2:N61,N61)</f>
        <v>60</v>
      </c>
      <c r="P61">
        <f t="shared" si="2"/>
        <v>0</v>
      </c>
      <c r="R61">
        <v>61</v>
      </c>
      <c r="S61">
        <f t="shared" si="3"/>
        <v>0</v>
      </c>
    </row>
    <row r="62" spans="1:19" x14ac:dyDescent="0.25">
      <c r="A62" s="1" t="s">
        <v>113</v>
      </c>
      <c r="B62" s="1" t="s">
        <v>125</v>
      </c>
      <c r="C62" s="1" t="s">
        <v>8</v>
      </c>
      <c r="D62" s="1" t="s">
        <v>98</v>
      </c>
      <c r="E62" s="1">
        <v>6775.7368421052633</v>
      </c>
      <c r="F62" s="1">
        <v>6691.7368421052633</v>
      </c>
      <c r="G62" s="1">
        <v>84</v>
      </c>
      <c r="H62" s="1" t="s">
        <v>81</v>
      </c>
      <c r="I62" s="1" t="s">
        <v>160</v>
      </c>
      <c r="K62" t="str">
        <f>Table1[[#This Row],[Customer Profesi]]</f>
        <v>KARYAWAN SWASTA</v>
      </c>
      <c r="L62">
        <f>COUNTIFS(K62:$K$1001,K62)</f>
        <v>256</v>
      </c>
      <c r="M62">
        <f t="shared" si="0"/>
        <v>0</v>
      </c>
      <c r="N62">
        <f t="shared" si="1"/>
        <v>8</v>
      </c>
      <c r="O62">
        <f>COUNTIFS($N$2:N62,N62)</f>
        <v>61</v>
      </c>
      <c r="P62">
        <f t="shared" si="2"/>
        <v>0</v>
      </c>
      <c r="R62">
        <v>62</v>
      </c>
      <c r="S62">
        <f t="shared" si="3"/>
        <v>0</v>
      </c>
    </row>
    <row r="63" spans="1:19" x14ac:dyDescent="0.25">
      <c r="A63" s="1" t="s">
        <v>113</v>
      </c>
      <c r="B63" s="1" t="s">
        <v>125</v>
      </c>
      <c r="C63" s="1" t="s">
        <v>9</v>
      </c>
      <c r="D63" s="1" t="s">
        <v>101</v>
      </c>
      <c r="E63" s="1">
        <v>6103.6842105263158</v>
      </c>
      <c r="F63" s="1">
        <v>5727.6842105263158</v>
      </c>
      <c r="G63" s="1">
        <v>376</v>
      </c>
      <c r="H63" s="1" t="s">
        <v>82</v>
      </c>
      <c r="I63" s="1" t="s">
        <v>160</v>
      </c>
      <c r="K63" t="str">
        <f>Table1[[#This Row],[Customer Profesi]]</f>
        <v>PEGAWAI NEGERI</v>
      </c>
      <c r="L63">
        <f>COUNTIFS(K63:$K$1001,K63)</f>
        <v>251</v>
      </c>
      <c r="M63">
        <f t="shared" si="0"/>
        <v>0</v>
      </c>
      <c r="N63">
        <f t="shared" si="1"/>
        <v>8</v>
      </c>
      <c r="O63">
        <f>COUNTIFS($N$2:N63,N63)</f>
        <v>62</v>
      </c>
      <c r="P63">
        <f t="shared" si="2"/>
        <v>0</v>
      </c>
      <c r="R63">
        <v>63</v>
      </c>
      <c r="S63">
        <f t="shared" si="3"/>
        <v>0</v>
      </c>
    </row>
    <row r="64" spans="1:19" x14ac:dyDescent="0.25">
      <c r="A64" s="1" t="s">
        <v>113</v>
      </c>
      <c r="B64" s="1" t="s">
        <v>125</v>
      </c>
      <c r="C64" s="1" t="s">
        <v>8</v>
      </c>
      <c r="D64" s="1" t="s">
        <v>97</v>
      </c>
      <c r="E64" s="1">
        <v>6549.3039215686276</v>
      </c>
      <c r="F64" s="1">
        <v>6200.3039215686276</v>
      </c>
      <c r="G64" s="1">
        <v>349</v>
      </c>
      <c r="H64" s="1" t="s">
        <v>82</v>
      </c>
      <c r="I64" s="1" t="s">
        <v>160</v>
      </c>
      <c r="K64" t="str">
        <f>Table1[[#This Row],[Customer Profesi]]</f>
        <v>PEGAWAI NEGERI</v>
      </c>
      <c r="L64">
        <f>COUNTIFS(K64:$K$1001,K64)</f>
        <v>250</v>
      </c>
      <c r="M64">
        <f t="shared" si="0"/>
        <v>0</v>
      </c>
      <c r="N64">
        <f t="shared" si="1"/>
        <v>8</v>
      </c>
      <c r="O64">
        <f>COUNTIFS($N$2:N64,N64)</f>
        <v>63</v>
      </c>
      <c r="P64">
        <f t="shared" si="2"/>
        <v>0</v>
      </c>
      <c r="R64">
        <v>64</v>
      </c>
      <c r="S64">
        <f t="shared" si="3"/>
        <v>0</v>
      </c>
    </row>
    <row r="65" spans="1:19" x14ac:dyDescent="0.25">
      <c r="A65" s="1" t="s">
        <v>113</v>
      </c>
      <c r="B65" s="1" t="s">
        <v>125</v>
      </c>
      <c r="C65" s="1" t="s">
        <v>7</v>
      </c>
      <c r="D65" s="1" t="s">
        <v>95</v>
      </c>
      <c r="E65" s="1">
        <v>7910.8461538461543</v>
      </c>
      <c r="F65" s="1">
        <v>7700.8461538461543</v>
      </c>
      <c r="G65" s="1">
        <v>210</v>
      </c>
      <c r="H65" s="1" t="s">
        <v>82</v>
      </c>
      <c r="I65" s="1" t="s">
        <v>160</v>
      </c>
      <c r="K65" t="str">
        <f>Table1[[#This Row],[Customer Profesi]]</f>
        <v>PEGAWAI NEGERI</v>
      </c>
      <c r="L65">
        <f>COUNTIFS(K65:$K$1001,K65)</f>
        <v>249</v>
      </c>
      <c r="M65">
        <f t="shared" si="0"/>
        <v>0</v>
      </c>
      <c r="N65">
        <f t="shared" si="1"/>
        <v>8</v>
      </c>
      <c r="O65">
        <f>COUNTIFS($N$2:N65,N65)</f>
        <v>64</v>
      </c>
      <c r="P65">
        <f t="shared" si="2"/>
        <v>0</v>
      </c>
      <c r="R65">
        <v>65</v>
      </c>
      <c r="S65">
        <f t="shared" si="3"/>
        <v>0</v>
      </c>
    </row>
    <row r="66" spans="1:19" x14ac:dyDescent="0.25">
      <c r="A66" s="1" t="s">
        <v>113</v>
      </c>
      <c r="B66" s="1" t="s">
        <v>125</v>
      </c>
      <c r="C66" s="1" t="s">
        <v>9</v>
      </c>
      <c r="D66" s="1" t="s">
        <v>96</v>
      </c>
      <c r="E66" s="1">
        <v>9452.7435897435898</v>
      </c>
      <c r="F66" s="1">
        <v>9217.7435897435898</v>
      </c>
      <c r="G66" s="1">
        <v>235</v>
      </c>
      <c r="H66" s="1" t="s">
        <v>80</v>
      </c>
      <c r="I66" s="1" t="s">
        <v>160</v>
      </c>
      <c r="K66" t="str">
        <f>Table1[[#This Row],[Customer Profesi]]</f>
        <v>WIRASWASTA</v>
      </c>
      <c r="L66">
        <f>COUNTIFS(K66:$K$1001,K66)</f>
        <v>228</v>
      </c>
      <c r="M66">
        <f t="shared" ref="M66:M129" si="4">IF(L66=1,1,0)</f>
        <v>0</v>
      </c>
      <c r="N66">
        <f t="shared" ref="N66:N129" si="5">RANK(M66,$M$2:$M$1001,0)</f>
        <v>8</v>
      </c>
      <c r="O66">
        <f>COUNTIFS($N$2:N66,N66)</f>
        <v>65</v>
      </c>
      <c r="P66">
        <f t="shared" si="2"/>
        <v>0</v>
      </c>
      <c r="R66">
        <v>66</v>
      </c>
      <c r="S66">
        <f t="shared" si="3"/>
        <v>0</v>
      </c>
    </row>
    <row r="67" spans="1:19" x14ac:dyDescent="0.25">
      <c r="A67" s="1" t="s">
        <v>113</v>
      </c>
      <c r="B67" s="1" t="s">
        <v>125</v>
      </c>
      <c r="C67" s="1" t="s">
        <v>8</v>
      </c>
      <c r="D67" s="1" t="s">
        <v>96</v>
      </c>
      <c r="E67" s="1">
        <v>9668.7435897435898</v>
      </c>
      <c r="F67" s="1">
        <v>9217.7435897435898</v>
      </c>
      <c r="G67" s="1">
        <v>451</v>
      </c>
      <c r="H67" s="1" t="s">
        <v>82</v>
      </c>
      <c r="I67" s="1" t="s">
        <v>160</v>
      </c>
      <c r="K67" t="str">
        <f>Table1[[#This Row],[Customer Profesi]]</f>
        <v>PEGAWAI NEGERI</v>
      </c>
      <c r="L67">
        <f>COUNTIFS(K67:$K$1001,K67)</f>
        <v>248</v>
      </c>
      <c r="M67">
        <f t="shared" si="4"/>
        <v>0</v>
      </c>
      <c r="N67">
        <f t="shared" si="5"/>
        <v>8</v>
      </c>
      <c r="O67">
        <f>COUNTIFS($N$2:N67,N67)</f>
        <v>66</v>
      </c>
      <c r="P67">
        <f t="shared" ref="P67:P130" si="6">IF(M67=0,0,N67+O67)</f>
        <v>0</v>
      </c>
      <c r="R67">
        <v>67</v>
      </c>
      <c r="S67">
        <f t="shared" ref="S67:S100" si="7">IFERROR(INDEX(K67:K1066,MATCH(R67,P67:P1066,0)),0)</f>
        <v>0</v>
      </c>
    </row>
    <row r="68" spans="1:19" x14ac:dyDescent="0.25">
      <c r="A68" s="1" t="s">
        <v>113</v>
      </c>
      <c r="B68" s="1" t="s">
        <v>125</v>
      </c>
      <c r="C68" s="1" t="s">
        <v>8</v>
      </c>
      <c r="D68" s="1" t="s">
        <v>94</v>
      </c>
      <c r="E68" s="1">
        <v>8451.5108695652179</v>
      </c>
      <c r="F68" s="1">
        <v>8191.5108695652179</v>
      </c>
      <c r="G68" s="1">
        <v>260</v>
      </c>
      <c r="H68" s="1" t="s">
        <v>80</v>
      </c>
      <c r="I68" s="1" t="s">
        <v>160</v>
      </c>
      <c r="K68" t="str">
        <f>Table1[[#This Row],[Customer Profesi]]</f>
        <v>WIRASWASTA</v>
      </c>
      <c r="L68">
        <f>COUNTIFS(K68:$K$1001,K68)</f>
        <v>227</v>
      </c>
      <c r="M68">
        <f t="shared" si="4"/>
        <v>0</v>
      </c>
      <c r="N68">
        <f t="shared" si="5"/>
        <v>8</v>
      </c>
      <c r="O68">
        <f>COUNTIFS($N$2:N68,N68)</f>
        <v>67</v>
      </c>
      <c r="P68">
        <f t="shared" si="6"/>
        <v>0</v>
      </c>
      <c r="R68">
        <v>68</v>
      </c>
      <c r="S68">
        <f t="shared" si="7"/>
        <v>0</v>
      </c>
    </row>
    <row r="69" spans="1:19" x14ac:dyDescent="0.25">
      <c r="A69" s="1" t="s">
        <v>113</v>
      </c>
      <c r="B69" s="1" t="s">
        <v>125</v>
      </c>
      <c r="C69" s="1" t="s">
        <v>9</v>
      </c>
      <c r="D69" s="1" t="s">
        <v>101</v>
      </c>
      <c r="E69" s="1">
        <v>5905.6842105263158</v>
      </c>
      <c r="F69" s="1">
        <v>5727.6842105263158</v>
      </c>
      <c r="G69" s="1">
        <v>178</v>
      </c>
      <c r="H69" s="1" t="s">
        <v>80</v>
      </c>
      <c r="I69" s="1" t="s">
        <v>160</v>
      </c>
      <c r="K69" t="str">
        <f>Table1[[#This Row],[Customer Profesi]]</f>
        <v>WIRASWASTA</v>
      </c>
      <c r="L69">
        <f>COUNTIFS(K69:$K$1001,K69)</f>
        <v>226</v>
      </c>
      <c r="M69">
        <f t="shared" si="4"/>
        <v>0</v>
      </c>
      <c r="N69">
        <f t="shared" si="5"/>
        <v>8</v>
      </c>
      <c r="O69">
        <f>COUNTIFS($N$2:N69,N69)</f>
        <v>68</v>
      </c>
      <c r="P69">
        <f t="shared" si="6"/>
        <v>0</v>
      </c>
      <c r="R69">
        <v>69</v>
      </c>
      <c r="S69">
        <f t="shared" si="7"/>
        <v>0</v>
      </c>
    </row>
    <row r="70" spans="1:19" x14ac:dyDescent="0.25">
      <c r="A70" s="1" t="s">
        <v>113</v>
      </c>
      <c r="B70" s="1" t="s">
        <v>125</v>
      </c>
      <c r="C70" s="1" t="s">
        <v>8</v>
      </c>
      <c r="D70" s="1" t="s">
        <v>93</v>
      </c>
      <c r="E70" s="1">
        <v>5333.7317073170734</v>
      </c>
      <c r="F70" s="1">
        <v>5216.7317073170734</v>
      </c>
      <c r="G70" s="1">
        <v>117</v>
      </c>
      <c r="H70" s="1" t="s">
        <v>81</v>
      </c>
      <c r="I70" s="1" t="s">
        <v>160</v>
      </c>
      <c r="K70" t="str">
        <f>Table1[[#This Row],[Customer Profesi]]</f>
        <v>KARYAWAN SWASTA</v>
      </c>
      <c r="L70">
        <f>COUNTIFS(K70:$K$1001,K70)</f>
        <v>255</v>
      </c>
      <c r="M70">
        <f t="shared" si="4"/>
        <v>0</v>
      </c>
      <c r="N70">
        <f t="shared" si="5"/>
        <v>8</v>
      </c>
      <c r="O70">
        <f>COUNTIFS($N$2:N70,N70)</f>
        <v>69</v>
      </c>
      <c r="P70">
        <f t="shared" si="6"/>
        <v>0</v>
      </c>
      <c r="R70">
        <v>70</v>
      </c>
      <c r="S70">
        <f t="shared" si="7"/>
        <v>0</v>
      </c>
    </row>
    <row r="71" spans="1:19" x14ac:dyDescent="0.25">
      <c r="A71" s="1" t="s">
        <v>113</v>
      </c>
      <c r="B71" s="1" t="s">
        <v>125</v>
      </c>
      <c r="C71" s="1" t="s">
        <v>9</v>
      </c>
      <c r="D71" s="1" t="s">
        <v>100</v>
      </c>
      <c r="E71" s="1">
        <v>11307.619047619046</v>
      </c>
      <c r="F71" s="1">
        <v>10971.619047619046</v>
      </c>
      <c r="G71" s="1">
        <v>336</v>
      </c>
      <c r="H71" s="1" t="s">
        <v>149</v>
      </c>
      <c r="I71" s="1" t="s">
        <v>160</v>
      </c>
      <c r="K71" t="str">
        <f>Table1[[#This Row],[Customer Profesi]]</f>
        <v>APARAT</v>
      </c>
      <c r="L71">
        <f>COUNTIFS(K71:$K$1001,K71)</f>
        <v>55</v>
      </c>
      <c r="M71">
        <f t="shared" si="4"/>
        <v>0</v>
      </c>
      <c r="N71">
        <f t="shared" si="5"/>
        <v>8</v>
      </c>
      <c r="O71">
        <f>COUNTIFS($N$2:N71,N71)</f>
        <v>70</v>
      </c>
      <c r="P71">
        <f t="shared" si="6"/>
        <v>0</v>
      </c>
      <c r="R71">
        <v>71</v>
      </c>
      <c r="S71">
        <f t="shared" si="7"/>
        <v>0</v>
      </c>
    </row>
    <row r="72" spans="1:19" x14ac:dyDescent="0.25">
      <c r="A72" s="1" t="s">
        <v>113</v>
      </c>
      <c r="B72" s="1" t="s">
        <v>125</v>
      </c>
      <c r="C72" s="1" t="s">
        <v>9</v>
      </c>
      <c r="D72" s="1" t="s">
        <v>92</v>
      </c>
      <c r="E72" s="1">
        <v>9144.174757281553</v>
      </c>
      <c r="F72" s="1">
        <v>8675.174757281553</v>
      </c>
      <c r="G72" s="1">
        <v>469</v>
      </c>
      <c r="H72" s="1" t="s">
        <v>82</v>
      </c>
      <c r="I72" s="1" t="s">
        <v>160</v>
      </c>
      <c r="K72" t="str">
        <f>Table1[[#This Row],[Customer Profesi]]</f>
        <v>PEGAWAI NEGERI</v>
      </c>
      <c r="L72">
        <f>COUNTIFS(K72:$K$1001,K72)</f>
        <v>247</v>
      </c>
      <c r="M72">
        <f t="shared" si="4"/>
        <v>0</v>
      </c>
      <c r="N72">
        <f t="shared" si="5"/>
        <v>8</v>
      </c>
      <c r="O72">
        <f>COUNTIFS($N$2:N72,N72)</f>
        <v>71</v>
      </c>
      <c r="P72">
        <f t="shared" si="6"/>
        <v>0</v>
      </c>
      <c r="R72">
        <v>72</v>
      </c>
      <c r="S72">
        <f t="shared" si="7"/>
        <v>0</v>
      </c>
    </row>
    <row r="73" spans="1:19" x14ac:dyDescent="0.25">
      <c r="A73" s="1" t="s">
        <v>113</v>
      </c>
      <c r="B73" s="1" t="s">
        <v>125</v>
      </c>
      <c r="C73" s="1" t="s">
        <v>7</v>
      </c>
      <c r="D73" s="1" t="s">
        <v>101</v>
      </c>
      <c r="E73" s="1">
        <v>6091.6842105263158</v>
      </c>
      <c r="F73" s="1">
        <v>5727.6842105263158</v>
      </c>
      <c r="G73" s="1">
        <v>364</v>
      </c>
      <c r="H73" s="1" t="s">
        <v>84</v>
      </c>
      <c r="I73" s="1" t="s">
        <v>160</v>
      </c>
      <c r="K73" t="str">
        <f>Table1[[#This Row],[Customer Profesi]]</f>
        <v>PENDIDIKAN</v>
      </c>
      <c r="L73">
        <f>COUNTIFS(K73:$K$1001,K73)</f>
        <v>120</v>
      </c>
      <c r="M73">
        <f t="shared" si="4"/>
        <v>0</v>
      </c>
      <c r="N73">
        <f t="shared" si="5"/>
        <v>8</v>
      </c>
      <c r="O73">
        <f>COUNTIFS($N$2:N73,N73)</f>
        <v>72</v>
      </c>
      <c r="P73">
        <f t="shared" si="6"/>
        <v>0</v>
      </c>
      <c r="R73">
        <v>73</v>
      </c>
      <c r="S73">
        <f t="shared" si="7"/>
        <v>0</v>
      </c>
    </row>
    <row r="74" spans="1:19" x14ac:dyDescent="0.25">
      <c r="A74" s="1" t="s">
        <v>113</v>
      </c>
      <c r="B74" s="1" t="s">
        <v>125</v>
      </c>
      <c r="C74" s="1" t="s">
        <v>8</v>
      </c>
      <c r="D74" s="1" t="s">
        <v>92</v>
      </c>
      <c r="E74" s="1">
        <v>8800.174757281553</v>
      </c>
      <c r="F74" s="1">
        <v>8675.174757281553</v>
      </c>
      <c r="G74" s="1">
        <v>125</v>
      </c>
      <c r="H74" s="1" t="s">
        <v>84</v>
      </c>
      <c r="I74" s="1" t="s">
        <v>160</v>
      </c>
      <c r="K74" t="str">
        <f>Table1[[#This Row],[Customer Profesi]]</f>
        <v>PENDIDIKAN</v>
      </c>
      <c r="L74">
        <f>COUNTIFS(K74:$K$1001,K74)</f>
        <v>119</v>
      </c>
      <c r="M74">
        <f t="shared" si="4"/>
        <v>0</v>
      </c>
      <c r="N74">
        <f t="shared" si="5"/>
        <v>8</v>
      </c>
      <c r="O74">
        <f>COUNTIFS($N$2:N74,N74)</f>
        <v>73</v>
      </c>
      <c r="P74">
        <f t="shared" si="6"/>
        <v>0</v>
      </c>
      <c r="R74">
        <v>74</v>
      </c>
      <c r="S74">
        <f t="shared" si="7"/>
        <v>0</v>
      </c>
    </row>
    <row r="75" spans="1:19" x14ac:dyDescent="0.25">
      <c r="A75" s="1" t="s">
        <v>113</v>
      </c>
      <c r="B75" s="1" t="s">
        <v>125</v>
      </c>
      <c r="C75" s="1" t="s">
        <v>9</v>
      </c>
      <c r="D75" s="1" t="s">
        <v>94</v>
      </c>
      <c r="E75" s="1">
        <v>8318.5108695652179</v>
      </c>
      <c r="F75" s="1">
        <v>8191.5108695652179</v>
      </c>
      <c r="G75" s="1">
        <v>127</v>
      </c>
      <c r="H75" s="1" t="s">
        <v>82</v>
      </c>
      <c r="I75" s="1" t="s">
        <v>160</v>
      </c>
      <c r="K75" t="str">
        <f>Table1[[#This Row],[Customer Profesi]]</f>
        <v>PEGAWAI NEGERI</v>
      </c>
      <c r="L75">
        <f>COUNTIFS(K75:$K$1001,K75)</f>
        <v>246</v>
      </c>
      <c r="M75">
        <f t="shared" si="4"/>
        <v>0</v>
      </c>
      <c r="N75">
        <f t="shared" si="5"/>
        <v>8</v>
      </c>
      <c r="O75">
        <f>COUNTIFS($N$2:N75,N75)</f>
        <v>74</v>
      </c>
      <c r="P75">
        <f t="shared" si="6"/>
        <v>0</v>
      </c>
      <c r="R75">
        <v>75</v>
      </c>
      <c r="S75">
        <f t="shared" si="7"/>
        <v>0</v>
      </c>
    </row>
    <row r="76" spans="1:19" x14ac:dyDescent="0.25">
      <c r="A76" s="1" t="s">
        <v>113</v>
      </c>
      <c r="B76" s="1" t="s">
        <v>125</v>
      </c>
      <c r="C76" s="1" t="s">
        <v>7</v>
      </c>
      <c r="D76" s="1" t="s">
        <v>98</v>
      </c>
      <c r="E76" s="1">
        <v>6809.7368421052633</v>
      </c>
      <c r="F76" s="1">
        <v>6691.7368421052633</v>
      </c>
      <c r="G76" s="1">
        <v>118</v>
      </c>
      <c r="H76" s="1" t="s">
        <v>81</v>
      </c>
      <c r="I76" s="1" t="s">
        <v>160</v>
      </c>
      <c r="K76" t="str">
        <f>Table1[[#This Row],[Customer Profesi]]</f>
        <v>KARYAWAN SWASTA</v>
      </c>
      <c r="L76">
        <f>COUNTIFS(K76:$K$1001,K76)</f>
        <v>254</v>
      </c>
      <c r="M76">
        <f t="shared" si="4"/>
        <v>0</v>
      </c>
      <c r="N76">
        <f t="shared" si="5"/>
        <v>8</v>
      </c>
      <c r="O76">
        <f>COUNTIFS($N$2:N76,N76)</f>
        <v>75</v>
      </c>
      <c r="P76">
        <f t="shared" si="6"/>
        <v>0</v>
      </c>
      <c r="R76">
        <v>76</v>
      </c>
      <c r="S76">
        <f t="shared" si="7"/>
        <v>0</v>
      </c>
    </row>
    <row r="77" spans="1:19" x14ac:dyDescent="0.25">
      <c r="A77" s="1" t="s">
        <v>113</v>
      </c>
      <c r="B77" s="1" t="s">
        <v>125</v>
      </c>
      <c r="C77" s="1" t="s">
        <v>8</v>
      </c>
      <c r="D77" s="1" t="s">
        <v>96</v>
      </c>
      <c r="E77" s="1">
        <v>9508.7435897435898</v>
      </c>
      <c r="F77" s="1">
        <v>9217.7435897435898</v>
      </c>
      <c r="G77" s="1">
        <v>291</v>
      </c>
      <c r="H77" s="1" t="s">
        <v>81</v>
      </c>
      <c r="I77" s="1" t="s">
        <v>160</v>
      </c>
      <c r="K77" t="str">
        <f>Table1[[#This Row],[Customer Profesi]]</f>
        <v>KARYAWAN SWASTA</v>
      </c>
      <c r="L77">
        <f>COUNTIFS(K77:$K$1001,K77)</f>
        <v>253</v>
      </c>
      <c r="M77">
        <f t="shared" si="4"/>
        <v>0</v>
      </c>
      <c r="N77">
        <f t="shared" si="5"/>
        <v>8</v>
      </c>
      <c r="O77">
        <f>COUNTIFS($N$2:N77,N77)</f>
        <v>76</v>
      </c>
      <c r="P77">
        <f t="shared" si="6"/>
        <v>0</v>
      </c>
      <c r="R77">
        <v>77</v>
      </c>
      <c r="S77">
        <f t="shared" si="7"/>
        <v>0</v>
      </c>
    </row>
    <row r="78" spans="1:19" x14ac:dyDescent="0.25">
      <c r="A78" s="1" t="s">
        <v>113</v>
      </c>
      <c r="B78" s="1" t="s">
        <v>125</v>
      </c>
      <c r="C78" s="1" t="s">
        <v>7</v>
      </c>
      <c r="D78" s="1" t="s">
        <v>98</v>
      </c>
      <c r="E78" s="1">
        <v>7027.7368421052633</v>
      </c>
      <c r="F78" s="1">
        <v>6691.7368421052633</v>
      </c>
      <c r="G78" s="1">
        <v>336</v>
      </c>
      <c r="H78" s="1" t="s">
        <v>80</v>
      </c>
      <c r="I78" s="1" t="s">
        <v>160</v>
      </c>
      <c r="K78" t="str">
        <f>Table1[[#This Row],[Customer Profesi]]</f>
        <v>WIRASWASTA</v>
      </c>
      <c r="L78">
        <f>COUNTIFS(K78:$K$1001,K78)</f>
        <v>225</v>
      </c>
      <c r="M78">
        <f t="shared" si="4"/>
        <v>0</v>
      </c>
      <c r="N78">
        <f t="shared" si="5"/>
        <v>8</v>
      </c>
      <c r="O78">
        <f>COUNTIFS($N$2:N78,N78)</f>
        <v>77</v>
      </c>
      <c r="P78">
        <f t="shared" si="6"/>
        <v>0</v>
      </c>
      <c r="R78">
        <v>78</v>
      </c>
      <c r="S78">
        <f t="shared" si="7"/>
        <v>0</v>
      </c>
    </row>
    <row r="79" spans="1:19" x14ac:dyDescent="0.25">
      <c r="A79" s="1" t="s">
        <v>113</v>
      </c>
      <c r="B79" s="1" t="s">
        <v>125</v>
      </c>
      <c r="C79" s="1" t="s">
        <v>7</v>
      </c>
      <c r="D79" s="1" t="s">
        <v>101</v>
      </c>
      <c r="E79" s="1">
        <v>5831.6842105263158</v>
      </c>
      <c r="F79" s="1">
        <v>5727.6842105263158</v>
      </c>
      <c r="G79" s="1">
        <v>104</v>
      </c>
      <c r="H79" s="1" t="s">
        <v>82</v>
      </c>
      <c r="I79" s="1" t="s">
        <v>160</v>
      </c>
      <c r="K79" t="str">
        <f>Table1[[#This Row],[Customer Profesi]]</f>
        <v>PEGAWAI NEGERI</v>
      </c>
      <c r="L79">
        <f>COUNTIFS(K79:$K$1001,K79)</f>
        <v>245</v>
      </c>
      <c r="M79">
        <f t="shared" si="4"/>
        <v>0</v>
      </c>
      <c r="N79">
        <f t="shared" si="5"/>
        <v>8</v>
      </c>
      <c r="O79">
        <f>COUNTIFS($N$2:N79,N79)</f>
        <v>78</v>
      </c>
      <c r="P79">
        <f t="shared" si="6"/>
        <v>0</v>
      </c>
      <c r="R79">
        <v>79</v>
      </c>
      <c r="S79">
        <f t="shared" si="7"/>
        <v>0</v>
      </c>
    </row>
    <row r="80" spans="1:19" x14ac:dyDescent="0.25">
      <c r="A80" s="1" t="s">
        <v>113</v>
      </c>
      <c r="B80" s="1" t="s">
        <v>125</v>
      </c>
      <c r="C80" s="1" t="s">
        <v>7</v>
      </c>
      <c r="D80" s="1" t="s">
        <v>96</v>
      </c>
      <c r="E80" s="1">
        <v>9442.7435897435898</v>
      </c>
      <c r="F80" s="1">
        <v>9217.7435897435898</v>
      </c>
      <c r="G80" s="1">
        <v>225</v>
      </c>
      <c r="H80" s="1" t="s">
        <v>80</v>
      </c>
      <c r="I80" s="1" t="s">
        <v>160</v>
      </c>
      <c r="K80" t="str">
        <f>Table1[[#This Row],[Customer Profesi]]</f>
        <v>WIRASWASTA</v>
      </c>
      <c r="L80">
        <f>COUNTIFS(K80:$K$1001,K80)</f>
        <v>224</v>
      </c>
      <c r="M80">
        <f t="shared" si="4"/>
        <v>0</v>
      </c>
      <c r="N80">
        <f t="shared" si="5"/>
        <v>8</v>
      </c>
      <c r="O80">
        <f>COUNTIFS($N$2:N80,N80)</f>
        <v>79</v>
      </c>
      <c r="P80">
        <f t="shared" si="6"/>
        <v>0</v>
      </c>
      <c r="R80">
        <v>80</v>
      </c>
      <c r="S80">
        <f t="shared" si="7"/>
        <v>0</v>
      </c>
    </row>
    <row r="81" spans="1:19" x14ac:dyDescent="0.25">
      <c r="A81" s="1" t="s">
        <v>113</v>
      </c>
      <c r="B81" s="1" t="s">
        <v>125</v>
      </c>
      <c r="C81" s="1" t="s">
        <v>8</v>
      </c>
      <c r="D81" s="1" t="s">
        <v>99</v>
      </c>
      <c r="E81" s="1">
        <v>7374.272727272727</v>
      </c>
      <c r="F81" s="1">
        <v>7218.272727272727</v>
      </c>
      <c r="G81" s="1">
        <v>156</v>
      </c>
      <c r="H81" s="1" t="s">
        <v>149</v>
      </c>
      <c r="I81" s="1" t="s">
        <v>160</v>
      </c>
      <c r="K81" t="str">
        <f>Table1[[#This Row],[Customer Profesi]]</f>
        <v>APARAT</v>
      </c>
      <c r="L81">
        <f>COUNTIFS(K81:$K$1001,K81)</f>
        <v>54</v>
      </c>
      <c r="M81">
        <f t="shared" si="4"/>
        <v>0</v>
      </c>
      <c r="N81">
        <f t="shared" si="5"/>
        <v>8</v>
      </c>
      <c r="O81">
        <f>COUNTIFS($N$2:N81,N81)</f>
        <v>80</v>
      </c>
      <c r="P81">
        <f t="shared" si="6"/>
        <v>0</v>
      </c>
      <c r="R81">
        <v>81</v>
      </c>
      <c r="S81">
        <f t="shared" si="7"/>
        <v>0</v>
      </c>
    </row>
    <row r="82" spans="1:19" x14ac:dyDescent="0.25">
      <c r="A82" s="1" t="s">
        <v>113</v>
      </c>
      <c r="B82" s="1" t="s">
        <v>125</v>
      </c>
      <c r="C82" s="1" t="s">
        <v>9</v>
      </c>
      <c r="D82" s="1" t="s">
        <v>94</v>
      </c>
      <c r="E82" s="1">
        <v>8516.5108695652179</v>
      </c>
      <c r="F82" s="1">
        <v>8191.5108695652179</v>
      </c>
      <c r="G82" s="1">
        <v>325</v>
      </c>
      <c r="H82" s="1" t="s">
        <v>80</v>
      </c>
      <c r="I82" s="1" t="s">
        <v>160</v>
      </c>
      <c r="K82" t="str">
        <f>Table1[[#This Row],[Customer Profesi]]</f>
        <v>WIRASWASTA</v>
      </c>
      <c r="L82">
        <f>COUNTIFS(K82:$K$1001,K82)</f>
        <v>223</v>
      </c>
      <c r="M82">
        <f t="shared" si="4"/>
        <v>0</v>
      </c>
      <c r="N82">
        <f t="shared" si="5"/>
        <v>8</v>
      </c>
      <c r="O82">
        <f>COUNTIFS($N$2:N82,N82)</f>
        <v>81</v>
      </c>
      <c r="P82">
        <f t="shared" si="6"/>
        <v>0</v>
      </c>
      <c r="R82">
        <v>82</v>
      </c>
      <c r="S82">
        <f t="shared" si="7"/>
        <v>0</v>
      </c>
    </row>
    <row r="83" spans="1:19" x14ac:dyDescent="0.25">
      <c r="A83" s="1" t="s">
        <v>113</v>
      </c>
      <c r="B83" s="1" t="s">
        <v>125</v>
      </c>
      <c r="C83" s="1" t="s">
        <v>8</v>
      </c>
      <c r="D83" s="1" t="s">
        <v>101</v>
      </c>
      <c r="E83" s="1">
        <v>6125.6842105263158</v>
      </c>
      <c r="F83" s="1">
        <v>5727.6842105263158</v>
      </c>
      <c r="G83" s="1">
        <v>398</v>
      </c>
      <c r="H83" s="1" t="s">
        <v>81</v>
      </c>
      <c r="I83" s="1" t="s">
        <v>160</v>
      </c>
      <c r="K83" t="str">
        <f>Table1[[#This Row],[Customer Profesi]]</f>
        <v>KARYAWAN SWASTA</v>
      </c>
      <c r="L83">
        <f>COUNTIFS(K83:$K$1001,K83)</f>
        <v>252</v>
      </c>
      <c r="M83">
        <f t="shared" si="4"/>
        <v>0</v>
      </c>
      <c r="N83">
        <f t="shared" si="5"/>
        <v>8</v>
      </c>
      <c r="O83">
        <f>COUNTIFS($N$2:N83,N83)</f>
        <v>82</v>
      </c>
      <c r="P83">
        <f t="shared" si="6"/>
        <v>0</v>
      </c>
      <c r="R83">
        <v>83</v>
      </c>
      <c r="S83">
        <f t="shared" si="7"/>
        <v>0</v>
      </c>
    </row>
    <row r="84" spans="1:19" x14ac:dyDescent="0.25">
      <c r="A84" s="1" t="s">
        <v>113</v>
      </c>
      <c r="B84" s="1" t="s">
        <v>125</v>
      </c>
      <c r="C84" s="1" t="s">
        <v>9</v>
      </c>
      <c r="D84" s="1" t="s">
        <v>99</v>
      </c>
      <c r="E84" s="1">
        <v>7675.272727272727</v>
      </c>
      <c r="F84" s="1">
        <v>7218.272727272727</v>
      </c>
      <c r="G84" s="1">
        <v>457</v>
      </c>
      <c r="H84" s="1" t="s">
        <v>80</v>
      </c>
      <c r="I84" s="1" t="s">
        <v>160</v>
      </c>
      <c r="K84" t="str">
        <f>Table1[[#This Row],[Customer Profesi]]</f>
        <v>WIRASWASTA</v>
      </c>
      <c r="L84">
        <f>COUNTIFS(K84:$K$1001,K84)</f>
        <v>222</v>
      </c>
      <c r="M84">
        <f t="shared" si="4"/>
        <v>0</v>
      </c>
      <c r="N84">
        <f t="shared" si="5"/>
        <v>8</v>
      </c>
      <c r="O84">
        <f>COUNTIFS($N$2:N84,N84)</f>
        <v>83</v>
      </c>
      <c r="P84">
        <f t="shared" si="6"/>
        <v>0</v>
      </c>
      <c r="R84">
        <v>84</v>
      </c>
      <c r="S84">
        <f t="shared" si="7"/>
        <v>0</v>
      </c>
    </row>
    <row r="85" spans="1:19" x14ac:dyDescent="0.25">
      <c r="A85" s="1" t="s">
        <v>113</v>
      </c>
      <c r="B85" s="1" t="s">
        <v>126</v>
      </c>
      <c r="C85" s="1" t="s">
        <v>10</v>
      </c>
      <c r="D85" s="1" t="s">
        <v>96</v>
      </c>
      <c r="E85" s="1">
        <v>9697.7435897435898</v>
      </c>
      <c r="F85" s="1">
        <v>9217.7435897435898</v>
      </c>
      <c r="G85" s="1">
        <v>480</v>
      </c>
      <c r="H85" s="1" t="s">
        <v>81</v>
      </c>
      <c r="I85" s="1" t="s">
        <v>160</v>
      </c>
      <c r="K85" t="str">
        <f>Table1[[#This Row],[Customer Profesi]]</f>
        <v>KARYAWAN SWASTA</v>
      </c>
      <c r="L85">
        <f>COUNTIFS(K85:$K$1001,K85)</f>
        <v>251</v>
      </c>
      <c r="M85">
        <f t="shared" si="4"/>
        <v>0</v>
      </c>
      <c r="N85">
        <f t="shared" si="5"/>
        <v>8</v>
      </c>
      <c r="O85">
        <f>COUNTIFS($N$2:N85,N85)</f>
        <v>84</v>
      </c>
      <c r="P85">
        <f t="shared" si="6"/>
        <v>0</v>
      </c>
      <c r="R85">
        <v>85</v>
      </c>
      <c r="S85">
        <f t="shared" si="7"/>
        <v>0</v>
      </c>
    </row>
    <row r="86" spans="1:19" x14ac:dyDescent="0.25">
      <c r="A86" s="1" t="s">
        <v>113</v>
      </c>
      <c r="B86" s="1" t="s">
        <v>126</v>
      </c>
      <c r="C86" s="1" t="s">
        <v>11</v>
      </c>
      <c r="D86" s="1" t="s">
        <v>94</v>
      </c>
      <c r="E86" s="1">
        <v>8263.5108695652179</v>
      </c>
      <c r="F86" s="1">
        <v>8191.5108695652179</v>
      </c>
      <c r="G86" s="1">
        <v>72</v>
      </c>
      <c r="H86" s="1" t="s">
        <v>82</v>
      </c>
      <c r="I86" s="1" t="s">
        <v>160</v>
      </c>
      <c r="K86" t="str">
        <f>Table1[[#This Row],[Customer Profesi]]</f>
        <v>PEGAWAI NEGERI</v>
      </c>
      <c r="L86">
        <f>COUNTIFS(K86:$K$1001,K86)</f>
        <v>244</v>
      </c>
      <c r="M86">
        <f t="shared" si="4"/>
        <v>0</v>
      </c>
      <c r="N86">
        <f t="shared" si="5"/>
        <v>8</v>
      </c>
      <c r="O86">
        <f>COUNTIFS($N$2:N86,N86)</f>
        <v>85</v>
      </c>
      <c r="P86">
        <f t="shared" si="6"/>
        <v>0</v>
      </c>
      <c r="R86">
        <v>86</v>
      </c>
      <c r="S86">
        <f t="shared" si="7"/>
        <v>0</v>
      </c>
    </row>
    <row r="87" spans="1:19" x14ac:dyDescent="0.25">
      <c r="A87" s="1" t="s">
        <v>113</v>
      </c>
      <c r="B87" s="1" t="s">
        <v>126</v>
      </c>
      <c r="C87" s="1" t="s">
        <v>11</v>
      </c>
      <c r="D87" s="1" t="s">
        <v>96</v>
      </c>
      <c r="E87" s="1">
        <v>9547.7435897435898</v>
      </c>
      <c r="F87" s="1">
        <v>9217.7435897435898</v>
      </c>
      <c r="G87" s="1">
        <v>330</v>
      </c>
      <c r="H87" s="1" t="s">
        <v>81</v>
      </c>
      <c r="I87" s="1" t="s">
        <v>160</v>
      </c>
      <c r="K87" t="str">
        <f>Table1[[#This Row],[Customer Profesi]]</f>
        <v>KARYAWAN SWASTA</v>
      </c>
      <c r="L87">
        <f>COUNTIFS(K87:$K$1001,K87)</f>
        <v>250</v>
      </c>
      <c r="M87">
        <f t="shared" si="4"/>
        <v>0</v>
      </c>
      <c r="N87">
        <f t="shared" si="5"/>
        <v>8</v>
      </c>
      <c r="O87">
        <f>COUNTIFS($N$2:N87,N87)</f>
        <v>86</v>
      </c>
      <c r="P87">
        <f t="shared" si="6"/>
        <v>0</v>
      </c>
      <c r="R87">
        <v>87</v>
      </c>
      <c r="S87">
        <f t="shared" si="7"/>
        <v>0</v>
      </c>
    </row>
    <row r="88" spans="1:19" x14ac:dyDescent="0.25">
      <c r="A88" s="1" t="s">
        <v>113</v>
      </c>
      <c r="B88" s="1" t="s">
        <v>126</v>
      </c>
      <c r="C88" s="1" t="s">
        <v>10</v>
      </c>
      <c r="D88" s="1" t="s">
        <v>97</v>
      </c>
      <c r="E88" s="1">
        <v>6358.3039215686276</v>
      </c>
      <c r="F88" s="1">
        <v>6200.3039215686276</v>
      </c>
      <c r="G88" s="1">
        <v>158</v>
      </c>
      <c r="H88" s="1" t="s">
        <v>82</v>
      </c>
      <c r="I88" s="1" t="s">
        <v>160</v>
      </c>
      <c r="K88" t="str">
        <f>Table1[[#This Row],[Customer Profesi]]</f>
        <v>PEGAWAI NEGERI</v>
      </c>
      <c r="L88">
        <f>COUNTIFS(K88:$K$1001,K88)</f>
        <v>243</v>
      </c>
      <c r="M88">
        <f t="shared" si="4"/>
        <v>0</v>
      </c>
      <c r="N88">
        <f t="shared" si="5"/>
        <v>8</v>
      </c>
      <c r="O88">
        <f>COUNTIFS($N$2:N88,N88)</f>
        <v>87</v>
      </c>
      <c r="P88">
        <f t="shared" si="6"/>
        <v>0</v>
      </c>
      <c r="R88">
        <v>88</v>
      </c>
      <c r="S88">
        <f t="shared" si="7"/>
        <v>0</v>
      </c>
    </row>
    <row r="89" spans="1:19" x14ac:dyDescent="0.25">
      <c r="A89" s="1" t="s">
        <v>113</v>
      </c>
      <c r="B89" s="1" t="s">
        <v>126</v>
      </c>
      <c r="C89" s="1" t="s">
        <v>12</v>
      </c>
      <c r="D89" s="1" t="s">
        <v>99</v>
      </c>
      <c r="E89" s="1">
        <v>7498.272727272727</v>
      </c>
      <c r="F89" s="1">
        <v>7218.272727272727</v>
      </c>
      <c r="G89" s="1">
        <v>280</v>
      </c>
      <c r="H89" s="1" t="s">
        <v>82</v>
      </c>
      <c r="I89" s="1" t="s">
        <v>160</v>
      </c>
      <c r="K89" t="str">
        <f>Table1[[#This Row],[Customer Profesi]]</f>
        <v>PEGAWAI NEGERI</v>
      </c>
      <c r="L89">
        <f>COUNTIFS(K89:$K$1001,K89)</f>
        <v>242</v>
      </c>
      <c r="M89">
        <f t="shared" si="4"/>
        <v>0</v>
      </c>
      <c r="N89">
        <f t="shared" si="5"/>
        <v>8</v>
      </c>
      <c r="O89">
        <f>COUNTIFS($N$2:N89,N89)</f>
        <v>88</v>
      </c>
      <c r="P89">
        <f t="shared" si="6"/>
        <v>0</v>
      </c>
      <c r="R89">
        <v>89</v>
      </c>
      <c r="S89">
        <f t="shared" si="7"/>
        <v>0</v>
      </c>
    </row>
    <row r="90" spans="1:19" x14ac:dyDescent="0.25">
      <c r="A90" s="1" t="s">
        <v>113</v>
      </c>
      <c r="B90" s="1" t="s">
        <v>126</v>
      </c>
      <c r="C90" s="1" t="s">
        <v>11</v>
      </c>
      <c r="D90" s="1" t="s">
        <v>95</v>
      </c>
      <c r="E90" s="1">
        <v>7905.8461538461543</v>
      </c>
      <c r="F90" s="1">
        <v>7700.8461538461543</v>
      </c>
      <c r="G90" s="1">
        <v>205</v>
      </c>
      <c r="H90" s="1" t="s">
        <v>82</v>
      </c>
      <c r="I90" s="1" t="s">
        <v>160</v>
      </c>
      <c r="K90" t="str">
        <f>Table1[[#This Row],[Customer Profesi]]</f>
        <v>PEGAWAI NEGERI</v>
      </c>
      <c r="L90">
        <f>COUNTIFS(K90:$K$1001,K90)</f>
        <v>241</v>
      </c>
      <c r="M90">
        <f t="shared" si="4"/>
        <v>0</v>
      </c>
      <c r="N90">
        <f t="shared" si="5"/>
        <v>8</v>
      </c>
      <c r="O90">
        <f>COUNTIFS($N$2:N90,N90)</f>
        <v>89</v>
      </c>
      <c r="P90">
        <f t="shared" si="6"/>
        <v>0</v>
      </c>
      <c r="R90">
        <v>90</v>
      </c>
      <c r="S90">
        <f t="shared" si="7"/>
        <v>0</v>
      </c>
    </row>
    <row r="91" spans="1:19" x14ac:dyDescent="0.25">
      <c r="A91" s="1" t="s">
        <v>113</v>
      </c>
      <c r="B91" s="1" t="s">
        <v>126</v>
      </c>
      <c r="C91" s="1" t="s">
        <v>11</v>
      </c>
      <c r="D91" s="1" t="s">
        <v>92</v>
      </c>
      <c r="E91" s="1">
        <v>9040.174757281553</v>
      </c>
      <c r="F91" s="1">
        <v>8675.174757281553</v>
      </c>
      <c r="G91" s="1">
        <v>365</v>
      </c>
      <c r="H91" s="1" t="s">
        <v>149</v>
      </c>
      <c r="I91" s="1" t="s">
        <v>160</v>
      </c>
      <c r="K91" t="str">
        <f>Table1[[#This Row],[Customer Profesi]]</f>
        <v>APARAT</v>
      </c>
      <c r="L91">
        <f>COUNTIFS(K91:$K$1001,K91)</f>
        <v>53</v>
      </c>
      <c r="M91">
        <f t="shared" si="4"/>
        <v>0</v>
      </c>
      <c r="N91">
        <f t="shared" si="5"/>
        <v>8</v>
      </c>
      <c r="O91">
        <f>COUNTIFS($N$2:N91,N91)</f>
        <v>90</v>
      </c>
      <c r="P91">
        <f t="shared" si="6"/>
        <v>0</v>
      </c>
      <c r="R91">
        <v>91</v>
      </c>
      <c r="S91">
        <f t="shared" si="7"/>
        <v>0</v>
      </c>
    </row>
    <row r="92" spans="1:19" x14ac:dyDescent="0.25">
      <c r="A92" s="1" t="s">
        <v>113</v>
      </c>
      <c r="B92" s="1" t="s">
        <v>126</v>
      </c>
      <c r="C92" s="1" t="s">
        <v>11</v>
      </c>
      <c r="D92" s="1" t="s">
        <v>92</v>
      </c>
      <c r="E92" s="1">
        <v>9036.174757281553</v>
      </c>
      <c r="F92" s="1">
        <v>8675.174757281553</v>
      </c>
      <c r="G92" s="1">
        <v>361</v>
      </c>
      <c r="H92" s="1" t="s">
        <v>80</v>
      </c>
      <c r="I92" s="1" t="s">
        <v>160</v>
      </c>
      <c r="K92" t="str">
        <f>Table1[[#This Row],[Customer Profesi]]</f>
        <v>WIRASWASTA</v>
      </c>
      <c r="L92">
        <f>COUNTIFS(K92:$K$1001,K92)</f>
        <v>221</v>
      </c>
      <c r="M92">
        <f t="shared" si="4"/>
        <v>0</v>
      </c>
      <c r="N92">
        <f t="shared" si="5"/>
        <v>8</v>
      </c>
      <c r="O92">
        <f>COUNTIFS($N$2:N92,N92)</f>
        <v>91</v>
      </c>
      <c r="P92">
        <f t="shared" si="6"/>
        <v>0</v>
      </c>
      <c r="R92">
        <v>92</v>
      </c>
      <c r="S92">
        <f t="shared" si="7"/>
        <v>0</v>
      </c>
    </row>
    <row r="93" spans="1:19" x14ac:dyDescent="0.25">
      <c r="A93" s="1" t="s">
        <v>113</v>
      </c>
      <c r="B93" s="1" t="s">
        <v>126</v>
      </c>
      <c r="C93" s="1" t="s">
        <v>12</v>
      </c>
      <c r="D93" s="1" t="s">
        <v>93</v>
      </c>
      <c r="E93" s="1">
        <v>5302.7317073170734</v>
      </c>
      <c r="F93" s="1">
        <v>5216.7317073170734</v>
      </c>
      <c r="G93" s="1">
        <v>86</v>
      </c>
      <c r="H93" s="1" t="s">
        <v>80</v>
      </c>
      <c r="I93" s="1" t="s">
        <v>160</v>
      </c>
      <c r="K93" t="str">
        <f>Table1[[#This Row],[Customer Profesi]]</f>
        <v>WIRASWASTA</v>
      </c>
      <c r="L93">
        <f>COUNTIFS(K93:$K$1001,K93)</f>
        <v>220</v>
      </c>
      <c r="M93">
        <f t="shared" si="4"/>
        <v>0</v>
      </c>
      <c r="N93">
        <f t="shared" si="5"/>
        <v>8</v>
      </c>
      <c r="O93">
        <f>COUNTIFS($N$2:N93,N93)</f>
        <v>92</v>
      </c>
      <c r="P93">
        <f t="shared" si="6"/>
        <v>0</v>
      </c>
      <c r="R93">
        <v>93</v>
      </c>
      <c r="S93">
        <f t="shared" si="7"/>
        <v>0</v>
      </c>
    </row>
    <row r="94" spans="1:19" x14ac:dyDescent="0.25">
      <c r="A94" s="1" t="s">
        <v>113</v>
      </c>
      <c r="B94" s="1" t="s">
        <v>126</v>
      </c>
      <c r="C94" s="1" t="s">
        <v>10</v>
      </c>
      <c r="D94" s="1" t="s">
        <v>101</v>
      </c>
      <c r="E94" s="1">
        <v>6209.6842105263158</v>
      </c>
      <c r="F94" s="1">
        <v>5727.6842105263158</v>
      </c>
      <c r="G94" s="1">
        <v>482</v>
      </c>
      <c r="H94" s="1" t="s">
        <v>80</v>
      </c>
      <c r="I94" s="1" t="s">
        <v>160</v>
      </c>
      <c r="K94" t="str">
        <f>Table1[[#This Row],[Customer Profesi]]</f>
        <v>WIRASWASTA</v>
      </c>
      <c r="L94">
        <f>COUNTIFS(K94:$K$1001,K94)</f>
        <v>219</v>
      </c>
      <c r="M94">
        <f t="shared" si="4"/>
        <v>0</v>
      </c>
      <c r="N94">
        <f t="shared" si="5"/>
        <v>8</v>
      </c>
      <c r="O94">
        <f>COUNTIFS($N$2:N94,N94)</f>
        <v>93</v>
      </c>
      <c r="P94">
        <f t="shared" si="6"/>
        <v>0</v>
      </c>
      <c r="R94">
        <v>94</v>
      </c>
      <c r="S94">
        <f t="shared" si="7"/>
        <v>0</v>
      </c>
    </row>
    <row r="95" spans="1:19" x14ac:dyDescent="0.25">
      <c r="A95" s="1" t="s">
        <v>113</v>
      </c>
      <c r="B95" s="1" t="s">
        <v>126</v>
      </c>
      <c r="C95" s="1" t="s">
        <v>11</v>
      </c>
      <c r="D95" s="1" t="s">
        <v>94</v>
      </c>
      <c r="E95" s="1">
        <v>8608.5108695652179</v>
      </c>
      <c r="F95" s="1">
        <v>8191.5108695652179</v>
      </c>
      <c r="G95" s="1">
        <v>417</v>
      </c>
      <c r="H95" s="1" t="s">
        <v>81</v>
      </c>
      <c r="I95" s="1" t="s">
        <v>160</v>
      </c>
      <c r="K95" t="str">
        <f>Table1[[#This Row],[Customer Profesi]]</f>
        <v>KARYAWAN SWASTA</v>
      </c>
      <c r="L95">
        <f>COUNTIFS(K95:$K$1001,K95)</f>
        <v>249</v>
      </c>
      <c r="M95">
        <f t="shared" si="4"/>
        <v>0</v>
      </c>
      <c r="N95">
        <f t="shared" si="5"/>
        <v>8</v>
      </c>
      <c r="O95">
        <f>COUNTIFS($N$2:N95,N95)</f>
        <v>94</v>
      </c>
      <c r="P95">
        <f t="shared" si="6"/>
        <v>0</v>
      </c>
      <c r="R95">
        <v>95</v>
      </c>
      <c r="S95">
        <f t="shared" si="7"/>
        <v>0</v>
      </c>
    </row>
    <row r="96" spans="1:19" x14ac:dyDescent="0.25">
      <c r="A96" s="1" t="s">
        <v>113</v>
      </c>
      <c r="B96" s="1" t="s">
        <v>126</v>
      </c>
      <c r="C96" s="1" t="s">
        <v>11</v>
      </c>
      <c r="D96" s="1" t="s">
        <v>97</v>
      </c>
      <c r="E96" s="1">
        <v>6676.3039215686276</v>
      </c>
      <c r="F96" s="1">
        <v>6200.3039215686276</v>
      </c>
      <c r="G96" s="1">
        <v>476</v>
      </c>
      <c r="H96" s="1" t="s">
        <v>80</v>
      </c>
      <c r="I96" s="1" t="s">
        <v>160</v>
      </c>
      <c r="K96" t="str">
        <f>Table1[[#This Row],[Customer Profesi]]</f>
        <v>WIRASWASTA</v>
      </c>
      <c r="L96">
        <f>COUNTIFS(K96:$K$1001,K96)</f>
        <v>218</v>
      </c>
      <c r="M96">
        <f t="shared" si="4"/>
        <v>0</v>
      </c>
      <c r="N96">
        <f t="shared" si="5"/>
        <v>8</v>
      </c>
      <c r="O96">
        <f>COUNTIFS($N$2:N96,N96)</f>
        <v>95</v>
      </c>
      <c r="P96">
        <f t="shared" si="6"/>
        <v>0</v>
      </c>
      <c r="R96">
        <v>96</v>
      </c>
      <c r="S96">
        <f t="shared" si="7"/>
        <v>0</v>
      </c>
    </row>
    <row r="97" spans="1:19" x14ac:dyDescent="0.25">
      <c r="A97" s="1" t="s">
        <v>113</v>
      </c>
      <c r="B97" s="1" t="s">
        <v>126</v>
      </c>
      <c r="C97" s="1" t="s">
        <v>11</v>
      </c>
      <c r="D97" s="1" t="s">
        <v>93</v>
      </c>
      <c r="E97" s="1">
        <v>5449.7317073170734</v>
      </c>
      <c r="F97" s="1">
        <v>5216.7317073170734</v>
      </c>
      <c r="G97" s="1">
        <v>233</v>
      </c>
      <c r="H97" s="1" t="s">
        <v>81</v>
      </c>
      <c r="I97" s="1" t="s">
        <v>160</v>
      </c>
      <c r="K97" t="str">
        <f>Table1[[#This Row],[Customer Profesi]]</f>
        <v>KARYAWAN SWASTA</v>
      </c>
      <c r="L97">
        <f>COUNTIFS(K97:$K$1001,K97)</f>
        <v>248</v>
      </c>
      <c r="M97">
        <f t="shared" si="4"/>
        <v>0</v>
      </c>
      <c r="N97">
        <f t="shared" si="5"/>
        <v>8</v>
      </c>
      <c r="O97">
        <f>COUNTIFS($N$2:N97,N97)</f>
        <v>96</v>
      </c>
      <c r="P97">
        <f t="shared" si="6"/>
        <v>0</v>
      </c>
      <c r="R97">
        <v>97</v>
      </c>
      <c r="S97">
        <f t="shared" si="7"/>
        <v>0</v>
      </c>
    </row>
    <row r="98" spans="1:19" x14ac:dyDescent="0.25">
      <c r="A98" s="1" t="s">
        <v>113</v>
      </c>
      <c r="B98" s="1" t="s">
        <v>126</v>
      </c>
      <c r="C98" s="1" t="s">
        <v>12</v>
      </c>
      <c r="D98" s="1" t="s">
        <v>94</v>
      </c>
      <c r="E98" s="1">
        <v>8424.5108695652179</v>
      </c>
      <c r="F98" s="1">
        <v>8191.5108695652179</v>
      </c>
      <c r="G98" s="1">
        <v>233</v>
      </c>
      <c r="H98" s="1" t="s">
        <v>84</v>
      </c>
      <c r="I98" s="1" t="s">
        <v>160</v>
      </c>
      <c r="K98" t="str">
        <f>Table1[[#This Row],[Customer Profesi]]</f>
        <v>PENDIDIKAN</v>
      </c>
      <c r="L98">
        <f>COUNTIFS(K98:$K$1001,K98)</f>
        <v>118</v>
      </c>
      <c r="M98">
        <f t="shared" si="4"/>
        <v>0</v>
      </c>
      <c r="N98">
        <f t="shared" si="5"/>
        <v>8</v>
      </c>
      <c r="O98">
        <f>COUNTIFS($N$2:N98,N98)</f>
        <v>97</v>
      </c>
      <c r="P98">
        <f t="shared" si="6"/>
        <v>0</v>
      </c>
      <c r="R98">
        <v>98</v>
      </c>
      <c r="S98">
        <f t="shared" si="7"/>
        <v>0</v>
      </c>
    </row>
    <row r="99" spans="1:19" x14ac:dyDescent="0.25">
      <c r="A99" s="1" t="s">
        <v>113</v>
      </c>
      <c r="B99" s="1" t="s">
        <v>126</v>
      </c>
      <c r="C99" s="1" t="s">
        <v>12</v>
      </c>
      <c r="D99" s="1" t="s">
        <v>100</v>
      </c>
      <c r="E99" s="1">
        <v>11463.619047619046</v>
      </c>
      <c r="F99" s="1">
        <v>10971.619047619046</v>
      </c>
      <c r="G99" s="1">
        <v>492</v>
      </c>
      <c r="H99" s="1" t="s">
        <v>84</v>
      </c>
      <c r="I99" s="1" t="s">
        <v>160</v>
      </c>
      <c r="K99" t="str">
        <f>Table1[[#This Row],[Customer Profesi]]</f>
        <v>PENDIDIKAN</v>
      </c>
      <c r="L99">
        <f>COUNTIFS(K99:$K$1001,K99)</f>
        <v>117</v>
      </c>
      <c r="M99">
        <f t="shared" si="4"/>
        <v>0</v>
      </c>
      <c r="N99">
        <f t="shared" si="5"/>
        <v>8</v>
      </c>
      <c r="O99">
        <f>COUNTIFS($N$2:N99,N99)</f>
        <v>98</v>
      </c>
      <c r="P99">
        <f t="shared" si="6"/>
        <v>0</v>
      </c>
      <c r="R99">
        <v>99</v>
      </c>
      <c r="S99">
        <f t="shared" si="7"/>
        <v>0</v>
      </c>
    </row>
    <row r="100" spans="1:19" x14ac:dyDescent="0.25">
      <c r="A100" s="1" t="s">
        <v>113</v>
      </c>
      <c r="B100" s="1" t="s">
        <v>126</v>
      </c>
      <c r="C100" s="1" t="s">
        <v>11</v>
      </c>
      <c r="D100" s="1" t="s">
        <v>98</v>
      </c>
      <c r="E100" s="1">
        <v>6915.7368421052633</v>
      </c>
      <c r="F100" s="1">
        <v>6691.7368421052633</v>
      </c>
      <c r="G100" s="1">
        <v>224</v>
      </c>
      <c r="H100" s="1" t="s">
        <v>84</v>
      </c>
      <c r="I100" s="1" t="s">
        <v>160</v>
      </c>
      <c r="K100" t="str">
        <f>Table1[[#This Row],[Customer Profesi]]</f>
        <v>PENDIDIKAN</v>
      </c>
      <c r="L100">
        <f>COUNTIFS(K100:$K$1001,K100)</f>
        <v>116</v>
      </c>
      <c r="M100">
        <f t="shared" si="4"/>
        <v>0</v>
      </c>
      <c r="N100">
        <f t="shared" si="5"/>
        <v>8</v>
      </c>
      <c r="O100">
        <f>COUNTIFS($N$2:N100,N100)</f>
        <v>99</v>
      </c>
      <c r="P100">
        <f t="shared" si="6"/>
        <v>0</v>
      </c>
      <c r="R100">
        <v>100</v>
      </c>
      <c r="S100">
        <f t="shared" si="7"/>
        <v>0</v>
      </c>
    </row>
    <row r="101" spans="1:19" x14ac:dyDescent="0.25">
      <c r="A101" s="1" t="s">
        <v>113</v>
      </c>
      <c r="B101" s="1" t="s">
        <v>126</v>
      </c>
      <c r="C101" s="1" t="s">
        <v>11</v>
      </c>
      <c r="D101" s="1" t="s">
        <v>94</v>
      </c>
      <c r="E101" s="1">
        <v>8527.5108695652179</v>
      </c>
      <c r="F101" s="1">
        <v>8191.5108695652179</v>
      </c>
      <c r="G101" s="1">
        <v>336</v>
      </c>
      <c r="H101" s="1" t="s">
        <v>149</v>
      </c>
      <c r="I101" s="1" t="s">
        <v>160</v>
      </c>
      <c r="K101" t="str">
        <f>Table1[[#This Row],[Customer Profesi]]</f>
        <v>APARAT</v>
      </c>
      <c r="L101">
        <f>COUNTIFS(K101:$K$1001,K101)</f>
        <v>52</v>
      </c>
      <c r="M101">
        <f t="shared" si="4"/>
        <v>0</v>
      </c>
      <c r="N101">
        <f t="shared" si="5"/>
        <v>8</v>
      </c>
      <c r="O101">
        <f>COUNTIFS($N$2:N101,N101)</f>
        <v>100</v>
      </c>
      <c r="P101">
        <f t="shared" si="6"/>
        <v>0</v>
      </c>
    </row>
    <row r="102" spans="1:19" x14ac:dyDescent="0.25">
      <c r="A102" s="1" t="s">
        <v>113</v>
      </c>
      <c r="B102" s="1" t="s">
        <v>126</v>
      </c>
      <c r="C102" s="1" t="s">
        <v>11</v>
      </c>
      <c r="D102" s="1" t="s">
        <v>97</v>
      </c>
      <c r="E102" s="1">
        <v>6610.3039215686276</v>
      </c>
      <c r="F102" s="1">
        <v>6200.3039215686276</v>
      </c>
      <c r="G102" s="1">
        <v>410</v>
      </c>
      <c r="H102" s="1" t="s">
        <v>81</v>
      </c>
      <c r="I102" s="1" t="s">
        <v>160</v>
      </c>
      <c r="K102" t="str">
        <f>Table1[[#This Row],[Customer Profesi]]</f>
        <v>KARYAWAN SWASTA</v>
      </c>
      <c r="L102">
        <f>COUNTIFS(K102:$K$1001,K102)</f>
        <v>247</v>
      </c>
      <c r="M102">
        <f t="shared" si="4"/>
        <v>0</v>
      </c>
      <c r="N102">
        <f t="shared" si="5"/>
        <v>8</v>
      </c>
      <c r="O102">
        <f>COUNTIFS($N$2:N102,N102)</f>
        <v>101</v>
      </c>
      <c r="P102">
        <f t="shared" si="6"/>
        <v>0</v>
      </c>
    </row>
    <row r="103" spans="1:19" x14ac:dyDescent="0.25">
      <c r="A103" s="1" t="s">
        <v>113</v>
      </c>
      <c r="B103" s="1" t="s">
        <v>126</v>
      </c>
      <c r="C103" s="1" t="s">
        <v>12</v>
      </c>
      <c r="D103" s="1" t="s">
        <v>92</v>
      </c>
      <c r="E103" s="1">
        <v>8965.174757281553</v>
      </c>
      <c r="F103" s="1">
        <v>8675.174757281553</v>
      </c>
      <c r="G103" s="1">
        <v>290</v>
      </c>
      <c r="H103" s="1" t="s">
        <v>80</v>
      </c>
      <c r="I103" s="1" t="s">
        <v>160</v>
      </c>
      <c r="K103" t="str">
        <f>Table1[[#This Row],[Customer Profesi]]</f>
        <v>WIRASWASTA</v>
      </c>
      <c r="L103">
        <f>COUNTIFS(K103:$K$1001,K103)</f>
        <v>217</v>
      </c>
      <c r="M103">
        <f t="shared" si="4"/>
        <v>0</v>
      </c>
      <c r="N103">
        <f t="shared" si="5"/>
        <v>8</v>
      </c>
      <c r="O103">
        <f>COUNTIFS($N$2:N103,N103)</f>
        <v>102</v>
      </c>
      <c r="P103">
        <f t="shared" si="6"/>
        <v>0</v>
      </c>
    </row>
    <row r="104" spans="1:19" x14ac:dyDescent="0.25">
      <c r="A104" s="1" t="s">
        <v>113</v>
      </c>
      <c r="B104" s="1" t="s">
        <v>126</v>
      </c>
      <c r="C104" s="1" t="s">
        <v>11</v>
      </c>
      <c r="D104" s="1" t="s">
        <v>96</v>
      </c>
      <c r="E104" s="1">
        <v>9409.7435897435898</v>
      </c>
      <c r="F104" s="1">
        <v>9217.7435897435898</v>
      </c>
      <c r="G104" s="1">
        <v>192</v>
      </c>
      <c r="H104" s="1" t="s">
        <v>82</v>
      </c>
      <c r="I104" s="1" t="s">
        <v>160</v>
      </c>
      <c r="K104" t="str">
        <f>Table1[[#This Row],[Customer Profesi]]</f>
        <v>PEGAWAI NEGERI</v>
      </c>
      <c r="L104">
        <f>COUNTIFS(K104:$K$1001,K104)</f>
        <v>240</v>
      </c>
      <c r="M104">
        <f t="shared" si="4"/>
        <v>0</v>
      </c>
      <c r="N104">
        <f t="shared" si="5"/>
        <v>8</v>
      </c>
      <c r="O104">
        <f>COUNTIFS($N$2:N104,N104)</f>
        <v>103</v>
      </c>
      <c r="P104">
        <f t="shared" si="6"/>
        <v>0</v>
      </c>
    </row>
    <row r="105" spans="1:19" x14ac:dyDescent="0.25">
      <c r="A105" s="1" t="s">
        <v>113</v>
      </c>
      <c r="B105" s="1" t="s">
        <v>126</v>
      </c>
      <c r="C105" s="1" t="s">
        <v>11</v>
      </c>
      <c r="D105" s="1" t="s">
        <v>96</v>
      </c>
      <c r="E105" s="1">
        <v>9449.7435897435898</v>
      </c>
      <c r="F105" s="1">
        <v>9217.7435897435898</v>
      </c>
      <c r="G105" s="1">
        <v>232</v>
      </c>
      <c r="H105" s="1" t="s">
        <v>80</v>
      </c>
      <c r="I105" s="1" t="s">
        <v>160</v>
      </c>
      <c r="K105" t="str">
        <f>Table1[[#This Row],[Customer Profesi]]</f>
        <v>WIRASWASTA</v>
      </c>
      <c r="L105">
        <f>COUNTIFS(K105:$K$1001,K105)</f>
        <v>216</v>
      </c>
      <c r="M105">
        <f t="shared" si="4"/>
        <v>0</v>
      </c>
      <c r="N105">
        <f t="shared" si="5"/>
        <v>8</v>
      </c>
      <c r="O105">
        <f>COUNTIFS($N$2:N105,N105)</f>
        <v>104</v>
      </c>
      <c r="P105">
        <f t="shared" si="6"/>
        <v>0</v>
      </c>
    </row>
    <row r="106" spans="1:19" x14ac:dyDescent="0.25">
      <c r="A106" s="1" t="s">
        <v>113</v>
      </c>
      <c r="B106" s="1" t="s">
        <v>126</v>
      </c>
      <c r="C106" s="1" t="s">
        <v>11</v>
      </c>
      <c r="D106" s="1" t="s">
        <v>96</v>
      </c>
      <c r="E106" s="1">
        <v>9407.7435897435898</v>
      </c>
      <c r="F106" s="1">
        <v>9217.7435897435898</v>
      </c>
      <c r="G106" s="1">
        <v>190</v>
      </c>
      <c r="H106" s="1" t="s">
        <v>81</v>
      </c>
      <c r="I106" s="1" t="s">
        <v>160</v>
      </c>
      <c r="K106" t="str">
        <f>Table1[[#This Row],[Customer Profesi]]</f>
        <v>KARYAWAN SWASTA</v>
      </c>
      <c r="L106">
        <f>COUNTIFS(K106:$K$1001,K106)</f>
        <v>246</v>
      </c>
      <c r="M106">
        <f t="shared" si="4"/>
        <v>0</v>
      </c>
      <c r="N106">
        <f t="shared" si="5"/>
        <v>8</v>
      </c>
      <c r="O106">
        <f>COUNTIFS($N$2:N106,N106)</f>
        <v>105</v>
      </c>
      <c r="P106">
        <f t="shared" si="6"/>
        <v>0</v>
      </c>
    </row>
    <row r="107" spans="1:19" x14ac:dyDescent="0.25">
      <c r="A107" s="1" t="s">
        <v>113</v>
      </c>
      <c r="B107" s="1" t="s">
        <v>126</v>
      </c>
      <c r="C107" s="1" t="s">
        <v>11</v>
      </c>
      <c r="D107" s="1" t="s">
        <v>100</v>
      </c>
      <c r="E107" s="1">
        <v>11141.619047619046</v>
      </c>
      <c r="F107" s="1">
        <v>10971.619047619046</v>
      </c>
      <c r="G107" s="1">
        <v>170</v>
      </c>
      <c r="H107" s="1" t="s">
        <v>80</v>
      </c>
      <c r="I107" s="1" t="s">
        <v>160</v>
      </c>
      <c r="K107" t="str">
        <f>Table1[[#This Row],[Customer Profesi]]</f>
        <v>WIRASWASTA</v>
      </c>
      <c r="L107">
        <f>COUNTIFS(K107:$K$1001,K107)</f>
        <v>215</v>
      </c>
      <c r="M107">
        <f t="shared" si="4"/>
        <v>0</v>
      </c>
      <c r="N107">
        <f t="shared" si="5"/>
        <v>8</v>
      </c>
      <c r="O107">
        <f>COUNTIFS($N$2:N107,N107)</f>
        <v>106</v>
      </c>
      <c r="P107">
        <f t="shared" si="6"/>
        <v>0</v>
      </c>
    </row>
    <row r="108" spans="1:19" x14ac:dyDescent="0.25">
      <c r="A108" s="1" t="s">
        <v>113</v>
      </c>
      <c r="B108" s="1" t="s">
        <v>126</v>
      </c>
      <c r="C108" s="1" t="s">
        <v>12</v>
      </c>
      <c r="D108" s="1" t="s">
        <v>99</v>
      </c>
      <c r="E108" s="1">
        <v>7490.272727272727</v>
      </c>
      <c r="F108" s="1">
        <v>7218.272727272727</v>
      </c>
      <c r="G108" s="1">
        <v>272</v>
      </c>
      <c r="H108" s="1" t="s">
        <v>81</v>
      </c>
      <c r="I108" s="1" t="s">
        <v>160</v>
      </c>
      <c r="K108" t="str">
        <f>Table1[[#This Row],[Customer Profesi]]</f>
        <v>KARYAWAN SWASTA</v>
      </c>
      <c r="L108">
        <f>COUNTIFS(K108:$K$1001,K108)</f>
        <v>245</v>
      </c>
      <c r="M108">
        <f t="shared" si="4"/>
        <v>0</v>
      </c>
      <c r="N108">
        <f t="shared" si="5"/>
        <v>8</v>
      </c>
      <c r="O108">
        <f>COUNTIFS($N$2:N108,N108)</f>
        <v>107</v>
      </c>
      <c r="P108">
        <f t="shared" si="6"/>
        <v>0</v>
      </c>
    </row>
    <row r="109" spans="1:19" x14ac:dyDescent="0.25">
      <c r="A109" s="1" t="s">
        <v>113</v>
      </c>
      <c r="B109" s="1" t="s">
        <v>126</v>
      </c>
      <c r="C109" s="1" t="s">
        <v>11</v>
      </c>
      <c r="D109" s="1" t="s">
        <v>92</v>
      </c>
      <c r="E109" s="1">
        <v>8908.174757281553</v>
      </c>
      <c r="F109" s="1">
        <v>8675.174757281553</v>
      </c>
      <c r="G109" s="1">
        <v>233</v>
      </c>
      <c r="H109" s="1" t="s">
        <v>80</v>
      </c>
      <c r="I109" s="1" t="s">
        <v>160</v>
      </c>
      <c r="K109" t="str">
        <f>Table1[[#This Row],[Customer Profesi]]</f>
        <v>WIRASWASTA</v>
      </c>
      <c r="L109">
        <f>COUNTIFS(K109:$K$1001,K109)</f>
        <v>214</v>
      </c>
      <c r="M109">
        <f t="shared" si="4"/>
        <v>0</v>
      </c>
      <c r="N109">
        <f t="shared" si="5"/>
        <v>8</v>
      </c>
      <c r="O109">
        <f>COUNTIFS($N$2:N109,N109)</f>
        <v>108</v>
      </c>
      <c r="P109">
        <f t="shared" si="6"/>
        <v>0</v>
      </c>
    </row>
    <row r="110" spans="1:19" x14ac:dyDescent="0.25">
      <c r="A110" s="1" t="s">
        <v>113</v>
      </c>
      <c r="B110" s="1" t="s">
        <v>126</v>
      </c>
      <c r="C110" s="1" t="s">
        <v>12</v>
      </c>
      <c r="D110" s="1" t="s">
        <v>99</v>
      </c>
      <c r="E110" s="1">
        <v>7655.272727272727</v>
      </c>
      <c r="F110" s="1">
        <v>7218.272727272727</v>
      </c>
      <c r="G110" s="1">
        <v>437</v>
      </c>
      <c r="H110" s="1" t="s">
        <v>81</v>
      </c>
      <c r="I110" s="1" t="s">
        <v>160</v>
      </c>
      <c r="K110" t="str">
        <f>Table1[[#This Row],[Customer Profesi]]</f>
        <v>KARYAWAN SWASTA</v>
      </c>
      <c r="L110">
        <f>COUNTIFS(K110:$K$1001,K110)</f>
        <v>244</v>
      </c>
      <c r="M110">
        <f t="shared" si="4"/>
        <v>0</v>
      </c>
      <c r="N110">
        <f t="shared" si="5"/>
        <v>8</v>
      </c>
      <c r="O110">
        <f>COUNTIFS($N$2:N110,N110)</f>
        <v>109</v>
      </c>
      <c r="P110">
        <f t="shared" si="6"/>
        <v>0</v>
      </c>
    </row>
    <row r="111" spans="1:19" x14ac:dyDescent="0.25">
      <c r="A111" s="1" t="s">
        <v>113</v>
      </c>
      <c r="B111" s="1" t="s">
        <v>126</v>
      </c>
      <c r="C111" s="1" t="s">
        <v>10</v>
      </c>
      <c r="D111" s="1" t="s">
        <v>95</v>
      </c>
      <c r="E111" s="1">
        <v>8006.8461538461543</v>
      </c>
      <c r="F111" s="1">
        <v>7700.8461538461543</v>
      </c>
      <c r="G111" s="1">
        <v>306</v>
      </c>
      <c r="H111" s="1" t="s">
        <v>149</v>
      </c>
      <c r="I111" s="1" t="s">
        <v>160</v>
      </c>
      <c r="K111" t="str">
        <f>Table1[[#This Row],[Customer Profesi]]</f>
        <v>APARAT</v>
      </c>
      <c r="L111">
        <f>COUNTIFS(K111:$K$1001,K111)</f>
        <v>51</v>
      </c>
      <c r="M111">
        <f t="shared" si="4"/>
        <v>0</v>
      </c>
      <c r="N111">
        <f t="shared" si="5"/>
        <v>8</v>
      </c>
      <c r="O111">
        <f>COUNTIFS($N$2:N111,N111)</f>
        <v>110</v>
      </c>
      <c r="P111">
        <f t="shared" si="6"/>
        <v>0</v>
      </c>
    </row>
    <row r="112" spans="1:19" x14ac:dyDescent="0.25">
      <c r="A112" s="1" t="s">
        <v>113</v>
      </c>
      <c r="B112" s="1" t="s">
        <v>126</v>
      </c>
      <c r="C112" s="1" t="s">
        <v>11</v>
      </c>
      <c r="D112" s="1" t="s">
        <v>101</v>
      </c>
      <c r="E112" s="1">
        <v>6093.6842105263158</v>
      </c>
      <c r="F112" s="1">
        <v>5727.6842105263158</v>
      </c>
      <c r="G112" s="1">
        <v>366</v>
      </c>
      <c r="H112" s="1" t="s">
        <v>81</v>
      </c>
      <c r="I112" s="1" t="s">
        <v>160</v>
      </c>
      <c r="K112" t="str">
        <f>Table1[[#This Row],[Customer Profesi]]</f>
        <v>KARYAWAN SWASTA</v>
      </c>
      <c r="L112">
        <f>COUNTIFS(K112:$K$1001,K112)</f>
        <v>243</v>
      </c>
      <c r="M112">
        <f t="shared" si="4"/>
        <v>0</v>
      </c>
      <c r="N112">
        <f t="shared" si="5"/>
        <v>8</v>
      </c>
      <c r="O112">
        <f>COUNTIFS($N$2:N112,N112)</f>
        <v>111</v>
      </c>
      <c r="P112">
        <f t="shared" si="6"/>
        <v>0</v>
      </c>
    </row>
    <row r="113" spans="1:16" x14ac:dyDescent="0.25">
      <c r="A113" s="1" t="s">
        <v>113</v>
      </c>
      <c r="B113" s="1" t="s">
        <v>126</v>
      </c>
      <c r="C113" s="1" t="s">
        <v>12</v>
      </c>
      <c r="D113" s="1" t="s">
        <v>96</v>
      </c>
      <c r="E113" s="1">
        <v>9652.7435897435898</v>
      </c>
      <c r="F113" s="1">
        <v>9217.7435897435898</v>
      </c>
      <c r="G113" s="1">
        <v>435</v>
      </c>
      <c r="H113" s="1" t="s">
        <v>82</v>
      </c>
      <c r="I113" s="1" t="s">
        <v>160</v>
      </c>
      <c r="K113" t="str">
        <f>Table1[[#This Row],[Customer Profesi]]</f>
        <v>PEGAWAI NEGERI</v>
      </c>
      <c r="L113">
        <f>COUNTIFS(K113:$K$1001,K113)</f>
        <v>239</v>
      </c>
      <c r="M113">
        <f t="shared" si="4"/>
        <v>0</v>
      </c>
      <c r="N113">
        <f t="shared" si="5"/>
        <v>8</v>
      </c>
      <c r="O113">
        <f>COUNTIFS($N$2:N113,N113)</f>
        <v>112</v>
      </c>
      <c r="P113">
        <f t="shared" si="6"/>
        <v>0</v>
      </c>
    </row>
    <row r="114" spans="1:16" x14ac:dyDescent="0.25">
      <c r="A114" s="1" t="s">
        <v>113</v>
      </c>
      <c r="B114" s="1" t="s">
        <v>126</v>
      </c>
      <c r="C114" s="1" t="s">
        <v>11</v>
      </c>
      <c r="D114" s="1" t="s">
        <v>94</v>
      </c>
      <c r="E114" s="1">
        <v>8438.5108695652179</v>
      </c>
      <c r="F114" s="1">
        <v>8191.5108695652179</v>
      </c>
      <c r="G114" s="1">
        <v>247</v>
      </c>
      <c r="H114" s="1" t="s">
        <v>82</v>
      </c>
      <c r="I114" s="1" t="s">
        <v>160</v>
      </c>
      <c r="K114" t="str">
        <f>Table1[[#This Row],[Customer Profesi]]</f>
        <v>PEGAWAI NEGERI</v>
      </c>
      <c r="L114">
        <f>COUNTIFS(K114:$K$1001,K114)</f>
        <v>238</v>
      </c>
      <c r="M114">
        <f t="shared" si="4"/>
        <v>0</v>
      </c>
      <c r="N114">
        <f t="shared" si="5"/>
        <v>8</v>
      </c>
      <c r="O114">
        <f>COUNTIFS($N$2:N114,N114)</f>
        <v>113</v>
      </c>
      <c r="P114">
        <f t="shared" si="6"/>
        <v>0</v>
      </c>
    </row>
    <row r="115" spans="1:16" x14ac:dyDescent="0.25">
      <c r="A115" s="1" t="s">
        <v>113</v>
      </c>
      <c r="B115" s="1" t="s">
        <v>126</v>
      </c>
      <c r="C115" s="1" t="s">
        <v>11</v>
      </c>
      <c r="D115" s="1" t="s">
        <v>94</v>
      </c>
      <c r="E115" s="1">
        <v>8593.5108695652179</v>
      </c>
      <c r="F115" s="1">
        <v>8191.5108695652179</v>
      </c>
      <c r="G115" s="1">
        <v>402</v>
      </c>
      <c r="H115" s="1" t="s">
        <v>82</v>
      </c>
      <c r="I115" s="1" t="s">
        <v>160</v>
      </c>
      <c r="K115" t="str">
        <f>Table1[[#This Row],[Customer Profesi]]</f>
        <v>PEGAWAI NEGERI</v>
      </c>
      <c r="L115">
        <f>COUNTIFS(K115:$K$1001,K115)</f>
        <v>237</v>
      </c>
      <c r="M115">
        <f t="shared" si="4"/>
        <v>0</v>
      </c>
      <c r="N115">
        <f t="shared" si="5"/>
        <v>8</v>
      </c>
      <c r="O115">
        <f>COUNTIFS($N$2:N115,N115)</f>
        <v>114</v>
      </c>
      <c r="P115">
        <f t="shared" si="6"/>
        <v>0</v>
      </c>
    </row>
    <row r="116" spans="1:16" x14ac:dyDescent="0.25">
      <c r="A116" s="1" t="s">
        <v>113</v>
      </c>
      <c r="B116" s="1" t="s">
        <v>126</v>
      </c>
      <c r="C116" s="1" t="s">
        <v>10</v>
      </c>
      <c r="D116" s="1" t="s">
        <v>92</v>
      </c>
      <c r="E116" s="1">
        <v>8884.174757281553</v>
      </c>
      <c r="F116" s="1">
        <v>8675.174757281553</v>
      </c>
      <c r="G116" s="1">
        <v>209</v>
      </c>
      <c r="H116" s="1" t="s">
        <v>82</v>
      </c>
      <c r="I116" s="1" t="s">
        <v>160</v>
      </c>
      <c r="K116" t="str">
        <f>Table1[[#This Row],[Customer Profesi]]</f>
        <v>PEGAWAI NEGERI</v>
      </c>
      <c r="L116">
        <f>COUNTIFS(K116:$K$1001,K116)</f>
        <v>236</v>
      </c>
      <c r="M116">
        <f t="shared" si="4"/>
        <v>0</v>
      </c>
      <c r="N116">
        <f t="shared" si="5"/>
        <v>8</v>
      </c>
      <c r="O116">
        <f>COUNTIFS($N$2:N116,N116)</f>
        <v>115</v>
      </c>
      <c r="P116">
        <f t="shared" si="6"/>
        <v>0</v>
      </c>
    </row>
    <row r="117" spans="1:16" x14ac:dyDescent="0.25">
      <c r="A117" s="1" t="s">
        <v>113</v>
      </c>
      <c r="B117" s="1" t="s">
        <v>126</v>
      </c>
      <c r="C117" s="1" t="s">
        <v>12</v>
      </c>
      <c r="D117" s="1" t="s">
        <v>97</v>
      </c>
      <c r="E117" s="1">
        <v>6518.3039215686276</v>
      </c>
      <c r="F117" s="1">
        <v>6200.3039215686276</v>
      </c>
      <c r="G117" s="1">
        <v>318</v>
      </c>
      <c r="H117" s="1" t="s">
        <v>80</v>
      </c>
      <c r="I117" s="1" t="s">
        <v>160</v>
      </c>
      <c r="K117" t="str">
        <f>Table1[[#This Row],[Customer Profesi]]</f>
        <v>WIRASWASTA</v>
      </c>
      <c r="L117">
        <f>COUNTIFS(K117:$K$1001,K117)</f>
        <v>213</v>
      </c>
      <c r="M117">
        <f t="shared" si="4"/>
        <v>0</v>
      </c>
      <c r="N117">
        <f t="shared" si="5"/>
        <v>8</v>
      </c>
      <c r="O117">
        <f>COUNTIFS($N$2:N117,N117)</f>
        <v>116</v>
      </c>
      <c r="P117">
        <f t="shared" si="6"/>
        <v>0</v>
      </c>
    </row>
    <row r="118" spans="1:16" x14ac:dyDescent="0.25">
      <c r="A118" s="1" t="s">
        <v>113</v>
      </c>
      <c r="B118" s="1" t="s">
        <v>126</v>
      </c>
      <c r="C118" s="1" t="s">
        <v>11</v>
      </c>
      <c r="D118" s="1" t="s">
        <v>99</v>
      </c>
      <c r="E118" s="1">
        <v>7324.272727272727</v>
      </c>
      <c r="F118" s="1">
        <v>7218.272727272727</v>
      </c>
      <c r="G118" s="1">
        <v>106</v>
      </c>
      <c r="H118" s="1" t="s">
        <v>80</v>
      </c>
      <c r="I118" s="1" t="s">
        <v>160</v>
      </c>
      <c r="K118" t="str">
        <f>Table1[[#This Row],[Customer Profesi]]</f>
        <v>WIRASWASTA</v>
      </c>
      <c r="L118">
        <f>COUNTIFS(K118:$K$1001,K118)</f>
        <v>212</v>
      </c>
      <c r="M118">
        <f t="shared" si="4"/>
        <v>0</v>
      </c>
      <c r="N118">
        <f t="shared" si="5"/>
        <v>8</v>
      </c>
      <c r="O118">
        <f>COUNTIFS($N$2:N118,N118)</f>
        <v>117</v>
      </c>
      <c r="P118">
        <f t="shared" si="6"/>
        <v>0</v>
      </c>
    </row>
    <row r="119" spans="1:16" x14ac:dyDescent="0.25">
      <c r="A119" s="1" t="s">
        <v>113</v>
      </c>
      <c r="B119" s="1" t="s">
        <v>126</v>
      </c>
      <c r="C119" s="1" t="s">
        <v>11</v>
      </c>
      <c r="D119" s="1" t="s">
        <v>100</v>
      </c>
      <c r="E119" s="1">
        <v>11068.619047619046</v>
      </c>
      <c r="F119" s="1">
        <v>10971.619047619046</v>
      </c>
      <c r="G119" s="1">
        <v>97</v>
      </c>
      <c r="H119" s="1" t="s">
        <v>80</v>
      </c>
      <c r="I119" s="1" t="s">
        <v>160</v>
      </c>
      <c r="K119" t="str">
        <f>Table1[[#This Row],[Customer Profesi]]</f>
        <v>WIRASWASTA</v>
      </c>
      <c r="L119">
        <f>COUNTIFS(K119:$K$1001,K119)</f>
        <v>211</v>
      </c>
      <c r="M119">
        <f t="shared" si="4"/>
        <v>0</v>
      </c>
      <c r="N119">
        <f t="shared" si="5"/>
        <v>8</v>
      </c>
      <c r="O119">
        <f>COUNTIFS($N$2:N119,N119)</f>
        <v>118</v>
      </c>
      <c r="P119">
        <f t="shared" si="6"/>
        <v>0</v>
      </c>
    </row>
    <row r="120" spans="1:16" x14ac:dyDescent="0.25">
      <c r="A120" s="1" t="s">
        <v>113</v>
      </c>
      <c r="B120" s="1" t="s">
        <v>126</v>
      </c>
      <c r="C120" s="1" t="s">
        <v>11</v>
      </c>
      <c r="D120" s="1" t="s">
        <v>92</v>
      </c>
      <c r="E120" s="1">
        <v>9036.174757281553</v>
      </c>
      <c r="F120" s="1">
        <v>8675.174757281553</v>
      </c>
      <c r="G120" s="1">
        <v>361</v>
      </c>
      <c r="H120" s="1" t="s">
        <v>81</v>
      </c>
      <c r="I120" s="1" t="s">
        <v>160</v>
      </c>
      <c r="K120" t="str">
        <f>Table1[[#This Row],[Customer Profesi]]</f>
        <v>KARYAWAN SWASTA</v>
      </c>
      <c r="L120">
        <f>COUNTIFS(K120:$K$1001,K120)</f>
        <v>242</v>
      </c>
      <c r="M120">
        <f t="shared" si="4"/>
        <v>0</v>
      </c>
      <c r="N120">
        <f t="shared" si="5"/>
        <v>8</v>
      </c>
      <c r="O120">
        <f>COUNTIFS($N$2:N120,N120)</f>
        <v>119</v>
      </c>
      <c r="P120">
        <f t="shared" si="6"/>
        <v>0</v>
      </c>
    </row>
    <row r="121" spans="1:16" x14ac:dyDescent="0.25">
      <c r="A121" s="1" t="s">
        <v>113</v>
      </c>
      <c r="B121" s="1" t="s">
        <v>126</v>
      </c>
      <c r="C121" s="1" t="s">
        <v>11</v>
      </c>
      <c r="D121" s="1" t="s">
        <v>99</v>
      </c>
      <c r="E121" s="1">
        <v>7575.272727272727</v>
      </c>
      <c r="F121" s="1">
        <v>7218.272727272727</v>
      </c>
      <c r="G121" s="1">
        <v>357</v>
      </c>
      <c r="H121" s="1" t="s">
        <v>81</v>
      </c>
      <c r="I121" s="1" t="s">
        <v>160</v>
      </c>
      <c r="K121" t="str">
        <f>Table1[[#This Row],[Customer Profesi]]</f>
        <v>KARYAWAN SWASTA</v>
      </c>
      <c r="L121">
        <f>COUNTIFS(K121:$K$1001,K121)</f>
        <v>241</v>
      </c>
      <c r="M121">
        <f t="shared" si="4"/>
        <v>0</v>
      </c>
      <c r="N121">
        <f t="shared" si="5"/>
        <v>8</v>
      </c>
      <c r="O121">
        <f>COUNTIFS($N$2:N121,N121)</f>
        <v>120</v>
      </c>
      <c r="P121">
        <f t="shared" si="6"/>
        <v>0</v>
      </c>
    </row>
    <row r="122" spans="1:16" x14ac:dyDescent="0.25">
      <c r="A122" s="1" t="s">
        <v>113</v>
      </c>
      <c r="B122" s="1" t="s">
        <v>126</v>
      </c>
      <c r="C122" s="1" t="s">
        <v>10</v>
      </c>
      <c r="D122" s="1" t="s">
        <v>101</v>
      </c>
      <c r="E122" s="1">
        <v>6166.6842105263158</v>
      </c>
      <c r="F122" s="1">
        <v>5727.6842105263158</v>
      </c>
      <c r="G122" s="1">
        <v>439</v>
      </c>
      <c r="H122" s="1" t="s">
        <v>84</v>
      </c>
      <c r="I122" s="1" t="s">
        <v>160</v>
      </c>
      <c r="K122" t="str">
        <f>Table1[[#This Row],[Customer Profesi]]</f>
        <v>PENDIDIKAN</v>
      </c>
      <c r="L122">
        <f>COUNTIFS(K122:$K$1001,K122)</f>
        <v>115</v>
      </c>
      <c r="M122">
        <f t="shared" si="4"/>
        <v>0</v>
      </c>
      <c r="N122">
        <f t="shared" si="5"/>
        <v>8</v>
      </c>
      <c r="O122">
        <f>COUNTIFS($N$2:N122,N122)</f>
        <v>121</v>
      </c>
      <c r="P122">
        <f t="shared" si="6"/>
        <v>0</v>
      </c>
    </row>
    <row r="123" spans="1:16" x14ac:dyDescent="0.25">
      <c r="A123" s="1" t="s">
        <v>113</v>
      </c>
      <c r="B123" s="1" t="s">
        <v>126</v>
      </c>
      <c r="C123" s="1" t="s">
        <v>11</v>
      </c>
      <c r="D123" s="1" t="s">
        <v>94</v>
      </c>
      <c r="E123" s="1">
        <v>8528.5108695652179</v>
      </c>
      <c r="F123" s="1">
        <v>8191.5108695652179</v>
      </c>
      <c r="G123" s="1">
        <v>337</v>
      </c>
      <c r="H123" s="1" t="s">
        <v>82</v>
      </c>
      <c r="I123" s="1" t="s">
        <v>160</v>
      </c>
      <c r="K123" t="str">
        <f>Table1[[#This Row],[Customer Profesi]]</f>
        <v>PEGAWAI NEGERI</v>
      </c>
      <c r="L123">
        <f>COUNTIFS(K123:$K$1001,K123)</f>
        <v>235</v>
      </c>
      <c r="M123">
        <f t="shared" si="4"/>
        <v>0</v>
      </c>
      <c r="N123">
        <f t="shared" si="5"/>
        <v>8</v>
      </c>
      <c r="O123">
        <f>COUNTIFS($N$2:N123,N123)</f>
        <v>122</v>
      </c>
      <c r="P123">
        <f t="shared" si="6"/>
        <v>0</v>
      </c>
    </row>
    <row r="124" spans="1:16" x14ac:dyDescent="0.25">
      <c r="A124" s="1" t="s">
        <v>113</v>
      </c>
      <c r="B124" s="1" t="s">
        <v>126</v>
      </c>
      <c r="C124" s="1" t="s">
        <v>12</v>
      </c>
      <c r="D124" s="1" t="s">
        <v>99</v>
      </c>
      <c r="E124" s="1">
        <v>7404.272727272727</v>
      </c>
      <c r="F124" s="1">
        <v>7218.272727272727</v>
      </c>
      <c r="G124" s="1">
        <v>186</v>
      </c>
      <c r="H124" s="1" t="s">
        <v>84</v>
      </c>
      <c r="I124" s="1" t="s">
        <v>160</v>
      </c>
      <c r="K124" t="str">
        <f>Table1[[#This Row],[Customer Profesi]]</f>
        <v>PENDIDIKAN</v>
      </c>
      <c r="L124">
        <f>COUNTIFS(K124:$K$1001,K124)</f>
        <v>114</v>
      </c>
      <c r="M124">
        <f t="shared" si="4"/>
        <v>0</v>
      </c>
      <c r="N124">
        <f t="shared" si="5"/>
        <v>8</v>
      </c>
      <c r="O124">
        <f>COUNTIFS($N$2:N124,N124)</f>
        <v>123</v>
      </c>
      <c r="P124">
        <f t="shared" si="6"/>
        <v>0</v>
      </c>
    </row>
    <row r="125" spans="1:16" x14ac:dyDescent="0.25">
      <c r="A125" s="1" t="s">
        <v>113</v>
      </c>
      <c r="B125" s="1" t="s">
        <v>126</v>
      </c>
      <c r="C125" s="1" t="s">
        <v>10</v>
      </c>
      <c r="D125" s="1" t="s">
        <v>101</v>
      </c>
      <c r="E125" s="1">
        <v>5890.6842105263158</v>
      </c>
      <c r="F125" s="1">
        <v>5727.6842105263158</v>
      </c>
      <c r="G125" s="1">
        <v>163</v>
      </c>
      <c r="H125" s="1" t="s">
        <v>84</v>
      </c>
      <c r="I125" s="1" t="s">
        <v>160</v>
      </c>
      <c r="K125" t="str">
        <f>Table1[[#This Row],[Customer Profesi]]</f>
        <v>PENDIDIKAN</v>
      </c>
      <c r="L125">
        <f>COUNTIFS(K125:$K$1001,K125)</f>
        <v>113</v>
      </c>
      <c r="M125">
        <f t="shared" si="4"/>
        <v>0</v>
      </c>
      <c r="N125">
        <f t="shared" si="5"/>
        <v>8</v>
      </c>
      <c r="O125">
        <f>COUNTIFS($N$2:N125,N125)</f>
        <v>124</v>
      </c>
      <c r="P125">
        <f t="shared" si="6"/>
        <v>0</v>
      </c>
    </row>
    <row r="126" spans="1:16" x14ac:dyDescent="0.25">
      <c r="A126" s="1" t="s">
        <v>113</v>
      </c>
      <c r="B126" s="1" t="s">
        <v>127</v>
      </c>
      <c r="C126" s="1" t="s">
        <v>13</v>
      </c>
      <c r="D126" s="1" t="s">
        <v>97</v>
      </c>
      <c r="E126" s="1">
        <v>6437.3039215686276</v>
      </c>
      <c r="F126" s="1">
        <v>6200.3039215686276</v>
      </c>
      <c r="G126" s="1">
        <v>237</v>
      </c>
      <c r="H126" s="1" t="s">
        <v>81</v>
      </c>
      <c r="I126" s="1" t="s">
        <v>160</v>
      </c>
      <c r="K126" t="str">
        <f>Table1[[#This Row],[Customer Profesi]]</f>
        <v>KARYAWAN SWASTA</v>
      </c>
      <c r="L126">
        <f>COUNTIFS(K126:$K$1001,K126)</f>
        <v>240</v>
      </c>
      <c r="M126">
        <f t="shared" si="4"/>
        <v>0</v>
      </c>
      <c r="N126">
        <f t="shared" si="5"/>
        <v>8</v>
      </c>
      <c r="O126">
        <f>COUNTIFS($N$2:N126,N126)</f>
        <v>125</v>
      </c>
      <c r="P126">
        <f t="shared" si="6"/>
        <v>0</v>
      </c>
    </row>
    <row r="127" spans="1:16" x14ac:dyDescent="0.25">
      <c r="A127" s="1" t="s">
        <v>113</v>
      </c>
      <c r="B127" s="1" t="s">
        <v>127</v>
      </c>
      <c r="C127" s="1" t="s">
        <v>14</v>
      </c>
      <c r="D127" s="1" t="s">
        <v>93</v>
      </c>
      <c r="E127" s="1">
        <v>5283.7317073170734</v>
      </c>
      <c r="F127" s="1">
        <v>5216.7317073170734</v>
      </c>
      <c r="G127" s="1">
        <v>67</v>
      </c>
      <c r="H127" s="1" t="s">
        <v>81</v>
      </c>
      <c r="I127" s="1" t="s">
        <v>160</v>
      </c>
      <c r="K127" t="str">
        <f>Table1[[#This Row],[Customer Profesi]]</f>
        <v>KARYAWAN SWASTA</v>
      </c>
      <c r="L127">
        <f>COUNTIFS(K127:$K$1001,K127)</f>
        <v>239</v>
      </c>
      <c r="M127">
        <f t="shared" si="4"/>
        <v>0</v>
      </c>
      <c r="N127">
        <f t="shared" si="5"/>
        <v>8</v>
      </c>
      <c r="O127">
        <f>COUNTIFS($N$2:N127,N127)</f>
        <v>126</v>
      </c>
      <c r="P127">
        <f t="shared" si="6"/>
        <v>0</v>
      </c>
    </row>
    <row r="128" spans="1:16" x14ac:dyDescent="0.25">
      <c r="A128" s="1" t="s">
        <v>113</v>
      </c>
      <c r="B128" s="1" t="s">
        <v>127</v>
      </c>
      <c r="C128" s="1" t="s">
        <v>14</v>
      </c>
      <c r="D128" s="1" t="s">
        <v>96</v>
      </c>
      <c r="E128" s="1">
        <v>9373.7435897435898</v>
      </c>
      <c r="F128" s="1">
        <v>9217.7435897435898</v>
      </c>
      <c r="G128" s="1">
        <v>156</v>
      </c>
      <c r="H128" s="1" t="s">
        <v>80</v>
      </c>
      <c r="I128" s="1" t="s">
        <v>160</v>
      </c>
      <c r="K128" t="str">
        <f>Table1[[#This Row],[Customer Profesi]]</f>
        <v>WIRASWASTA</v>
      </c>
      <c r="L128">
        <f>COUNTIFS(K128:$K$1001,K128)</f>
        <v>210</v>
      </c>
      <c r="M128">
        <f t="shared" si="4"/>
        <v>0</v>
      </c>
      <c r="N128">
        <f t="shared" si="5"/>
        <v>8</v>
      </c>
      <c r="O128">
        <f>COUNTIFS($N$2:N128,N128)</f>
        <v>127</v>
      </c>
      <c r="P128">
        <f t="shared" si="6"/>
        <v>0</v>
      </c>
    </row>
    <row r="129" spans="1:16" x14ac:dyDescent="0.25">
      <c r="A129" s="1" t="s">
        <v>113</v>
      </c>
      <c r="B129" s="1" t="s">
        <v>127</v>
      </c>
      <c r="C129" s="1" t="s">
        <v>13</v>
      </c>
      <c r="D129" s="1" t="s">
        <v>98</v>
      </c>
      <c r="E129" s="1">
        <v>7022.7368421052633</v>
      </c>
      <c r="F129" s="1">
        <v>6691.7368421052633</v>
      </c>
      <c r="G129" s="1">
        <v>331</v>
      </c>
      <c r="H129" s="1" t="s">
        <v>81</v>
      </c>
      <c r="I129" s="1" t="s">
        <v>160</v>
      </c>
      <c r="K129" t="str">
        <f>Table1[[#This Row],[Customer Profesi]]</f>
        <v>KARYAWAN SWASTA</v>
      </c>
      <c r="L129">
        <f>COUNTIFS(K129:$K$1001,K129)</f>
        <v>238</v>
      </c>
      <c r="M129">
        <f t="shared" si="4"/>
        <v>0</v>
      </c>
      <c r="N129">
        <f t="shared" si="5"/>
        <v>8</v>
      </c>
      <c r="O129">
        <f>COUNTIFS($N$2:N129,N129)</f>
        <v>128</v>
      </c>
      <c r="P129">
        <f t="shared" si="6"/>
        <v>0</v>
      </c>
    </row>
    <row r="130" spans="1:16" x14ac:dyDescent="0.25">
      <c r="A130" s="1" t="s">
        <v>113</v>
      </c>
      <c r="B130" s="1" t="s">
        <v>127</v>
      </c>
      <c r="C130" s="1" t="s">
        <v>14</v>
      </c>
      <c r="D130" s="1" t="s">
        <v>95</v>
      </c>
      <c r="E130" s="1">
        <v>7946.8461538461543</v>
      </c>
      <c r="F130" s="1">
        <v>7700.8461538461543</v>
      </c>
      <c r="G130" s="1">
        <v>246</v>
      </c>
      <c r="H130" s="1" t="s">
        <v>80</v>
      </c>
      <c r="I130" s="1" t="s">
        <v>160</v>
      </c>
      <c r="K130" t="str">
        <f>Table1[[#This Row],[Customer Profesi]]</f>
        <v>WIRASWASTA</v>
      </c>
      <c r="L130">
        <f>COUNTIFS(K130:$K$1001,K130)</f>
        <v>209</v>
      </c>
      <c r="M130">
        <f t="shared" ref="M130:M193" si="8">IF(L130=1,1,0)</f>
        <v>0</v>
      </c>
      <c r="N130">
        <f t="shared" ref="N130:N193" si="9">RANK(M130,$M$2:$M$1001,0)</f>
        <v>8</v>
      </c>
      <c r="O130">
        <f>COUNTIFS($N$2:N130,N130)</f>
        <v>129</v>
      </c>
      <c r="P130">
        <f t="shared" si="6"/>
        <v>0</v>
      </c>
    </row>
    <row r="131" spans="1:16" x14ac:dyDescent="0.25">
      <c r="A131" s="1" t="s">
        <v>113</v>
      </c>
      <c r="B131" s="1" t="s">
        <v>127</v>
      </c>
      <c r="C131" s="1" t="s">
        <v>15</v>
      </c>
      <c r="D131" s="1" t="s">
        <v>98</v>
      </c>
      <c r="E131" s="1">
        <v>6924.7368421052633</v>
      </c>
      <c r="F131" s="1">
        <v>6691.7368421052633</v>
      </c>
      <c r="G131" s="1">
        <v>233</v>
      </c>
      <c r="H131" s="1" t="s">
        <v>149</v>
      </c>
      <c r="I131" s="1" t="s">
        <v>160</v>
      </c>
      <c r="K131" t="str">
        <f>Table1[[#This Row],[Customer Profesi]]</f>
        <v>APARAT</v>
      </c>
      <c r="L131">
        <f>COUNTIFS(K131:$K$1001,K131)</f>
        <v>50</v>
      </c>
      <c r="M131">
        <f t="shared" si="8"/>
        <v>0</v>
      </c>
      <c r="N131">
        <f t="shared" si="9"/>
        <v>8</v>
      </c>
      <c r="O131">
        <f>COUNTIFS($N$2:N131,N131)</f>
        <v>130</v>
      </c>
      <c r="P131">
        <f t="shared" ref="P131:P194" si="10">IF(M131=0,0,N131+O131)</f>
        <v>0</v>
      </c>
    </row>
    <row r="132" spans="1:16" x14ac:dyDescent="0.25">
      <c r="A132" s="1" t="s">
        <v>113</v>
      </c>
      <c r="B132" s="1" t="s">
        <v>127</v>
      </c>
      <c r="C132" s="1" t="s">
        <v>15</v>
      </c>
      <c r="D132" s="1" t="s">
        <v>98</v>
      </c>
      <c r="E132" s="1">
        <v>6741.7368421052633</v>
      </c>
      <c r="F132" s="1">
        <v>6691.7368421052633</v>
      </c>
      <c r="G132" s="1">
        <v>50</v>
      </c>
      <c r="H132" s="1" t="s">
        <v>80</v>
      </c>
      <c r="I132" s="1" t="s">
        <v>160</v>
      </c>
      <c r="K132" t="str">
        <f>Table1[[#This Row],[Customer Profesi]]</f>
        <v>WIRASWASTA</v>
      </c>
      <c r="L132">
        <f>COUNTIFS(K132:$K$1001,K132)</f>
        <v>208</v>
      </c>
      <c r="M132">
        <f t="shared" si="8"/>
        <v>0</v>
      </c>
      <c r="N132">
        <f t="shared" si="9"/>
        <v>8</v>
      </c>
      <c r="O132">
        <f>COUNTIFS($N$2:N132,N132)</f>
        <v>131</v>
      </c>
      <c r="P132">
        <f t="shared" si="10"/>
        <v>0</v>
      </c>
    </row>
    <row r="133" spans="1:16" x14ac:dyDescent="0.25">
      <c r="A133" s="1" t="s">
        <v>113</v>
      </c>
      <c r="B133" s="1" t="s">
        <v>127</v>
      </c>
      <c r="C133" s="1" t="s">
        <v>15</v>
      </c>
      <c r="D133" s="1" t="s">
        <v>101</v>
      </c>
      <c r="E133" s="1">
        <v>6001.6842105263158</v>
      </c>
      <c r="F133" s="1">
        <v>5727.6842105263158</v>
      </c>
      <c r="G133" s="1">
        <v>274</v>
      </c>
      <c r="H133" s="1" t="s">
        <v>81</v>
      </c>
      <c r="I133" s="1" t="s">
        <v>160</v>
      </c>
      <c r="K133" t="str">
        <f>Table1[[#This Row],[Customer Profesi]]</f>
        <v>KARYAWAN SWASTA</v>
      </c>
      <c r="L133">
        <f>COUNTIFS(K133:$K$1001,K133)</f>
        <v>237</v>
      </c>
      <c r="M133">
        <f t="shared" si="8"/>
        <v>0</v>
      </c>
      <c r="N133">
        <f t="shared" si="9"/>
        <v>8</v>
      </c>
      <c r="O133">
        <f>COUNTIFS($N$2:N133,N133)</f>
        <v>132</v>
      </c>
      <c r="P133">
        <f t="shared" si="10"/>
        <v>0</v>
      </c>
    </row>
    <row r="134" spans="1:16" x14ac:dyDescent="0.25">
      <c r="A134" s="1" t="s">
        <v>113</v>
      </c>
      <c r="B134" s="1" t="s">
        <v>127</v>
      </c>
      <c r="C134" s="1" t="s">
        <v>14</v>
      </c>
      <c r="D134" s="1" t="s">
        <v>98</v>
      </c>
      <c r="E134" s="1">
        <v>6832.7368421052633</v>
      </c>
      <c r="F134" s="1">
        <v>6691.7368421052633</v>
      </c>
      <c r="G134" s="1">
        <v>141</v>
      </c>
      <c r="H134" s="1" t="s">
        <v>80</v>
      </c>
      <c r="I134" s="1" t="s">
        <v>160</v>
      </c>
      <c r="K134" t="str">
        <f>Table1[[#This Row],[Customer Profesi]]</f>
        <v>WIRASWASTA</v>
      </c>
      <c r="L134">
        <f>COUNTIFS(K134:$K$1001,K134)</f>
        <v>207</v>
      </c>
      <c r="M134">
        <f t="shared" si="8"/>
        <v>0</v>
      </c>
      <c r="N134">
        <f t="shared" si="9"/>
        <v>8</v>
      </c>
      <c r="O134">
        <f>COUNTIFS($N$2:N134,N134)</f>
        <v>133</v>
      </c>
      <c r="P134">
        <f t="shared" si="10"/>
        <v>0</v>
      </c>
    </row>
    <row r="135" spans="1:16" x14ac:dyDescent="0.25">
      <c r="A135" s="1" t="s">
        <v>113</v>
      </c>
      <c r="B135" s="1" t="s">
        <v>127</v>
      </c>
      <c r="C135" s="1" t="s">
        <v>13</v>
      </c>
      <c r="D135" s="1" t="s">
        <v>96</v>
      </c>
      <c r="E135" s="1">
        <v>9355.7435897435898</v>
      </c>
      <c r="F135" s="1">
        <v>9217.7435897435898</v>
      </c>
      <c r="G135" s="1">
        <v>138</v>
      </c>
      <c r="H135" s="1" t="s">
        <v>81</v>
      </c>
      <c r="I135" s="1" t="s">
        <v>160</v>
      </c>
      <c r="K135" t="str">
        <f>Table1[[#This Row],[Customer Profesi]]</f>
        <v>KARYAWAN SWASTA</v>
      </c>
      <c r="L135">
        <f>COUNTIFS(K135:$K$1001,K135)</f>
        <v>236</v>
      </c>
      <c r="M135">
        <f t="shared" si="8"/>
        <v>0</v>
      </c>
      <c r="N135">
        <f t="shared" si="9"/>
        <v>8</v>
      </c>
      <c r="O135">
        <f>COUNTIFS($N$2:N135,N135)</f>
        <v>134</v>
      </c>
      <c r="P135">
        <f t="shared" si="10"/>
        <v>0</v>
      </c>
    </row>
    <row r="136" spans="1:16" x14ac:dyDescent="0.25">
      <c r="A136" s="1" t="s">
        <v>113</v>
      </c>
      <c r="B136" s="1" t="s">
        <v>127</v>
      </c>
      <c r="C136" s="1" t="s">
        <v>13</v>
      </c>
      <c r="D136" s="1" t="s">
        <v>99</v>
      </c>
      <c r="E136" s="1">
        <v>7597.272727272727</v>
      </c>
      <c r="F136" s="1">
        <v>7218.272727272727</v>
      </c>
      <c r="G136" s="1">
        <v>379</v>
      </c>
      <c r="H136" s="1" t="s">
        <v>82</v>
      </c>
      <c r="I136" s="1" t="s">
        <v>160</v>
      </c>
      <c r="K136" t="str">
        <f>Table1[[#This Row],[Customer Profesi]]</f>
        <v>PEGAWAI NEGERI</v>
      </c>
      <c r="L136">
        <f>COUNTIFS(K136:$K$1001,K136)</f>
        <v>234</v>
      </c>
      <c r="M136">
        <f t="shared" si="8"/>
        <v>0</v>
      </c>
      <c r="N136">
        <f t="shared" si="9"/>
        <v>8</v>
      </c>
      <c r="O136">
        <f>COUNTIFS($N$2:N136,N136)</f>
        <v>135</v>
      </c>
      <c r="P136">
        <f t="shared" si="10"/>
        <v>0</v>
      </c>
    </row>
    <row r="137" spans="1:16" x14ac:dyDescent="0.25">
      <c r="A137" s="1" t="s">
        <v>113</v>
      </c>
      <c r="B137" s="1" t="s">
        <v>127</v>
      </c>
      <c r="C137" s="1" t="s">
        <v>15</v>
      </c>
      <c r="D137" s="1" t="s">
        <v>101</v>
      </c>
      <c r="E137" s="1">
        <v>5867.6842105263158</v>
      </c>
      <c r="F137" s="1">
        <v>5727.6842105263158</v>
      </c>
      <c r="G137" s="1">
        <v>140</v>
      </c>
      <c r="H137" s="1" t="s">
        <v>84</v>
      </c>
      <c r="I137" s="1" t="s">
        <v>160</v>
      </c>
      <c r="K137" t="str">
        <f>Table1[[#This Row],[Customer Profesi]]</f>
        <v>PENDIDIKAN</v>
      </c>
      <c r="L137">
        <f>COUNTIFS(K137:$K$1001,K137)</f>
        <v>112</v>
      </c>
      <c r="M137">
        <f t="shared" si="8"/>
        <v>0</v>
      </c>
      <c r="N137">
        <f t="shared" si="9"/>
        <v>8</v>
      </c>
      <c r="O137">
        <f>COUNTIFS($N$2:N137,N137)</f>
        <v>136</v>
      </c>
      <c r="P137">
        <f t="shared" si="10"/>
        <v>0</v>
      </c>
    </row>
    <row r="138" spans="1:16" x14ac:dyDescent="0.25">
      <c r="A138" s="1" t="s">
        <v>113</v>
      </c>
      <c r="B138" s="1" t="s">
        <v>127</v>
      </c>
      <c r="C138" s="1" t="s">
        <v>15</v>
      </c>
      <c r="D138" s="1" t="s">
        <v>101</v>
      </c>
      <c r="E138" s="1">
        <v>5806.6842105263158</v>
      </c>
      <c r="F138" s="1">
        <v>5727.6842105263158</v>
      </c>
      <c r="G138" s="1">
        <v>79</v>
      </c>
      <c r="H138" s="1" t="s">
        <v>81</v>
      </c>
      <c r="I138" s="1" t="s">
        <v>160</v>
      </c>
      <c r="K138" t="str">
        <f>Table1[[#This Row],[Customer Profesi]]</f>
        <v>KARYAWAN SWASTA</v>
      </c>
      <c r="L138">
        <f>COUNTIFS(K138:$K$1001,K138)</f>
        <v>235</v>
      </c>
      <c r="M138">
        <f t="shared" si="8"/>
        <v>0</v>
      </c>
      <c r="N138">
        <f t="shared" si="9"/>
        <v>8</v>
      </c>
      <c r="O138">
        <f>COUNTIFS($N$2:N138,N138)</f>
        <v>137</v>
      </c>
      <c r="P138">
        <f t="shared" si="10"/>
        <v>0</v>
      </c>
    </row>
    <row r="139" spans="1:16" x14ac:dyDescent="0.25">
      <c r="A139" s="1" t="s">
        <v>113</v>
      </c>
      <c r="B139" s="1" t="s">
        <v>127</v>
      </c>
      <c r="C139" s="1" t="s">
        <v>14</v>
      </c>
      <c r="D139" s="1" t="s">
        <v>94</v>
      </c>
      <c r="E139" s="1">
        <v>8373.5108695652179</v>
      </c>
      <c r="F139" s="1">
        <v>8191.5108695652179</v>
      </c>
      <c r="G139" s="1">
        <v>182</v>
      </c>
      <c r="H139" s="1" t="s">
        <v>84</v>
      </c>
      <c r="I139" s="1" t="s">
        <v>160</v>
      </c>
      <c r="K139" t="str">
        <f>Table1[[#This Row],[Customer Profesi]]</f>
        <v>PENDIDIKAN</v>
      </c>
      <c r="L139">
        <f>COUNTIFS(K139:$K$1001,K139)</f>
        <v>111</v>
      </c>
      <c r="M139">
        <f t="shared" si="8"/>
        <v>0</v>
      </c>
      <c r="N139">
        <f t="shared" si="9"/>
        <v>8</v>
      </c>
      <c r="O139">
        <f>COUNTIFS($N$2:N139,N139)</f>
        <v>138</v>
      </c>
      <c r="P139">
        <f t="shared" si="10"/>
        <v>0</v>
      </c>
    </row>
    <row r="140" spans="1:16" x14ac:dyDescent="0.25">
      <c r="A140" s="1" t="s">
        <v>113</v>
      </c>
      <c r="B140" s="1" t="s">
        <v>127</v>
      </c>
      <c r="C140" s="1" t="s">
        <v>15</v>
      </c>
      <c r="D140" s="1" t="s">
        <v>101</v>
      </c>
      <c r="E140" s="1">
        <v>5964.6842105263158</v>
      </c>
      <c r="F140" s="1">
        <v>5727.6842105263158</v>
      </c>
      <c r="G140" s="1">
        <v>237</v>
      </c>
      <c r="H140" s="1" t="s">
        <v>82</v>
      </c>
      <c r="I140" s="1" t="s">
        <v>160</v>
      </c>
      <c r="K140" t="str">
        <f>Table1[[#This Row],[Customer Profesi]]</f>
        <v>PEGAWAI NEGERI</v>
      </c>
      <c r="L140">
        <f>COUNTIFS(K140:$K$1001,K140)</f>
        <v>233</v>
      </c>
      <c r="M140">
        <f t="shared" si="8"/>
        <v>0</v>
      </c>
      <c r="N140">
        <f t="shared" si="9"/>
        <v>8</v>
      </c>
      <c r="O140">
        <f>COUNTIFS($N$2:N140,N140)</f>
        <v>139</v>
      </c>
      <c r="P140">
        <f t="shared" si="10"/>
        <v>0</v>
      </c>
    </row>
    <row r="141" spans="1:16" x14ac:dyDescent="0.25">
      <c r="A141" s="1" t="s">
        <v>113</v>
      </c>
      <c r="B141" s="1" t="s">
        <v>127</v>
      </c>
      <c r="C141" s="1" t="s">
        <v>13</v>
      </c>
      <c r="D141" s="1" t="s">
        <v>101</v>
      </c>
      <c r="E141" s="1">
        <v>6014.6842105263158</v>
      </c>
      <c r="F141" s="1">
        <v>5727.6842105263158</v>
      </c>
      <c r="G141" s="1">
        <v>287</v>
      </c>
      <c r="H141" s="1" t="s">
        <v>149</v>
      </c>
      <c r="I141" s="1" t="s">
        <v>160</v>
      </c>
      <c r="K141" t="str">
        <f>Table1[[#This Row],[Customer Profesi]]</f>
        <v>APARAT</v>
      </c>
      <c r="L141">
        <f>COUNTIFS(K141:$K$1001,K141)</f>
        <v>49</v>
      </c>
      <c r="M141">
        <f t="shared" si="8"/>
        <v>0</v>
      </c>
      <c r="N141">
        <f t="shared" si="9"/>
        <v>8</v>
      </c>
      <c r="O141">
        <f>COUNTIFS($N$2:N141,N141)</f>
        <v>140</v>
      </c>
      <c r="P141">
        <f t="shared" si="10"/>
        <v>0</v>
      </c>
    </row>
    <row r="142" spans="1:16" x14ac:dyDescent="0.25">
      <c r="A142" s="1" t="s">
        <v>113</v>
      </c>
      <c r="B142" s="1" t="s">
        <v>127</v>
      </c>
      <c r="C142" s="1" t="s">
        <v>13</v>
      </c>
      <c r="D142" s="1" t="s">
        <v>99</v>
      </c>
      <c r="E142" s="1">
        <v>7356.272727272727</v>
      </c>
      <c r="F142" s="1">
        <v>7218.272727272727</v>
      </c>
      <c r="G142" s="1">
        <v>138</v>
      </c>
      <c r="H142" s="1" t="s">
        <v>84</v>
      </c>
      <c r="I142" s="1" t="s">
        <v>160</v>
      </c>
      <c r="K142" t="str">
        <f>Table1[[#This Row],[Customer Profesi]]</f>
        <v>PENDIDIKAN</v>
      </c>
      <c r="L142">
        <f>COUNTIFS(K142:$K$1001,K142)</f>
        <v>110</v>
      </c>
      <c r="M142">
        <f t="shared" si="8"/>
        <v>0</v>
      </c>
      <c r="N142">
        <f t="shared" si="9"/>
        <v>8</v>
      </c>
      <c r="O142">
        <f>COUNTIFS($N$2:N142,N142)</f>
        <v>141</v>
      </c>
      <c r="P142">
        <f t="shared" si="10"/>
        <v>0</v>
      </c>
    </row>
    <row r="143" spans="1:16" x14ac:dyDescent="0.25">
      <c r="A143" s="1" t="s">
        <v>113</v>
      </c>
      <c r="B143" s="1" t="s">
        <v>127</v>
      </c>
      <c r="C143" s="1" t="s">
        <v>15</v>
      </c>
      <c r="D143" s="1" t="s">
        <v>98</v>
      </c>
      <c r="E143" s="1">
        <v>6841.7368421052633</v>
      </c>
      <c r="F143" s="1">
        <v>6691.7368421052633</v>
      </c>
      <c r="G143" s="1">
        <v>150</v>
      </c>
      <c r="H143" s="1" t="s">
        <v>80</v>
      </c>
      <c r="I143" s="1" t="s">
        <v>160</v>
      </c>
      <c r="K143" t="str">
        <f>Table1[[#This Row],[Customer Profesi]]</f>
        <v>WIRASWASTA</v>
      </c>
      <c r="L143">
        <f>COUNTIFS(K143:$K$1001,K143)</f>
        <v>206</v>
      </c>
      <c r="M143">
        <f t="shared" si="8"/>
        <v>0</v>
      </c>
      <c r="N143">
        <f t="shared" si="9"/>
        <v>8</v>
      </c>
      <c r="O143">
        <f>COUNTIFS($N$2:N143,N143)</f>
        <v>142</v>
      </c>
      <c r="P143">
        <f t="shared" si="10"/>
        <v>0</v>
      </c>
    </row>
    <row r="144" spans="1:16" x14ac:dyDescent="0.25">
      <c r="A144" s="1" t="s">
        <v>113</v>
      </c>
      <c r="B144" s="1" t="s">
        <v>127</v>
      </c>
      <c r="C144" s="1" t="s">
        <v>14</v>
      </c>
      <c r="D144" s="1" t="s">
        <v>96</v>
      </c>
      <c r="E144" s="1">
        <v>9636.7435897435898</v>
      </c>
      <c r="F144" s="1">
        <v>9217.7435897435898</v>
      </c>
      <c r="G144" s="1">
        <v>419</v>
      </c>
      <c r="H144" s="1" t="s">
        <v>80</v>
      </c>
      <c r="I144" s="1" t="s">
        <v>160</v>
      </c>
      <c r="K144" t="str">
        <f>Table1[[#This Row],[Customer Profesi]]</f>
        <v>WIRASWASTA</v>
      </c>
      <c r="L144">
        <f>COUNTIFS(K144:$K$1001,K144)</f>
        <v>205</v>
      </c>
      <c r="M144">
        <f t="shared" si="8"/>
        <v>0</v>
      </c>
      <c r="N144">
        <f t="shared" si="9"/>
        <v>8</v>
      </c>
      <c r="O144">
        <f>COUNTIFS($N$2:N144,N144)</f>
        <v>143</v>
      </c>
      <c r="P144">
        <f t="shared" si="10"/>
        <v>0</v>
      </c>
    </row>
    <row r="145" spans="1:16" x14ac:dyDescent="0.25">
      <c r="A145" s="1" t="s">
        <v>113</v>
      </c>
      <c r="B145" s="1" t="s">
        <v>127</v>
      </c>
      <c r="C145" s="1" t="s">
        <v>14</v>
      </c>
      <c r="D145" s="1" t="s">
        <v>98</v>
      </c>
      <c r="E145" s="1">
        <v>6934.7368421052633</v>
      </c>
      <c r="F145" s="1">
        <v>6691.7368421052633</v>
      </c>
      <c r="G145" s="1">
        <v>243</v>
      </c>
      <c r="H145" s="1" t="s">
        <v>81</v>
      </c>
      <c r="I145" s="1" t="s">
        <v>160</v>
      </c>
      <c r="K145" t="str">
        <f>Table1[[#This Row],[Customer Profesi]]</f>
        <v>KARYAWAN SWASTA</v>
      </c>
      <c r="L145">
        <f>COUNTIFS(K145:$K$1001,K145)</f>
        <v>234</v>
      </c>
      <c r="M145">
        <f t="shared" si="8"/>
        <v>0</v>
      </c>
      <c r="N145">
        <f t="shared" si="9"/>
        <v>8</v>
      </c>
      <c r="O145">
        <f>COUNTIFS($N$2:N145,N145)</f>
        <v>144</v>
      </c>
      <c r="P145">
        <f t="shared" si="10"/>
        <v>0</v>
      </c>
    </row>
    <row r="146" spans="1:16" x14ac:dyDescent="0.25">
      <c r="A146" s="1" t="s">
        <v>113</v>
      </c>
      <c r="B146" s="1" t="s">
        <v>127</v>
      </c>
      <c r="C146" s="1" t="s">
        <v>13</v>
      </c>
      <c r="D146" s="1" t="s">
        <v>95</v>
      </c>
      <c r="E146" s="1">
        <v>7993.8461538461543</v>
      </c>
      <c r="F146" s="1">
        <v>7700.8461538461543</v>
      </c>
      <c r="G146" s="1">
        <v>293</v>
      </c>
      <c r="H146" s="1" t="s">
        <v>80</v>
      </c>
      <c r="I146" s="1" t="s">
        <v>160</v>
      </c>
      <c r="K146" t="str">
        <f>Table1[[#This Row],[Customer Profesi]]</f>
        <v>WIRASWASTA</v>
      </c>
      <c r="L146">
        <f>COUNTIFS(K146:$K$1001,K146)</f>
        <v>204</v>
      </c>
      <c r="M146">
        <f t="shared" si="8"/>
        <v>0</v>
      </c>
      <c r="N146">
        <f t="shared" si="9"/>
        <v>8</v>
      </c>
      <c r="O146">
        <f>COUNTIFS($N$2:N146,N146)</f>
        <v>145</v>
      </c>
      <c r="P146">
        <f t="shared" si="10"/>
        <v>0</v>
      </c>
    </row>
    <row r="147" spans="1:16" x14ac:dyDescent="0.25">
      <c r="A147" s="1" t="s">
        <v>113</v>
      </c>
      <c r="B147" s="1" t="s">
        <v>127</v>
      </c>
      <c r="C147" s="1" t="s">
        <v>14</v>
      </c>
      <c r="D147" s="1" t="s">
        <v>100</v>
      </c>
      <c r="E147" s="1">
        <v>11152.619047619046</v>
      </c>
      <c r="F147" s="1">
        <v>10971.619047619046</v>
      </c>
      <c r="G147" s="1">
        <v>181</v>
      </c>
      <c r="H147" s="1" t="s">
        <v>84</v>
      </c>
      <c r="I147" s="1" t="s">
        <v>160</v>
      </c>
      <c r="K147" t="str">
        <f>Table1[[#This Row],[Customer Profesi]]</f>
        <v>PENDIDIKAN</v>
      </c>
      <c r="L147">
        <f>COUNTIFS(K147:$K$1001,K147)</f>
        <v>109</v>
      </c>
      <c r="M147">
        <f t="shared" si="8"/>
        <v>0</v>
      </c>
      <c r="N147">
        <f t="shared" si="9"/>
        <v>8</v>
      </c>
      <c r="O147">
        <f>COUNTIFS($N$2:N147,N147)</f>
        <v>146</v>
      </c>
      <c r="P147">
        <f t="shared" si="10"/>
        <v>0</v>
      </c>
    </row>
    <row r="148" spans="1:16" x14ac:dyDescent="0.25">
      <c r="A148" s="1" t="s">
        <v>113</v>
      </c>
      <c r="B148" s="1" t="s">
        <v>127</v>
      </c>
      <c r="C148" s="1" t="s">
        <v>15</v>
      </c>
      <c r="D148" s="1" t="s">
        <v>100</v>
      </c>
      <c r="E148" s="1">
        <v>11390.619047619046</v>
      </c>
      <c r="F148" s="1">
        <v>10971.619047619046</v>
      </c>
      <c r="G148" s="1">
        <v>419</v>
      </c>
      <c r="H148" s="1" t="s">
        <v>84</v>
      </c>
      <c r="I148" s="1" t="s">
        <v>160</v>
      </c>
      <c r="K148" t="str">
        <f>Table1[[#This Row],[Customer Profesi]]</f>
        <v>PENDIDIKAN</v>
      </c>
      <c r="L148">
        <f>COUNTIFS(K148:$K$1001,K148)</f>
        <v>108</v>
      </c>
      <c r="M148">
        <f t="shared" si="8"/>
        <v>0</v>
      </c>
      <c r="N148">
        <f t="shared" si="9"/>
        <v>8</v>
      </c>
      <c r="O148">
        <f>COUNTIFS($N$2:N148,N148)</f>
        <v>147</v>
      </c>
      <c r="P148">
        <f t="shared" si="10"/>
        <v>0</v>
      </c>
    </row>
    <row r="149" spans="1:16" x14ac:dyDescent="0.25">
      <c r="A149" s="1" t="s">
        <v>113</v>
      </c>
      <c r="B149" s="1" t="s">
        <v>127</v>
      </c>
      <c r="C149" s="1" t="s">
        <v>14</v>
      </c>
      <c r="D149" s="1" t="s">
        <v>93</v>
      </c>
      <c r="E149" s="1">
        <v>5647.7317073170734</v>
      </c>
      <c r="F149" s="1">
        <v>5216.7317073170734</v>
      </c>
      <c r="G149" s="1">
        <v>431</v>
      </c>
      <c r="H149" s="1" t="s">
        <v>84</v>
      </c>
      <c r="I149" s="1" t="s">
        <v>160</v>
      </c>
      <c r="K149" t="str">
        <f>Table1[[#This Row],[Customer Profesi]]</f>
        <v>PENDIDIKAN</v>
      </c>
      <c r="L149">
        <f>COUNTIFS(K149:$K$1001,K149)</f>
        <v>107</v>
      </c>
      <c r="M149">
        <f t="shared" si="8"/>
        <v>0</v>
      </c>
      <c r="N149">
        <f t="shared" si="9"/>
        <v>8</v>
      </c>
      <c r="O149">
        <f>COUNTIFS($N$2:N149,N149)</f>
        <v>148</v>
      </c>
      <c r="P149">
        <f t="shared" si="10"/>
        <v>0</v>
      </c>
    </row>
    <row r="150" spans="1:16" x14ac:dyDescent="0.25">
      <c r="A150" s="1" t="s">
        <v>113</v>
      </c>
      <c r="B150" s="1" t="s">
        <v>127</v>
      </c>
      <c r="C150" s="1" t="s">
        <v>14</v>
      </c>
      <c r="D150" s="1" t="s">
        <v>92</v>
      </c>
      <c r="E150" s="1">
        <v>9040.174757281553</v>
      </c>
      <c r="F150" s="1">
        <v>8675.174757281553</v>
      </c>
      <c r="G150" s="1">
        <v>365</v>
      </c>
      <c r="H150" s="1" t="s">
        <v>84</v>
      </c>
      <c r="I150" s="1" t="s">
        <v>160</v>
      </c>
      <c r="K150" t="str">
        <f>Table1[[#This Row],[Customer Profesi]]</f>
        <v>PENDIDIKAN</v>
      </c>
      <c r="L150">
        <f>COUNTIFS(K150:$K$1001,K150)</f>
        <v>106</v>
      </c>
      <c r="M150">
        <f t="shared" si="8"/>
        <v>0</v>
      </c>
      <c r="N150">
        <f t="shared" si="9"/>
        <v>8</v>
      </c>
      <c r="O150">
        <f>COUNTIFS($N$2:N150,N150)</f>
        <v>149</v>
      </c>
      <c r="P150">
        <f t="shared" si="10"/>
        <v>0</v>
      </c>
    </row>
    <row r="151" spans="1:16" x14ac:dyDescent="0.25">
      <c r="A151" s="1" t="s">
        <v>113</v>
      </c>
      <c r="B151" s="1" t="s">
        <v>127</v>
      </c>
      <c r="C151" s="1" t="s">
        <v>14</v>
      </c>
      <c r="D151" s="1" t="s">
        <v>97</v>
      </c>
      <c r="E151" s="1">
        <v>6313.3039215686276</v>
      </c>
      <c r="F151" s="1">
        <v>6200.3039215686276</v>
      </c>
      <c r="G151" s="1">
        <v>113</v>
      </c>
      <c r="H151" s="1" t="s">
        <v>149</v>
      </c>
      <c r="I151" s="1" t="s">
        <v>160</v>
      </c>
      <c r="K151" t="str">
        <f>Table1[[#This Row],[Customer Profesi]]</f>
        <v>APARAT</v>
      </c>
      <c r="L151">
        <f>COUNTIFS(K151:$K$1001,K151)</f>
        <v>48</v>
      </c>
      <c r="M151">
        <f t="shared" si="8"/>
        <v>0</v>
      </c>
      <c r="N151">
        <f t="shared" si="9"/>
        <v>8</v>
      </c>
      <c r="O151">
        <f>COUNTIFS($N$2:N151,N151)</f>
        <v>150</v>
      </c>
      <c r="P151">
        <f t="shared" si="10"/>
        <v>0</v>
      </c>
    </row>
    <row r="152" spans="1:16" x14ac:dyDescent="0.25">
      <c r="A152" s="1" t="s">
        <v>113</v>
      </c>
      <c r="B152" s="1" t="s">
        <v>127</v>
      </c>
      <c r="C152" s="1" t="s">
        <v>14</v>
      </c>
      <c r="D152" s="1" t="s">
        <v>96</v>
      </c>
      <c r="E152" s="1">
        <v>9647.7435897435898</v>
      </c>
      <c r="F152" s="1">
        <v>9217.7435897435898</v>
      </c>
      <c r="G152" s="1">
        <v>430</v>
      </c>
      <c r="H152" s="1" t="s">
        <v>81</v>
      </c>
      <c r="I152" s="1" t="s">
        <v>160</v>
      </c>
      <c r="K152" t="str">
        <f>Table1[[#This Row],[Customer Profesi]]</f>
        <v>KARYAWAN SWASTA</v>
      </c>
      <c r="L152">
        <f>COUNTIFS(K152:$K$1001,K152)</f>
        <v>233</v>
      </c>
      <c r="M152">
        <f t="shared" si="8"/>
        <v>0</v>
      </c>
      <c r="N152">
        <f t="shared" si="9"/>
        <v>8</v>
      </c>
      <c r="O152">
        <f>COUNTIFS($N$2:N152,N152)</f>
        <v>151</v>
      </c>
      <c r="P152">
        <f t="shared" si="10"/>
        <v>0</v>
      </c>
    </row>
    <row r="153" spans="1:16" x14ac:dyDescent="0.25">
      <c r="A153" s="1" t="s">
        <v>113</v>
      </c>
      <c r="B153" s="1" t="s">
        <v>127</v>
      </c>
      <c r="C153" s="1" t="s">
        <v>14</v>
      </c>
      <c r="D153" s="1" t="s">
        <v>92</v>
      </c>
      <c r="E153" s="1">
        <v>9006.174757281553</v>
      </c>
      <c r="F153" s="1">
        <v>8675.174757281553</v>
      </c>
      <c r="G153" s="1">
        <v>331</v>
      </c>
      <c r="H153" s="1" t="s">
        <v>82</v>
      </c>
      <c r="I153" s="1" t="s">
        <v>160</v>
      </c>
      <c r="K153" t="str">
        <f>Table1[[#This Row],[Customer Profesi]]</f>
        <v>PEGAWAI NEGERI</v>
      </c>
      <c r="L153">
        <f>COUNTIFS(K153:$K$1001,K153)</f>
        <v>232</v>
      </c>
      <c r="M153">
        <f t="shared" si="8"/>
        <v>0</v>
      </c>
      <c r="N153">
        <f t="shared" si="9"/>
        <v>8</v>
      </c>
      <c r="O153">
        <f>COUNTIFS($N$2:N153,N153)</f>
        <v>152</v>
      </c>
      <c r="P153">
        <f t="shared" si="10"/>
        <v>0</v>
      </c>
    </row>
    <row r="154" spans="1:16" x14ac:dyDescent="0.25">
      <c r="A154" s="1" t="s">
        <v>113</v>
      </c>
      <c r="B154" s="1" t="s">
        <v>127</v>
      </c>
      <c r="C154" s="1" t="s">
        <v>15</v>
      </c>
      <c r="D154" s="1" t="s">
        <v>99</v>
      </c>
      <c r="E154" s="1">
        <v>7340.272727272727</v>
      </c>
      <c r="F154" s="1">
        <v>7218.272727272727</v>
      </c>
      <c r="G154" s="1">
        <v>122</v>
      </c>
      <c r="H154" s="1" t="s">
        <v>81</v>
      </c>
      <c r="I154" s="1" t="s">
        <v>160</v>
      </c>
      <c r="K154" t="str">
        <f>Table1[[#This Row],[Customer Profesi]]</f>
        <v>KARYAWAN SWASTA</v>
      </c>
      <c r="L154">
        <f>COUNTIFS(K154:$K$1001,K154)</f>
        <v>232</v>
      </c>
      <c r="M154">
        <f t="shared" si="8"/>
        <v>0</v>
      </c>
      <c r="N154">
        <f t="shared" si="9"/>
        <v>8</v>
      </c>
      <c r="O154">
        <f>COUNTIFS($N$2:N154,N154)</f>
        <v>153</v>
      </c>
      <c r="P154">
        <f t="shared" si="10"/>
        <v>0</v>
      </c>
    </row>
    <row r="155" spans="1:16" x14ac:dyDescent="0.25">
      <c r="A155" s="1" t="s">
        <v>113</v>
      </c>
      <c r="B155" s="1" t="s">
        <v>127</v>
      </c>
      <c r="C155" s="1" t="s">
        <v>15</v>
      </c>
      <c r="D155" s="1" t="s">
        <v>100</v>
      </c>
      <c r="E155" s="1">
        <v>11367.619047619046</v>
      </c>
      <c r="F155" s="1">
        <v>10971.619047619046</v>
      </c>
      <c r="G155" s="1">
        <v>396</v>
      </c>
      <c r="H155" s="1" t="s">
        <v>80</v>
      </c>
      <c r="I155" s="1" t="s">
        <v>160</v>
      </c>
      <c r="K155" t="str">
        <f>Table1[[#This Row],[Customer Profesi]]</f>
        <v>WIRASWASTA</v>
      </c>
      <c r="L155">
        <f>COUNTIFS(K155:$K$1001,K155)</f>
        <v>203</v>
      </c>
      <c r="M155">
        <f t="shared" si="8"/>
        <v>0</v>
      </c>
      <c r="N155">
        <f t="shared" si="9"/>
        <v>8</v>
      </c>
      <c r="O155">
        <f>COUNTIFS($N$2:N155,N155)</f>
        <v>154</v>
      </c>
      <c r="P155">
        <f t="shared" si="10"/>
        <v>0</v>
      </c>
    </row>
    <row r="156" spans="1:16" x14ac:dyDescent="0.25">
      <c r="A156" s="1" t="s">
        <v>113</v>
      </c>
      <c r="B156" s="1" t="s">
        <v>127</v>
      </c>
      <c r="C156" s="1" t="s">
        <v>15</v>
      </c>
      <c r="D156" s="1" t="s">
        <v>98</v>
      </c>
      <c r="E156" s="1">
        <v>6854.7368421052633</v>
      </c>
      <c r="F156" s="1">
        <v>6691.7368421052633</v>
      </c>
      <c r="G156" s="1">
        <v>163</v>
      </c>
      <c r="H156" s="1" t="s">
        <v>81</v>
      </c>
      <c r="I156" s="1" t="s">
        <v>160</v>
      </c>
      <c r="K156" t="str">
        <f>Table1[[#This Row],[Customer Profesi]]</f>
        <v>KARYAWAN SWASTA</v>
      </c>
      <c r="L156">
        <f>COUNTIFS(K156:$K$1001,K156)</f>
        <v>231</v>
      </c>
      <c r="M156">
        <f t="shared" si="8"/>
        <v>0</v>
      </c>
      <c r="N156">
        <f t="shared" si="9"/>
        <v>8</v>
      </c>
      <c r="O156">
        <f>COUNTIFS($N$2:N156,N156)</f>
        <v>155</v>
      </c>
      <c r="P156">
        <f t="shared" si="10"/>
        <v>0</v>
      </c>
    </row>
    <row r="157" spans="1:16" x14ac:dyDescent="0.25">
      <c r="A157" s="1" t="s">
        <v>113</v>
      </c>
      <c r="B157" s="1" t="s">
        <v>127</v>
      </c>
      <c r="C157" s="1" t="s">
        <v>15</v>
      </c>
      <c r="D157" s="1" t="s">
        <v>99</v>
      </c>
      <c r="E157" s="1">
        <v>7709.272727272727</v>
      </c>
      <c r="F157" s="1">
        <v>7218.272727272727</v>
      </c>
      <c r="G157" s="1">
        <v>491</v>
      </c>
      <c r="H157" s="1" t="s">
        <v>80</v>
      </c>
      <c r="I157" s="1" t="s">
        <v>160</v>
      </c>
      <c r="K157" t="str">
        <f>Table1[[#This Row],[Customer Profesi]]</f>
        <v>WIRASWASTA</v>
      </c>
      <c r="L157">
        <f>COUNTIFS(K157:$K$1001,K157)</f>
        <v>202</v>
      </c>
      <c r="M157">
        <f t="shared" si="8"/>
        <v>0</v>
      </c>
      <c r="N157">
        <f t="shared" si="9"/>
        <v>8</v>
      </c>
      <c r="O157">
        <f>COUNTIFS($N$2:N157,N157)</f>
        <v>156</v>
      </c>
      <c r="P157">
        <f t="shared" si="10"/>
        <v>0</v>
      </c>
    </row>
    <row r="158" spans="1:16" x14ac:dyDescent="0.25">
      <c r="A158" s="1" t="s">
        <v>113</v>
      </c>
      <c r="B158" s="1" t="s">
        <v>127</v>
      </c>
      <c r="C158" s="1" t="s">
        <v>15</v>
      </c>
      <c r="D158" s="1" t="s">
        <v>99</v>
      </c>
      <c r="E158" s="1">
        <v>7689.272727272727</v>
      </c>
      <c r="F158" s="1">
        <v>7218.272727272727</v>
      </c>
      <c r="G158" s="1">
        <v>471</v>
      </c>
      <c r="H158" s="1" t="s">
        <v>81</v>
      </c>
      <c r="I158" s="1" t="s">
        <v>160</v>
      </c>
      <c r="K158" t="str">
        <f>Table1[[#This Row],[Customer Profesi]]</f>
        <v>KARYAWAN SWASTA</v>
      </c>
      <c r="L158">
        <f>COUNTIFS(K158:$K$1001,K158)</f>
        <v>230</v>
      </c>
      <c r="M158">
        <f t="shared" si="8"/>
        <v>0</v>
      </c>
      <c r="N158">
        <f t="shared" si="9"/>
        <v>8</v>
      </c>
      <c r="O158">
        <f>COUNTIFS($N$2:N158,N158)</f>
        <v>157</v>
      </c>
      <c r="P158">
        <f t="shared" si="10"/>
        <v>0</v>
      </c>
    </row>
    <row r="159" spans="1:16" x14ac:dyDescent="0.25">
      <c r="A159" s="1" t="s">
        <v>113</v>
      </c>
      <c r="B159" s="1" t="s">
        <v>127</v>
      </c>
      <c r="C159" s="1" t="s">
        <v>13</v>
      </c>
      <c r="D159" s="1" t="s">
        <v>93</v>
      </c>
      <c r="E159" s="1">
        <v>5527.7317073170734</v>
      </c>
      <c r="F159" s="1">
        <v>5216.7317073170734</v>
      </c>
      <c r="G159" s="1">
        <v>311</v>
      </c>
      <c r="H159" s="1" t="s">
        <v>81</v>
      </c>
      <c r="I159" s="1" t="s">
        <v>160</v>
      </c>
      <c r="K159" t="str">
        <f>Table1[[#This Row],[Customer Profesi]]</f>
        <v>KARYAWAN SWASTA</v>
      </c>
      <c r="L159">
        <f>COUNTIFS(K159:$K$1001,K159)</f>
        <v>229</v>
      </c>
      <c r="M159">
        <f t="shared" si="8"/>
        <v>0</v>
      </c>
      <c r="N159">
        <f t="shared" si="9"/>
        <v>8</v>
      </c>
      <c r="O159">
        <f>COUNTIFS($N$2:N159,N159)</f>
        <v>158</v>
      </c>
      <c r="P159">
        <f t="shared" si="10"/>
        <v>0</v>
      </c>
    </row>
    <row r="160" spans="1:16" x14ac:dyDescent="0.25">
      <c r="A160" s="1" t="s">
        <v>113</v>
      </c>
      <c r="B160" s="1" t="s">
        <v>127</v>
      </c>
      <c r="C160" s="1" t="s">
        <v>15</v>
      </c>
      <c r="D160" s="1" t="s">
        <v>96</v>
      </c>
      <c r="E160" s="1">
        <v>9609.7435897435898</v>
      </c>
      <c r="F160" s="1">
        <v>9217.7435897435898</v>
      </c>
      <c r="G160" s="1">
        <v>392</v>
      </c>
      <c r="H160" s="1" t="s">
        <v>81</v>
      </c>
      <c r="I160" s="1" t="s">
        <v>160</v>
      </c>
      <c r="K160" t="str">
        <f>Table1[[#This Row],[Customer Profesi]]</f>
        <v>KARYAWAN SWASTA</v>
      </c>
      <c r="L160">
        <f>COUNTIFS(K160:$K$1001,K160)</f>
        <v>228</v>
      </c>
      <c r="M160">
        <f t="shared" si="8"/>
        <v>0</v>
      </c>
      <c r="N160">
        <f t="shared" si="9"/>
        <v>8</v>
      </c>
      <c r="O160">
        <f>COUNTIFS($N$2:N160,N160)</f>
        <v>159</v>
      </c>
      <c r="P160">
        <f t="shared" si="10"/>
        <v>0</v>
      </c>
    </row>
    <row r="161" spans="1:16" x14ac:dyDescent="0.25">
      <c r="A161" s="1" t="s">
        <v>113</v>
      </c>
      <c r="B161" s="1" t="s">
        <v>127</v>
      </c>
      <c r="C161" s="1" t="s">
        <v>15</v>
      </c>
      <c r="D161" s="1" t="s">
        <v>93</v>
      </c>
      <c r="E161" s="1">
        <v>5521.7317073170734</v>
      </c>
      <c r="F161" s="1">
        <v>5216.7317073170734</v>
      </c>
      <c r="G161" s="1">
        <v>305</v>
      </c>
      <c r="H161" s="1" t="s">
        <v>82</v>
      </c>
      <c r="I161" s="1" t="s">
        <v>160</v>
      </c>
      <c r="K161" t="str">
        <f>Table1[[#This Row],[Customer Profesi]]</f>
        <v>PEGAWAI NEGERI</v>
      </c>
      <c r="L161">
        <f>COUNTIFS(K161:$K$1001,K161)</f>
        <v>231</v>
      </c>
      <c r="M161">
        <f t="shared" si="8"/>
        <v>0</v>
      </c>
      <c r="N161">
        <f t="shared" si="9"/>
        <v>8</v>
      </c>
      <c r="O161">
        <f>COUNTIFS($N$2:N161,N161)</f>
        <v>160</v>
      </c>
      <c r="P161">
        <f t="shared" si="10"/>
        <v>0</v>
      </c>
    </row>
    <row r="162" spans="1:16" x14ac:dyDescent="0.25">
      <c r="A162" s="1" t="s">
        <v>113</v>
      </c>
      <c r="B162" s="1" t="s">
        <v>127</v>
      </c>
      <c r="C162" s="1" t="s">
        <v>15</v>
      </c>
      <c r="D162" s="1" t="s">
        <v>100</v>
      </c>
      <c r="E162" s="1">
        <v>11459.619047619046</v>
      </c>
      <c r="F162" s="1">
        <v>10971.619047619046</v>
      </c>
      <c r="G162" s="1">
        <v>488</v>
      </c>
      <c r="H162" s="1" t="s">
        <v>81</v>
      </c>
      <c r="I162" s="1" t="s">
        <v>160</v>
      </c>
      <c r="K162" t="str">
        <f>Table1[[#This Row],[Customer Profesi]]</f>
        <v>KARYAWAN SWASTA</v>
      </c>
      <c r="L162">
        <f>COUNTIFS(K162:$K$1001,K162)</f>
        <v>227</v>
      </c>
      <c r="M162">
        <f t="shared" si="8"/>
        <v>0</v>
      </c>
      <c r="N162">
        <f t="shared" si="9"/>
        <v>8</v>
      </c>
      <c r="O162">
        <f>COUNTIFS($N$2:N162,N162)</f>
        <v>161</v>
      </c>
      <c r="P162">
        <f t="shared" si="10"/>
        <v>0</v>
      </c>
    </row>
    <row r="163" spans="1:16" x14ac:dyDescent="0.25">
      <c r="A163" s="1" t="s">
        <v>113</v>
      </c>
      <c r="B163" s="1" t="s">
        <v>127</v>
      </c>
      <c r="C163" s="1" t="s">
        <v>15</v>
      </c>
      <c r="D163" s="1" t="s">
        <v>99</v>
      </c>
      <c r="E163" s="1">
        <v>7671.272727272727</v>
      </c>
      <c r="F163" s="1">
        <v>7218.272727272727</v>
      </c>
      <c r="G163" s="1">
        <v>453</v>
      </c>
      <c r="H163" s="1" t="s">
        <v>82</v>
      </c>
      <c r="I163" s="1" t="s">
        <v>160</v>
      </c>
      <c r="K163" t="str">
        <f>Table1[[#This Row],[Customer Profesi]]</f>
        <v>PEGAWAI NEGERI</v>
      </c>
      <c r="L163">
        <f>COUNTIFS(K163:$K$1001,K163)</f>
        <v>230</v>
      </c>
      <c r="M163">
        <f t="shared" si="8"/>
        <v>0</v>
      </c>
      <c r="N163">
        <f t="shared" si="9"/>
        <v>8</v>
      </c>
      <c r="O163">
        <f>COUNTIFS($N$2:N163,N163)</f>
        <v>162</v>
      </c>
      <c r="P163">
        <f t="shared" si="10"/>
        <v>0</v>
      </c>
    </row>
    <row r="164" spans="1:16" x14ac:dyDescent="0.25">
      <c r="A164" s="1" t="s">
        <v>113</v>
      </c>
      <c r="B164" s="1" t="s">
        <v>127</v>
      </c>
      <c r="C164" s="1" t="s">
        <v>13</v>
      </c>
      <c r="D164" s="1" t="s">
        <v>99</v>
      </c>
      <c r="E164" s="1">
        <v>7621.272727272727</v>
      </c>
      <c r="F164" s="1">
        <v>7218.272727272727</v>
      </c>
      <c r="G164" s="1">
        <v>403</v>
      </c>
      <c r="H164" s="1" t="s">
        <v>82</v>
      </c>
      <c r="I164" s="1" t="s">
        <v>160</v>
      </c>
      <c r="K164" t="str">
        <f>Table1[[#This Row],[Customer Profesi]]</f>
        <v>PEGAWAI NEGERI</v>
      </c>
      <c r="L164">
        <f>COUNTIFS(K164:$K$1001,K164)</f>
        <v>229</v>
      </c>
      <c r="M164">
        <f t="shared" si="8"/>
        <v>0</v>
      </c>
      <c r="N164">
        <f t="shared" si="9"/>
        <v>8</v>
      </c>
      <c r="O164">
        <f>COUNTIFS($N$2:N164,N164)</f>
        <v>163</v>
      </c>
      <c r="P164">
        <f t="shared" si="10"/>
        <v>0</v>
      </c>
    </row>
    <row r="165" spans="1:16" x14ac:dyDescent="0.25">
      <c r="A165" s="1" t="s">
        <v>113</v>
      </c>
      <c r="B165" s="1" t="s">
        <v>127</v>
      </c>
      <c r="C165" s="1" t="s">
        <v>14</v>
      </c>
      <c r="D165" s="1" t="s">
        <v>101</v>
      </c>
      <c r="E165" s="1">
        <v>6141.6842105263158</v>
      </c>
      <c r="F165" s="1">
        <v>5727.6842105263158</v>
      </c>
      <c r="G165" s="1">
        <v>414</v>
      </c>
      <c r="H165" s="1" t="s">
        <v>82</v>
      </c>
      <c r="I165" s="1" t="s">
        <v>160</v>
      </c>
      <c r="K165" t="str">
        <f>Table1[[#This Row],[Customer Profesi]]</f>
        <v>PEGAWAI NEGERI</v>
      </c>
      <c r="L165">
        <f>COUNTIFS(K165:$K$1001,K165)</f>
        <v>228</v>
      </c>
      <c r="M165">
        <f t="shared" si="8"/>
        <v>0</v>
      </c>
      <c r="N165">
        <f t="shared" si="9"/>
        <v>8</v>
      </c>
      <c r="O165">
        <f>COUNTIFS($N$2:N165,N165)</f>
        <v>164</v>
      </c>
      <c r="P165">
        <f t="shared" si="10"/>
        <v>0</v>
      </c>
    </row>
    <row r="166" spans="1:16" x14ac:dyDescent="0.25">
      <c r="A166" s="1" t="s">
        <v>113</v>
      </c>
      <c r="B166" s="1" t="s">
        <v>127</v>
      </c>
      <c r="C166" s="1" t="s">
        <v>15</v>
      </c>
      <c r="D166" s="1" t="s">
        <v>92</v>
      </c>
      <c r="E166" s="1">
        <v>8980.174757281553</v>
      </c>
      <c r="F166" s="1">
        <v>8675.174757281553</v>
      </c>
      <c r="G166" s="1">
        <v>305</v>
      </c>
      <c r="H166" s="1" t="s">
        <v>80</v>
      </c>
      <c r="I166" s="1" t="s">
        <v>160</v>
      </c>
      <c r="K166" t="str">
        <f>Table1[[#This Row],[Customer Profesi]]</f>
        <v>WIRASWASTA</v>
      </c>
      <c r="L166">
        <f>COUNTIFS(K166:$K$1001,K166)</f>
        <v>201</v>
      </c>
      <c r="M166">
        <f t="shared" si="8"/>
        <v>0</v>
      </c>
      <c r="N166">
        <f t="shared" si="9"/>
        <v>8</v>
      </c>
      <c r="O166">
        <f>COUNTIFS($N$2:N166,N166)</f>
        <v>165</v>
      </c>
      <c r="P166">
        <f t="shared" si="10"/>
        <v>0</v>
      </c>
    </row>
    <row r="167" spans="1:16" x14ac:dyDescent="0.25">
      <c r="A167" s="1" t="s">
        <v>113</v>
      </c>
      <c r="B167" s="1" t="s">
        <v>128</v>
      </c>
      <c r="C167" s="1" t="s">
        <v>16</v>
      </c>
      <c r="D167" s="1" t="s">
        <v>100</v>
      </c>
      <c r="E167" s="1">
        <v>11051.619047619046</v>
      </c>
      <c r="F167" s="1">
        <v>10971.619047619046</v>
      </c>
      <c r="G167" s="1">
        <v>80</v>
      </c>
      <c r="H167" s="1" t="s">
        <v>82</v>
      </c>
      <c r="I167" s="1" t="s">
        <v>160</v>
      </c>
      <c r="K167" t="str">
        <f>Table1[[#This Row],[Customer Profesi]]</f>
        <v>PEGAWAI NEGERI</v>
      </c>
      <c r="L167">
        <f>COUNTIFS(K167:$K$1001,K167)</f>
        <v>227</v>
      </c>
      <c r="M167">
        <f t="shared" si="8"/>
        <v>0</v>
      </c>
      <c r="N167">
        <f t="shared" si="9"/>
        <v>8</v>
      </c>
      <c r="O167">
        <f>COUNTIFS($N$2:N167,N167)</f>
        <v>166</v>
      </c>
      <c r="P167">
        <f t="shared" si="10"/>
        <v>0</v>
      </c>
    </row>
    <row r="168" spans="1:16" x14ac:dyDescent="0.25">
      <c r="A168" s="1" t="s">
        <v>113</v>
      </c>
      <c r="B168" s="1" t="s">
        <v>128</v>
      </c>
      <c r="C168" s="1" t="s">
        <v>17</v>
      </c>
      <c r="D168" s="1" t="s">
        <v>95</v>
      </c>
      <c r="E168" s="1">
        <v>8107.8461538461543</v>
      </c>
      <c r="F168" s="1">
        <v>7700.8461538461543</v>
      </c>
      <c r="G168" s="1">
        <v>407</v>
      </c>
      <c r="H168" s="1" t="s">
        <v>80</v>
      </c>
      <c r="I168" s="1" t="s">
        <v>160</v>
      </c>
      <c r="K168" t="str">
        <f>Table1[[#This Row],[Customer Profesi]]</f>
        <v>WIRASWASTA</v>
      </c>
      <c r="L168">
        <f>COUNTIFS(K168:$K$1001,K168)</f>
        <v>200</v>
      </c>
      <c r="M168">
        <f t="shared" si="8"/>
        <v>0</v>
      </c>
      <c r="N168">
        <f t="shared" si="9"/>
        <v>8</v>
      </c>
      <c r="O168">
        <f>COUNTIFS($N$2:N168,N168)</f>
        <v>167</v>
      </c>
      <c r="P168">
        <f t="shared" si="10"/>
        <v>0</v>
      </c>
    </row>
    <row r="169" spans="1:16" x14ac:dyDescent="0.25">
      <c r="A169" s="1" t="s">
        <v>113</v>
      </c>
      <c r="B169" s="1" t="s">
        <v>128</v>
      </c>
      <c r="C169" s="1" t="s">
        <v>16</v>
      </c>
      <c r="D169" s="1" t="s">
        <v>97</v>
      </c>
      <c r="E169" s="1">
        <v>6650.3039215686276</v>
      </c>
      <c r="F169" s="1">
        <v>6200.3039215686276</v>
      </c>
      <c r="G169" s="1">
        <v>450</v>
      </c>
      <c r="H169" s="1" t="s">
        <v>80</v>
      </c>
      <c r="I169" s="1" t="s">
        <v>160</v>
      </c>
      <c r="K169" t="str">
        <f>Table1[[#This Row],[Customer Profesi]]</f>
        <v>WIRASWASTA</v>
      </c>
      <c r="L169">
        <f>COUNTIFS(K169:$K$1001,K169)</f>
        <v>199</v>
      </c>
      <c r="M169">
        <f t="shared" si="8"/>
        <v>0</v>
      </c>
      <c r="N169">
        <f t="shared" si="9"/>
        <v>8</v>
      </c>
      <c r="O169">
        <f>COUNTIFS($N$2:N169,N169)</f>
        <v>168</v>
      </c>
      <c r="P169">
        <f t="shared" si="10"/>
        <v>0</v>
      </c>
    </row>
    <row r="170" spans="1:16" x14ac:dyDescent="0.25">
      <c r="A170" s="1" t="s">
        <v>113</v>
      </c>
      <c r="B170" s="1" t="s">
        <v>128</v>
      </c>
      <c r="C170" s="1" t="s">
        <v>17</v>
      </c>
      <c r="D170" s="1" t="s">
        <v>98</v>
      </c>
      <c r="E170" s="1">
        <v>6783.7368421052633</v>
      </c>
      <c r="F170" s="1">
        <v>6691.7368421052633</v>
      </c>
      <c r="G170" s="1">
        <v>92</v>
      </c>
      <c r="H170" s="1" t="s">
        <v>81</v>
      </c>
      <c r="I170" s="1" t="s">
        <v>160</v>
      </c>
      <c r="K170" t="str">
        <f>Table1[[#This Row],[Customer Profesi]]</f>
        <v>KARYAWAN SWASTA</v>
      </c>
      <c r="L170">
        <f>COUNTIFS(K170:$K$1001,K170)</f>
        <v>226</v>
      </c>
      <c r="M170">
        <f t="shared" si="8"/>
        <v>0</v>
      </c>
      <c r="N170">
        <f t="shared" si="9"/>
        <v>8</v>
      </c>
      <c r="O170">
        <f>COUNTIFS($N$2:N170,N170)</f>
        <v>169</v>
      </c>
      <c r="P170">
        <f t="shared" si="10"/>
        <v>0</v>
      </c>
    </row>
    <row r="171" spans="1:16" x14ac:dyDescent="0.25">
      <c r="A171" s="1" t="s">
        <v>113</v>
      </c>
      <c r="B171" s="1" t="s">
        <v>128</v>
      </c>
      <c r="C171" s="1" t="s">
        <v>18</v>
      </c>
      <c r="D171" s="1" t="s">
        <v>96</v>
      </c>
      <c r="E171" s="1">
        <v>9593.7435897435898</v>
      </c>
      <c r="F171" s="1">
        <v>9217.7435897435898</v>
      </c>
      <c r="G171" s="1">
        <v>376</v>
      </c>
      <c r="H171" s="1" t="s">
        <v>81</v>
      </c>
      <c r="I171" s="1" t="s">
        <v>160</v>
      </c>
      <c r="K171" t="str">
        <f>Table1[[#This Row],[Customer Profesi]]</f>
        <v>KARYAWAN SWASTA</v>
      </c>
      <c r="L171">
        <f>COUNTIFS(K171:$K$1001,K171)</f>
        <v>225</v>
      </c>
      <c r="M171">
        <f t="shared" si="8"/>
        <v>0</v>
      </c>
      <c r="N171">
        <f t="shared" si="9"/>
        <v>8</v>
      </c>
      <c r="O171">
        <f>COUNTIFS($N$2:N171,N171)</f>
        <v>170</v>
      </c>
      <c r="P171">
        <f t="shared" si="10"/>
        <v>0</v>
      </c>
    </row>
    <row r="172" spans="1:16" x14ac:dyDescent="0.25">
      <c r="A172" s="1" t="s">
        <v>113</v>
      </c>
      <c r="B172" s="1" t="s">
        <v>128</v>
      </c>
      <c r="C172" s="1" t="s">
        <v>18</v>
      </c>
      <c r="D172" s="1" t="s">
        <v>96</v>
      </c>
      <c r="E172" s="1">
        <v>9456.7435897435898</v>
      </c>
      <c r="F172" s="1">
        <v>9217.7435897435898</v>
      </c>
      <c r="G172" s="1">
        <v>239</v>
      </c>
      <c r="H172" s="1" t="s">
        <v>82</v>
      </c>
      <c r="I172" s="1" t="s">
        <v>160</v>
      </c>
      <c r="K172" t="str">
        <f>Table1[[#This Row],[Customer Profesi]]</f>
        <v>PEGAWAI NEGERI</v>
      </c>
      <c r="L172">
        <f>COUNTIFS(K172:$K$1001,K172)</f>
        <v>226</v>
      </c>
      <c r="M172">
        <f t="shared" si="8"/>
        <v>0</v>
      </c>
      <c r="N172">
        <f t="shared" si="9"/>
        <v>8</v>
      </c>
      <c r="O172">
        <f>COUNTIFS($N$2:N172,N172)</f>
        <v>171</v>
      </c>
      <c r="P172">
        <f t="shared" si="10"/>
        <v>0</v>
      </c>
    </row>
    <row r="173" spans="1:16" x14ac:dyDescent="0.25">
      <c r="A173" s="1" t="s">
        <v>113</v>
      </c>
      <c r="B173" s="1" t="s">
        <v>128</v>
      </c>
      <c r="C173" s="1" t="s">
        <v>16</v>
      </c>
      <c r="D173" s="1" t="s">
        <v>93</v>
      </c>
      <c r="E173" s="1">
        <v>5484.7317073170734</v>
      </c>
      <c r="F173" s="1">
        <v>5216.7317073170734</v>
      </c>
      <c r="G173" s="1">
        <v>268</v>
      </c>
      <c r="H173" s="1" t="s">
        <v>82</v>
      </c>
      <c r="I173" s="1" t="s">
        <v>160</v>
      </c>
      <c r="K173" t="str">
        <f>Table1[[#This Row],[Customer Profesi]]</f>
        <v>PEGAWAI NEGERI</v>
      </c>
      <c r="L173">
        <f>COUNTIFS(K173:$K$1001,K173)</f>
        <v>225</v>
      </c>
      <c r="M173">
        <f t="shared" si="8"/>
        <v>0</v>
      </c>
      <c r="N173">
        <f t="shared" si="9"/>
        <v>8</v>
      </c>
      <c r="O173">
        <f>COUNTIFS($N$2:N173,N173)</f>
        <v>172</v>
      </c>
      <c r="P173">
        <f t="shared" si="10"/>
        <v>0</v>
      </c>
    </row>
    <row r="174" spans="1:16" x14ac:dyDescent="0.25">
      <c r="A174" s="1" t="s">
        <v>113</v>
      </c>
      <c r="B174" s="1" t="s">
        <v>128</v>
      </c>
      <c r="C174" s="1" t="s">
        <v>18</v>
      </c>
      <c r="D174" s="1" t="s">
        <v>97</v>
      </c>
      <c r="E174" s="1">
        <v>6335.3039215686276</v>
      </c>
      <c r="F174" s="1">
        <v>6200.3039215686276</v>
      </c>
      <c r="G174" s="1">
        <v>135</v>
      </c>
      <c r="H174" s="1" t="s">
        <v>84</v>
      </c>
      <c r="I174" s="1" t="s">
        <v>160</v>
      </c>
      <c r="K174" t="str">
        <f>Table1[[#This Row],[Customer Profesi]]</f>
        <v>PENDIDIKAN</v>
      </c>
      <c r="L174">
        <f>COUNTIFS(K174:$K$1001,K174)</f>
        <v>105</v>
      </c>
      <c r="M174">
        <f t="shared" si="8"/>
        <v>0</v>
      </c>
      <c r="N174">
        <f t="shared" si="9"/>
        <v>8</v>
      </c>
      <c r="O174">
        <f>COUNTIFS($N$2:N174,N174)</f>
        <v>173</v>
      </c>
      <c r="P174">
        <f t="shared" si="10"/>
        <v>0</v>
      </c>
    </row>
    <row r="175" spans="1:16" x14ac:dyDescent="0.25">
      <c r="A175" s="1" t="s">
        <v>113</v>
      </c>
      <c r="B175" s="1" t="s">
        <v>128</v>
      </c>
      <c r="C175" s="1" t="s">
        <v>16</v>
      </c>
      <c r="D175" s="1" t="s">
        <v>94</v>
      </c>
      <c r="E175" s="1">
        <v>8565.5108695652179</v>
      </c>
      <c r="F175" s="1">
        <v>8191.5108695652179</v>
      </c>
      <c r="G175" s="1">
        <v>374</v>
      </c>
      <c r="H175" s="1" t="s">
        <v>81</v>
      </c>
      <c r="I175" s="1" t="s">
        <v>160</v>
      </c>
      <c r="K175" t="str">
        <f>Table1[[#This Row],[Customer Profesi]]</f>
        <v>KARYAWAN SWASTA</v>
      </c>
      <c r="L175">
        <f>COUNTIFS(K175:$K$1001,K175)</f>
        <v>224</v>
      </c>
      <c r="M175">
        <f t="shared" si="8"/>
        <v>0</v>
      </c>
      <c r="N175">
        <f t="shared" si="9"/>
        <v>8</v>
      </c>
      <c r="O175">
        <f>COUNTIFS($N$2:N175,N175)</f>
        <v>174</v>
      </c>
      <c r="P175">
        <f t="shared" si="10"/>
        <v>0</v>
      </c>
    </row>
    <row r="176" spans="1:16" x14ac:dyDescent="0.25">
      <c r="A176" s="1" t="s">
        <v>113</v>
      </c>
      <c r="B176" s="1" t="s">
        <v>128</v>
      </c>
      <c r="C176" s="1" t="s">
        <v>18</v>
      </c>
      <c r="D176" s="1" t="s">
        <v>99</v>
      </c>
      <c r="E176" s="1">
        <v>7661.272727272727</v>
      </c>
      <c r="F176" s="1">
        <v>7218.272727272727</v>
      </c>
      <c r="G176" s="1">
        <v>443</v>
      </c>
      <c r="H176" s="1" t="s">
        <v>81</v>
      </c>
      <c r="I176" s="1" t="s">
        <v>160</v>
      </c>
      <c r="K176" t="str">
        <f>Table1[[#This Row],[Customer Profesi]]</f>
        <v>KARYAWAN SWASTA</v>
      </c>
      <c r="L176">
        <f>COUNTIFS(K176:$K$1001,K176)</f>
        <v>223</v>
      </c>
      <c r="M176">
        <f t="shared" si="8"/>
        <v>0</v>
      </c>
      <c r="N176">
        <f t="shared" si="9"/>
        <v>8</v>
      </c>
      <c r="O176">
        <f>COUNTIFS($N$2:N176,N176)</f>
        <v>175</v>
      </c>
      <c r="P176">
        <f t="shared" si="10"/>
        <v>0</v>
      </c>
    </row>
    <row r="177" spans="1:16" x14ac:dyDescent="0.25">
      <c r="A177" s="1" t="s">
        <v>113</v>
      </c>
      <c r="B177" s="1" t="s">
        <v>128</v>
      </c>
      <c r="C177" s="1" t="s">
        <v>16</v>
      </c>
      <c r="D177" s="1" t="s">
        <v>98</v>
      </c>
      <c r="E177" s="1">
        <v>7078.7368421052633</v>
      </c>
      <c r="F177" s="1">
        <v>6691.7368421052633</v>
      </c>
      <c r="G177" s="1">
        <v>387</v>
      </c>
      <c r="H177" s="1" t="s">
        <v>81</v>
      </c>
      <c r="I177" s="1" t="s">
        <v>160</v>
      </c>
      <c r="K177" t="str">
        <f>Table1[[#This Row],[Customer Profesi]]</f>
        <v>KARYAWAN SWASTA</v>
      </c>
      <c r="L177">
        <f>COUNTIFS(K177:$K$1001,K177)</f>
        <v>222</v>
      </c>
      <c r="M177">
        <f t="shared" si="8"/>
        <v>0</v>
      </c>
      <c r="N177">
        <f t="shared" si="9"/>
        <v>8</v>
      </c>
      <c r="O177">
        <f>COUNTIFS($N$2:N177,N177)</f>
        <v>176</v>
      </c>
      <c r="P177">
        <f t="shared" si="10"/>
        <v>0</v>
      </c>
    </row>
    <row r="178" spans="1:16" x14ac:dyDescent="0.25">
      <c r="A178" s="1" t="s">
        <v>113</v>
      </c>
      <c r="B178" s="1" t="s">
        <v>128</v>
      </c>
      <c r="C178" s="1" t="s">
        <v>17</v>
      </c>
      <c r="D178" s="1" t="s">
        <v>96</v>
      </c>
      <c r="E178" s="1">
        <v>9500.7435897435898</v>
      </c>
      <c r="F178" s="1">
        <v>9217.7435897435898</v>
      </c>
      <c r="G178" s="1">
        <v>283</v>
      </c>
      <c r="H178" s="1" t="s">
        <v>80</v>
      </c>
      <c r="I178" s="1" t="s">
        <v>160</v>
      </c>
      <c r="K178" t="str">
        <f>Table1[[#This Row],[Customer Profesi]]</f>
        <v>WIRASWASTA</v>
      </c>
      <c r="L178">
        <f>COUNTIFS(K178:$K$1001,K178)</f>
        <v>198</v>
      </c>
      <c r="M178">
        <f t="shared" si="8"/>
        <v>0</v>
      </c>
      <c r="N178">
        <f t="shared" si="9"/>
        <v>8</v>
      </c>
      <c r="O178">
        <f>COUNTIFS($N$2:N178,N178)</f>
        <v>177</v>
      </c>
      <c r="P178">
        <f t="shared" si="10"/>
        <v>0</v>
      </c>
    </row>
    <row r="179" spans="1:16" x14ac:dyDescent="0.25">
      <c r="A179" s="1" t="s">
        <v>113</v>
      </c>
      <c r="B179" s="1" t="s">
        <v>128</v>
      </c>
      <c r="C179" s="1" t="s">
        <v>18</v>
      </c>
      <c r="D179" s="1" t="s">
        <v>94</v>
      </c>
      <c r="E179" s="1">
        <v>8556.5108695652179</v>
      </c>
      <c r="F179" s="1">
        <v>8191.5108695652179</v>
      </c>
      <c r="G179" s="1">
        <v>365</v>
      </c>
      <c r="H179" s="1" t="s">
        <v>82</v>
      </c>
      <c r="I179" s="1" t="s">
        <v>160</v>
      </c>
      <c r="K179" t="str">
        <f>Table1[[#This Row],[Customer Profesi]]</f>
        <v>PEGAWAI NEGERI</v>
      </c>
      <c r="L179">
        <f>COUNTIFS(K179:$K$1001,K179)</f>
        <v>224</v>
      </c>
      <c r="M179">
        <f t="shared" si="8"/>
        <v>0</v>
      </c>
      <c r="N179">
        <f t="shared" si="9"/>
        <v>8</v>
      </c>
      <c r="O179">
        <f>COUNTIFS($N$2:N179,N179)</f>
        <v>178</v>
      </c>
      <c r="P179">
        <f t="shared" si="10"/>
        <v>0</v>
      </c>
    </row>
    <row r="180" spans="1:16" x14ac:dyDescent="0.25">
      <c r="A180" s="1" t="s">
        <v>113</v>
      </c>
      <c r="B180" s="1" t="s">
        <v>128</v>
      </c>
      <c r="C180" s="1" t="s">
        <v>16</v>
      </c>
      <c r="D180" s="1" t="s">
        <v>93</v>
      </c>
      <c r="E180" s="1">
        <v>5488.7317073170734</v>
      </c>
      <c r="F180" s="1">
        <v>5216.7317073170734</v>
      </c>
      <c r="G180" s="1">
        <v>272</v>
      </c>
      <c r="H180" s="1" t="s">
        <v>80</v>
      </c>
      <c r="I180" s="1" t="s">
        <v>160</v>
      </c>
      <c r="K180" t="str">
        <f>Table1[[#This Row],[Customer Profesi]]</f>
        <v>WIRASWASTA</v>
      </c>
      <c r="L180">
        <f>COUNTIFS(K180:$K$1001,K180)</f>
        <v>197</v>
      </c>
      <c r="M180">
        <f t="shared" si="8"/>
        <v>0</v>
      </c>
      <c r="N180">
        <f t="shared" si="9"/>
        <v>8</v>
      </c>
      <c r="O180">
        <f>COUNTIFS($N$2:N180,N180)</f>
        <v>179</v>
      </c>
      <c r="P180">
        <f t="shared" si="10"/>
        <v>0</v>
      </c>
    </row>
    <row r="181" spans="1:16" x14ac:dyDescent="0.25">
      <c r="A181" s="1" t="s">
        <v>113</v>
      </c>
      <c r="B181" s="1" t="s">
        <v>128</v>
      </c>
      <c r="C181" s="1" t="s">
        <v>16</v>
      </c>
      <c r="D181" s="1" t="s">
        <v>96</v>
      </c>
      <c r="E181" s="1">
        <v>9575.7435897435898</v>
      </c>
      <c r="F181" s="1">
        <v>9217.7435897435898</v>
      </c>
      <c r="G181" s="1">
        <v>358</v>
      </c>
      <c r="H181" s="1" t="s">
        <v>149</v>
      </c>
      <c r="I181" s="1" t="s">
        <v>160</v>
      </c>
      <c r="K181" t="str">
        <f>Table1[[#This Row],[Customer Profesi]]</f>
        <v>APARAT</v>
      </c>
      <c r="L181">
        <f>COUNTIFS(K181:$K$1001,K181)</f>
        <v>47</v>
      </c>
      <c r="M181">
        <f t="shared" si="8"/>
        <v>0</v>
      </c>
      <c r="N181">
        <f t="shared" si="9"/>
        <v>8</v>
      </c>
      <c r="O181">
        <f>COUNTIFS($N$2:N181,N181)</f>
        <v>180</v>
      </c>
      <c r="P181">
        <f t="shared" si="10"/>
        <v>0</v>
      </c>
    </row>
    <row r="182" spans="1:16" x14ac:dyDescent="0.25">
      <c r="A182" s="1" t="s">
        <v>113</v>
      </c>
      <c r="B182" s="1" t="s">
        <v>128</v>
      </c>
      <c r="C182" s="1" t="s">
        <v>17</v>
      </c>
      <c r="D182" s="1" t="s">
        <v>92</v>
      </c>
      <c r="E182" s="1">
        <v>9043.174757281553</v>
      </c>
      <c r="F182" s="1">
        <v>8675.174757281553</v>
      </c>
      <c r="G182" s="1">
        <v>368</v>
      </c>
      <c r="H182" s="1" t="s">
        <v>80</v>
      </c>
      <c r="I182" s="1" t="s">
        <v>160</v>
      </c>
      <c r="K182" t="str">
        <f>Table1[[#This Row],[Customer Profesi]]</f>
        <v>WIRASWASTA</v>
      </c>
      <c r="L182">
        <f>COUNTIFS(K182:$K$1001,K182)</f>
        <v>196</v>
      </c>
      <c r="M182">
        <f t="shared" si="8"/>
        <v>0</v>
      </c>
      <c r="N182">
        <f t="shared" si="9"/>
        <v>8</v>
      </c>
      <c r="O182">
        <f>COUNTIFS($N$2:N182,N182)</f>
        <v>181</v>
      </c>
      <c r="P182">
        <f t="shared" si="10"/>
        <v>0</v>
      </c>
    </row>
    <row r="183" spans="1:16" x14ac:dyDescent="0.25">
      <c r="A183" s="1" t="s">
        <v>113</v>
      </c>
      <c r="B183" s="1" t="s">
        <v>128</v>
      </c>
      <c r="C183" s="1" t="s">
        <v>17</v>
      </c>
      <c r="D183" s="1" t="s">
        <v>96</v>
      </c>
      <c r="E183" s="1">
        <v>9518.7435897435898</v>
      </c>
      <c r="F183" s="1">
        <v>9217.7435897435898</v>
      </c>
      <c r="G183" s="1">
        <v>301</v>
      </c>
      <c r="H183" s="1" t="s">
        <v>81</v>
      </c>
      <c r="I183" s="1" t="s">
        <v>160</v>
      </c>
      <c r="K183" t="str">
        <f>Table1[[#This Row],[Customer Profesi]]</f>
        <v>KARYAWAN SWASTA</v>
      </c>
      <c r="L183">
        <f>COUNTIFS(K183:$K$1001,K183)</f>
        <v>221</v>
      </c>
      <c r="M183">
        <f t="shared" si="8"/>
        <v>0</v>
      </c>
      <c r="N183">
        <f t="shared" si="9"/>
        <v>8</v>
      </c>
      <c r="O183">
        <f>COUNTIFS($N$2:N183,N183)</f>
        <v>182</v>
      </c>
      <c r="P183">
        <f t="shared" si="10"/>
        <v>0</v>
      </c>
    </row>
    <row r="184" spans="1:16" x14ac:dyDescent="0.25">
      <c r="A184" s="1" t="s">
        <v>113</v>
      </c>
      <c r="B184" s="1" t="s">
        <v>128</v>
      </c>
      <c r="C184" s="1" t="s">
        <v>17</v>
      </c>
      <c r="D184" s="1" t="s">
        <v>100</v>
      </c>
      <c r="E184" s="1">
        <v>11432.619047619046</v>
      </c>
      <c r="F184" s="1">
        <v>10971.619047619046</v>
      </c>
      <c r="G184" s="1">
        <v>461</v>
      </c>
      <c r="H184" s="1" t="s">
        <v>80</v>
      </c>
      <c r="I184" s="1" t="s">
        <v>160</v>
      </c>
      <c r="K184" t="str">
        <f>Table1[[#This Row],[Customer Profesi]]</f>
        <v>WIRASWASTA</v>
      </c>
      <c r="L184">
        <f>COUNTIFS(K184:$K$1001,K184)</f>
        <v>195</v>
      </c>
      <c r="M184">
        <f t="shared" si="8"/>
        <v>0</v>
      </c>
      <c r="N184">
        <f t="shared" si="9"/>
        <v>8</v>
      </c>
      <c r="O184">
        <f>COUNTIFS($N$2:N184,N184)</f>
        <v>183</v>
      </c>
      <c r="P184">
        <f t="shared" si="10"/>
        <v>0</v>
      </c>
    </row>
    <row r="185" spans="1:16" x14ac:dyDescent="0.25">
      <c r="A185" s="1" t="s">
        <v>113</v>
      </c>
      <c r="B185" s="1" t="s">
        <v>128</v>
      </c>
      <c r="C185" s="1" t="s">
        <v>16</v>
      </c>
      <c r="D185" s="1" t="s">
        <v>96</v>
      </c>
      <c r="E185" s="1">
        <v>9553.7435897435898</v>
      </c>
      <c r="F185" s="1">
        <v>9217.7435897435898</v>
      </c>
      <c r="G185" s="1">
        <v>336</v>
      </c>
      <c r="H185" s="1" t="s">
        <v>81</v>
      </c>
      <c r="I185" s="1" t="s">
        <v>160</v>
      </c>
      <c r="K185" t="str">
        <f>Table1[[#This Row],[Customer Profesi]]</f>
        <v>KARYAWAN SWASTA</v>
      </c>
      <c r="L185">
        <f>COUNTIFS(K185:$K$1001,K185)</f>
        <v>220</v>
      </c>
      <c r="M185">
        <f t="shared" si="8"/>
        <v>0</v>
      </c>
      <c r="N185">
        <f t="shared" si="9"/>
        <v>8</v>
      </c>
      <c r="O185">
        <f>COUNTIFS($N$2:N185,N185)</f>
        <v>184</v>
      </c>
      <c r="P185">
        <f t="shared" si="10"/>
        <v>0</v>
      </c>
    </row>
    <row r="186" spans="1:16" x14ac:dyDescent="0.25">
      <c r="A186" s="1" t="s">
        <v>113</v>
      </c>
      <c r="B186" s="1" t="s">
        <v>128</v>
      </c>
      <c r="C186" s="1" t="s">
        <v>18</v>
      </c>
      <c r="D186" s="1" t="s">
        <v>100</v>
      </c>
      <c r="E186" s="1">
        <v>11205.619047619046</v>
      </c>
      <c r="F186" s="1">
        <v>10971.619047619046</v>
      </c>
      <c r="G186" s="1">
        <v>234</v>
      </c>
      <c r="H186" s="1" t="s">
        <v>82</v>
      </c>
      <c r="I186" s="1" t="s">
        <v>160</v>
      </c>
      <c r="K186" t="str">
        <f>Table1[[#This Row],[Customer Profesi]]</f>
        <v>PEGAWAI NEGERI</v>
      </c>
      <c r="L186">
        <f>COUNTIFS(K186:$K$1001,K186)</f>
        <v>223</v>
      </c>
      <c r="M186">
        <f t="shared" si="8"/>
        <v>0</v>
      </c>
      <c r="N186">
        <f t="shared" si="9"/>
        <v>8</v>
      </c>
      <c r="O186">
        <f>COUNTIFS($N$2:N186,N186)</f>
        <v>185</v>
      </c>
      <c r="P186">
        <f t="shared" si="10"/>
        <v>0</v>
      </c>
    </row>
    <row r="187" spans="1:16" x14ac:dyDescent="0.25">
      <c r="A187" s="1" t="s">
        <v>113</v>
      </c>
      <c r="B187" s="1" t="s">
        <v>128</v>
      </c>
      <c r="C187" s="1" t="s">
        <v>18</v>
      </c>
      <c r="D187" s="1" t="s">
        <v>98</v>
      </c>
      <c r="E187" s="1">
        <v>6884.7368421052633</v>
      </c>
      <c r="F187" s="1">
        <v>6691.7368421052633</v>
      </c>
      <c r="G187" s="1">
        <v>193</v>
      </c>
      <c r="H187" s="1" t="s">
        <v>81</v>
      </c>
      <c r="I187" s="1" t="s">
        <v>160</v>
      </c>
      <c r="K187" t="str">
        <f>Table1[[#This Row],[Customer Profesi]]</f>
        <v>KARYAWAN SWASTA</v>
      </c>
      <c r="L187">
        <f>COUNTIFS(K187:$K$1001,K187)</f>
        <v>219</v>
      </c>
      <c r="M187">
        <f t="shared" si="8"/>
        <v>0</v>
      </c>
      <c r="N187">
        <f t="shared" si="9"/>
        <v>8</v>
      </c>
      <c r="O187">
        <f>COUNTIFS($N$2:N187,N187)</f>
        <v>186</v>
      </c>
      <c r="P187">
        <f t="shared" si="10"/>
        <v>0</v>
      </c>
    </row>
    <row r="188" spans="1:16" x14ac:dyDescent="0.25">
      <c r="A188" s="1" t="s">
        <v>113</v>
      </c>
      <c r="B188" s="1" t="s">
        <v>128</v>
      </c>
      <c r="C188" s="1" t="s">
        <v>18</v>
      </c>
      <c r="D188" s="1" t="s">
        <v>101</v>
      </c>
      <c r="E188" s="1">
        <v>5918.6842105263158</v>
      </c>
      <c r="F188" s="1">
        <v>5727.6842105263158</v>
      </c>
      <c r="G188" s="1">
        <v>191</v>
      </c>
      <c r="H188" s="1" t="s">
        <v>82</v>
      </c>
      <c r="I188" s="1" t="s">
        <v>160</v>
      </c>
      <c r="K188" t="str">
        <f>Table1[[#This Row],[Customer Profesi]]</f>
        <v>PEGAWAI NEGERI</v>
      </c>
      <c r="L188">
        <f>COUNTIFS(K188:$K$1001,K188)</f>
        <v>222</v>
      </c>
      <c r="M188">
        <f t="shared" si="8"/>
        <v>0</v>
      </c>
      <c r="N188">
        <f t="shared" si="9"/>
        <v>8</v>
      </c>
      <c r="O188">
        <f>COUNTIFS($N$2:N188,N188)</f>
        <v>187</v>
      </c>
      <c r="P188">
        <f t="shared" si="10"/>
        <v>0</v>
      </c>
    </row>
    <row r="189" spans="1:16" x14ac:dyDescent="0.25">
      <c r="A189" s="1" t="s">
        <v>113</v>
      </c>
      <c r="B189" s="1" t="s">
        <v>128</v>
      </c>
      <c r="C189" s="1" t="s">
        <v>16</v>
      </c>
      <c r="D189" s="1" t="s">
        <v>96</v>
      </c>
      <c r="E189" s="1">
        <v>9614.7435897435898</v>
      </c>
      <c r="F189" s="1">
        <v>9217.7435897435898</v>
      </c>
      <c r="G189" s="1">
        <v>397</v>
      </c>
      <c r="H189" s="1" t="s">
        <v>82</v>
      </c>
      <c r="I189" s="1" t="s">
        <v>160</v>
      </c>
      <c r="K189" t="str">
        <f>Table1[[#This Row],[Customer Profesi]]</f>
        <v>PEGAWAI NEGERI</v>
      </c>
      <c r="L189">
        <f>COUNTIFS(K189:$K$1001,K189)</f>
        <v>221</v>
      </c>
      <c r="M189">
        <f t="shared" si="8"/>
        <v>0</v>
      </c>
      <c r="N189">
        <f t="shared" si="9"/>
        <v>8</v>
      </c>
      <c r="O189">
        <f>COUNTIFS($N$2:N189,N189)</f>
        <v>188</v>
      </c>
      <c r="P189">
        <f t="shared" si="10"/>
        <v>0</v>
      </c>
    </row>
    <row r="190" spans="1:16" x14ac:dyDescent="0.25">
      <c r="A190" s="1" t="s">
        <v>113</v>
      </c>
      <c r="B190" s="1" t="s">
        <v>128</v>
      </c>
      <c r="C190" s="1" t="s">
        <v>16</v>
      </c>
      <c r="D190" s="1" t="s">
        <v>97</v>
      </c>
      <c r="E190" s="1">
        <v>6459.3039215686276</v>
      </c>
      <c r="F190" s="1">
        <v>6200.3039215686276</v>
      </c>
      <c r="G190" s="1">
        <v>259</v>
      </c>
      <c r="H190" s="1" t="s">
        <v>81</v>
      </c>
      <c r="I190" s="1" t="s">
        <v>160</v>
      </c>
      <c r="K190" t="str">
        <f>Table1[[#This Row],[Customer Profesi]]</f>
        <v>KARYAWAN SWASTA</v>
      </c>
      <c r="L190">
        <f>COUNTIFS(K190:$K$1001,K190)</f>
        <v>218</v>
      </c>
      <c r="M190">
        <f t="shared" si="8"/>
        <v>0</v>
      </c>
      <c r="N190">
        <f t="shared" si="9"/>
        <v>8</v>
      </c>
      <c r="O190">
        <f>COUNTIFS($N$2:N190,N190)</f>
        <v>189</v>
      </c>
      <c r="P190">
        <f t="shared" si="10"/>
        <v>0</v>
      </c>
    </row>
    <row r="191" spans="1:16" x14ac:dyDescent="0.25">
      <c r="A191" s="1" t="s">
        <v>113</v>
      </c>
      <c r="B191" s="1" t="s">
        <v>128</v>
      </c>
      <c r="C191" s="1" t="s">
        <v>18</v>
      </c>
      <c r="D191" s="1" t="s">
        <v>99</v>
      </c>
      <c r="E191" s="1">
        <v>7492.272727272727</v>
      </c>
      <c r="F191" s="1">
        <v>7218.272727272727</v>
      </c>
      <c r="G191" s="1">
        <v>274</v>
      </c>
      <c r="H191" s="1" t="s">
        <v>149</v>
      </c>
      <c r="I191" s="1" t="s">
        <v>160</v>
      </c>
      <c r="K191" t="str">
        <f>Table1[[#This Row],[Customer Profesi]]</f>
        <v>APARAT</v>
      </c>
      <c r="L191">
        <f>COUNTIFS(K191:$K$1001,K191)</f>
        <v>46</v>
      </c>
      <c r="M191">
        <f t="shared" si="8"/>
        <v>0</v>
      </c>
      <c r="N191">
        <f t="shared" si="9"/>
        <v>8</v>
      </c>
      <c r="O191">
        <f>COUNTIFS($N$2:N191,N191)</f>
        <v>190</v>
      </c>
      <c r="P191">
        <f t="shared" si="10"/>
        <v>0</v>
      </c>
    </row>
    <row r="192" spans="1:16" x14ac:dyDescent="0.25">
      <c r="A192" s="1" t="s">
        <v>113</v>
      </c>
      <c r="B192" s="1" t="s">
        <v>128</v>
      </c>
      <c r="C192" s="1" t="s">
        <v>16</v>
      </c>
      <c r="D192" s="1" t="s">
        <v>100</v>
      </c>
      <c r="E192" s="1">
        <v>11171.619047619046</v>
      </c>
      <c r="F192" s="1">
        <v>10971.619047619046</v>
      </c>
      <c r="G192" s="1">
        <v>200</v>
      </c>
      <c r="H192" s="1" t="s">
        <v>80</v>
      </c>
      <c r="I192" s="1" t="s">
        <v>160</v>
      </c>
      <c r="K192" t="str">
        <f>Table1[[#This Row],[Customer Profesi]]</f>
        <v>WIRASWASTA</v>
      </c>
      <c r="L192">
        <f>COUNTIFS(K192:$K$1001,K192)</f>
        <v>194</v>
      </c>
      <c r="M192">
        <f t="shared" si="8"/>
        <v>0</v>
      </c>
      <c r="N192">
        <f t="shared" si="9"/>
        <v>8</v>
      </c>
      <c r="O192">
        <f>COUNTIFS($N$2:N192,N192)</f>
        <v>191</v>
      </c>
      <c r="P192">
        <f t="shared" si="10"/>
        <v>0</v>
      </c>
    </row>
    <row r="193" spans="1:16" x14ac:dyDescent="0.25">
      <c r="A193" s="1" t="s">
        <v>113</v>
      </c>
      <c r="B193" s="1" t="s">
        <v>128</v>
      </c>
      <c r="C193" s="1" t="s">
        <v>16</v>
      </c>
      <c r="D193" s="1" t="s">
        <v>95</v>
      </c>
      <c r="E193" s="1">
        <v>7805.8461538461543</v>
      </c>
      <c r="F193" s="1">
        <v>7700.8461538461543</v>
      </c>
      <c r="G193" s="1">
        <v>105</v>
      </c>
      <c r="H193" s="1" t="s">
        <v>80</v>
      </c>
      <c r="I193" s="1" t="s">
        <v>160</v>
      </c>
      <c r="K193" t="str">
        <f>Table1[[#This Row],[Customer Profesi]]</f>
        <v>WIRASWASTA</v>
      </c>
      <c r="L193">
        <f>COUNTIFS(K193:$K$1001,K193)</f>
        <v>193</v>
      </c>
      <c r="M193">
        <f t="shared" si="8"/>
        <v>0</v>
      </c>
      <c r="N193">
        <f t="shared" si="9"/>
        <v>8</v>
      </c>
      <c r="O193">
        <f>COUNTIFS($N$2:N193,N193)</f>
        <v>192</v>
      </c>
      <c r="P193">
        <f t="shared" si="10"/>
        <v>0</v>
      </c>
    </row>
    <row r="194" spans="1:16" x14ac:dyDescent="0.25">
      <c r="A194" s="1" t="s">
        <v>113</v>
      </c>
      <c r="B194" s="1" t="s">
        <v>128</v>
      </c>
      <c r="C194" s="1" t="s">
        <v>17</v>
      </c>
      <c r="D194" s="1" t="s">
        <v>92</v>
      </c>
      <c r="E194" s="1">
        <v>9081.174757281553</v>
      </c>
      <c r="F194" s="1">
        <v>8675.174757281553</v>
      </c>
      <c r="G194" s="1">
        <v>406</v>
      </c>
      <c r="H194" s="1" t="s">
        <v>81</v>
      </c>
      <c r="I194" s="1" t="s">
        <v>160</v>
      </c>
      <c r="K194" t="str">
        <f>Table1[[#This Row],[Customer Profesi]]</f>
        <v>KARYAWAN SWASTA</v>
      </c>
      <c r="L194">
        <f>COUNTIFS(K194:$K$1001,K194)</f>
        <v>217</v>
      </c>
      <c r="M194">
        <f t="shared" ref="M194:M257" si="11">IF(L194=1,1,0)</f>
        <v>0</v>
      </c>
      <c r="N194">
        <f t="shared" ref="N194:N257" si="12">RANK(M194,$M$2:$M$1001,0)</f>
        <v>8</v>
      </c>
      <c r="O194">
        <f>COUNTIFS($N$2:N194,N194)</f>
        <v>193</v>
      </c>
      <c r="P194">
        <f t="shared" si="10"/>
        <v>0</v>
      </c>
    </row>
    <row r="195" spans="1:16" x14ac:dyDescent="0.25">
      <c r="A195" s="1" t="s">
        <v>113</v>
      </c>
      <c r="B195" s="1" t="s">
        <v>128</v>
      </c>
      <c r="C195" s="1" t="s">
        <v>17</v>
      </c>
      <c r="D195" s="1" t="s">
        <v>93</v>
      </c>
      <c r="E195" s="1">
        <v>5623.7317073170734</v>
      </c>
      <c r="F195" s="1">
        <v>5216.7317073170734</v>
      </c>
      <c r="G195" s="1">
        <v>407</v>
      </c>
      <c r="H195" s="1" t="s">
        <v>81</v>
      </c>
      <c r="I195" s="1" t="s">
        <v>160</v>
      </c>
      <c r="K195" t="str">
        <f>Table1[[#This Row],[Customer Profesi]]</f>
        <v>KARYAWAN SWASTA</v>
      </c>
      <c r="L195">
        <f>COUNTIFS(K195:$K$1001,K195)</f>
        <v>216</v>
      </c>
      <c r="M195">
        <f t="shared" si="11"/>
        <v>0</v>
      </c>
      <c r="N195">
        <f t="shared" si="12"/>
        <v>8</v>
      </c>
      <c r="O195">
        <f>COUNTIFS($N$2:N195,N195)</f>
        <v>194</v>
      </c>
      <c r="P195">
        <f t="shared" ref="P195:P258" si="13">IF(M195=0,0,N195+O195)</f>
        <v>0</v>
      </c>
    </row>
    <row r="196" spans="1:16" x14ac:dyDescent="0.25">
      <c r="A196" s="1" t="s">
        <v>113</v>
      </c>
      <c r="B196" s="1" t="s">
        <v>128</v>
      </c>
      <c r="C196" s="1" t="s">
        <v>18</v>
      </c>
      <c r="D196" s="1" t="s">
        <v>94</v>
      </c>
      <c r="E196" s="1">
        <v>8570.5108695652179</v>
      </c>
      <c r="F196" s="1">
        <v>8191.5108695652179</v>
      </c>
      <c r="G196" s="1">
        <v>379</v>
      </c>
      <c r="H196" s="1" t="s">
        <v>80</v>
      </c>
      <c r="I196" s="1" t="s">
        <v>160</v>
      </c>
      <c r="K196" t="str">
        <f>Table1[[#This Row],[Customer Profesi]]</f>
        <v>WIRASWASTA</v>
      </c>
      <c r="L196">
        <f>COUNTIFS(K196:$K$1001,K196)</f>
        <v>192</v>
      </c>
      <c r="M196">
        <f t="shared" si="11"/>
        <v>0</v>
      </c>
      <c r="N196">
        <f t="shared" si="12"/>
        <v>8</v>
      </c>
      <c r="O196">
        <f>COUNTIFS($N$2:N196,N196)</f>
        <v>195</v>
      </c>
      <c r="P196">
        <f t="shared" si="13"/>
        <v>0</v>
      </c>
    </row>
    <row r="197" spans="1:16" x14ac:dyDescent="0.25">
      <c r="A197" s="1" t="s">
        <v>113</v>
      </c>
      <c r="B197" s="1" t="s">
        <v>128</v>
      </c>
      <c r="C197" s="1" t="s">
        <v>17</v>
      </c>
      <c r="D197" s="1" t="s">
        <v>96</v>
      </c>
      <c r="E197" s="1">
        <v>9548.7435897435898</v>
      </c>
      <c r="F197" s="1">
        <v>9217.7435897435898</v>
      </c>
      <c r="G197" s="1">
        <v>331</v>
      </c>
      <c r="H197" s="1" t="s">
        <v>84</v>
      </c>
      <c r="I197" s="1" t="s">
        <v>160</v>
      </c>
      <c r="K197" t="str">
        <f>Table1[[#This Row],[Customer Profesi]]</f>
        <v>PENDIDIKAN</v>
      </c>
      <c r="L197">
        <f>COUNTIFS(K197:$K$1001,K197)</f>
        <v>104</v>
      </c>
      <c r="M197">
        <f t="shared" si="11"/>
        <v>0</v>
      </c>
      <c r="N197">
        <f t="shared" si="12"/>
        <v>8</v>
      </c>
      <c r="O197">
        <f>COUNTIFS($N$2:N197,N197)</f>
        <v>196</v>
      </c>
      <c r="P197">
        <f t="shared" si="13"/>
        <v>0</v>
      </c>
    </row>
    <row r="198" spans="1:16" x14ac:dyDescent="0.25">
      <c r="A198" s="1" t="s">
        <v>113</v>
      </c>
      <c r="B198" s="1" t="s">
        <v>128</v>
      </c>
      <c r="C198" s="1" t="s">
        <v>18</v>
      </c>
      <c r="D198" s="1" t="s">
        <v>94</v>
      </c>
      <c r="E198" s="1">
        <v>8660.5108695652179</v>
      </c>
      <c r="F198" s="1">
        <v>8191.5108695652179</v>
      </c>
      <c r="G198" s="1">
        <v>469</v>
      </c>
      <c r="H198" s="1" t="s">
        <v>81</v>
      </c>
      <c r="I198" s="1" t="s">
        <v>160</v>
      </c>
      <c r="K198" t="str">
        <f>Table1[[#This Row],[Customer Profesi]]</f>
        <v>KARYAWAN SWASTA</v>
      </c>
      <c r="L198">
        <f>COUNTIFS(K198:$K$1001,K198)</f>
        <v>215</v>
      </c>
      <c r="M198">
        <f t="shared" si="11"/>
        <v>0</v>
      </c>
      <c r="N198">
        <f t="shared" si="12"/>
        <v>8</v>
      </c>
      <c r="O198">
        <f>COUNTIFS($N$2:N198,N198)</f>
        <v>197</v>
      </c>
      <c r="P198">
        <f t="shared" si="13"/>
        <v>0</v>
      </c>
    </row>
    <row r="199" spans="1:16" x14ac:dyDescent="0.25">
      <c r="A199" s="1" t="s">
        <v>113</v>
      </c>
      <c r="B199" s="1" t="s">
        <v>128</v>
      </c>
      <c r="C199" s="1" t="s">
        <v>18</v>
      </c>
      <c r="D199" s="1" t="s">
        <v>96</v>
      </c>
      <c r="E199" s="1">
        <v>9332.7435897435898</v>
      </c>
      <c r="F199" s="1">
        <v>9217.7435897435898</v>
      </c>
      <c r="G199" s="1">
        <v>115</v>
      </c>
      <c r="H199" s="1" t="s">
        <v>84</v>
      </c>
      <c r="I199" s="1" t="s">
        <v>160</v>
      </c>
      <c r="K199" t="str">
        <f>Table1[[#This Row],[Customer Profesi]]</f>
        <v>PENDIDIKAN</v>
      </c>
      <c r="L199">
        <f>COUNTIFS(K199:$K$1001,K199)</f>
        <v>103</v>
      </c>
      <c r="M199">
        <f t="shared" si="11"/>
        <v>0</v>
      </c>
      <c r="N199">
        <f t="shared" si="12"/>
        <v>8</v>
      </c>
      <c r="O199">
        <f>COUNTIFS($N$2:N199,N199)</f>
        <v>198</v>
      </c>
      <c r="P199">
        <f t="shared" si="13"/>
        <v>0</v>
      </c>
    </row>
    <row r="200" spans="1:16" x14ac:dyDescent="0.25">
      <c r="A200" s="1" t="s">
        <v>113</v>
      </c>
      <c r="B200" s="1" t="s">
        <v>128</v>
      </c>
      <c r="C200" s="1" t="s">
        <v>17</v>
      </c>
      <c r="D200" s="1" t="s">
        <v>96</v>
      </c>
      <c r="E200" s="1">
        <v>9661.7435897435898</v>
      </c>
      <c r="F200" s="1">
        <v>9217.7435897435898</v>
      </c>
      <c r="G200" s="1">
        <v>444</v>
      </c>
      <c r="H200" s="1" t="s">
        <v>84</v>
      </c>
      <c r="I200" s="1" t="s">
        <v>160</v>
      </c>
      <c r="K200" t="str">
        <f>Table1[[#This Row],[Customer Profesi]]</f>
        <v>PENDIDIKAN</v>
      </c>
      <c r="L200">
        <f>COUNTIFS(K200:$K$1001,K200)</f>
        <v>102</v>
      </c>
      <c r="M200">
        <f t="shared" si="11"/>
        <v>0</v>
      </c>
      <c r="N200">
        <f t="shared" si="12"/>
        <v>8</v>
      </c>
      <c r="O200">
        <f>COUNTIFS($N$2:N200,N200)</f>
        <v>199</v>
      </c>
      <c r="P200">
        <f t="shared" si="13"/>
        <v>0</v>
      </c>
    </row>
    <row r="201" spans="1:16" x14ac:dyDescent="0.25">
      <c r="A201" s="1" t="s">
        <v>113</v>
      </c>
      <c r="B201" s="1" t="s">
        <v>128</v>
      </c>
      <c r="C201" s="1" t="s">
        <v>16</v>
      </c>
      <c r="D201" s="1" t="s">
        <v>93</v>
      </c>
      <c r="E201" s="1">
        <v>5403.7317073170734</v>
      </c>
      <c r="F201" s="1">
        <v>5216.7317073170734</v>
      </c>
      <c r="G201" s="1">
        <v>187</v>
      </c>
      <c r="H201" s="1" t="s">
        <v>149</v>
      </c>
      <c r="I201" s="1" t="s">
        <v>160</v>
      </c>
      <c r="K201" t="str">
        <f>Table1[[#This Row],[Customer Profesi]]</f>
        <v>APARAT</v>
      </c>
      <c r="L201">
        <f>COUNTIFS(K201:$K$1001,K201)</f>
        <v>45</v>
      </c>
      <c r="M201">
        <f t="shared" si="11"/>
        <v>0</v>
      </c>
      <c r="N201">
        <f t="shared" si="12"/>
        <v>8</v>
      </c>
      <c r="O201">
        <f>COUNTIFS($N$2:N201,N201)</f>
        <v>200</v>
      </c>
      <c r="P201">
        <f t="shared" si="13"/>
        <v>0</v>
      </c>
    </row>
    <row r="202" spans="1:16" x14ac:dyDescent="0.25">
      <c r="A202" s="1" t="s">
        <v>113</v>
      </c>
      <c r="B202" s="1" t="s">
        <v>128</v>
      </c>
      <c r="C202" s="1" t="s">
        <v>17</v>
      </c>
      <c r="D202" s="1" t="s">
        <v>95</v>
      </c>
      <c r="E202" s="1">
        <v>8169.8461538461543</v>
      </c>
      <c r="F202" s="1">
        <v>7700.8461538461543</v>
      </c>
      <c r="G202" s="1">
        <v>469</v>
      </c>
      <c r="H202" s="1" t="s">
        <v>81</v>
      </c>
      <c r="I202" s="1" t="s">
        <v>160</v>
      </c>
      <c r="K202" t="str">
        <f>Table1[[#This Row],[Customer Profesi]]</f>
        <v>KARYAWAN SWASTA</v>
      </c>
      <c r="L202">
        <f>COUNTIFS(K202:$K$1001,K202)</f>
        <v>214</v>
      </c>
      <c r="M202">
        <f t="shared" si="11"/>
        <v>0</v>
      </c>
      <c r="N202">
        <f t="shared" si="12"/>
        <v>8</v>
      </c>
      <c r="O202">
        <f>COUNTIFS($N$2:N202,N202)</f>
        <v>201</v>
      </c>
      <c r="P202">
        <f t="shared" si="13"/>
        <v>0</v>
      </c>
    </row>
    <row r="203" spans="1:16" x14ac:dyDescent="0.25">
      <c r="A203" s="1" t="s">
        <v>113</v>
      </c>
      <c r="B203" s="1" t="s">
        <v>128</v>
      </c>
      <c r="C203" s="1" t="s">
        <v>17</v>
      </c>
      <c r="D203" s="1" t="s">
        <v>94</v>
      </c>
      <c r="E203" s="1">
        <v>8417.5108695652179</v>
      </c>
      <c r="F203" s="1">
        <v>8191.5108695652179</v>
      </c>
      <c r="G203" s="1">
        <v>226</v>
      </c>
      <c r="H203" s="1" t="s">
        <v>82</v>
      </c>
      <c r="I203" s="1" t="s">
        <v>160</v>
      </c>
      <c r="K203" t="str">
        <f>Table1[[#This Row],[Customer Profesi]]</f>
        <v>PEGAWAI NEGERI</v>
      </c>
      <c r="L203">
        <f>COUNTIFS(K203:$K$1001,K203)</f>
        <v>220</v>
      </c>
      <c r="M203">
        <f t="shared" si="11"/>
        <v>0</v>
      </c>
      <c r="N203">
        <f t="shared" si="12"/>
        <v>8</v>
      </c>
      <c r="O203">
        <f>COUNTIFS($N$2:N203,N203)</f>
        <v>202</v>
      </c>
      <c r="P203">
        <f t="shared" si="13"/>
        <v>0</v>
      </c>
    </row>
    <row r="204" spans="1:16" x14ac:dyDescent="0.25">
      <c r="A204" s="1" t="s">
        <v>113</v>
      </c>
      <c r="B204" s="1" t="s">
        <v>128</v>
      </c>
      <c r="C204" s="1" t="s">
        <v>18</v>
      </c>
      <c r="D204" s="1" t="s">
        <v>101</v>
      </c>
      <c r="E204" s="1">
        <v>6070.6842105263158</v>
      </c>
      <c r="F204" s="1">
        <v>5727.6842105263158</v>
      </c>
      <c r="G204" s="1">
        <v>343</v>
      </c>
      <c r="H204" s="1" t="s">
        <v>81</v>
      </c>
      <c r="I204" s="1" t="s">
        <v>160</v>
      </c>
      <c r="K204" t="str">
        <f>Table1[[#This Row],[Customer Profesi]]</f>
        <v>KARYAWAN SWASTA</v>
      </c>
      <c r="L204">
        <f>COUNTIFS(K204:$K$1001,K204)</f>
        <v>213</v>
      </c>
      <c r="M204">
        <f t="shared" si="11"/>
        <v>0</v>
      </c>
      <c r="N204">
        <f t="shared" si="12"/>
        <v>8</v>
      </c>
      <c r="O204">
        <f>COUNTIFS($N$2:N204,N204)</f>
        <v>203</v>
      </c>
      <c r="P204">
        <f t="shared" si="13"/>
        <v>0</v>
      </c>
    </row>
    <row r="205" spans="1:16" x14ac:dyDescent="0.25">
      <c r="A205" s="1" t="s">
        <v>113</v>
      </c>
      <c r="B205" s="1" t="s">
        <v>128</v>
      </c>
      <c r="C205" s="1" t="s">
        <v>17</v>
      </c>
      <c r="D205" s="1" t="s">
        <v>98</v>
      </c>
      <c r="E205" s="1">
        <v>7129.7368421052633</v>
      </c>
      <c r="F205" s="1">
        <v>6691.7368421052633</v>
      </c>
      <c r="G205" s="1">
        <v>438</v>
      </c>
      <c r="H205" s="1" t="s">
        <v>80</v>
      </c>
      <c r="I205" s="1" t="s">
        <v>160</v>
      </c>
      <c r="K205" t="str">
        <f>Table1[[#This Row],[Customer Profesi]]</f>
        <v>WIRASWASTA</v>
      </c>
      <c r="L205">
        <f>COUNTIFS(K205:$K$1001,K205)</f>
        <v>191</v>
      </c>
      <c r="M205">
        <f t="shared" si="11"/>
        <v>0</v>
      </c>
      <c r="N205">
        <f t="shared" si="12"/>
        <v>8</v>
      </c>
      <c r="O205">
        <f>COUNTIFS($N$2:N205,N205)</f>
        <v>204</v>
      </c>
      <c r="P205">
        <f t="shared" si="13"/>
        <v>0</v>
      </c>
    </row>
    <row r="206" spans="1:16" x14ac:dyDescent="0.25">
      <c r="A206" s="1" t="s">
        <v>113</v>
      </c>
      <c r="B206" s="1" t="s">
        <v>128</v>
      </c>
      <c r="C206" s="1" t="s">
        <v>16</v>
      </c>
      <c r="D206" s="1" t="s">
        <v>97</v>
      </c>
      <c r="E206" s="1">
        <v>6682.3039215686276</v>
      </c>
      <c r="F206" s="1">
        <v>6200.3039215686276</v>
      </c>
      <c r="G206" s="1">
        <v>482</v>
      </c>
      <c r="H206" s="1" t="s">
        <v>81</v>
      </c>
      <c r="I206" s="1" t="s">
        <v>160</v>
      </c>
      <c r="K206" t="str">
        <f>Table1[[#This Row],[Customer Profesi]]</f>
        <v>KARYAWAN SWASTA</v>
      </c>
      <c r="L206">
        <f>COUNTIFS(K206:$K$1001,K206)</f>
        <v>212</v>
      </c>
      <c r="M206">
        <f t="shared" si="11"/>
        <v>0</v>
      </c>
      <c r="N206">
        <f t="shared" si="12"/>
        <v>8</v>
      </c>
      <c r="O206">
        <f>COUNTIFS($N$2:N206,N206)</f>
        <v>205</v>
      </c>
      <c r="P206">
        <f t="shared" si="13"/>
        <v>0</v>
      </c>
    </row>
    <row r="207" spans="1:16" x14ac:dyDescent="0.25">
      <c r="A207" s="1" t="s">
        <v>113</v>
      </c>
      <c r="B207" s="1" t="s">
        <v>128</v>
      </c>
      <c r="C207" s="1" t="s">
        <v>18</v>
      </c>
      <c r="D207" s="1" t="s">
        <v>92</v>
      </c>
      <c r="E207" s="1">
        <v>8783.174757281553</v>
      </c>
      <c r="F207" s="1">
        <v>8675.174757281553</v>
      </c>
      <c r="G207" s="1">
        <v>108</v>
      </c>
      <c r="H207" s="1" t="s">
        <v>80</v>
      </c>
      <c r="I207" s="1" t="s">
        <v>160</v>
      </c>
      <c r="K207" t="str">
        <f>Table1[[#This Row],[Customer Profesi]]</f>
        <v>WIRASWASTA</v>
      </c>
      <c r="L207">
        <f>COUNTIFS(K207:$K$1001,K207)</f>
        <v>190</v>
      </c>
      <c r="M207">
        <f t="shared" si="11"/>
        <v>0</v>
      </c>
      <c r="N207">
        <f t="shared" si="12"/>
        <v>8</v>
      </c>
      <c r="O207">
        <f>COUNTIFS($N$2:N207,N207)</f>
        <v>206</v>
      </c>
      <c r="P207">
        <f t="shared" si="13"/>
        <v>0</v>
      </c>
    </row>
    <row r="208" spans="1:16" x14ac:dyDescent="0.25">
      <c r="A208" s="1" t="s">
        <v>114</v>
      </c>
      <c r="B208" s="1" t="s">
        <v>129</v>
      </c>
      <c r="C208" s="1" t="s">
        <v>19</v>
      </c>
      <c r="D208" s="1" t="s">
        <v>97</v>
      </c>
      <c r="E208" s="1">
        <v>6504.3039215686276</v>
      </c>
      <c r="F208" s="1">
        <v>6200.3039215686276</v>
      </c>
      <c r="G208" s="1">
        <v>304</v>
      </c>
      <c r="H208" s="1" t="s">
        <v>81</v>
      </c>
      <c r="I208" s="1" t="s">
        <v>160</v>
      </c>
      <c r="K208" t="str">
        <f>Table1[[#This Row],[Customer Profesi]]</f>
        <v>KARYAWAN SWASTA</v>
      </c>
      <c r="L208">
        <f>COUNTIFS(K208:$K$1001,K208)</f>
        <v>211</v>
      </c>
      <c r="M208">
        <f t="shared" si="11"/>
        <v>0</v>
      </c>
      <c r="N208">
        <f t="shared" si="12"/>
        <v>8</v>
      </c>
      <c r="O208">
        <f>COUNTIFS($N$2:N208,N208)</f>
        <v>207</v>
      </c>
      <c r="P208">
        <f t="shared" si="13"/>
        <v>0</v>
      </c>
    </row>
    <row r="209" spans="1:16" x14ac:dyDescent="0.25">
      <c r="A209" s="1" t="s">
        <v>114</v>
      </c>
      <c r="B209" s="1" t="s">
        <v>129</v>
      </c>
      <c r="C209" s="1" t="s">
        <v>20</v>
      </c>
      <c r="D209" s="1" t="s">
        <v>101</v>
      </c>
      <c r="E209" s="1">
        <v>6073.6842105263158</v>
      </c>
      <c r="F209" s="1">
        <v>5727.6842105263158</v>
      </c>
      <c r="G209" s="1">
        <v>346</v>
      </c>
      <c r="H209" s="1" t="s">
        <v>80</v>
      </c>
      <c r="I209" s="1" t="s">
        <v>160</v>
      </c>
      <c r="K209" t="str">
        <f>Table1[[#This Row],[Customer Profesi]]</f>
        <v>WIRASWASTA</v>
      </c>
      <c r="L209">
        <f>COUNTIFS(K209:$K$1001,K209)</f>
        <v>189</v>
      </c>
      <c r="M209">
        <f t="shared" si="11"/>
        <v>0</v>
      </c>
      <c r="N209">
        <f t="shared" si="12"/>
        <v>8</v>
      </c>
      <c r="O209">
        <f>COUNTIFS($N$2:N209,N209)</f>
        <v>208</v>
      </c>
      <c r="P209">
        <f t="shared" si="13"/>
        <v>0</v>
      </c>
    </row>
    <row r="210" spans="1:16" x14ac:dyDescent="0.25">
      <c r="A210" s="1" t="s">
        <v>114</v>
      </c>
      <c r="B210" s="1" t="s">
        <v>129</v>
      </c>
      <c r="C210" s="1" t="s">
        <v>20</v>
      </c>
      <c r="D210" s="1" t="s">
        <v>101</v>
      </c>
      <c r="E210" s="1">
        <v>6156.6842105263158</v>
      </c>
      <c r="F210" s="1">
        <v>5727.6842105263158</v>
      </c>
      <c r="G210" s="1">
        <v>429</v>
      </c>
      <c r="H210" s="1" t="s">
        <v>81</v>
      </c>
      <c r="I210" s="1" t="s">
        <v>160</v>
      </c>
      <c r="K210" t="str">
        <f>Table1[[#This Row],[Customer Profesi]]</f>
        <v>KARYAWAN SWASTA</v>
      </c>
      <c r="L210">
        <f>COUNTIFS(K210:$K$1001,K210)</f>
        <v>210</v>
      </c>
      <c r="M210">
        <f t="shared" si="11"/>
        <v>0</v>
      </c>
      <c r="N210">
        <f t="shared" si="12"/>
        <v>8</v>
      </c>
      <c r="O210">
        <f>COUNTIFS($N$2:N210,N210)</f>
        <v>209</v>
      </c>
      <c r="P210">
        <f t="shared" si="13"/>
        <v>0</v>
      </c>
    </row>
    <row r="211" spans="1:16" x14ac:dyDescent="0.25">
      <c r="A211" s="1" t="s">
        <v>114</v>
      </c>
      <c r="B211" s="1" t="s">
        <v>129</v>
      </c>
      <c r="C211" s="1" t="s">
        <v>19</v>
      </c>
      <c r="D211" s="1" t="s">
        <v>92</v>
      </c>
      <c r="E211" s="1">
        <v>8851.174757281553</v>
      </c>
      <c r="F211" s="1">
        <v>8675.174757281553</v>
      </c>
      <c r="G211" s="1">
        <v>176</v>
      </c>
      <c r="H211" s="1" t="s">
        <v>149</v>
      </c>
      <c r="I211" s="1" t="s">
        <v>160</v>
      </c>
      <c r="K211" t="str">
        <f>Table1[[#This Row],[Customer Profesi]]</f>
        <v>APARAT</v>
      </c>
      <c r="L211">
        <f>COUNTIFS(K211:$K$1001,K211)</f>
        <v>44</v>
      </c>
      <c r="M211">
        <f t="shared" si="11"/>
        <v>0</v>
      </c>
      <c r="N211">
        <f t="shared" si="12"/>
        <v>8</v>
      </c>
      <c r="O211">
        <f>COUNTIFS($N$2:N211,N211)</f>
        <v>210</v>
      </c>
      <c r="P211">
        <f t="shared" si="13"/>
        <v>0</v>
      </c>
    </row>
    <row r="212" spans="1:16" x14ac:dyDescent="0.25">
      <c r="A212" s="1" t="s">
        <v>114</v>
      </c>
      <c r="B212" s="1" t="s">
        <v>129</v>
      </c>
      <c r="C212" s="1" t="s">
        <v>21</v>
      </c>
      <c r="D212" s="1" t="s">
        <v>92</v>
      </c>
      <c r="E212" s="1">
        <v>9088.174757281553</v>
      </c>
      <c r="F212" s="1">
        <v>8675.174757281553</v>
      </c>
      <c r="G212" s="1">
        <v>413</v>
      </c>
      <c r="H212" s="1" t="s">
        <v>81</v>
      </c>
      <c r="I212" s="1" t="s">
        <v>160</v>
      </c>
      <c r="K212" t="str">
        <f>Table1[[#This Row],[Customer Profesi]]</f>
        <v>KARYAWAN SWASTA</v>
      </c>
      <c r="L212">
        <f>COUNTIFS(K212:$K$1001,K212)</f>
        <v>209</v>
      </c>
      <c r="M212">
        <f t="shared" si="11"/>
        <v>0</v>
      </c>
      <c r="N212">
        <f t="shared" si="12"/>
        <v>8</v>
      </c>
      <c r="O212">
        <f>COUNTIFS($N$2:N212,N212)</f>
        <v>211</v>
      </c>
      <c r="P212">
        <f t="shared" si="13"/>
        <v>0</v>
      </c>
    </row>
    <row r="213" spans="1:16" x14ac:dyDescent="0.25">
      <c r="A213" s="1" t="s">
        <v>114</v>
      </c>
      <c r="B213" s="1" t="s">
        <v>129</v>
      </c>
      <c r="C213" s="1" t="s">
        <v>19</v>
      </c>
      <c r="D213" s="1" t="s">
        <v>92</v>
      </c>
      <c r="E213" s="1">
        <v>8887.174757281553</v>
      </c>
      <c r="F213" s="1">
        <v>8675.174757281553</v>
      </c>
      <c r="G213" s="1">
        <v>212</v>
      </c>
      <c r="H213" s="1" t="s">
        <v>82</v>
      </c>
      <c r="I213" s="1" t="s">
        <v>160</v>
      </c>
      <c r="K213" t="str">
        <f>Table1[[#This Row],[Customer Profesi]]</f>
        <v>PEGAWAI NEGERI</v>
      </c>
      <c r="L213">
        <f>COUNTIFS(K213:$K$1001,K213)</f>
        <v>219</v>
      </c>
      <c r="M213">
        <f t="shared" si="11"/>
        <v>0</v>
      </c>
      <c r="N213">
        <f t="shared" si="12"/>
        <v>8</v>
      </c>
      <c r="O213">
        <f>COUNTIFS($N$2:N213,N213)</f>
        <v>212</v>
      </c>
      <c r="P213">
        <f t="shared" si="13"/>
        <v>0</v>
      </c>
    </row>
    <row r="214" spans="1:16" x14ac:dyDescent="0.25">
      <c r="A214" s="1" t="s">
        <v>114</v>
      </c>
      <c r="B214" s="1" t="s">
        <v>129</v>
      </c>
      <c r="C214" s="1" t="s">
        <v>20</v>
      </c>
      <c r="D214" s="1" t="s">
        <v>93</v>
      </c>
      <c r="E214" s="1">
        <v>5451.7317073170734</v>
      </c>
      <c r="F214" s="1">
        <v>5216.7317073170734</v>
      </c>
      <c r="G214" s="1">
        <v>235</v>
      </c>
      <c r="H214" s="1" t="s">
        <v>82</v>
      </c>
      <c r="I214" s="1" t="s">
        <v>160</v>
      </c>
      <c r="K214" t="str">
        <f>Table1[[#This Row],[Customer Profesi]]</f>
        <v>PEGAWAI NEGERI</v>
      </c>
      <c r="L214">
        <f>COUNTIFS(K214:$K$1001,K214)</f>
        <v>218</v>
      </c>
      <c r="M214">
        <f t="shared" si="11"/>
        <v>0</v>
      </c>
      <c r="N214">
        <f t="shared" si="12"/>
        <v>8</v>
      </c>
      <c r="O214">
        <f>COUNTIFS($N$2:N214,N214)</f>
        <v>213</v>
      </c>
      <c r="P214">
        <f t="shared" si="13"/>
        <v>0</v>
      </c>
    </row>
    <row r="215" spans="1:16" x14ac:dyDescent="0.25">
      <c r="A215" s="1" t="s">
        <v>114</v>
      </c>
      <c r="B215" s="1" t="s">
        <v>129</v>
      </c>
      <c r="C215" s="1" t="s">
        <v>19</v>
      </c>
      <c r="D215" s="1" t="s">
        <v>93</v>
      </c>
      <c r="E215" s="1">
        <v>5386.7317073170734</v>
      </c>
      <c r="F215" s="1">
        <v>5216.7317073170734</v>
      </c>
      <c r="G215" s="1">
        <v>170</v>
      </c>
      <c r="H215" s="1" t="s">
        <v>82</v>
      </c>
      <c r="I215" s="1" t="s">
        <v>160</v>
      </c>
      <c r="K215" t="str">
        <f>Table1[[#This Row],[Customer Profesi]]</f>
        <v>PEGAWAI NEGERI</v>
      </c>
      <c r="L215">
        <f>COUNTIFS(K215:$K$1001,K215)</f>
        <v>217</v>
      </c>
      <c r="M215">
        <f t="shared" si="11"/>
        <v>0</v>
      </c>
      <c r="N215">
        <f t="shared" si="12"/>
        <v>8</v>
      </c>
      <c r="O215">
        <f>COUNTIFS($N$2:N215,N215)</f>
        <v>214</v>
      </c>
      <c r="P215">
        <f t="shared" si="13"/>
        <v>0</v>
      </c>
    </row>
    <row r="216" spans="1:16" x14ac:dyDescent="0.25">
      <c r="A216" s="1" t="s">
        <v>114</v>
      </c>
      <c r="B216" s="1" t="s">
        <v>129</v>
      </c>
      <c r="C216" s="1" t="s">
        <v>19</v>
      </c>
      <c r="D216" s="1" t="s">
        <v>92</v>
      </c>
      <c r="E216" s="1">
        <v>9112.174757281553</v>
      </c>
      <c r="F216" s="1">
        <v>8675.174757281553</v>
      </c>
      <c r="G216" s="1">
        <v>437</v>
      </c>
      <c r="H216" s="1" t="s">
        <v>80</v>
      </c>
      <c r="I216" s="1" t="s">
        <v>160</v>
      </c>
      <c r="K216" t="str">
        <f>Table1[[#This Row],[Customer Profesi]]</f>
        <v>WIRASWASTA</v>
      </c>
      <c r="L216">
        <f>COUNTIFS(K216:$K$1001,K216)</f>
        <v>188</v>
      </c>
      <c r="M216">
        <f t="shared" si="11"/>
        <v>0</v>
      </c>
      <c r="N216">
        <f t="shared" si="12"/>
        <v>8</v>
      </c>
      <c r="O216">
        <f>COUNTIFS($N$2:N216,N216)</f>
        <v>215</v>
      </c>
      <c r="P216">
        <f t="shared" si="13"/>
        <v>0</v>
      </c>
    </row>
    <row r="217" spans="1:16" x14ac:dyDescent="0.25">
      <c r="A217" s="1" t="s">
        <v>114</v>
      </c>
      <c r="B217" s="1" t="s">
        <v>129</v>
      </c>
      <c r="C217" s="1" t="s">
        <v>20</v>
      </c>
      <c r="D217" s="1" t="s">
        <v>92</v>
      </c>
      <c r="E217" s="1">
        <v>9068.174757281553</v>
      </c>
      <c r="F217" s="1">
        <v>8675.174757281553</v>
      </c>
      <c r="G217" s="1">
        <v>393</v>
      </c>
      <c r="H217" s="1" t="s">
        <v>80</v>
      </c>
      <c r="I217" s="1" t="s">
        <v>160</v>
      </c>
      <c r="K217" t="str">
        <f>Table1[[#This Row],[Customer Profesi]]</f>
        <v>WIRASWASTA</v>
      </c>
      <c r="L217">
        <f>COUNTIFS(K217:$K$1001,K217)</f>
        <v>187</v>
      </c>
      <c r="M217">
        <f t="shared" si="11"/>
        <v>0</v>
      </c>
      <c r="N217">
        <f t="shared" si="12"/>
        <v>8</v>
      </c>
      <c r="O217">
        <f>COUNTIFS($N$2:N217,N217)</f>
        <v>216</v>
      </c>
      <c r="P217">
        <f t="shared" si="13"/>
        <v>0</v>
      </c>
    </row>
    <row r="218" spans="1:16" x14ac:dyDescent="0.25">
      <c r="A218" s="1" t="s">
        <v>114</v>
      </c>
      <c r="B218" s="1" t="s">
        <v>129</v>
      </c>
      <c r="C218" s="1" t="s">
        <v>19</v>
      </c>
      <c r="D218" s="1" t="s">
        <v>97</v>
      </c>
      <c r="E218" s="1">
        <v>6542.3039215686276</v>
      </c>
      <c r="F218" s="1">
        <v>6200.3039215686276</v>
      </c>
      <c r="G218" s="1">
        <v>342</v>
      </c>
      <c r="H218" s="1" t="s">
        <v>80</v>
      </c>
      <c r="I218" s="1" t="s">
        <v>160</v>
      </c>
      <c r="K218" t="str">
        <f>Table1[[#This Row],[Customer Profesi]]</f>
        <v>WIRASWASTA</v>
      </c>
      <c r="L218">
        <f>COUNTIFS(K218:$K$1001,K218)</f>
        <v>186</v>
      </c>
      <c r="M218">
        <f t="shared" si="11"/>
        <v>0</v>
      </c>
      <c r="N218">
        <f t="shared" si="12"/>
        <v>8</v>
      </c>
      <c r="O218">
        <f>COUNTIFS($N$2:N218,N218)</f>
        <v>217</v>
      </c>
      <c r="P218">
        <f t="shared" si="13"/>
        <v>0</v>
      </c>
    </row>
    <row r="219" spans="1:16" x14ac:dyDescent="0.25">
      <c r="A219" s="1" t="s">
        <v>114</v>
      </c>
      <c r="B219" s="1" t="s">
        <v>129</v>
      </c>
      <c r="C219" s="1" t="s">
        <v>20</v>
      </c>
      <c r="D219" s="1" t="s">
        <v>94</v>
      </c>
      <c r="E219" s="1">
        <v>8616.5108695652179</v>
      </c>
      <c r="F219" s="1">
        <v>8191.5108695652179</v>
      </c>
      <c r="G219" s="1">
        <v>425</v>
      </c>
      <c r="H219" s="1" t="s">
        <v>82</v>
      </c>
      <c r="I219" s="1" t="s">
        <v>160</v>
      </c>
      <c r="K219" t="str">
        <f>Table1[[#This Row],[Customer Profesi]]</f>
        <v>PEGAWAI NEGERI</v>
      </c>
      <c r="L219">
        <f>COUNTIFS(K219:$K$1001,K219)</f>
        <v>216</v>
      </c>
      <c r="M219">
        <f t="shared" si="11"/>
        <v>0</v>
      </c>
      <c r="N219">
        <f t="shared" si="12"/>
        <v>8</v>
      </c>
      <c r="O219">
        <f>COUNTIFS($N$2:N219,N219)</f>
        <v>218</v>
      </c>
      <c r="P219">
        <f t="shared" si="13"/>
        <v>0</v>
      </c>
    </row>
    <row r="220" spans="1:16" x14ac:dyDescent="0.25">
      <c r="A220" s="1" t="s">
        <v>114</v>
      </c>
      <c r="B220" s="1" t="s">
        <v>129</v>
      </c>
      <c r="C220" s="1" t="s">
        <v>21</v>
      </c>
      <c r="D220" s="1" t="s">
        <v>95</v>
      </c>
      <c r="E220" s="1">
        <v>7896.8461538461543</v>
      </c>
      <c r="F220" s="1">
        <v>7700.8461538461543</v>
      </c>
      <c r="G220" s="1">
        <v>196</v>
      </c>
      <c r="H220" s="1" t="s">
        <v>81</v>
      </c>
      <c r="I220" s="1" t="s">
        <v>160</v>
      </c>
      <c r="K220" t="str">
        <f>Table1[[#This Row],[Customer Profesi]]</f>
        <v>KARYAWAN SWASTA</v>
      </c>
      <c r="L220">
        <f>COUNTIFS(K220:$K$1001,K220)</f>
        <v>208</v>
      </c>
      <c r="M220">
        <f t="shared" si="11"/>
        <v>0</v>
      </c>
      <c r="N220">
        <f t="shared" si="12"/>
        <v>8</v>
      </c>
      <c r="O220">
        <f>COUNTIFS($N$2:N220,N220)</f>
        <v>219</v>
      </c>
      <c r="P220">
        <f t="shared" si="13"/>
        <v>0</v>
      </c>
    </row>
    <row r="221" spans="1:16" x14ac:dyDescent="0.25">
      <c r="A221" s="1" t="s">
        <v>114</v>
      </c>
      <c r="B221" s="1" t="s">
        <v>129</v>
      </c>
      <c r="C221" s="1" t="s">
        <v>20</v>
      </c>
      <c r="D221" s="1" t="s">
        <v>92</v>
      </c>
      <c r="E221" s="1">
        <v>8873.174757281553</v>
      </c>
      <c r="F221" s="1">
        <v>8675.174757281553</v>
      </c>
      <c r="G221" s="1">
        <v>198</v>
      </c>
      <c r="H221" s="1" t="s">
        <v>149</v>
      </c>
      <c r="I221" s="1" t="s">
        <v>160</v>
      </c>
      <c r="K221" t="str">
        <f>Table1[[#This Row],[Customer Profesi]]</f>
        <v>APARAT</v>
      </c>
      <c r="L221">
        <f>COUNTIFS(K221:$K$1001,K221)</f>
        <v>43</v>
      </c>
      <c r="M221">
        <f t="shared" si="11"/>
        <v>0</v>
      </c>
      <c r="N221">
        <f t="shared" si="12"/>
        <v>8</v>
      </c>
      <c r="O221">
        <f>COUNTIFS($N$2:N221,N221)</f>
        <v>220</v>
      </c>
      <c r="P221">
        <f t="shared" si="13"/>
        <v>0</v>
      </c>
    </row>
    <row r="222" spans="1:16" x14ac:dyDescent="0.25">
      <c r="A222" s="1" t="s">
        <v>114</v>
      </c>
      <c r="B222" s="1" t="s">
        <v>129</v>
      </c>
      <c r="C222" s="1" t="s">
        <v>21</v>
      </c>
      <c r="D222" s="1" t="s">
        <v>92</v>
      </c>
      <c r="E222" s="1">
        <v>8769.174757281553</v>
      </c>
      <c r="F222" s="1">
        <v>8675.174757281553</v>
      </c>
      <c r="G222" s="1">
        <v>94</v>
      </c>
      <c r="H222" s="1" t="s">
        <v>82</v>
      </c>
      <c r="I222" s="1" t="s">
        <v>160</v>
      </c>
      <c r="K222" t="str">
        <f>Table1[[#This Row],[Customer Profesi]]</f>
        <v>PEGAWAI NEGERI</v>
      </c>
      <c r="L222">
        <f>COUNTIFS(K222:$K$1001,K222)</f>
        <v>215</v>
      </c>
      <c r="M222">
        <f t="shared" si="11"/>
        <v>0</v>
      </c>
      <c r="N222">
        <f t="shared" si="12"/>
        <v>8</v>
      </c>
      <c r="O222">
        <f>COUNTIFS($N$2:N222,N222)</f>
        <v>221</v>
      </c>
      <c r="P222">
        <f t="shared" si="13"/>
        <v>0</v>
      </c>
    </row>
    <row r="223" spans="1:16" x14ac:dyDescent="0.25">
      <c r="A223" s="1" t="s">
        <v>114</v>
      </c>
      <c r="B223" s="1" t="s">
        <v>129</v>
      </c>
      <c r="C223" s="1" t="s">
        <v>21</v>
      </c>
      <c r="D223" s="1" t="s">
        <v>94</v>
      </c>
      <c r="E223" s="1">
        <v>8630.5108695652179</v>
      </c>
      <c r="F223" s="1">
        <v>8191.5108695652179</v>
      </c>
      <c r="G223" s="1">
        <v>439</v>
      </c>
      <c r="H223" s="1" t="s">
        <v>81</v>
      </c>
      <c r="I223" s="1" t="s">
        <v>160</v>
      </c>
      <c r="K223" t="str">
        <f>Table1[[#This Row],[Customer Profesi]]</f>
        <v>KARYAWAN SWASTA</v>
      </c>
      <c r="L223">
        <f>COUNTIFS(K223:$K$1001,K223)</f>
        <v>207</v>
      </c>
      <c r="M223">
        <f t="shared" si="11"/>
        <v>0</v>
      </c>
      <c r="N223">
        <f t="shared" si="12"/>
        <v>8</v>
      </c>
      <c r="O223">
        <f>COUNTIFS($N$2:N223,N223)</f>
        <v>222</v>
      </c>
      <c r="P223">
        <f t="shared" si="13"/>
        <v>0</v>
      </c>
    </row>
    <row r="224" spans="1:16" x14ac:dyDescent="0.25">
      <c r="A224" s="1" t="s">
        <v>114</v>
      </c>
      <c r="B224" s="1" t="s">
        <v>129</v>
      </c>
      <c r="C224" s="1" t="s">
        <v>19</v>
      </c>
      <c r="D224" s="1" t="s">
        <v>98</v>
      </c>
      <c r="E224" s="1">
        <v>7063.7368421052633</v>
      </c>
      <c r="F224" s="1">
        <v>6691.7368421052633</v>
      </c>
      <c r="G224" s="1">
        <v>372</v>
      </c>
      <c r="H224" s="1" t="s">
        <v>84</v>
      </c>
      <c r="I224" s="1" t="s">
        <v>160</v>
      </c>
      <c r="K224" t="str">
        <f>Table1[[#This Row],[Customer Profesi]]</f>
        <v>PENDIDIKAN</v>
      </c>
      <c r="L224">
        <f>COUNTIFS(K224:$K$1001,K224)</f>
        <v>101</v>
      </c>
      <c r="M224">
        <f t="shared" si="11"/>
        <v>0</v>
      </c>
      <c r="N224">
        <f t="shared" si="12"/>
        <v>8</v>
      </c>
      <c r="O224">
        <f>COUNTIFS($N$2:N224,N224)</f>
        <v>223</v>
      </c>
      <c r="P224">
        <f t="shared" si="13"/>
        <v>0</v>
      </c>
    </row>
    <row r="225" spans="1:16" x14ac:dyDescent="0.25">
      <c r="A225" s="1" t="s">
        <v>114</v>
      </c>
      <c r="B225" s="1" t="s">
        <v>129</v>
      </c>
      <c r="C225" s="1" t="s">
        <v>20</v>
      </c>
      <c r="D225" s="1" t="s">
        <v>96</v>
      </c>
      <c r="E225" s="1">
        <v>9469.7435897435898</v>
      </c>
      <c r="F225" s="1">
        <v>9217.7435897435898</v>
      </c>
      <c r="G225" s="1">
        <v>252</v>
      </c>
      <c r="H225" s="1" t="s">
        <v>84</v>
      </c>
      <c r="I225" s="1" t="s">
        <v>160</v>
      </c>
      <c r="K225" t="str">
        <f>Table1[[#This Row],[Customer Profesi]]</f>
        <v>PENDIDIKAN</v>
      </c>
      <c r="L225">
        <f>COUNTIFS(K225:$K$1001,K225)</f>
        <v>100</v>
      </c>
      <c r="M225">
        <f t="shared" si="11"/>
        <v>0</v>
      </c>
      <c r="N225">
        <f t="shared" si="12"/>
        <v>8</v>
      </c>
      <c r="O225">
        <f>COUNTIFS($N$2:N225,N225)</f>
        <v>224</v>
      </c>
      <c r="P225">
        <f t="shared" si="13"/>
        <v>0</v>
      </c>
    </row>
    <row r="226" spans="1:16" x14ac:dyDescent="0.25">
      <c r="A226" s="1" t="s">
        <v>114</v>
      </c>
      <c r="B226" s="1" t="s">
        <v>129</v>
      </c>
      <c r="C226" s="1" t="s">
        <v>20</v>
      </c>
      <c r="D226" s="1" t="s">
        <v>101</v>
      </c>
      <c r="E226" s="1">
        <v>5923.6842105263158</v>
      </c>
      <c r="F226" s="1">
        <v>5727.6842105263158</v>
      </c>
      <c r="G226" s="1">
        <v>196</v>
      </c>
      <c r="H226" s="1" t="s">
        <v>81</v>
      </c>
      <c r="I226" s="1" t="s">
        <v>160</v>
      </c>
      <c r="K226" t="str">
        <f>Table1[[#This Row],[Customer Profesi]]</f>
        <v>KARYAWAN SWASTA</v>
      </c>
      <c r="L226">
        <f>COUNTIFS(K226:$K$1001,K226)</f>
        <v>206</v>
      </c>
      <c r="M226">
        <f t="shared" si="11"/>
        <v>0</v>
      </c>
      <c r="N226">
        <f t="shared" si="12"/>
        <v>8</v>
      </c>
      <c r="O226">
        <f>COUNTIFS($N$2:N226,N226)</f>
        <v>225</v>
      </c>
      <c r="P226">
        <f t="shared" si="13"/>
        <v>0</v>
      </c>
    </row>
    <row r="227" spans="1:16" x14ac:dyDescent="0.25">
      <c r="A227" s="1" t="s">
        <v>114</v>
      </c>
      <c r="B227" s="1" t="s">
        <v>129</v>
      </c>
      <c r="C227" s="1" t="s">
        <v>21</v>
      </c>
      <c r="D227" s="1" t="s">
        <v>92</v>
      </c>
      <c r="E227" s="1">
        <v>8735.174757281553</v>
      </c>
      <c r="F227" s="1">
        <v>8675.174757281553</v>
      </c>
      <c r="G227" s="1">
        <v>60</v>
      </c>
      <c r="H227" s="1" t="s">
        <v>82</v>
      </c>
      <c r="I227" s="1" t="s">
        <v>160</v>
      </c>
      <c r="K227" t="str">
        <f>Table1[[#This Row],[Customer Profesi]]</f>
        <v>PEGAWAI NEGERI</v>
      </c>
      <c r="L227">
        <f>COUNTIFS(K227:$K$1001,K227)</f>
        <v>214</v>
      </c>
      <c r="M227">
        <f t="shared" si="11"/>
        <v>0</v>
      </c>
      <c r="N227">
        <f t="shared" si="12"/>
        <v>8</v>
      </c>
      <c r="O227">
        <f>COUNTIFS($N$2:N227,N227)</f>
        <v>226</v>
      </c>
      <c r="P227">
        <f t="shared" si="13"/>
        <v>0</v>
      </c>
    </row>
    <row r="228" spans="1:16" x14ac:dyDescent="0.25">
      <c r="A228" s="1" t="s">
        <v>114</v>
      </c>
      <c r="B228" s="1" t="s">
        <v>129</v>
      </c>
      <c r="C228" s="1" t="s">
        <v>20</v>
      </c>
      <c r="D228" s="1" t="s">
        <v>96</v>
      </c>
      <c r="E228" s="1">
        <v>9679.7435897435898</v>
      </c>
      <c r="F228" s="1">
        <v>9217.7435897435898</v>
      </c>
      <c r="G228" s="1">
        <v>462</v>
      </c>
      <c r="H228" s="1" t="s">
        <v>80</v>
      </c>
      <c r="I228" s="1" t="s">
        <v>160</v>
      </c>
      <c r="K228" t="str">
        <f>Table1[[#This Row],[Customer Profesi]]</f>
        <v>WIRASWASTA</v>
      </c>
      <c r="L228">
        <f>COUNTIFS(K228:$K$1001,K228)</f>
        <v>185</v>
      </c>
      <c r="M228">
        <f t="shared" si="11"/>
        <v>0</v>
      </c>
      <c r="N228">
        <f t="shared" si="12"/>
        <v>8</v>
      </c>
      <c r="O228">
        <f>COUNTIFS($N$2:N228,N228)</f>
        <v>227</v>
      </c>
      <c r="P228">
        <f t="shared" si="13"/>
        <v>0</v>
      </c>
    </row>
    <row r="229" spans="1:16" x14ac:dyDescent="0.25">
      <c r="A229" s="1" t="s">
        <v>114</v>
      </c>
      <c r="B229" s="1" t="s">
        <v>129</v>
      </c>
      <c r="C229" s="1" t="s">
        <v>20</v>
      </c>
      <c r="D229" s="1" t="s">
        <v>93</v>
      </c>
      <c r="E229" s="1">
        <v>5306.7317073170734</v>
      </c>
      <c r="F229" s="1">
        <v>5216.7317073170734</v>
      </c>
      <c r="G229" s="1">
        <v>90</v>
      </c>
      <c r="H229" s="1" t="s">
        <v>81</v>
      </c>
      <c r="I229" s="1" t="s">
        <v>160</v>
      </c>
      <c r="K229" t="str">
        <f>Table1[[#This Row],[Customer Profesi]]</f>
        <v>KARYAWAN SWASTA</v>
      </c>
      <c r="L229">
        <f>COUNTIFS(K229:$K$1001,K229)</f>
        <v>205</v>
      </c>
      <c r="M229">
        <f t="shared" si="11"/>
        <v>0</v>
      </c>
      <c r="N229">
        <f t="shared" si="12"/>
        <v>8</v>
      </c>
      <c r="O229">
        <f>COUNTIFS($N$2:N229,N229)</f>
        <v>228</v>
      </c>
      <c r="P229">
        <f t="shared" si="13"/>
        <v>0</v>
      </c>
    </row>
    <row r="230" spans="1:16" x14ac:dyDescent="0.25">
      <c r="A230" s="1" t="s">
        <v>114</v>
      </c>
      <c r="B230" s="1" t="s">
        <v>129</v>
      </c>
      <c r="C230" s="1" t="s">
        <v>20</v>
      </c>
      <c r="D230" s="1" t="s">
        <v>97</v>
      </c>
      <c r="E230" s="1">
        <v>6261.3039215686276</v>
      </c>
      <c r="F230" s="1">
        <v>6200.3039215686276</v>
      </c>
      <c r="G230" s="1">
        <v>61</v>
      </c>
      <c r="H230" s="1" t="s">
        <v>80</v>
      </c>
      <c r="I230" s="1" t="s">
        <v>160</v>
      </c>
      <c r="K230" t="str">
        <f>Table1[[#This Row],[Customer Profesi]]</f>
        <v>WIRASWASTA</v>
      </c>
      <c r="L230">
        <f>COUNTIFS(K230:$K$1001,K230)</f>
        <v>184</v>
      </c>
      <c r="M230">
        <f t="shared" si="11"/>
        <v>0</v>
      </c>
      <c r="N230">
        <f t="shared" si="12"/>
        <v>8</v>
      </c>
      <c r="O230">
        <f>COUNTIFS($N$2:N230,N230)</f>
        <v>229</v>
      </c>
      <c r="P230">
        <f t="shared" si="13"/>
        <v>0</v>
      </c>
    </row>
    <row r="231" spans="1:16" x14ac:dyDescent="0.25">
      <c r="A231" s="1" t="s">
        <v>114</v>
      </c>
      <c r="B231" s="1" t="s">
        <v>129</v>
      </c>
      <c r="C231" s="1" t="s">
        <v>21</v>
      </c>
      <c r="D231" s="1" t="s">
        <v>99</v>
      </c>
      <c r="E231" s="1">
        <v>7475.272727272727</v>
      </c>
      <c r="F231" s="1">
        <v>7218.272727272727</v>
      </c>
      <c r="G231" s="1">
        <v>257</v>
      </c>
      <c r="H231" s="1" t="s">
        <v>149</v>
      </c>
      <c r="I231" s="1" t="s">
        <v>160</v>
      </c>
      <c r="K231" t="str">
        <f>Table1[[#This Row],[Customer Profesi]]</f>
        <v>APARAT</v>
      </c>
      <c r="L231">
        <f>COUNTIFS(K231:$K$1001,K231)</f>
        <v>42</v>
      </c>
      <c r="M231">
        <f t="shared" si="11"/>
        <v>0</v>
      </c>
      <c r="N231">
        <f t="shared" si="12"/>
        <v>8</v>
      </c>
      <c r="O231">
        <f>COUNTIFS($N$2:N231,N231)</f>
        <v>230</v>
      </c>
      <c r="P231">
        <f t="shared" si="13"/>
        <v>0</v>
      </c>
    </row>
    <row r="232" spans="1:16" x14ac:dyDescent="0.25">
      <c r="A232" s="1" t="s">
        <v>114</v>
      </c>
      <c r="B232" s="1" t="s">
        <v>129</v>
      </c>
      <c r="C232" s="1" t="s">
        <v>19</v>
      </c>
      <c r="D232" s="1" t="s">
        <v>96</v>
      </c>
      <c r="E232" s="1">
        <v>9314.7435897435898</v>
      </c>
      <c r="F232" s="1">
        <v>9217.7435897435898</v>
      </c>
      <c r="G232" s="1">
        <v>97</v>
      </c>
      <c r="H232" s="1" t="s">
        <v>80</v>
      </c>
      <c r="I232" s="1" t="s">
        <v>160</v>
      </c>
      <c r="K232" t="str">
        <f>Table1[[#This Row],[Customer Profesi]]</f>
        <v>WIRASWASTA</v>
      </c>
      <c r="L232">
        <f>COUNTIFS(K232:$K$1001,K232)</f>
        <v>183</v>
      </c>
      <c r="M232">
        <f t="shared" si="11"/>
        <v>0</v>
      </c>
      <c r="N232">
        <f t="shared" si="12"/>
        <v>8</v>
      </c>
      <c r="O232">
        <f>COUNTIFS($N$2:N232,N232)</f>
        <v>231</v>
      </c>
      <c r="P232">
        <f t="shared" si="13"/>
        <v>0</v>
      </c>
    </row>
    <row r="233" spans="1:16" x14ac:dyDescent="0.25">
      <c r="A233" s="1" t="s">
        <v>114</v>
      </c>
      <c r="B233" s="1" t="s">
        <v>129</v>
      </c>
      <c r="C233" s="1" t="s">
        <v>21</v>
      </c>
      <c r="D233" s="1" t="s">
        <v>99</v>
      </c>
      <c r="E233" s="1">
        <v>7648.272727272727</v>
      </c>
      <c r="F233" s="1">
        <v>7218.272727272727</v>
      </c>
      <c r="G233" s="1">
        <v>430</v>
      </c>
      <c r="H233" s="1" t="s">
        <v>81</v>
      </c>
      <c r="I233" s="1" t="s">
        <v>160</v>
      </c>
      <c r="K233" t="str">
        <f>Table1[[#This Row],[Customer Profesi]]</f>
        <v>KARYAWAN SWASTA</v>
      </c>
      <c r="L233">
        <f>COUNTIFS(K233:$K$1001,K233)</f>
        <v>204</v>
      </c>
      <c r="M233">
        <f t="shared" si="11"/>
        <v>0</v>
      </c>
      <c r="N233">
        <f t="shared" si="12"/>
        <v>8</v>
      </c>
      <c r="O233">
        <f>COUNTIFS($N$2:N233,N233)</f>
        <v>232</v>
      </c>
      <c r="P233">
        <f t="shared" si="13"/>
        <v>0</v>
      </c>
    </row>
    <row r="234" spans="1:16" x14ac:dyDescent="0.25">
      <c r="A234" s="1" t="s">
        <v>114</v>
      </c>
      <c r="B234" s="1" t="s">
        <v>129</v>
      </c>
      <c r="C234" s="1" t="s">
        <v>20</v>
      </c>
      <c r="D234" s="1" t="s">
        <v>100</v>
      </c>
      <c r="E234" s="1">
        <v>11279.619047619046</v>
      </c>
      <c r="F234" s="1">
        <v>10971.619047619046</v>
      </c>
      <c r="G234" s="1">
        <v>308</v>
      </c>
      <c r="H234" s="1" t="s">
        <v>84</v>
      </c>
      <c r="I234" s="1" t="s">
        <v>160</v>
      </c>
      <c r="K234" t="str">
        <f>Table1[[#This Row],[Customer Profesi]]</f>
        <v>PENDIDIKAN</v>
      </c>
      <c r="L234">
        <f>COUNTIFS(K234:$K$1001,K234)</f>
        <v>99</v>
      </c>
      <c r="M234">
        <f t="shared" si="11"/>
        <v>0</v>
      </c>
      <c r="N234">
        <f t="shared" si="12"/>
        <v>8</v>
      </c>
      <c r="O234">
        <f>COUNTIFS($N$2:N234,N234)</f>
        <v>233</v>
      </c>
      <c r="P234">
        <f t="shared" si="13"/>
        <v>0</v>
      </c>
    </row>
    <row r="235" spans="1:16" x14ac:dyDescent="0.25">
      <c r="A235" s="1" t="s">
        <v>114</v>
      </c>
      <c r="B235" s="1" t="s">
        <v>129</v>
      </c>
      <c r="C235" s="1" t="s">
        <v>20</v>
      </c>
      <c r="D235" s="1" t="s">
        <v>97</v>
      </c>
      <c r="E235" s="1">
        <v>6276.3039215686276</v>
      </c>
      <c r="F235" s="1">
        <v>6200.3039215686276</v>
      </c>
      <c r="G235" s="1">
        <v>76</v>
      </c>
      <c r="H235" s="1" t="s">
        <v>81</v>
      </c>
      <c r="I235" s="1" t="s">
        <v>160</v>
      </c>
      <c r="K235" t="str">
        <f>Table1[[#This Row],[Customer Profesi]]</f>
        <v>KARYAWAN SWASTA</v>
      </c>
      <c r="L235">
        <f>COUNTIFS(K235:$K$1001,K235)</f>
        <v>203</v>
      </c>
      <c r="M235">
        <f t="shared" si="11"/>
        <v>0</v>
      </c>
      <c r="N235">
        <f t="shared" si="12"/>
        <v>8</v>
      </c>
      <c r="O235">
        <f>COUNTIFS($N$2:N235,N235)</f>
        <v>234</v>
      </c>
      <c r="P235">
        <f t="shared" si="13"/>
        <v>0</v>
      </c>
    </row>
    <row r="236" spans="1:16" x14ac:dyDescent="0.25">
      <c r="A236" s="1" t="s">
        <v>114</v>
      </c>
      <c r="B236" s="1" t="s">
        <v>129</v>
      </c>
      <c r="C236" s="1" t="s">
        <v>21</v>
      </c>
      <c r="D236" s="1" t="s">
        <v>94</v>
      </c>
      <c r="E236" s="1">
        <v>8477.5108695652179</v>
      </c>
      <c r="F236" s="1">
        <v>8191.5108695652179</v>
      </c>
      <c r="G236" s="1">
        <v>286</v>
      </c>
      <c r="H236" s="1" t="s">
        <v>82</v>
      </c>
      <c r="I236" s="1" t="s">
        <v>160</v>
      </c>
      <c r="K236" t="str">
        <f>Table1[[#This Row],[Customer Profesi]]</f>
        <v>PEGAWAI NEGERI</v>
      </c>
      <c r="L236">
        <f>COUNTIFS(K236:$K$1001,K236)</f>
        <v>213</v>
      </c>
      <c r="M236">
        <f t="shared" si="11"/>
        <v>0</v>
      </c>
      <c r="N236">
        <f t="shared" si="12"/>
        <v>8</v>
      </c>
      <c r="O236">
        <f>COUNTIFS($N$2:N236,N236)</f>
        <v>235</v>
      </c>
      <c r="P236">
        <f t="shared" si="13"/>
        <v>0</v>
      </c>
    </row>
    <row r="237" spans="1:16" x14ac:dyDescent="0.25">
      <c r="A237" s="1" t="s">
        <v>114</v>
      </c>
      <c r="B237" s="1" t="s">
        <v>129</v>
      </c>
      <c r="C237" s="1" t="s">
        <v>21</v>
      </c>
      <c r="D237" s="1" t="s">
        <v>100</v>
      </c>
      <c r="E237" s="1">
        <v>11215.619047619046</v>
      </c>
      <c r="F237" s="1">
        <v>10971.619047619046</v>
      </c>
      <c r="G237" s="1">
        <v>244</v>
      </c>
      <c r="H237" s="1" t="s">
        <v>81</v>
      </c>
      <c r="I237" s="1" t="s">
        <v>160</v>
      </c>
      <c r="K237" t="str">
        <f>Table1[[#This Row],[Customer Profesi]]</f>
        <v>KARYAWAN SWASTA</v>
      </c>
      <c r="L237">
        <f>COUNTIFS(K237:$K$1001,K237)</f>
        <v>202</v>
      </c>
      <c r="M237">
        <f t="shared" si="11"/>
        <v>0</v>
      </c>
      <c r="N237">
        <f t="shared" si="12"/>
        <v>8</v>
      </c>
      <c r="O237">
        <f>COUNTIFS($N$2:N237,N237)</f>
        <v>236</v>
      </c>
      <c r="P237">
        <f t="shared" si="13"/>
        <v>0</v>
      </c>
    </row>
    <row r="238" spans="1:16" x14ac:dyDescent="0.25">
      <c r="A238" s="1" t="s">
        <v>114</v>
      </c>
      <c r="B238" s="1" t="s">
        <v>129</v>
      </c>
      <c r="C238" s="1" t="s">
        <v>19</v>
      </c>
      <c r="D238" s="1" t="s">
        <v>93</v>
      </c>
      <c r="E238" s="1">
        <v>5451.7317073170734</v>
      </c>
      <c r="F238" s="1">
        <v>5216.7317073170734</v>
      </c>
      <c r="G238" s="1">
        <v>235</v>
      </c>
      <c r="H238" s="1" t="s">
        <v>82</v>
      </c>
      <c r="I238" s="1" t="s">
        <v>160</v>
      </c>
      <c r="K238" t="str">
        <f>Table1[[#This Row],[Customer Profesi]]</f>
        <v>PEGAWAI NEGERI</v>
      </c>
      <c r="L238">
        <f>COUNTIFS(K238:$K$1001,K238)</f>
        <v>212</v>
      </c>
      <c r="M238">
        <f t="shared" si="11"/>
        <v>0</v>
      </c>
      <c r="N238">
        <f t="shared" si="12"/>
        <v>8</v>
      </c>
      <c r="O238">
        <f>COUNTIFS($N$2:N238,N238)</f>
        <v>237</v>
      </c>
      <c r="P238">
        <f t="shared" si="13"/>
        <v>0</v>
      </c>
    </row>
    <row r="239" spans="1:16" x14ac:dyDescent="0.25">
      <c r="A239" s="1" t="s">
        <v>114</v>
      </c>
      <c r="B239" s="1" t="s">
        <v>129</v>
      </c>
      <c r="C239" s="1" t="s">
        <v>20</v>
      </c>
      <c r="D239" s="1" t="s">
        <v>94</v>
      </c>
      <c r="E239" s="1">
        <v>8381.5108695652179</v>
      </c>
      <c r="F239" s="1">
        <v>8191.5108695652179</v>
      </c>
      <c r="G239" s="1">
        <v>190</v>
      </c>
      <c r="H239" s="1" t="s">
        <v>82</v>
      </c>
      <c r="I239" s="1" t="s">
        <v>160</v>
      </c>
      <c r="K239" t="str">
        <f>Table1[[#This Row],[Customer Profesi]]</f>
        <v>PEGAWAI NEGERI</v>
      </c>
      <c r="L239">
        <f>COUNTIFS(K239:$K$1001,K239)</f>
        <v>211</v>
      </c>
      <c r="M239">
        <f t="shared" si="11"/>
        <v>0</v>
      </c>
      <c r="N239">
        <f t="shared" si="12"/>
        <v>8</v>
      </c>
      <c r="O239">
        <f>COUNTIFS($N$2:N239,N239)</f>
        <v>238</v>
      </c>
      <c r="P239">
        <f t="shared" si="13"/>
        <v>0</v>
      </c>
    </row>
    <row r="240" spans="1:16" x14ac:dyDescent="0.25">
      <c r="A240" s="1" t="s">
        <v>114</v>
      </c>
      <c r="B240" s="1" t="s">
        <v>129</v>
      </c>
      <c r="C240" s="1" t="s">
        <v>21</v>
      </c>
      <c r="D240" s="1" t="s">
        <v>92</v>
      </c>
      <c r="E240" s="1">
        <v>9101.174757281553</v>
      </c>
      <c r="F240" s="1">
        <v>8675.174757281553</v>
      </c>
      <c r="G240" s="1">
        <v>426</v>
      </c>
      <c r="H240" s="1" t="s">
        <v>82</v>
      </c>
      <c r="I240" s="1" t="s">
        <v>160</v>
      </c>
      <c r="K240" t="str">
        <f>Table1[[#This Row],[Customer Profesi]]</f>
        <v>PEGAWAI NEGERI</v>
      </c>
      <c r="L240">
        <f>COUNTIFS(K240:$K$1001,K240)</f>
        <v>210</v>
      </c>
      <c r="M240">
        <f t="shared" si="11"/>
        <v>0</v>
      </c>
      <c r="N240">
        <f t="shared" si="12"/>
        <v>8</v>
      </c>
      <c r="O240">
        <f>COUNTIFS($N$2:N240,N240)</f>
        <v>239</v>
      </c>
      <c r="P240">
        <f t="shared" si="13"/>
        <v>0</v>
      </c>
    </row>
    <row r="241" spans="1:16" x14ac:dyDescent="0.25">
      <c r="A241" s="1" t="s">
        <v>114</v>
      </c>
      <c r="B241" s="1" t="s">
        <v>129</v>
      </c>
      <c r="C241" s="1" t="s">
        <v>20</v>
      </c>
      <c r="D241" s="1" t="s">
        <v>92</v>
      </c>
      <c r="E241" s="1">
        <v>8954.174757281553</v>
      </c>
      <c r="F241" s="1">
        <v>8675.174757281553</v>
      </c>
      <c r="G241" s="1">
        <v>279</v>
      </c>
      <c r="H241" s="1" t="s">
        <v>149</v>
      </c>
      <c r="I241" s="1" t="s">
        <v>160</v>
      </c>
      <c r="K241" t="str">
        <f>Table1[[#This Row],[Customer Profesi]]</f>
        <v>APARAT</v>
      </c>
      <c r="L241">
        <f>COUNTIFS(K241:$K$1001,K241)</f>
        <v>41</v>
      </c>
      <c r="M241">
        <f t="shared" si="11"/>
        <v>0</v>
      </c>
      <c r="N241">
        <f t="shared" si="12"/>
        <v>8</v>
      </c>
      <c r="O241">
        <f>COUNTIFS($N$2:N241,N241)</f>
        <v>240</v>
      </c>
      <c r="P241">
        <f t="shared" si="13"/>
        <v>0</v>
      </c>
    </row>
    <row r="242" spans="1:16" x14ac:dyDescent="0.25">
      <c r="A242" s="1" t="s">
        <v>114</v>
      </c>
      <c r="B242" s="1" t="s">
        <v>129</v>
      </c>
      <c r="C242" s="1" t="s">
        <v>20</v>
      </c>
      <c r="D242" s="1" t="s">
        <v>92</v>
      </c>
      <c r="E242" s="1">
        <v>8881.174757281553</v>
      </c>
      <c r="F242" s="1">
        <v>8675.174757281553</v>
      </c>
      <c r="G242" s="1">
        <v>206</v>
      </c>
      <c r="H242" s="1" t="s">
        <v>80</v>
      </c>
      <c r="I242" s="1" t="s">
        <v>160</v>
      </c>
      <c r="K242" t="str">
        <f>Table1[[#This Row],[Customer Profesi]]</f>
        <v>WIRASWASTA</v>
      </c>
      <c r="L242">
        <f>COUNTIFS(K242:$K$1001,K242)</f>
        <v>182</v>
      </c>
      <c r="M242">
        <f t="shared" si="11"/>
        <v>0</v>
      </c>
      <c r="N242">
        <f t="shared" si="12"/>
        <v>8</v>
      </c>
      <c r="O242">
        <f>COUNTIFS($N$2:N242,N242)</f>
        <v>241</v>
      </c>
      <c r="P242">
        <f t="shared" si="13"/>
        <v>0</v>
      </c>
    </row>
    <row r="243" spans="1:16" x14ac:dyDescent="0.25">
      <c r="A243" s="1" t="s">
        <v>114</v>
      </c>
      <c r="B243" s="1" t="s">
        <v>129</v>
      </c>
      <c r="C243" s="1" t="s">
        <v>20</v>
      </c>
      <c r="D243" s="1" t="s">
        <v>100</v>
      </c>
      <c r="E243" s="1">
        <v>11433.619047619046</v>
      </c>
      <c r="F243" s="1">
        <v>10971.619047619046</v>
      </c>
      <c r="G243" s="1">
        <v>462</v>
      </c>
      <c r="H243" s="1" t="s">
        <v>80</v>
      </c>
      <c r="I243" s="1" t="s">
        <v>160</v>
      </c>
      <c r="K243" t="str">
        <f>Table1[[#This Row],[Customer Profesi]]</f>
        <v>WIRASWASTA</v>
      </c>
      <c r="L243">
        <f>COUNTIFS(K243:$K$1001,K243)</f>
        <v>181</v>
      </c>
      <c r="M243">
        <f t="shared" si="11"/>
        <v>0</v>
      </c>
      <c r="N243">
        <f t="shared" si="12"/>
        <v>8</v>
      </c>
      <c r="O243">
        <f>COUNTIFS($N$2:N243,N243)</f>
        <v>242</v>
      </c>
      <c r="P243">
        <f t="shared" si="13"/>
        <v>0</v>
      </c>
    </row>
    <row r="244" spans="1:16" x14ac:dyDescent="0.25">
      <c r="A244" s="1" t="s">
        <v>114</v>
      </c>
      <c r="B244" s="1" t="s">
        <v>129</v>
      </c>
      <c r="C244" s="1" t="s">
        <v>20</v>
      </c>
      <c r="D244" s="1" t="s">
        <v>96</v>
      </c>
      <c r="E244" s="1">
        <v>9384.7435897435898</v>
      </c>
      <c r="F244" s="1">
        <v>9217.7435897435898</v>
      </c>
      <c r="G244" s="1">
        <v>167</v>
      </c>
      <c r="H244" s="1" t="s">
        <v>80</v>
      </c>
      <c r="I244" s="1" t="s">
        <v>160</v>
      </c>
      <c r="K244" t="str">
        <f>Table1[[#This Row],[Customer Profesi]]</f>
        <v>WIRASWASTA</v>
      </c>
      <c r="L244">
        <f>COUNTIFS(K244:$K$1001,K244)</f>
        <v>180</v>
      </c>
      <c r="M244">
        <f t="shared" si="11"/>
        <v>0</v>
      </c>
      <c r="N244">
        <f t="shared" si="12"/>
        <v>8</v>
      </c>
      <c r="O244">
        <f>COUNTIFS($N$2:N244,N244)</f>
        <v>243</v>
      </c>
      <c r="P244">
        <f t="shared" si="13"/>
        <v>0</v>
      </c>
    </row>
    <row r="245" spans="1:16" x14ac:dyDescent="0.25">
      <c r="A245" s="1" t="s">
        <v>114</v>
      </c>
      <c r="B245" s="1" t="s">
        <v>129</v>
      </c>
      <c r="C245" s="1" t="s">
        <v>21</v>
      </c>
      <c r="D245" s="1" t="s">
        <v>99</v>
      </c>
      <c r="E245" s="1">
        <v>7309.272727272727</v>
      </c>
      <c r="F245" s="1">
        <v>7218.272727272727</v>
      </c>
      <c r="G245" s="1">
        <v>91</v>
      </c>
      <c r="H245" s="1" t="s">
        <v>81</v>
      </c>
      <c r="I245" s="1" t="s">
        <v>160</v>
      </c>
      <c r="K245" t="str">
        <f>Table1[[#This Row],[Customer Profesi]]</f>
        <v>KARYAWAN SWASTA</v>
      </c>
      <c r="L245">
        <f>COUNTIFS(K245:$K$1001,K245)</f>
        <v>201</v>
      </c>
      <c r="M245">
        <f t="shared" si="11"/>
        <v>0</v>
      </c>
      <c r="N245">
        <f t="shared" si="12"/>
        <v>8</v>
      </c>
      <c r="O245">
        <f>COUNTIFS($N$2:N245,N245)</f>
        <v>244</v>
      </c>
      <c r="P245">
        <f t="shared" si="13"/>
        <v>0</v>
      </c>
    </row>
    <row r="246" spans="1:16" x14ac:dyDescent="0.25">
      <c r="A246" s="1" t="s">
        <v>114</v>
      </c>
      <c r="B246" s="1" t="s">
        <v>129</v>
      </c>
      <c r="C246" s="1" t="s">
        <v>21</v>
      </c>
      <c r="D246" s="1" t="s">
        <v>99</v>
      </c>
      <c r="E246" s="1">
        <v>7360.272727272727</v>
      </c>
      <c r="F246" s="1">
        <v>7218.272727272727</v>
      </c>
      <c r="G246" s="1">
        <v>142</v>
      </c>
      <c r="H246" s="1" t="s">
        <v>80</v>
      </c>
      <c r="I246" s="1" t="s">
        <v>160</v>
      </c>
      <c r="K246" t="str">
        <f>Table1[[#This Row],[Customer Profesi]]</f>
        <v>WIRASWASTA</v>
      </c>
      <c r="L246">
        <f>COUNTIFS(K246:$K$1001,K246)</f>
        <v>179</v>
      </c>
      <c r="M246">
        <f t="shared" si="11"/>
        <v>0</v>
      </c>
      <c r="N246">
        <f t="shared" si="12"/>
        <v>8</v>
      </c>
      <c r="O246">
        <f>COUNTIFS($N$2:N246,N246)</f>
        <v>245</v>
      </c>
      <c r="P246">
        <f t="shared" si="13"/>
        <v>0</v>
      </c>
    </row>
    <row r="247" spans="1:16" x14ac:dyDescent="0.25">
      <c r="A247" s="1" t="s">
        <v>114</v>
      </c>
      <c r="B247" s="1" t="s">
        <v>130</v>
      </c>
      <c r="C247" s="1" t="s">
        <v>22</v>
      </c>
      <c r="D247" s="1" t="s">
        <v>97</v>
      </c>
      <c r="E247" s="1">
        <v>6465.3039215686276</v>
      </c>
      <c r="F247" s="1">
        <v>6200.3039215686276</v>
      </c>
      <c r="G247" s="1">
        <v>265</v>
      </c>
      <c r="H247" s="1" t="s">
        <v>84</v>
      </c>
      <c r="I247" s="1" t="s">
        <v>160</v>
      </c>
      <c r="K247" t="str">
        <f>Table1[[#This Row],[Customer Profesi]]</f>
        <v>PENDIDIKAN</v>
      </c>
      <c r="L247">
        <f>COUNTIFS(K247:$K$1001,K247)</f>
        <v>98</v>
      </c>
      <c r="M247">
        <f t="shared" si="11"/>
        <v>0</v>
      </c>
      <c r="N247">
        <f t="shared" si="12"/>
        <v>8</v>
      </c>
      <c r="O247">
        <f>COUNTIFS($N$2:N247,N247)</f>
        <v>246</v>
      </c>
      <c r="P247">
        <f t="shared" si="13"/>
        <v>0</v>
      </c>
    </row>
    <row r="248" spans="1:16" x14ac:dyDescent="0.25">
      <c r="A248" s="1" t="s">
        <v>114</v>
      </c>
      <c r="B248" s="1" t="s">
        <v>130</v>
      </c>
      <c r="C248" s="1" t="s">
        <v>23</v>
      </c>
      <c r="D248" s="1" t="s">
        <v>101</v>
      </c>
      <c r="E248" s="1">
        <v>5989.6842105263158</v>
      </c>
      <c r="F248" s="1">
        <v>5727.6842105263158</v>
      </c>
      <c r="G248" s="1">
        <v>262</v>
      </c>
      <c r="H248" s="1" t="s">
        <v>84</v>
      </c>
      <c r="I248" s="1" t="s">
        <v>160</v>
      </c>
      <c r="K248" t="str">
        <f>Table1[[#This Row],[Customer Profesi]]</f>
        <v>PENDIDIKAN</v>
      </c>
      <c r="L248">
        <f>COUNTIFS(K248:$K$1001,K248)</f>
        <v>97</v>
      </c>
      <c r="M248">
        <f t="shared" si="11"/>
        <v>0</v>
      </c>
      <c r="N248">
        <f t="shared" si="12"/>
        <v>8</v>
      </c>
      <c r="O248">
        <f>COUNTIFS($N$2:N248,N248)</f>
        <v>247</v>
      </c>
      <c r="P248">
        <f t="shared" si="13"/>
        <v>0</v>
      </c>
    </row>
    <row r="249" spans="1:16" x14ac:dyDescent="0.25">
      <c r="A249" s="1" t="s">
        <v>114</v>
      </c>
      <c r="B249" s="1" t="s">
        <v>130</v>
      </c>
      <c r="C249" s="1" t="s">
        <v>23</v>
      </c>
      <c r="D249" s="1" t="s">
        <v>94</v>
      </c>
      <c r="E249" s="1">
        <v>8655.5108695652179</v>
      </c>
      <c r="F249" s="1">
        <v>8191.5108695652179</v>
      </c>
      <c r="G249" s="1">
        <v>464</v>
      </c>
      <c r="H249" s="1" t="s">
        <v>84</v>
      </c>
      <c r="I249" s="1" t="s">
        <v>160</v>
      </c>
      <c r="K249" t="str">
        <f>Table1[[#This Row],[Customer Profesi]]</f>
        <v>PENDIDIKAN</v>
      </c>
      <c r="L249">
        <f>COUNTIFS(K249:$K$1001,K249)</f>
        <v>96</v>
      </c>
      <c r="M249">
        <f t="shared" si="11"/>
        <v>0</v>
      </c>
      <c r="N249">
        <f t="shared" si="12"/>
        <v>8</v>
      </c>
      <c r="O249">
        <f>COUNTIFS($N$2:N249,N249)</f>
        <v>248</v>
      </c>
      <c r="P249">
        <f t="shared" si="13"/>
        <v>0</v>
      </c>
    </row>
    <row r="250" spans="1:16" x14ac:dyDescent="0.25">
      <c r="A250" s="1" t="s">
        <v>114</v>
      </c>
      <c r="B250" s="1" t="s">
        <v>130</v>
      </c>
      <c r="C250" s="1" t="s">
        <v>22</v>
      </c>
      <c r="D250" s="1" t="s">
        <v>100</v>
      </c>
      <c r="E250" s="1">
        <v>11396.619047619046</v>
      </c>
      <c r="F250" s="1">
        <v>10971.619047619046</v>
      </c>
      <c r="G250" s="1">
        <v>425</v>
      </c>
      <c r="H250" s="1" t="s">
        <v>82</v>
      </c>
      <c r="I250" s="1" t="s">
        <v>160</v>
      </c>
      <c r="K250" t="str">
        <f>Table1[[#This Row],[Customer Profesi]]</f>
        <v>PEGAWAI NEGERI</v>
      </c>
      <c r="L250">
        <f>COUNTIFS(K250:$K$1001,K250)</f>
        <v>209</v>
      </c>
      <c r="M250">
        <f t="shared" si="11"/>
        <v>0</v>
      </c>
      <c r="N250">
        <f t="shared" si="12"/>
        <v>8</v>
      </c>
      <c r="O250">
        <f>COUNTIFS($N$2:N250,N250)</f>
        <v>249</v>
      </c>
      <c r="P250">
        <f t="shared" si="13"/>
        <v>0</v>
      </c>
    </row>
    <row r="251" spans="1:16" x14ac:dyDescent="0.25">
      <c r="A251" s="1" t="s">
        <v>114</v>
      </c>
      <c r="B251" s="1" t="s">
        <v>130</v>
      </c>
      <c r="C251" s="1" t="s">
        <v>24</v>
      </c>
      <c r="D251" s="1" t="s">
        <v>92</v>
      </c>
      <c r="E251" s="1">
        <v>9084.174757281553</v>
      </c>
      <c r="F251" s="1">
        <v>8675.174757281553</v>
      </c>
      <c r="G251" s="1">
        <v>409</v>
      </c>
      <c r="H251" s="1" t="s">
        <v>149</v>
      </c>
      <c r="I251" s="1" t="s">
        <v>160</v>
      </c>
      <c r="K251" t="str">
        <f>Table1[[#This Row],[Customer Profesi]]</f>
        <v>APARAT</v>
      </c>
      <c r="L251">
        <f>COUNTIFS(K251:$K$1001,K251)</f>
        <v>40</v>
      </c>
      <c r="M251">
        <f t="shared" si="11"/>
        <v>0</v>
      </c>
      <c r="N251">
        <f t="shared" si="12"/>
        <v>8</v>
      </c>
      <c r="O251">
        <f>COUNTIFS($N$2:N251,N251)</f>
        <v>250</v>
      </c>
      <c r="P251">
        <f t="shared" si="13"/>
        <v>0</v>
      </c>
    </row>
    <row r="252" spans="1:16" x14ac:dyDescent="0.25">
      <c r="A252" s="1" t="s">
        <v>114</v>
      </c>
      <c r="B252" s="1" t="s">
        <v>130</v>
      </c>
      <c r="C252" s="1" t="s">
        <v>24</v>
      </c>
      <c r="D252" s="1" t="s">
        <v>100</v>
      </c>
      <c r="E252" s="1">
        <v>11031.619047619046</v>
      </c>
      <c r="F252" s="1">
        <v>10971.619047619046</v>
      </c>
      <c r="G252" s="1">
        <v>60</v>
      </c>
      <c r="H252" s="1" t="s">
        <v>82</v>
      </c>
      <c r="I252" s="1" t="s">
        <v>160</v>
      </c>
      <c r="K252" t="str">
        <f>Table1[[#This Row],[Customer Profesi]]</f>
        <v>PEGAWAI NEGERI</v>
      </c>
      <c r="L252">
        <f>COUNTIFS(K252:$K$1001,K252)</f>
        <v>208</v>
      </c>
      <c r="M252">
        <f t="shared" si="11"/>
        <v>0</v>
      </c>
      <c r="N252">
        <f t="shared" si="12"/>
        <v>8</v>
      </c>
      <c r="O252">
        <f>COUNTIFS($N$2:N252,N252)</f>
        <v>251</v>
      </c>
      <c r="P252">
        <f t="shared" si="13"/>
        <v>0</v>
      </c>
    </row>
    <row r="253" spans="1:16" x14ac:dyDescent="0.25">
      <c r="A253" s="1" t="s">
        <v>114</v>
      </c>
      <c r="B253" s="1" t="s">
        <v>130</v>
      </c>
      <c r="C253" s="1" t="s">
        <v>24</v>
      </c>
      <c r="D253" s="1" t="s">
        <v>97</v>
      </c>
      <c r="E253" s="1">
        <v>6321.3039215686276</v>
      </c>
      <c r="F253" s="1">
        <v>6200.3039215686276</v>
      </c>
      <c r="G253" s="1">
        <v>121</v>
      </c>
      <c r="H253" s="1" t="s">
        <v>80</v>
      </c>
      <c r="I253" s="1" t="s">
        <v>160</v>
      </c>
      <c r="K253" t="str">
        <f>Table1[[#This Row],[Customer Profesi]]</f>
        <v>WIRASWASTA</v>
      </c>
      <c r="L253">
        <f>COUNTIFS(K253:$K$1001,K253)</f>
        <v>178</v>
      </c>
      <c r="M253">
        <f t="shared" si="11"/>
        <v>0</v>
      </c>
      <c r="N253">
        <f t="shared" si="12"/>
        <v>8</v>
      </c>
      <c r="O253">
        <f>COUNTIFS($N$2:N253,N253)</f>
        <v>252</v>
      </c>
      <c r="P253">
        <f t="shared" si="13"/>
        <v>0</v>
      </c>
    </row>
    <row r="254" spans="1:16" x14ac:dyDescent="0.25">
      <c r="A254" s="1" t="s">
        <v>114</v>
      </c>
      <c r="B254" s="1" t="s">
        <v>130</v>
      </c>
      <c r="C254" s="1" t="s">
        <v>23</v>
      </c>
      <c r="D254" s="1" t="s">
        <v>96</v>
      </c>
      <c r="E254" s="1">
        <v>9468.7435897435898</v>
      </c>
      <c r="F254" s="1">
        <v>9217.7435897435898</v>
      </c>
      <c r="G254" s="1">
        <v>251</v>
      </c>
      <c r="H254" s="1" t="s">
        <v>81</v>
      </c>
      <c r="I254" s="1" t="s">
        <v>160</v>
      </c>
      <c r="K254" t="str">
        <f>Table1[[#This Row],[Customer Profesi]]</f>
        <v>KARYAWAN SWASTA</v>
      </c>
      <c r="L254">
        <f>COUNTIFS(K254:$K$1001,K254)</f>
        <v>200</v>
      </c>
      <c r="M254">
        <f t="shared" si="11"/>
        <v>0</v>
      </c>
      <c r="N254">
        <f t="shared" si="12"/>
        <v>8</v>
      </c>
      <c r="O254">
        <f>COUNTIFS($N$2:N254,N254)</f>
        <v>253</v>
      </c>
      <c r="P254">
        <f t="shared" si="13"/>
        <v>0</v>
      </c>
    </row>
    <row r="255" spans="1:16" x14ac:dyDescent="0.25">
      <c r="A255" s="1" t="s">
        <v>114</v>
      </c>
      <c r="B255" s="1" t="s">
        <v>130</v>
      </c>
      <c r="C255" s="1" t="s">
        <v>23</v>
      </c>
      <c r="D255" s="1" t="s">
        <v>94</v>
      </c>
      <c r="E255" s="1">
        <v>8523.5108695652179</v>
      </c>
      <c r="F255" s="1">
        <v>8191.5108695652179</v>
      </c>
      <c r="G255" s="1">
        <v>332</v>
      </c>
      <c r="H255" s="1" t="s">
        <v>80</v>
      </c>
      <c r="I255" s="1" t="s">
        <v>160</v>
      </c>
      <c r="K255" t="str">
        <f>Table1[[#This Row],[Customer Profesi]]</f>
        <v>WIRASWASTA</v>
      </c>
      <c r="L255">
        <f>COUNTIFS(K255:$K$1001,K255)</f>
        <v>177</v>
      </c>
      <c r="M255">
        <f t="shared" si="11"/>
        <v>0</v>
      </c>
      <c r="N255">
        <f t="shared" si="12"/>
        <v>8</v>
      </c>
      <c r="O255">
        <f>COUNTIFS($N$2:N255,N255)</f>
        <v>254</v>
      </c>
      <c r="P255">
        <f t="shared" si="13"/>
        <v>0</v>
      </c>
    </row>
    <row r="256" spans="1:16" x14ac:dyDescent="0.25">
      <c r="A256" s="1" t="s">
        <v>114</v>
      </c>
      <c r="B256" s="1" t="s">
        <v>130</v>
      </c>
      <c r="C256" s="1" t="s">
        <v>23</v>
      </c>
      <c r="D256" s="1" t="s">
        <v>96</v>
      </c>
      <c r="E256" s="1">
        <v>9583.7435897435898</v>
      </c>
      <c r="F256" s="1">
        <v>9217.7435897435898</v>
      </c>
      <c r="G256" s="1">
        <v>366</v>
      </c>
      <c r="H256" s="1" t="s">
        <v>81</v>
      </c>
      <c r="I256" s="1" t="s">
        <v>160</v>
      </c>
      <c r="K256" t="str">
        <f>Table1[[#This Row],[Customer Profesi]]</f>
        <v>KARYAWAN SWASTA</v>
      </c>
      <c r="L256">
        <f>COUNTIFS(K256:$K$1001,K256)</f>
        <v>199</v>
      </c>
      <c r="M256">
        <f t="shared" si="11"/>
        <v>0</v>
      </c>
      <c r="N256">
        <f t="shared" si="12"/>
        <v>8</v>
      </c>
      <c r="O256">
        <f>COUNTIFS($N$2:N256,N256)</f>
        <v>255</v>
      </c>
      <c r="P256">
        <f t="shared" si="13"/>
        <v>0</v>
      </c>
    </row>
    <row r="257" spans="1:16" x14ac:dyDescent="0.25">
      <c r="A257" s="1" t="s">
        <v>114</v>
      </c>
      <c r="B257" s="1" t="s">
        <v>130</v>
      </c>
      <c r="C257" s="1" t="s">
        <v>23</v>
      </c>
      <c r="D257" s="1" t="s">
        <v>96</v>
      </c>
      <c r="E257" s="1">
        <v>9360.7435897435898</v>
      </c>
      <c r="F257" s="1">
        <v>9217.7435897435898</v>
      </c>
      <c r="G257" s="1">
        <v>143</v>
      </c>
      <c r="H257" s="1" t="s">
        <v>82</v>
      </c>
      <c r="I257" s="1" t="s">
        <v>160</v>
      </c>
      <c r="K257" t="str">
        <f>Table1[[#This Row],[Customer Profesi]]</f>
        <v>PEGAWAI NEGERI</v>
      </c>
      <c r="L257">
        <f>COUNTIFS(K257:$K$1001,K257)</f>
        <v>207</v>
      </c>
      <c r="M257">
        <f t="shared" si="11"/>
        <v>0</v>
      </c>
      <c r="N257">
        <f t="shared" si="12"/>
        <v>8</v>
      </c>
      <c r="O257">
        <f>COUNTIFS($N$2:N257,N257)</f>
        <v>256</v>
      </c>
      <c r="P257">
        <f t="shared" si="13"/>
        <v>0</v>
      </c>
    </row>
    <row r="258" spans="1:16" x14ac:dyDescent="0.25">
      <c r="A258" s="1" t="s">
        <v>114</v>
      </c>
      <c r="B258" s="1" t="s">
        <v>130</v>
      </c>
      <c r="C258" s="1" t="s">
        <v>24</v>
      </c>
      <c r="D258" s="1" t="s">
        <v>92</v>
      </c>
      <c r="E258" s="1">
        <v>9002.174757281553</v>
      </c>
      <c r="F258" s="1">
        <v>8675.174757281553</v>
      </c>
      <c r="G258" s="1">
        <v>327</v>
      </c>
      <c r="H258" s="1" t="s">
        <v>81</v>
      </c>
      <c r="I258" s="1" t="s">
        <v>160</v>
      </c>
      <c r="K258" t="str">
        <f>Table1[[#This Row],[Customer Profesi]]</f>
        <v>KARYAWAN SWASTA</v>
      </c>
      <c r="L258">
        <f>COUNTIFS(K258:$K$1001,K258)</f>
        <v>198</v>
      </c>
      <c r="M258">
        <f t="shared" ref="M258:M321" si="14">IF(L258=1,1,0)</f>
        <v>0</v>
      </c>
      <c r="N258">
        <f t="shared" ref="N258:N321" si="15">RANK(M258,$M$2:$M$1001,0)</f>
        <v>8</v>
      </c>
      <c r="O258">
        <f>COUNTIFS($N$2:N258,N258)</f>
        <v>257</v>
      </c>
      <c r="P258">
        <f t="shared" si="13"/>
        <v>0</v>
      </c>
    </row>
    <row r="259" spans="1:16" x14ac:dyDescent="0.25">
      <c r="A259" s="1" t="s">
        <v>114</v>
      </c>
      <c r="B259" s="1" t="s">
        <v>130</v>
      </c>
      <c r="C259" s="1" t="s">
        <v>24</v>
      </c>
      <c r="D259" s="1" t="s">
        <v>100</v>
      </c>
      <c r="E259" s="1">
        <v>11446.619047619046</v>
      </c>
      <c r="F259" s="1">
        <v>10971.619047619046</v>
      </c>
      <c r="G259" s="1">
        <v>475</v>
      </c>
      <c r="H259" s="1" t="s">
        <v>80</v>
      </c>
      <c r="I259" s="1" t="s">
        <v>160</v>
      </c>
      <c r="K259" t="str">
        <f>Table1[[#This Row],[Customer Profesi]]</f>
        <v>WIRASWASTA</v>
      </c>
      <c r="L259">
        <f>COUNTIFS(K259:$K$1001,K259)</f>
        <v>176</v>
      </c>
      <c r="M259">
        <f t="shared" si="14"/>
        <v>0</v>
      </c>
      <c r="N259">
        <f t="shared" si="15"/>
        <v>8</v>
      </c>
      <c r="O259">
        <f>COUNTIFS($N$2:N259,N259)</f>
        <v>258</v>
      </c>
      <c r="P259">
        <f t="shared" ref="P259:P322" si="16">IF(M259=0,0,N259+O259)</f>
        <v>0</v>
      </c>
    </row>
    <row r="260" spans="1:16" x14ac:dyDescent="0.25">
      <c r="A260" s="1" t="s">
        <v>114</v>
      </c>
      <c r="B260" s="1" t="s">
        <v>130</v>
      </c>
      <c r="C260" s="1" t="s">
        <v>23</v>
      </c>
      <c r="D260" s="1" t="s">
        <v>99</v>
      </c>
      <c r="E260" s="1">
        <v>7382.272727272727</v>
      </c>
      <c r="F260" s="1">
        <v>7218.272727272727</v>
      </c>
      <c r="G260" s="1">
        <v>164</v>
      </c>
      <c r="H260" s="1" t="s">
        <v>82</v>
      </c>
      <c r="I260" s="1" t="s">
        <v>160</v>
      </c>
      <c r="K260" t="str">
        <f>Table1[[#This Row],[Customer Profesi]]</f>
        <v>PEGAWAI NEGERI</v>
      </c>
      <c r="L260">
        <f>COUNTIFS(K260:$K$1001,K260)</f>
        <v>206</v>
      </c>
      <c r="M260">
        <f t="shared" si="14"/>
        <v>0</v>
      </c>
      <c r="N260">
        <f t="shared" si="15"/>
        <v>8</v>
      </c>
      <c r="O260">
        <f>COUNTIFS($N$2:N260,N260)</f>
        <v>259</v>
      </c>
      <c r="P260">
        <f t="shared" si="16"/>
        <v>0</v>
      </c>
    </row>
    <row r="261" spans="1:16" x14ac:dyDescent="0.25">
      <c r="A261" s="1" t="s">
        <v>114</v>
      </c>
      <c r="B261" s="1" t="s">
        <v>130</v>
      </c>
      <c r="C261" s="1" t="s">
        <v>23</v>
      </c>
      <c r="D261" s="1" t="s">
        <v>98</v>
      </c>
      <c r="E261" s="1">
        <v>7111.7368421052633</v>
      </c>
      <c r="F261" s="1">
        <v>6691.7368421052633</v>
      </c>
      <c r="G261" s="1">
        <v>420</v>
      </c>
      <c r="H261" s="1" t="s">
        <v>149</v>
      </c>
      <c r="I261" s="1" t="s">
        <v>160</v>
      </c>
      <c r="K261" t="str">
        <f>Table1[[#This Row],[Customer Profesi]]</f>
        <v>APARAT</v>
      </c>
      <c r="L261">
        <f>COUNTIFS(K261:$K$1001,K261)</f>
        <v>39</v>
      </c>
      <c r="M261">
        <f t="shared" si="14"/>
        <v>0</v>
      </c>
      <c r="N261">
        <f t="shared" si="15"/>
        <v>8</v>
      </c>
      <c r="O261">
        <f>COUNTIFS($N$2:N261,N261)</f>
        <v>260</v>
      </c>
      <c r="P261">
        <f t="shared" si="16"/>
        <v>0</v>
      </c>
    </row>
    <row r="262" spans="1:16" x14ac:dyDescent="0.25">
      <c r="A262" s="1" t="s">
        <v>114</v>
      </c>
      <c r="B262" s="1" t="s">
        <v>130</v>
      </c>
      <c r="C262" s="1" t="s">
        <v>24</v>
      </c>
      <c r="D262" s="1" t="s">
        <v>100</v>
      </c>
      <c r="E262" s="1">
        <v>11446.619047619046</v>
      </c>
      <c r="F262" s="1">
        <v>10971.619047619046</v>
      </c>
      <c r="G262" s="1">
        <v>475</v>
      </c>
      <c r="H262" s="1" t="s">
        <v>81</v>
      </c>
      <c r="I262" s="1" t="s">
        <v>160</v>
      </c>
      <c r="K262" t="str">
        <f>Table1[[#This Row],[Customer Profesi]]</f>
        <v>KARYAWAN SWASTA</v>
      </c>
      <c r="L262">
        <f>COUNTIFS(K262:$K$1001,K262)</f>
        <v>197</v>
      </c>
      <c r="M262">
        <f t="shared" si="14"/>
        <v>0</v>
      </c>
      <c r="N262">
        <f t="shared" si="15"/>
        <v>8</v>
      </c>
      <c r="O262">
        <f>COUNTIFS($N$2:N262,N262)</f>
        <v>261</v>
      </c>
      <c r="P262">
        <f t="shared" si="16"/>
        <v>0</v>
      </c>
    </row>
    <row r="263" spans="1:16" x14ac:dyDescent="0.25">
      <c r="A263" s="1" t="s">
        <v>114</v>
      </c>
      <c r="B263" s="1" t="s">
        <v>130</v>
      </c>
      <c r="C263" s="1" t="s">
        <v>24</v>
      </c>
      <c r="D263" s="1" t="s">
        <v>96</v>
      </c>
      <c r="E263" s="1">
        <v>9590.7435897435898</v>
      </c>
      <c r="F263" s="1">
        <v>9217.7435897435898</v>
      </c>
      <c r="G263" s="1">
        <v>373</v>
      </c>
      <c r="H263" s="1" t="s">
        <v>82</v>
      </c>
      <c r="I263" s="1" t="s">
        <v>160</v>
      </c>
      <c r="K263" t="str">
        <f>Table1[[#This Row],[Customer Profesi]]</f>
        <v>PEGAWAI NEGERI</v>
      </c>
      <c r="L263">
        <f>COUNTIFS(K263:$K$1001,K263)</f>
        <v>205</v>
      </c>
      <c r="M263">
        <f t="shared" si="14"/>
        <v>0</v>
      </c>
      <c r="N263">
        <f t="shared" si="15"/>
        <v>8</v>
      </c>
      <c r="O263">
        <f>COUNTIFS($N$2:N263,N263)</f>
        <v>262</v>
      </c>
      <c r="P263">
        <f t="shared" si="16"/>
        <v>0</v>
      </c>
    </row>
    <row r="264" spans="1:16" x14ac:dyDescent="0.25">
      <c r="A264" s="1" t="s">
        <v>114</v>
      </c>
      <c r="B264" s="1" t="s">
        <v>130</v>
      </c>
      <c r="C264" s="1" t="s">
        <v>22</v>
      </c>
      <c r="D264" s="1" t="s">
        <v>100</v>
      </c>
      <c r="E264" s="1">
        <v>11071.619047619046</v>
      </c>
      <c r="F264" s="1">
        <v>10971.619047619046</v>
      </c>
      <c r="G264" s="1">
        <v>100</v>
      </c>
      <c r="H264" s="1" t="s">
        <v>82</v>
      </c>
      <c r="I264" s="1" t="s">
        <v>160</v>
      </c>
      <c r="K264" t="str">
        <f>Table1[[#This Row],[Customer Profesi]]</f>
        <v>PEGAWAI NEGERI</v>
      </c>
      <c r="L264">
        <f>COUNTIFS(K264:$K$1001,K264)</f>
        <v>204</v>
      </c>
      <c r="M264">
        <f t="shared" si="14"/>
        <v>0</v>
      </c>
      <c r="N264">
        <f t="shared" si="15"/>
        <v>8</v>
      </c>
      <c r="O264">
        <f>COUNTIFS($N$2:N264,N264)</f>
        <v>263</v>
      </c>
      <c r="P264">
        <f t="shared" si="16"/>
        <v>0</v>
      </c>
    </row>
    <row r="265" spans="1:16" x14ac:dyDescent="0.25">
      <c r="A265" s="1" t="s">
        <v>114</v>
      </c>
      <c r="B265" s="1" t="s">
        <v>130</v>
      </c>
      <c r="C265" s="1" t="s">
        <v>23</v>
      </c>
      <c r="D265" s="1" t="s">
        <v>92</v>
      </c>
      <c r="E265" s="1">
        <v>8795.174757281553</v>
      </c>
      <c r="F265" s="1">
        <v>8675.174757281553</v>
      </c>
      <c r="G265" s="1">
        <v>120</v>
      </c>
      <c r="H265" s="1" t="s">
        <v>82</v>
      </c>
      <c r="I265" s="1" t="s">
        <v>160</v>
      </c>
      <c r="K265" t="str">
        <f>Table1[[#This Row],[Customer Profesi]]</f>
        <v>PEGAWAI NEGERI</v>
      </c>
      <c r="L265">
        <f>COUNTIFS(K265:$K$1001,K265)</f>
        <v>203</v>
      </c>
      <c r="M265">
        <f t="shared" si="14"/>
        <v>0</v>
      </c>
      <c r="N265">
        <f t="shared" si="15"/>
        <v>8</v>
      </c>
      <c r="O265">
        <f>COUNTIFS($N$2:N265,N265)</f>
        <v>264</v>
      </c>
      <c r="P265">
        <f t="shared" si="16"/>
        <v>0</v>
      </c>
    </row>
    <row r="266" spans="1:16" x14ac:dyDescent="0.25">
      <c r="A266" s="1" t="s">
        <v>114</v>
      </c>
      <c r="B266" s="1" t="s">
        <v>130</v>
      </c>
      <c r="C266" s="1" t="s">
        <v>22</v>
      </c>
      <c r="D266" s="1" t="s">
        <v>101</v>
      </c>
      <c r="E266" s="1">
        <v>6019.6842105263158</v>
      </c>
      <c r="F266" s="1">
        <v>5727.6842105263158</v>
      </c>
      <c r="G266" s="1">
        <v>292</v>
      </c>
      <c r="H266" s="1" t="s">
        <v>80</v>
      </c>
      <c r="I266" s="1" t="s">
        <v>160</v>
      </c>
      <c r="K266" t="str">
        <f>Table1[[#This Row],[Customer Profesi]]</f>
        <v>WIRASWASTA</v>
      </c>
      <c r="L266">
        <f>COUNTIFS(K266:$K$1001,K266)</f>
        <v>175</v>
      </c>
      <c r="M266">
        <f t="shared" si="14"/>
        <v>0</v>
      </c>
      <c r="N266">
        <f t="shared" si="15"/>
        <v>8</v>
      </c>
      <c r="O266">
        <f>COUNTIFS($N$2:N266,N266)</f>
        <v>265</v>
      </c>
      <c r="P266">
        <f t="shared" si="16"/>
        <v>0</v>
      </c>
    </row>
    <row r="267" spans="1:16" x14ac:dyDescent="0.25">
      <c r="A267" s="1" t="s">
        <v>114</v>
      </c>
      <c r="B267" s="1" t="s">
        <v>130</v>
      </c>
      <c r="C267" s="1" t="s">
        <v>23</v>
      </c>
      <c r="D267" s="1" t="s">
        <v>99</v>
      </c>
      <c r="E267" s="1">
        <v>7493.272727272727</v>
      </c>
      <c r="F267" s="1">
        <v>7218.272727272727</v>
      </c>
      <c r="G267" s="1">
        <v>275</v>
      </c>
      <c r="H267" s="1" t="s">
        <v>80</v>
      </c>
      <c r="I267" s="1" t="s">
        <v>160</v>
      </c>
      <c r="K267" t="str">
        <f>Table1[[#This Row],[Customer Profesi]]</f>
        <v>WIRASWASTA</v>
      </c>
      <c r="L267">
        <f>COUNTIFS(K267:$K$1001,K267)</f>
        <v>174</v>
      </c>
      <c r="M267">
        <f t="shared" si="14"/>
        <v>0</v>
      </c>
      <c r="N267">
        <f t="shared" si="15"/>
        <v>8</v>
      </c>
      <c r="O267">
        <f>COUNTIFS($N$2:N267,N267)</f>
        <v>266</v>
      </c>
      <c r="P267">
        <f t="shared" si="16"/>
        <v>0</v>
      </c>
    </row>
    <row r="268" spans="1:16" x14ac:dyDescent="0.25">
      <c r="A268" s="1" t="s">
        <v>114</v>
      </c>
      <c r="B268" s="1" t="s">
        <v>130</v>
      </c>
      <c r="C268" s="1" t="s">
        <v>22</v>
      </c>
      <c r="D268" s="1" t="s">
        <v>98</v>
      </c>
      <c r="E268" s="1">
        <v>6824.7368421052633</v>
      </c>
      <c r="F268" s="1">
        <v>6691.7368421052633</v>
      </c>
      <c r="G268" s="1">
        <v>133</v>
      </c>
      <c r="H268" s="1" t="s">
        <v>80</v>
      </c>
      <c r="I268" s="1" t="s">
        <v>160</v>
      </c>
      <c r="K268" t="str">
        <f>Table1[[#This Row],[Customer Profesi]]</f>
        <v>WIRASWASTA</v>
      </c>
      <c r="L268">
        <f>COUNTIFS(K268:$K$1001,K268)</f>
        <v>173</v>
      </c>
      <c r="M268">
        <f t="shared" si="14"/>
        <v>0</v>
      </c>
      <c r="N268">
        <f t="shared" si="15"/>
        <v>8</v>
      </c>
      <c r="O268">
        <f>COUNTIFS($N$2:N268,N268)</f>
        <v>267</v>
      </c>
      <c r="P268">
        <f t="shared" si="16"/>
        <v>0</v>
      </c>
    </row>
    <row r="269" spans="1:16" x14ac:dyDescent="0.25">
      <c r="A269" s="1" t="s">
        <v>114</v>
      </c>
      <c r="B269" s="1" t="s">
        <v>130</v>
      </c>
      <c r="C269" s="1" t="s">
        <v>23</v>
      </c>
      <c r="D269" s="1" t="s">
        <v>99</v>
      </c>
      <c r="E269" s="1">
        <v>7453.272727272727</v>
      </c>
      <c r="F269" s="1">
        <v>7218.272727272727</v>
      </c>
      <c r="G269" s="1">
        <v>235</v>
      </c>
      <c r="H269" s="1" t="s">
        <v>82</v>
      </c>
      <c r="I269" s="1" t="s">
        <v>160</v>
      </c>
      <c r="K269" t="str">
        <f>Table1[[#This Row],[Customer Profesi]]</f>
        <v>PEGAWAI NEGERI</v>
      </c>
      <c r="L269">
        <f>COUNTIFS(K269:$K$1001,K269)</f>
        <v>202</v>
      </c>
      <c r="M269">
        <f t="shared" si="14"/>
        <v>0</v>
      </c>
      <c r="N269">
        <f t="shared" si="15"/>
        <v>8</v>
      </c>
      <c r="O269">
        <f>COUNTIFS($N$2:N269,N269)</f>
        <v>268</v>
      </c>
      <c r="P269">
        <f t="shared" si="16"/>
        <v>0</v>
      </c>
    </row>
    <row r="270" spans="1:16" x14ac:dyDescent="0.25">
      <c r="A270" s="1" t="s">
        <v>114</v>
      </c>
      <c r="B270" s="1" t="s">
        <v>130</v>
      </c>
      <c r="C270" s="1" t="s">
        <v>23</v>
      </c>
      <c r="D270" s="1" t="s">
        <v>98</v>
      </c>
      <c r="E270" s="1">
        <v>7055.7368421052633</v>
      </c>
      <c r="F270" s="1">
        <v>6691.7368421052633</v>
      </c>
      <c r="G270" s="1">
        <v>364</v>
      </c>
      <c r="H270" s="1" t="s">
        <v>82</v>
      </c>
      <c r="I270" s="1" t="s">
        <v>160</v>
      </c>
      <c r="K270" t="str">
        <f>Table1[[#This Row],[Customer Profesi]]</f>
        <v>PEGAWAI NEGERI</v>
      </c>
      <c r="L270">
        <f>COUNTIFS(K270:$K$1001,K270)</f>
        <v>201</v>
      </c>
      <c r="M270">
        <f t="shared" si="14"/>
        <v>0</v>
      </c>
      <c r="N270">
        <f t="shared" si="15"/>
        <v>8</v>
      </c>
      <c r="O270">
        <f>COUNTIFS($N$2:N270,N270)</f>
        <v>269</v>
      </c>
      <c r="P270">
        <f t="shared" si="16"/>
        <v>0</v>
      </c>
    </row>
    <row r="271" spans="1:16" x14ac:dyDescent="0.25">
      <c r="A271" s="1" t="s">
        <v>114</v>
      </c>
      <c r="B271" s="1" t="s">
        <v>130</v>
      </c>
      <c r="C271" s="1" t="s">
        <v>23</v>
      </c>
      <c r="D271" s="1" t="s">
        <v>98</v>
      </c>
      <c r="E271" s="1">
        <v>7126.7368421052633</v>
      </c>
      <c r="F271" s="1">
        <v>6691.7368421052633</v>
      </c>
      <c r="G271" s="1">
        <v>435</v>
      </c>
      <c r="H271" s="1" t="s">
        <v>149</v>
      </c>
      <c r="I271" s="1" t="s">
        <v>160</v>
      </c>
      <c r="K271" t="str">
        <f>Table1[[#This Row],[Customer Profesi]]</f>
        <v>APARAT</v>
      </c>
      <c r="L271">
        <f>COUNTIFS(K271:$K$1001,K271)</f>
        <v>38</v>
      </c>
      <c r="M271">
        <f t="shared" si="14"/>
        <v>0</v>
      </c>
      <c r="N271">
        <f t="shared" si="15"/>
        <v>8</v>
      </c>
      <c r="O271">
        <f>COUNTIFS($N$2:N271,N271)</f>
        <v>270</v>
      </c>
      <c r="P271">
        <f t="shared" si="16"/>
        <v>0</v>
      </c>
    </row>
    <row r="272" spans="1:16" x14ac:dyDescent="0.25">
      <c r="A272" s="1" t="s">
        <v>114</v>
      </c>
      <c r="B272" s="1" t="s">
        <v>130</v>
      </c>
      <c r="C272" s="1" t="s">
        <v>22</v>
      </c>
      <c r="D272" s="1" t="s">
        <v>98</v>
      </c>
      <c r="E272" s="1">
        <v>7072.7368421052633</v>
      </c>
      <c r="F272" s="1">
        <v>6691.7368421052633</v>
      </c>
      <c r="G272" s="1">
        <v>381</v>
      </c>
      <c r="H272" s="1" t="s">
        <v>82</v>
      </c>
      <c r="I272" s="1" t="s">
        <v>160</v>
      </c>
      <c r="K272" t="str">
        <f>Table1[[#This Row],[Customer Profesi]]</f>
        <v>PEGAWAI NEGERI</v>
      </c>
      <c r="L272">
        <f>COUNTIFS(K272:$K$1001,K272)</f>
        <v>200</v>
      </c>
      <c r="M272">
        <f t="shared" si="14"/>
        <v>0</v>
      </c>
      <c r="N272">
        <f t="shared" si="15"/>
        <v>8</v>
      </c>
      <c r="O272">
        <f>COUNTIFS($N$2:N272,N272)</f>
        <v>271</v>
      </c>
      <c r="P272">
        <f t="shared" si="16"/>
        <v>0</v>
      </c>
    </row>
    <row r="273" spans="1:16" x14ac:dyDescent="0.25">
      <c r="A273" s="1" t="s">
        <v>114</v>
      </c>
      <c r="B273" s="1" t="s">
        <v>130</v>
      </c>
      <c r="C273" s="1" t="s">
        <v>23</v>
      </c>
      <c r="D273" s="1" t="s">
        <v>98</v>
      </c>
      <c r="E273" s="1">
        <v>7105.7368421052633</v>
      </c>
      <c r="F273" s="1">
        <v>6691.7368421052633</v>
      </c>
      <c r="G273" s="1">
        <v>414</v>
      </c>
      <c r="H273" s="1" t="s">
        <v>82</v>
      </c>
      <c r="I273" s="1" t="s">
        <v>160</v>
      </c>
      <c r="K273" t="str">
        <f>Table1[[#This Row],[Customer Profesi]]</f>
        <v>PEGAWAI NEGERI</v>
      </c>
      <c r="L273">
        <f>COUNTIFS(K273:$K$1001,K273)</f>
        <v>199</v>
      </c>
      <c r="M273">
        <f t="shared" si="14"/>
        <v>0</v>
      </c>
      <c r="N273">
        <f t="shared" si="15"/>
        <v>8</v>
      </c>
      <c r="O273">
        <f>COUNTIFS($N$2:N273,N273)</f>
        <v>272</v>
      </c>
      <c r="P273">
        <f t="shared" si="16"/>
        <v>0</v>
      </c>
    </row>
    <row r="274" spans="1:16" x14ac:dyDescent="0.25">
      <c r="A274" s="1" t="s">
        <v>114</v>
      </c>
      <c r="B274" s="1" t="s">
        <v>130</v>
      </c>
      <c r="C274" s="1" t="s">
        <v>23</v>
      </c>
      <c r="D274" s="1" t="s">
        <v>100</v>
      </c>
      <c r="E274" s="1">
        <v>11433.619047619046</v>
      </c>
      <c r="F274" s="1">
        <v>10971.619047619046</v>
      </c>
      <c r="G274" s="1">
        <v>462</v>
      </c>
      <c r="H274" s="1" t="s">
        <v>84</v>
      </c>
      <c r="I274" s="1" t="s">
        <v>160</v>
      </c>
      <c r="K274" t="str">
        <f>Table1[[#This Row],[Customer Profesi]]</f>
        <v>PENDIDIKAN</v>
      </c>
      <c r="L274">
        <f>COUNTIFS(K274:$K$1001,K274)</f>
        <v>95</v>
      </c>
      <c r="M274">
        <f t="shared" si="14"/>
        <v>0</v>
      </c>
      <c r="N274">
        <f t="shared" si="15"/>
        <v>8</v>
      </c>
      <c r="O274">
        <f>COUNTIFS($N$2:N274,N274)</f>
        <v>273</v>
      </c>
      <c r="P274">
        <f t="shared" si="16"/>
        <v>0</v>
      </c>
    </row>
    <row r="275" spans="1:16" x14ac:dyDescent="0.25">
      <c r="A275" s="1" t="s">
        <v>114</v>
      </c>
      <c r="B275" s="1" t="s">
        <v>130</v>
      </c>
      <c r="C275" s="1" t="s">
        <v>22</v>
      </c>
      <c r="D275" s="1" t="s">
        <v>96</v>
      </c>
      <c r="E275" s="1">
        <v>9658.7435897435898</v>
      </c>
      <c r="F275" s="1">
        <v>9217.7435897435898</v>
      </c>
      <c r="G275" s="1">
        <v>441</v>
      </c>
      <c r="H275" s="1" t="s">
        <v>84</v>
      </c>
      <c r="I275" s="1" t="s">
        <v>160</v>
      </c>
      <c r="K275" t="str">
        <f>Table1[[#This Row],[Customer Profesi]]</f>
        <v>PENDIDIKAN</v>
      </c>
      <c r="L275">
        <f>COUNTIFS(K275:$K$1001,K275)</f>
        <v>94</v>
      </c>
      <c r="M275">
        <f t="shared" si="14"/>
        <v>0</v>
      </c>
      <c r="N275">
        <f t="shared" si="15"/>
        <v>8</v>
      </c>
      <c r="O275">
        <f>COUNTIFS($N$2:N275,N275)</f>
        <v>274</v>
      </c>
      <c r="P275">
        <f t="shared" si="16"/>
        <v>0</v>
      </c>
    </row>
    <row r="276" spans="1:16" x14ac:dyDescent="0.25">
      <c r="A276" s="1" t="s">
        <v>114</v>
      </c>
      <c r="B276" s="1" t="s">
        <v>130</v>
      </c>
      <c r="C276" s="1" t="s">
        <v>24</v>
      </c>
      <c r="D276" s="1" t="s">
        <v>98</v>
      </c>
      <c r="E276" s="1">
        <v>7158.7368421052633</v>
      </c>
      <c r="F276" s="1">
        <v>6691.7368421052633</v>
      </c>
      <c r="G276" s="1">
        <v>467</v>
      </c>
      <c r="H276" s="1" t="s">
        <v>81</v>
      </c>
      <c r="I276" s="1" t="s">
        <v>160</v>
      </c>
      <c r="K276" t="str">
        <f>Table1[[#This Row],[Customer Profesi]]</f>
        <v>KARYAWAN SWASTA</v>
      </c>
      <c r="L276">
        <f>COUNTIFS(K276:$K$1001,K276)</f>
        <v>196</v>
      </c>
      <c r="M276">
        <f t="shared" si="14"/>
        <v>0</v>
      </c>
      <c r="N276">
        <f t="shared" si="15"/>
        <v>8</v>
      </c>
      <c r="O276">
        <f>COUNTIFS($N$2:N276,N276)</f>
        <v>275</v>
      </c>
      <c r="P276">
        <f t="shared" si="16"/>
        <v>0</v>
      </c>
    </row>
    <row r="277" spans="1:16" x14ac:dyDescent="0.25">
      <c r="A277" s="1" t="s">
        <v>114</v>
      </c>
      <c r="B277" s="1" t="s">
        <v>130</v>
      </c>
      <c r="C277" s="1" t="s">
        <v>23</v>
      </c>
      <c r="D277" s="1" t="s">
        <v>101</v>
      </c>
      <c r="E277" s="1">
        <v>6068.6842105263158</v>
      </c>
      <c r="F277" s="1">
        <v>5727.6842105263158</v>
      </c>
      <c r="G277" s="1">
        <v>341</v>
      </c>
      <c r="H277" s="1" t="s">
        <v>81</v>
      </c>
      <c r="I277" s="1" t="s">
        <v>160</v>
      </c>
      <c r="K277" t="str">
        <f>Table1[[#This Row],[Customer Profesi]]</f>
        <v>KARYAWAN SWASTA</v>
      </c>
      <c r="L277">
        <f>COUNTIFS(K277:$K$1001,K277)</f>
        <v>195</v>
      </c>
      <c r="M277">
        <f t="shared" si="14"/>
        <v>0</v>
      </c>
      <c r="N277">
        <f t="shared" si="15"/>
        <v>8</v>
      </c>
      <c r="O277">
        <f>COUNTIFS($N$2:N277,N277)</f>
        <v>276</v>
      </c>
      <c r="P277">
        <f t="shared" si="16"/>
        <v>0</v>
      </c>
    </row>
    <row r="278" spans="1:16" x14ac:dyDescent="0.25">
      <c r="A278" s="1" t="s">
        <v>114</v>
      </c>
      <c r="B278" s="1" t="s">
        <v>130</v>
      </c>
      <c r="C278" s="1" t="s">
        <v>24</v>
      </c>
      <c r="D278" s="1" t="s">
        <v>95</v>
      </c>
      <c r="E278" s="1">
        <v>7916.8461538461543</v>
      </c>
      <c r="F278" s="1">
        <v>7700.8461538461543</v>
      </c>
      <c r="G278" s="1">
        <v>216</v>
      </c>
      <c r="H278" s="1" t="s">
        <v>80</v>
      </c>
      <c r="I278" s="1" t="s">
        <v>160</v>
      </c>
      <c r="K278" t="str">
        <f>Table1[[#This Row],[Customer Profesi]]</f>
        <v>WIRASWASTA</v>
      </c>
      <c r="L278">
        <f>COUNTIFS(K278:$K$1001,K278)</f>
        <v>172</v>
      </c>
      <c r="M278">
        <f t="shared" si="14"/>
        <v>0</v>
      </c>
      <c r="N278">
        <f t="shared" si="15"/>
        <v>8</v>
      </c>
      <c r="O278">
        <f>COUNTIFS($N$2:N278,N278)</f>
        <v>277</v>
      </c>
      <c r="P278">
        <f t="shared" si="16"/>
        <v>0</v>
      </c>
    </row>
    <row r="279" spans="1:16" x14ac:dyDescent="0.25">
      <c r="A279" s="1" t="s">
        <v>114</v>
      </c>
      <c r="B279" s="1" t="s">
        <v>130</v>
      </c>
      <c r="C279" s="1" t="s">
        <v>23</v>
      </c>
      <c r="D279" s="1" t="s">
        <v>99</v>
      </c>
      <c r="E279" s="1">
        <v>7294.272727272727</v>
      </c>
      <c r="F279" s="1">
        <v>7218.272727272727</v>
      </c>
      <c r="G279" s="1">
        <v>76</v>
      </c>
      <c r="H279" s="1" t="s">
        <v>81</v>
      </c>
      <c r="I279" s="1" t="s">
        <v>160</v>
      </c>
      <c r="K279" t="str">
        <f>Table1[[#This Row],[Customer Profesi]]</f>
        <v>KARYAWAN SWASTA</v>
      </c>
      <c r="L279">
        <f>COUNTIFS(K279:$K$1001,K279)</f>
        <v>194</v>
      </c>
      <c r="M279">
        <f t="shared" si="14"/>
        <v>0</v>
      </c>
      <c r="N279">
        <f t="shared" si="15"/>
        <v>8</v>
      </c>
      <c r="O279">
        <f>COUNTIFS($N$2:N279,N279)</f>
        <v>278</v>
      </c>
      <c r="P279">
        <f t="shared" si="16"/>
        <v>0</v>
      </c>
    </row>
    <row r="280" spans="1:16" x14ac:dyDescent="0.25">
      <c r="A280" s="1" t="s">
        <v>114</v>
      </c>
      <c r="B280" s="1" t="s">
        <v>130</v>
      </c>
      <c r="C280" s="1" t="s">
        <v>24</v>
      </c>
      <c r="D280" s="1" t="s">
        <v>95</v>
      </c>
      <c r="E280" s="1">
        <v>8077.8461538461543</v>
      </c>
      <c r="F280" s="1">
        <v>7700.8461538461543</v>
      </c>
      <c r="G280" s="1">
        <v>377</v>
      </c>
      <c r="H280" s="1" t="s">
        <v>80</v>
      </c>
      <c r="I280" s="1" t="s">
        <v>160</v>
      </c>
      <c r="K280" t="str">
        <f>Table1[[#This Row],[Customer Profesi]]</f>
        <v>WIRASWASTA</v>
      </c>
      <c r="L280">
        <f>COUNTIFS(K280:$K$1001,K280)</f>
        <v>171</v>
      </c>
      <c r="M280">
        <f t="shared" si="14"/>
        <v>0</v>
      </c>
      <c r="N280">
        <f t="shared" si="15"/>
        <v>8</v>
      </c>
      <c r="O280">
        <f>COUNTIFS($N$2:N280,N280)</f>
        <v>279</v>
      </c>
      <c r="P280">
        <f t="shared" si="16"/>
        <v>0</v>
      </c>
    </row>
    <row r="281" spans="1:16" x14ac:dyDescent="0.25">
      <c r="A281" s="1" t="s">
        <v>114</v>
      </c>
      <c r="B281" s="1" t="s">
        <v>130</v>
      </c>
      <c r="C281" s="1" t="s">
        <v>22</v>
      </c>
      <c r="D281" s="1" t="s">
        <v>99</v>
      </c>
      <c r="E281" s="1">
        <v>7575.272727272727</v>
      </c>
      <c r="F281" s="1">
        <v>7218.272727272727</v>
      </c>
      <c r="G281" s="1">
        <v>357</v>
      </c>
      <c r="H281" s="1" t="s">
        <v>149</v>
      </c>
      <c r="I281" s="1" t="s">
        <v>160</v>
      </c>
      <c r="K281" t="str">
        <f>Table1[[#This Row],[Customer Profesi]]</f>
        <v>APARAT</v>
      </c>
      <c r="L281">
        <f>COUNTIFS(K281:$K$1001,K281)</f>
        <v>37</v>
      </c>
      <c r="M281">
        <f t="shared" si="14"/>
        <v>0</v>
      </c>
      <c r="N281">
        <f t="shared" si="15"/>
        <v>8</v>
      </c>
      <c r="O281">
        <f>COUNTIFS($N$2:N281,N281)</f>
        <v>280</v>
      </c>
      <c r="P281">
        <f t="shared" si="16"/>
        <v>0</v>
      </c>
    </row>
    <row r="282" spans="1:16" x14ac:dyDescent="0.25">
      <c r="A282" s="1" t="s">
        <v>114</v>
      </c>
      <c r="B282" s="1" t="s">
        <v>130</v>
      </c>
      <c r="C282" s="1" t="s">
        <v>22</v>
      </c>
      <c r="D282" s="1" t="s">
        <v>101</v>
      </c>
      <c r="E282" s="1">
        <v>5919.6842105263158</v>
      </c>
      <c r="F282" s="1">
        <v>5727.6842105263158</v>
      </c>
      <c r="G282" s="1">
        <v>192</v>
      </c>
      <c r="H282" s="1" t="s">
        <v>80</v>
      </c>
      <c r="I282" s="1" t="s">
        <v>160</v>
      </c>
      <c r="K282" t="str">
        <f>Table1[[#This Row],[Customer Profesi]]</f>
        <v>WIRASWASTA</v>
      </c>
      <c r="L282">
        <f>COUNTIFS(K282:$K$1001,K282)</f>
        <v>170</v>
      </c>
      <c r="M282">
        <f t="shared" si="14"/>
        <v>0</v>
      </c>
      <c r="N282">
        <f t="shared" si="15"/>
        <v>8</v>
      </c>
      <c r="O282">
        <f>COUNTIFS($N$2:N282,N282)</f>
        <v>281</v>
      </c>
      <c r="P282">
        <f t="shared" si="16"/>
        <v>0</v>
      </c>
    </row>
    <row r="283" spans="1:16" x14ac:dyDescent="0.25">
      <c r="A283" s="1" t="s">
        <v>114</v>
      </c>
      <c r="B283" s="1" t="s">
        <v>130</v>
      </c>
      <c r="C283" s="1" t="s">
        <v>22</v>
      </c>
      <c r="D283" s="1" t="s">
        <v>100</v>
      </c>
      <c r="E283" s="1">
        <v>11323.619047619046</v>
      </c>
      <c r="F283" s="1">
        <v>10971.619047619046</v>
      </c>
      <c r="G283" s="1">
        <v>352</v>
      </c>
      <c r="H283" s="1" t="s">
        <v>82</v>
      </c>
      <c r="I283" s="1" t="s">
        <v>160</v>
      </c>
      <c r="K283" t="str">
        <f>Table1[[#This Row],[Customer Profesi]]</f>
        <v>PEGAWAI NEGERI</v>
      </c>
      <c r="L283">
        <f>COUNTIFS(K283:$K$1001,K283)</f>
        <v>198</v>
      </c>
      <c r="M283">
        <f t="shared" si="14"/>
        <v>0</v>
      </c>
      <c r="N283">
        <f t="shared" si="15"/>
        <v>8</v>
      </c>
      <c r="O283">
        <f>COUNTIFS($N$2:N283,N283)</f>
        <v>282</v>
      </c>
      <c r="P283">
        <f t="shared" si="16"/>
        <v>0</v>
      </c>
    </row>
    <row r="284" spans="1:16" x14ac:dyDescent="0.25">
      <c r="A284" s="1" t="s">
        <v>114</v>
      </c>
      <c r="B284" s="1" t="s">
        <v>130</v>
      </c>
      <c r="C284" s="1" t="s">
        <v>24</v>
      </c>
      <c r="D284" s="1" t="s">
        <v>98</v>
      </c>
      <c r="E284" s="1">
        <v>6961.7368421052633</v>
      </c>
      <c r="F284" s="1">
        <v>6691.7368421052633</v>
      </c>
      <c r="G284" s="1">
        <v>270</v>
      </c>
      <c r="H284" s="1" t="s">
        <v>80</v>
      </c>
      <c r="I284" s="1" t="s">
        <v>160</v>
      </c>
      <c r="K284" t="str">
        <f>Table1[[#This Row],[Customer Profesi]]</f>
        <v>WIRASWASTA</v>
      </c>
      <c r="L284">
        <f>COUNTIFS(K284:$K$1001,K284)</f>
        <v>169</v>
      </c>
      <c r="M284">
        <f t="shared" si="14"/>
        <v>0</v>
      </c>
      <c r="N284">
        <f t="shared" si="15"/>
        <v>8</v>
      </c>
      <c r="O284">
        <f>COUNTIFS($N$2:N284,N284)</f>
        <v>283</v>
      </c>
      <c r="P284">
        <f t="shared" si="16"/>
        <v>0</v>
      </c>
    </row>
    <row r="285" spans="1:16" x14ac:dyDescent="0.25">
      <c r="A285" s="1" t="s">
        <v>114</v>
      </c>
      <c r="B285" s="1" t="s">
        <v>130</v>
      </c>
      <c r="C285" s="1" t="s">
        <v>24</v>
      </c>
      <c r="D285" s="1" t="s">
        <v>93</v>
      </c>
      <c r="E285" s="1">
        <v>5647.7317073170734</v>
      </c>
      <c r="F285" s="1">
        <v>5216.7317073170734</v>
      </c>
      <c r="G285" s="1">
        <v>431</v>
      </c>
      <c r="H285" s="1" t="s">
        <v>81</v>
      </c>
      <c r="I285" s="1" t="s">
        <v>160</v>
      </c>
      <c r="K285" t="str">
        <f>Table1[[#This Row],[Customer Profesi]]</f>
        <v>KARYAWAN SWASTA</v>
      </c>
      <c r="L285">
        <f>COUNTIFS(K285:$K$1001,K285)</f>
        <v>193</v>
      </c>
      <c r="M285">
        <f t="shared" si="14"/>
        <v>0</v>
      </c>
      <c r="N285">
        <f t="shared" si="15"/>
        <v>8</v>
      </c>
      <c r="O285">
        <f>COUNTIFS($N$2:N285,N285)</f>
        <v>284</v>
      </c>
      <c r="P285">
        <f t="shared" si="16"/>
        <v>0</v>
      </c>
    </row>
    <row r="286" spans="1:16" x14ac:dyDescent="0.25">
      <c r="A286" s="1" t="s">
        <v>114</v>
      </c>
      <c r="B286" s="1" t="s">
        <v>131</v>
      </c>
      <c r="C286" s="1" t="s">
        <v>25</v>
      </c>
      <c r="D286" s="1" t="s">
        <v>97</v>
      </c>
      <c r="E286" s="1">
        <v>6699.3039215686276</v>
      </c>
      <c r="F286" s="1">
        <v>6200.3039215686276</v>
      </c>
      <c r="G286" s="1">
        <v>499</v>
      </c>
      <c r="H286" s="1" t="s">
        <v>82</v>
      </c>
      <c r="I286" s="1" t="s">
        <v>160</v>
      </c>
      <c r="K286" t="str">
        <f>Table1[[#This Row],[Customer Profesi]]</f>
        <v>PEGAWAI NEGERI</v>
      </c>
      <c r="L286">
        <f>COUNTIFS(K286:$K$1001,K286)</f>
        <v>197</v>
      </c>
      <c r="M286">
        <f t="shared" si="14"/>
        <v>0</v>
      </c>
      <c r="N286">
        <f t="shared" si="15"/>
        <v>8</v>
      </c>
      <c r="O286">
        <f>COUNTIFS($N$2:N286,N286)</f>
        <v>285</v>
      </c>
      <c r="P286">
        <f t="shared" si="16"/>
        <v>0</v>
      </c>
    </row>
    <row r="287" spans="1:16" x14ac:dyDescent="0.25">
      <c r="A287" s="1" t="s">
        <v>114</v>
      </c>
      <c r="B287" s="1" t="s">
        <v>131</v>
      </c>
      <c r="C287" s="1" t="s">
        <v>25</v>
      </c>
      <c r="D287" s="1" t="s">
        <v>94</v>
      </c>
      <c r="E287" s="1">
        <v>8245.5108695652179</v>
      </c>
      <c r="F287" s="1">
        <v>8191.5108695652179</v>
      </c>
      <c r="G287" s="1">
        <v>54</v>
      </c>
      <c r="H287" s="1" t="s">
        <v>81</v>
      </c>
      <c r="I287" s="1" t="s">
        <v>160</v>
      </c>
      <c r="K287" t="str">
        <f>Table1[[#This Row],[Customer Profesi]]</f>
        <v>KARYAWAN SWASTA</v>
      </c>
      <c r="L287">
        <f>COUNTIFS(K287:$K$1001,K287)</f>
        <v>192</v>
      </c>
      <c r="M287">
        <f t="shared" si="14"/>
        <v>0</v>
      </c>
      <c r="N287">
        <f t="shared" si="15"/>
        <v>8</v>
      </c>
      <c r="O287">
        <f>COUNTIFS($N$2:N287,N287)</f>
        <v>286</v>
      </c>
      <c r="P287">
        <f t="shared" si="16"/>
        <v>0</v>
      </c>
    </row>
    <row r="288" spans="1:16" x14ac:dyDescent="0.25">
      <c r="A288" s="1" t="s">
        <v>114</v>
      </c>
      <c r="B288" s="1" t="s">
        <v>131</v>
      </c>
      <c r="C288" s="1" t="s">
        <v>26</v>
      </c>
      <c r="D288" s="1" t="s">
        <v>93</v>
      </c>
      <c r="E288" s="1">
        <v>5681.7317073170734</v>
      </c>
      <c r="F288" s="1">
        <v>5216.7317073170734</v>
      </c>
      <c r="G288" s="1">
        <v>465</v>
      </c>
      <c r="H288" s="1" t="s">
        <v>82</v>
      </c>
      <c r="I288" s="1" t="s">
        <v>160</v>
      </c>
      <c r="K288" t="str">
        <f>Table1[[#This Row],[Customer Profesi]]</f>
        <v>PEGAWAI NEGERI</v>
      </c>
      <c r="L288">
        <f>COUNTIFS(K288:$K$1001,K288)</f>
        <v>196</v>
      </c>
      <c r="M288">
        <f t="shared" si="14"/>
        <v>0</v>
      </c>
      <c r="N288">
        <f t="shared" si="15"/>
        <v>8</v>
      </c>
      <c r="O288">
        <f>COUNTIFS($N$2:N288,N288)</f>
        <v>287</v>
      </c>
      <c r="P288">
        <f t="shared" si="16"/>
        <v>0</v>
      </c>
    </row>
    <row r="289" spans="1:16" x14ac:dyDescent="0.25">
      <c r="A289" s="1" t="s">
        <v>114</v>
      </c>
      <c r="B289" s="1" t="s">
        <v>131</v>
      </c>
      <c r="C289" s="1" t="s">
        <v>27</v>
      </c>
      <c r="D289" s="1" t="s">
        <v>101</v>
      </c>
      <c r="E289" s="1">
        <v>6197.6842105263158</v>
      </c>
      <c r="F289" s="1">
        <v>5727.6842105263158</v>
      </c>
      <c r="G289" s="1">
        <v>470</v>
      </c>
      <c r="H289" s="1" t="s">
        <v>82</v>
      </c>
      <c r="I289" s="1" t="s">
        <v>160</v>
      </c>
      <c r="K289" t="str">
        <f>Table1[[#This Row],[Customer Profesi]]</f>
        <v>PEGAWAI NEGERI</v>
      </c>
      <c r="L289">
        <f>COUNTIFS(K289:$K$1001,K289)</f>
        <v>195</v>
      </c>
      <c r="M289">
        <f t="shared" si="14"/>
        <v>0</v>
      </c>
      <c r="N289">
        <f t="shared" si="15"/>
        <v>8</v>
      </c>
      <c r="O289">
        <f>COUNTIFS($N$2:N289,N289)</f>
        <v>288</v>
      </c>
      <c r="P289">
        <f t="shared" si="16"/>
        <v>0</v>
      </c>
    </row>
    <row r="290" spans="1:16" x14ac:dyDescent="0.25">
      <c r="A290" s="1" t="s">
        <v>114</v>
      </c>
      <c r="B290" s="1" t="s">
        <v>131</v>
      </c>
      <c r="C290" s="1" t="s">
        <v>25</v>
      </c>
      <c r="D290" s="1" t="s">
        <v>100</v>
      </c>
      <c r="E290" s="1">
        <v>11050.619047619046</v>
      </c>
      <c r="F290" s="1">
        <v>10971.619047619046</v>
      </c>
      <c r="G290" s="1">
        <v>79</v>
      </c>
      <c r="H290" s="1" t="s">
        <v>82</v>
      </c>
      <c r="I290" s="1" t="s">
        <v>160</v>
      </c>
      <c r="K290" t="str">
        <f>Table1[[#This Row],[Customer Profesi]]</f>
        <v>PEGAWAI NEGERI</v>
      </c>
      <c r="L290">
        <f>COUNTIFS(K290:$K$1001,K290)</f>
        <v>194</v>
      </c>
      <c r="M290">
        <f t="shared" si="14"/>
        <v>0</v>
      </c>
      <c r="N290">
        <f t="shared" si="15"/>
        <v>8</v>
      </c>
      <c r="O290">
        <f>COUNTIFS($N$2:N290,N290)</f>
        <v>289</v>
      </c>
      <c r="P290">
        <f t="shared" si="16"/>
        <v>0</v>
      </c>
    </row>
    <row r="291" spans="1:16" x14ac:dyDescent="0.25">
      <c r="A291" s="1" t="s">
        <v>114</v>
      </c>
      <c r="B291" s="1" t="s">
        <v>131</v>
      </c>
      <c r="C291" s="1" t="s">
        <v>26</v>
      </c>
      <c r="D291" s="1" t="s">
        <v>96</v>
      </c>
      <c r="E291" s="1">
        <v>9674.7435897435898</v>
      </c>
      <c r="F291" s="1">
        <v>9217.7435897435898</v>
      </c>
      <c r="G291" s="1">
        <v>457</v>
      </c>
      <c r="H291" s="1" t="s">
        <v>149</v>
      </c>
      <c r="I291" s="1" t="s">
        <v>160</v>
      </c>
      <c r="K291" t="str">
        <f>Table1[[#This Row],[Customer Profesi]]</f>
        <v>APARAT</v>
      </c>
      <c r="L291">
        <f>COUNTIFS(K291:$K$1001,K291)</f>
        <v>36</v>
      </c>
      <c r="M291">
        <f t="shared" si="14"/>
        <v>0</v>
      </c>
      <c r="N291">
        <f t="shared" si="15"/>
        <v>8</v>
      </c>
      <c r="O291">
        <f>COUNTIFS($N$2:N291,N291)</f>
        <v>290</v>
      </c>
      <c r="P291">
        <f t="shared" si="16"/>
        <v>0</v>
      </c>
    </row>
    <row r="292" spans="1:16" x14ac:dyDescent="0.25">
      <c r="A292" s="1" t="s">
        <v>114</v>
      </c>
      <c r="B292" s="1" t="s">
        <v>131</v>
      </c>
      <c r="C292" s="1" t="s">
        <v>26</v>
      </c>
      <c r="D292" s="1" t="s">
        <v>97</v>
      </c>
      <c r="E292" s="1">
        <v>6275.3039215686276</v>
      </c>
      <c r="F292" s="1">
        <v>6200.3039215686276</v>
      </c>
      <c r="G292" s="1">
        <v>75</v>
      </c>
      <c r="H292" s="1" t="s">
        <v>80</v>
      </c>
      <c r="I292" s="1" t="s">
        <v>160</v>
      </c>
      <c r="K292" t="str">
        <f>Table1[[#This Row],[Customer Profesi]]</f>
        <v>WIRASWASTA</v>
      </c>
      <c r="L292">
        <f>COUNTIFS(K292:$K$1001,K292)</f>
        <v>168</v>
      </c>
      <c r="M292">
        <f t="shared" si="14"/>
        <v>0</v>
      </c>
      <c r="N292">
        <f t="shared" si="15"/>
        <v>8</v>
      </c>
      <c r="O292">
        <f>COUNTIFS($N$2:N292,N292)</f>
        <v>291</v>
      </c>
      <c r="P292">
        <f t="shared" si="16"/>
        <v>0</v>
      </c>
    </row>
    <row r="293" spans="1:16" x14ac:dyDescent="0.25">
      <c r="A293" s="1" t="s">
        <v>114</v>
      </c>
      <c r="B293" s="1" t="s">
        <v>131</v>
      </c>
      <c r="C293" s="1" t="s">
        <v>26</v>
      </c>
      <c r="D293" s="1" t="s">
        <v>97</v>
      </c>
      <c r="E293" s="1">
        <v>6281.3039215686276</v>
      </c>
      <c r="F293" s="1">
        <v>6200.3039215686276</v>
      </c>
      <c r="G293" s="1">
        <v>81</v>
      </c>
      <c r="H293" s="1" t="s">
        <v>80</v>
      </c>
      <c r="I293" s="1" t="s">
        <v>160</v>
      </c>
      <c r="K293" t="str">
        <f>Table1[[#This Row],[Customer Profesi]]</f>
        <v>WIRASWASTA</v>
      </c>
      <c r="L293">
        <f>COUNTIFS(K293:$K$1001,K293)</f>
        <v>167</v>
      </c>
      <c r="M293">
        <f t="shared" si="14"/>
        <v>0</v>
      </c>
      <c r="N293">
        <f t="shared" si="15"/>
        <v>8</v>
      </c>
      <c r="O293">
        <f>COUNTIFS($N$2:N293,N293)</f>
        <v>292</v>
      </c>
      <c r="P293">
        <f t="shared" si="16"/>
        <v>0</v>
      </c>
    </row>
    <row r="294" spans="1:16" x14ac:dyDescent="0.25">
      <c r="A294" s="1" t="s">
        <v>114</v>
      </c>
      <c r="B294" s="1" t="s">
        <v>131</v>
      </c>
      <c r="C294" s="1" t="s">
        <v>26</v>
      </c>
      <c r="D294" s="1" t="s">
        <v>98</v>
      </c>
      <c r="E294" s="1">
        <v>6762.7368421052633</v>
      </c>
      <c r="F294" s="1">
        <v>6691.7368421052633</v>
      </c>
      <c r="G294" s="1">
        <v>71</v>
      </c>
      <c r="H294" s="1" t="s">
        <v>80</v>
      </c>
      <c r="I294" s="1" t="s">
        <v>160</v>
      </c>
      <c r="K294" t="str">
        <f>Table1[[#This Row],[Customer Profesi]]</f>
        <v>WIRASWASTA</v>
      </c>
      <c r="L294">
        <f>COUNTIFS(K294:$K$1001,K294)</f>
        <v>166</v>
      </c>
      <c r="M294">
        <f t="shared" si="14"/>
        <v>0</v>
      </c>
      <c r="N294">
        <f t="shared" si="15"/>
        <v>8</v>
      </c>
      <c r="O294">
        <f>COUNTIFS($N$2:N294,N294)</f>
        <v>293</v>
      </c>
      <c r="P294">
        <f t="shared" si="16"/>
        <v>0</v>
      </c>
    </row>
    <row r="295" spans="1:16" x14ac:dyDescent="0.25">
      <c r="A295" s="1" t="s">
        <v>114</v>
      </c>
      <c r="B295" s="1" t="s">
        <v>131</v>
      </c>
      <c r="C295" s="1" t="s">
        <v>25</v>
      </c>
      <c r="D295" s="1" t="s">
        <v>98</v>
      </c>
      <c r="E295" s="1">
        <v>6973.7368421052633</v>
      </c>
      <c r="F295" s="1">
        <v>6691.7368421052633</v>
      </c>
      <c r="G295" s="1">
        <v>282</v>
      </c>
      <c r="H295" s="1" t="s">
        <v>81</v>
      </c>
      <c r="I295" s="1" t="s">
        <v>160</v>
      </c>
      <c r="K295" t="str">
        <f>Table1[[#This Row],[Customer Profesi]]</f>
        <v>KARYAWAN SWASTA</v>
      </c>
      <c r="L295">
        <f>COUNTIFS(K295:$K$1001,K295)</f>
        <v>191</v>
      </c>
      <c r="M295">
        <f t="shared" si="14"/>
        <v>0</v>
      </c>
      <c r="N295">
        <f t="shared" si="15"/>
        <v>8</v>
      </c>
      <c r="O295">
        <f>COUNTIFS($N$2:N295,N295)</f>
        <v>294</v>
      </c>
      <c r="P295">
        <f t="shared" si="16"/>
        <v>0</v>
      </c>
    </row>
    <row r="296" spans="1:16" x14ac:dyDescent="0.25">
      <c r="A296" s="1" t="s">
        <v>114</v>
      </c>
      <c r="B296" s="1" t="s">
        <v>131</v>
      </c>
      <c r="C296" s="1" t="s">
        <v>27</v>
      </c>
      <c r="D296" s="1" t="s">
        <v>98</v>
      </c>
      <c r="E296" s="1">
        <v>6839.7368421052633</v>
      </c>
      <c r="F296" s="1">
        <v>6691.7368421052633</v>
      </c>
      <c r="G296" s="1">
        <v>148</v>
      </c>
      <c r="H296" s="1" t="s">
        <v>80</v>
      </c>
      <c r="I296" s="1" t="s">
        <v>160</v>
      </c>
      <c r="K296" t="str">
        <f>Table1[[#This Row],[Customer Profesi]]</f>
        <v>WIRASWASTA</v>
      </c>
      <c r="L296">
        <f>COUNTIFS(K296:$K$1001,K296)</f>
        <v>165</v>
      </c>
      <c r="M296">
        <f t="shared" si="14"/>
        <v>0</v>
      </c>
      <c r="N296">
        <f t="shared" si="15"/>
        <v>8</v>
      </c>
      <c r="O296">
        <f>COUNTIFS($N$2:N296,N296)</f>
        <v>295</v>
      </c>
      <c r="P296">
        <f t="shared" si="16"/>
        <v>0</v>
      </c>
    </row>
    <row r="297" spans="1:16" x14ac:dyDescent="0.25">
      <c r="A297" s="1" t="s">
        <v>114</v>
      </c>
      <c r="B297" s="1" t="s">
        <v>131</v>
      </c>
      <c r="C297" s="1" t="s">
        <v>26</v>
      </c>
      <c r="D297" s="1" t="s">
        <v>92</v>
      </c>
      <c r="E297" s="1">
        <v>9100.174757281553</v>
      </c>
      <c r="F297" s="1">
        <v>8675.174757281553</v>
      </c>
      <c r="G297" s="1">
        <v>425</v>
      </c>
      <c r="H297" s="1" t="s">
        <v>82</v>
      </c>
      <c r="I297" s="1" t="s">
        <v>160</v>
      </c>
      <c r="K297" t="str">
        <f>Table1[[#This Row],[Customer Profesi]]</f>
        <v>PEGAWAI NEGERI</v>
      </c>
      <c r="L297">
        <f>COUNTIFS(K297:$K$1001,K297)</f>
        <v>193</v>
      </c>
      <c r="M297">
        <f t="shared" si="14"/>
        <v>0</v>
      </c>
      <c r="N297">
        <f t="shared" si="15"/>
        <v>8</v>
      </c>
      <c r="O297">
        <f>COUNTIFS($N$2:N297,N297)</f>
        <v>296</v>
      </c>
      <c r="P297">
        <f t="shared" si="16"/>
        <v>0</v>
      </c>
    </row>
    <row r="298" spans="1:16" x14ac:dyDescent="0.25">
      <c r="A298" s="1" t="s">
        <v>114</v>
      </c>
      <c r="B298" s="1" t="s">
        <v>131</v>
      </c>
      <c r="C298" s="1" t="s">
        <v>25</v>
      </c>
      <c r="D298" s="1" t="s">
        <v>100</v>
      </c>
      <c r="E298" s="1">
        <v>11156.619047619046</v>
      </c>
      <c r="F298" s="1">
        <v>10971.619047619046</v>
      </c>
      <c r="G298" s="1">
        <v>185</v>
      </c>
      <c r="H298" s="1" t="s">
        <v>84</v>
      </c>
      <c r="I298" s="1" t="s">
        <v>160</v>
      </c>
      <c r="K298" t="str">
        <f>Table1[[#This Row],[Customer Profesi]]</f>
        <v>PENDIDIKAN</v>
      </c>
      <c r="L298">
        <f>COUNTIFS(K298:$K$1001,K298)</f>
        <v>93</v>
      </c>
      <c r="M298">
        <f t="shared" si="14"/>
        <v>0</v>
      </c>
      <c r="N298">
        <f t="shared" si="15"/>
        <v>8</v>
      </c>
      <c r="O298">
        <f>COUNTIFS($N$2:N298,N298)</f>
        <v>297</v>
      </c>
      <c r="P298">
        <f t="shared" si="16"/>
        <v>0</v>
      </c>
    </row>
    <row r="299" spans="1:16" x14ac:dyDescent="0.25">
      <c r="A299" s="1" t="s">
        <v>114</v>
      </c>
      <c r="B299" s="1" t="s">
        <v>131</v>
      </c>
      <c r="C299" s="1" t="s">
        <v>25</v>
      </c>
      <c r="D299" s="1" t="s">
        <v>100</v>
      </c>
      <c r="E299" s="1">
        <v>11246.619047619046</v>
      </c>
      <c r="F299" s="1">
        <v>10971.619047619046</v>
      </c>
      <c r="G299" s="1">
        <v>275</v>
      </c>
      <c r="H299" s="1" t="s">
        <v>84</v>
      </c>
      <c r="I299" s="1" t="s">
        <v>160</v>
      </c>
      <c r="K299" t="str">
        <f>Table1[[#This Row],[Customer Profesi]]</f>
        <v>PENDIDIKAN</v>
      </c>
      <c r="L299">
        <f>COUNTIFS(K299:$K$1001,K299)</f>
        <v>92</v>
      </c>
      <c r="M299">
        <f t="shared" si="14"/>
        <v>0</v>
      </c>
      <c r="N299">
        <f t="shared" si="15"/>
        <v>8</v>
      </c>
      <c r="O299">
        <f>COUNTIFS($N$2:N299,N299)</f>
        <v>298</v>
      </c>
      <c r="P299">
        <f t="shared" si="16"/>
        <v>0</v>
      </c>
    </row>
    <row r="300" spans="1:16" x14ac:dyDescent="0.25">
      <c r="A300" s="1" t="s">
        <v>114</v>
      </c>
      <c r="B300" s="1" t="s">
        <v>131</v>
      </c>
      <c r="C300" s="1" t="s">
        <v>25</v>
      </c>
      <c r="D300" s="1" t="s">
        <v>97</v>
      </c>
      <c r="E300" s="1">
        <v>6626.3039215686276</v>
      </c>
      <c r="F300" s="1">
        <v>6200.3039215686276</v>
      </c>
      <c r="G300" s="1">
        <v>426</v>
      </c>
      <c r="H300" s="1" t="s">
        <v>84</v>
      </c>
      <c r="I300" s="1" t="s">
        <v>160</v>
      </c>
      <c r="K300" t="str">
        <f>Table1[[#This Row],[Customer Profesi]]</f>
        <v>PENDIDIKAN</v>
      </c>
      <c r="L300">
        <f>COUNTIFS(K300:$K$1001,K300)</f>
        <v>91</v>
      </c>
      <c r="M300">
        <f t="shared" si="14"/>
        <v>0</v>
      </c>
      <c r="N300">
        <f t="shared" si="15"/>
        <v>8</v>
      </c>
      <c r="O300">
        <f>COUNTIFS($N$2:N300,N300)</f>
        <v>299</v>
      </c>
      <c r="P300">
        <f t="shared" si="16"/>
        <v>0</v>
      </c>
    </row>
    <row r="301" spans="1:16" x14ac:dyDescent="0.25">
      <c r="A301" s="1" t="s">
        <v>114</v>
      </c>
      <c r="B301" s="1" t="s">
        <v>131</v>
      </c>
      <c r="C301" s="1" t="s">
        <v>25</v>
      </c>
      <c r="D301" s="1" t="s">
        <v>98</v>
      </c>
      <c r="E301" s="1">
        <v>7186.7368421052633</v>
      </c>
      <c r="F301" s="1">
        <v>6691.7368421052633</v>
      </c>
      <c r="G301" s="1">
        <v>495</v>
      </c>
      <c r="H301" s="1" t="s">
        <v>149</v>
      </c>
      <c r="I301" s="1" t="s">
        <v>160</v>
      </c>
      <c r="K301" t="str">
        <f>Table1[[#This Row],[Customer Profesi]]</f>
        <v>APARAT</v>
      </c>
      <c r="L301">
        <f>COUNTIFS(K301:$K$1001,K301)</f>
        <v>35</v>
      </c>
      <c r="M301">
        <f t="shared" si="14"/>
        <v>0</v>
      </c>
      <c r="N301">
        <f t="shared" si="15"/>
        <v>8</v>
      </c>
      <c r="O301">
        <f>COUNTIFS($N$2:N301,N301)</f>
        <v>300</v>
      </c>
      <c r="P301">
        <f t="shared" si="16"/>
        <v>0</v>
      </c>
    </row>
    <row r="302" spans="1:16" x14ac:dyDescent="0.25">
      <c r="A302" s="1" t="s">
        <v>114</v>
      </c>
      <c r="B302" s="1" t="s">
        <v>131</v>
      </c>
      <c r="C302" s="1" t="s">
        <v>26</v>
      </c>
      <c r="D302" s="1" t="s">
        <v>96</v>
      </c>
      <c r="E302" s="1">
        <v>9358.7435897435898</v>
      </c>
      <c r="F302" s="1">
        <v>9217.7435897435898</v>
      </c>
      <c r="G302" s="1">
        <v>141</v>
      </c>
      <c r="H302" s="1" t="s">
        <v>81</v>
      </c>
      <c r="I302" s="1" t="s">
        <v>160</v>
      </c>
      <c r="K302" t="str">
        <f>Table1[[#This Row],[Customer Profesi]]</f>
        <v>KARYAWAN SWASTA</v>
      </c>
      <c r="L302">
        <f>COUNTIFS(K302:$K$1001,K302)</f>
        <v>190</v>
      </c>
      <c r="M302">
        <f t="shared" si="14"/>
        <v>0</v>
      </c>
      <c r="N302">
        <f t="shared" si="15"/>
        <v>8</v>
      </c>
      <c r="O302">
        <f>COUNTIFS($N$2:N302,N302)</f>
        <v>301</v>
      </c>
      <c r="P302">
        <f t="shared" si="16"/>
        <v>0</v>
      </c>
    </row>
    <row r="303" spans="1:16" x14ac:dyDescent="0.25">
      <c r="A303" s="1" t="s">
        <v>114</v>
      </c>
      <c r="B303" s="1" t="s">
        <v>131</v>
      </c>
      <c r="C303" s="1" t="s">
        <v>25</v>
      </c>
      <c r="D303" s="1" t="s">
        <v>97</v>
      </c>
      <c r="E303" s="1">
        <v>6379.3039215686276</v>
      </c>
      <c r="F303" s="1">
        <v>6200.3039215686276</v>
      </c>
      <c r="G303" s="1">
        <v>179</v>
      </c>
      <c r="H303" s="1" t="s">
        <v>80</v>
      </c>
      <c r="I303" s="1" t="s">
        <v>160</v>
      </c>
      <c r="K303" t="str">
        <f>Table1[[#This Row],[Customer Profesi]]</f>
        <v>WIRASWASTA</v>
      </c>
      <c r="L303">
        <f>COUNTIFS(K303:$K$1001,K303)</f>
        <v>164</v>
      </c>
      <c r="M303">
        <f t="shared" si="14"/>
        <v>0</v>
      </c>
      <c r="N303">
        <f t="shared" si="15"/>
        <v>8</v>
      </c>
      <c r="O303">
        <f>COUNTIFS($N$2:N303,N303)</f>
        <v>302</v>
      </c>
      <c r="P303">
        <f t="shared" si="16"/>
        <v>0</v>
      </c>
    </row>
    <row r="304" spans="1:16" x14ac:dyDescent="0.25">
      <c r="A304" s="1" t="s">
        <v>114</v>
      </c>
      <c r="B304" s="1" t="s">
        <v>131</v>
      </c>
      <c r="C304" s="1" t="s">
        <v>25</v>
      </c>
      <c r="D304" s="1" t="s">
        <v>96</v>
      </c>
      <c r="E304" s="1">
        <v>9438.7435897435898</v>
      </c>
      <c r="F304" s="1">
        <v>9217.7435897435898</v>
      </c>
      <c r="G304" s="1">
        <v>221</v>
      </c>
      <c r="H304" s="1" t="s">
        <v>81</v>
      </c>
      <c r="I304" s="1" t="s">
        <v>160</v>
      </c>
      <c r="K304" t="str">
        <f>Table1[[#This Row],[Customer Profesi]]</f>
        <v>KARYAWAN SWASTA</v>
      </c>
      <c r="L304">
        <f>COUNTIFS(K304:$K$1001,K304)</f>
        <v>189</v>
      </c>
      <c r="M304">
        <f t="shared" si="14"/>
        <v>0</v>
      </c>
      <c r="N304">
        <f t="shared" si="15"/>
        <v>8</v>
      </c>
      <c r="O304">
        <f>COUNTIFS($N$2:N304,N304)</f>
        <v>303</v>
      </c>
      <c r="P304">
        <f t="shared" si="16"/>
        <v>0</v>
      </c>
    </row>
    <row r="305" spans="1:16" x14ac:dyDescent="0.25">
      <c r="A305" s="1" t="s">
        <v>114</v>
      </c>
      <c r="B305" s="1" t="s">
        <v>131</v>
      </c>
      <c r="C305" s="1" t="s">
        <v>25</v>
      </c>
      <c r="D305" s="1" t="s">
        <v>99</v>
      </c>
      <c r="E305" s="1">
        <v>7339.272727272727</v>
      </c>
      <c r="F305" s="1">
        <v>7218.272727272727</v>
      </c>
      <c r="G305" s="1">
        <v>121</v>
      </c>
      <c r="H305" s="1" t="s">
        <v>80</v>
      </c>
      <c r="I305" s="1" t="s">
        <v>160</v>
      </c>
      <c r="K305" t="str">
        <f>Table1[[#This Row],[Customer Profesi]]</f>
        <v>WIRASWASTA</v>
      </c>
      <c r="L305">
        <f>COUNTIFS(K305:$K$1001,K305)</f>
        <v>163</v>
      </c>
      <c r="M305">
        <f t="shared" si="14"/>
        <v>0</v>
      </c>
      <c r="N305">
        <f t="shared" si="15"/>
        <v>8</v>
      </c>
      <c r="O305">
        <f>COUNTIFS($N$2:N305,N305)</f>
        <v>304</v>
      </c>
      <c r="P305">
        <f t="shared" si="16"/>
        <v>0</v>
      </c>
    </row>
    <row r="306" spans="1:16" x14ac:dyDescent="0.25">
      <c r="A306" s="1" t="s">
        <v>114</v>
      </c>
      <c r="B306" s="1" t="s">
        <v>131</v>
      </c>
      <c r="C306" s="1" t="s">
        <v>27</v>
      </c>
      <c r="D306" s="1" t="s">
        <v>94</v>
      </c>
      <c r="E306" s="1">
        <v>8403.5108695652179</v>
      </c>
      <c r="F306" s="1">
        <v>8191.5108695652179</v>
      </c>
      <c r="G306" s="1">
        <v>212</v>
      </c>
      <c r="H306" s="1" t="s">
        <v>81</v>
      </c>
      <c r="I306" s="1" t="s">
        <v>160</v>
      </c>
      <c r="K306" t="str">
        <f>Table1[[#This Row],[Customer Profesi]]</f>
        <v>KARYAWAN SWASTA</v>
      </c>
      <c r="L306">
        <f>COUNTIFS(K306:$K$1001,K306)</f>
        <v>188</v>
      </c>
      <c r="M306">
        <f t="shared" si="14"/>
        <v>0</v>
      </c>
      <c r="N306">
        <f t="shared" si="15"/>
        <v>8</v>
      </c>
      <c r="O306">
        <f>COUNTIFS($N$2:N306,N306)</f>
        <v>305</v>
      </c>
      <c r="P306">
        <f t="shared" si="16"/>
        <v>0</v>
      </c>
    </row>
    <row r="307" spans="1:16" x14ac:dyDescent="0.25">
      <c r="A307" s="1" t="s">
        <v>114</v>
      </c>
      <c r="B307" s="1" t="s">
        <v>131</v>
      </c>
      <c r="C307" s="1" t="s">
        <v>27</v>
      </c>
      <c r="D307" s="1" t="s">
        <v>93</v>
      </c>
      <c r="E307" s="1">
        <v>5392.7317073170734</v>
      </c>
      <c r="F307" s="1">
        <v>5216.7317073170734</v>
      </c>
      <c r="G307" s="1">
        <v>176</v>
      </c>
      <c r="H307" s="1" t="s">
        <v>80</v>
      </c>
      <c r="I307" s="1" t="s">
        <v>160</v>
      </c>
      <c r="K307" t="str">
        <f>Table1[[#This Row],[Customer Profesi]]</f>
        <v>WIRASWASTA</v>
      </c>
      <c r="L307">
        <f>COUNTIFS(K307:$K$1001,K307)</f>
        <v>162</v>
      </c>
      <c r="M307">
        <f t="shared" si="14"/>
        <v>0</v>
      </c>
      <c r="N307">
        <f t="shared" si="15"/>
        <v>8</v>
      </c>
      <c r="O307">
        <f>COUNTIFS($N$2:N307,N307)</f>
        <v>306</v>
      </c>
      <c r="P307">
        <f t="shared" si="16"/>
        <v>0</v>
      </c>
    </row>
    <row r="308" spans="1:16" x14ac:dyDescent="0.25">
      <c r="A308" s="1" t="s">
        <v>114</v>
      </c>
      <c r="B308" s="1" t="s">
        <v>131</v>
      </c>
      <c r="C308" s="1" t="s">
        <v>26</v>
      </c>
      <c r="D308" s="1" t="s">
        <v>95</v>
      </c>
      <c r="E308" s="1">
        <v>8056.8461538461543</v>
      </c>
      <c r="F308" s="1">
        <v>7700.8461538461543</v>
      </c>
      <c r="G308" s="1">
        <v>356</v>
      </c>
      <c r="H308" s="1" t="s">
        <v>81</v>
      </c>
      <c r="I308" s="1" t="s">
        <v>160</v>
      </c>
      <c r="K308" t="str">
        <f>Table1[[#This Row],[Customer Profesi]]</f>
        <v>KARYAWAN SWASTA</v>
      </c>
      <c r="L308">
        <f>COUNTIFS(K308:$K$1001,K308)</f>
        <v>187</v>
      </c>
      <c r="M308">
        <f t="shared" si="14"/>
        <v>0</v>
      </c>
      <c r="N308">
        <f t="shared" si="15"/>
        <v>8</v>
      </c>
      <c r="O308">
        <f>COUNTIFS($N$2:N308,N308)</f>
        <v>307</v>
      </c>
      <c r="P308">
        <f t="shared" si="16"/>
        <v>0</v>
      </c>
    </row>
    <row r="309" spans="1:16" x14ac:dyDescent="0.25">
      <c r="A309" s="1" t="s">
        <v>114</v>
      </c>
      <c r="B309" s="1" t="s">
        <v>131</v>
      </c>
      <c r="C309" s="1" t="s">
        <v>27</v>
      </c>
      <c r="D309" s="1" t="s">
        <v>100</v>
      </c>
      <c r="E309" s="1">
        <v>11217.619047619046</v>
      </c>
      <c r="F309" s="1">
        <v>10971.619047619046</v>
      </c>
      <c r="G309" s="1">
        <v>246</v>
      </c>
      <c r="H309" s="1" t="s">
        <v>80</v>
      </c>
      <c r="I309" s="1" t="s">
        <v>160</v>
      </c>
      <c r="K309" t="str">
        <f>Table1[[#This Row],[Customer Profesi]]</f>
        <v>WIRASWASTA</v>
      </c>
      <c r="L309">
        <f>COUNTIFS(K309:$K$1001,K309)</f>
        <v>161</v>
      </c>
      <c r="M309">
        <f t="shared" si="14"/>
        <v>0</v>
      </c>
      <c r="N309">
        <f t="shared" si="15"/>
        <v>8</v>
      </c>
      <c r="O309">
        <f>COUNTIFS($N$2:N309,N309)</f>
        <v>308</v>
      </c>
      <c r="P309">
        <f t="shared" si="16"/>
        <v>0</v>
      </c>
    </row>
    <row r="310" spans="1:16" x14ac:dyDescent="0.25">
      <c r="A310" s="1" t="s">
        <v>114</v>
      </c>
      <c r="B310" s="1" t="s">
        <v>131</v>
      </c>
      <c r="C310" s="1" t="s">
        <v>26</v>
      </c>
      <c r="D310" s="1" t="s">
        <v>98</v>
      </c>
      <c r="E310" s="1">
        <v>7054.7368421052633</v>
      </c>
      <c r="F310" s="1">
        <v>6691.7368421052633</v>
      </c>
      <c r="G310" s="1">
        <v>363</v>
      </c>
      <c r="H310" s="1" t="s">
        <v>81</v>
      </c>
      <c r="I310" s="1" t="s">
        <v>160</v>
      </c>
      <c r="K310" t="str">
        <f>Table1[[#This Row],[Customer Profesi]]</f>
        <v>KARYAWAN SWASTA</v>
      </c>
      <c r="L310">
        <f>COUNTIFS(K310:$K$1001,K310)</f>
        <v>186</v>
      </c>
      <c r="M310">
        <f t="shared" si="14"/>
        <v>0</v>
      </c>
      <c r="N310">
        <f t="shared" si="15"/>
        <v>8</v>
      </c>
      <c r="O310">
        <f>COUNTIFS($N$2:N310,N310)</f>
        <v>309</v>
      </c>
      <c r="P310">
        <f t="shared" si="16"/>
        <v>0</v>
      </c>
    </row>
    <row r="311" spans="1:16" x14ac:dyDescent="0.25">
      <c r="A311" s="1" t="s">
        <v>114</v>
      </c>
      <c r="B311" s="1" t="s">
        <v>131</v>
      </c>
      <c r="C311" s="1" t="s">
        <v>25</v>
      </c>
      <c r="D311" s="1" t="s">
        <v>93</v>
      </c>
      <c r="E311" s="1">
        <v>5427.7317073170734</v>
      </c>
      <c r="F311" s="1">
        <v>5216.7317073170734</v>
      </c>
      <c r="G311" s="1">
        <v>211</v>
      </c>
      <c r="H311" s="1" t="s">
        <v>149</v>
      </c>
      <c r="I311" s="1" t="s">
        <v>160</v>
      </c>
      <c r="K311" t="str">
        <f>Table1[[#This Row],[Customer Profesi]]</f>
        <v>APARAT</v>
      </c>
      <c r="L311">
        <f>COUNTIFS(K311:$K$1001,K311)</f>
        <v>34</v>
      </c>
      <c r="M311">
        <f t="shared" si="14"/>
        <v>0</v>
      </c>
      <c r="N311">
        <f t="shared" si="15"/>
        <v>8</v>
      </c>
      <c r="O311">
        <f>COUNTIFS($N$2:N311,N311)</f>
        <v>310</v>
      </c>
      <c r="P311">
        <f t="shared" si="16"/>
        <v>0</v>
      </c>
    </row>
    <row r="312" spans="1:16" x14ac:dyDescent="0.25">
      <c r="A312" s="1" t="s">
        <v>114</v>
      </c>
      <c r="B312" s="1" t="s">
        <v>131</v>
      </c>
      <c r="C312" s="1" t="s">
        <v>26</v>
      </c>
      <c r="D312" s="1" t="s">
        <v>101</v>
      </c>
      <c r="E312" s="1">
        <v>5929.6842105263158</v>
      </c>
      <c r="F312" s="1">
        <v>5727.6842105263158</v>
      </c>
      <c r="G312" s="1">
        <v>202</v>
      </c>
      <c r="H312" s="1" t="s">
        <v>82</v>
      </c>
      <c r="I312" s="1" t="s">
        <v>160</v>
      </c>
      <c r="K312" t="str">
        <f>Table1[[#This Row],[Customer Profesi]]</f>
        <v>PEGAWAI NEGERI</v>
      </c>
      <c r="L312">
        <f>COUNTIFS(K312:$K$1001,K312)</f>
        <v>192</v>
      </c>
      <c r="M312">
        <f t="shared" si="14"/>
        <v>0</v>
      </c>
      <c r="N312">
        <f t="shared" si="15"/>
        <v>8</v>
      </c>
      <c r="O312">
        <f>COUNTIFS($N$2:N312,N312)</f>
        <v>311</v>
      </c>
      <c r="P312">
        <f t="shared" si="16"/>
        <v>0</v>
      </c>
    </row>
    <row r="313" spans="1:16" x14ac:dyDescent="0.25">
      <c r="A313" s="1" t="s">
        <v>114</v>
      </c>
      <c r="B313" s="1" t="s">
        <v>131</v>
      </c>
      <c r="C313" s="1" t="s">
        <v>27</v>
      </c>
      <c r="D313" s="1" t="s">
        <v>95</v>
      </c>
      <c r="E313" s="1">
        <v>7890.8461538461543</v>
      </c>
      <c r="F313" s="1">
        <v>7700.8461538461543</v>
      </c>
      <c r="G313" s="1">
        <v>190</v>
      </c>
      <c r="H313" s="1" t="s">
        <v>82</v>
      </c>
      <c r="I313" s="1" t="s">
        <v>160</v>
      </c>
      <c r="K313" t="str">
        <f>Table1[[#This Row],[Customer Profesi]]</f>
        <v>PEGAWAI NEGERI</v>
      </c>
      <c r="L313">
        <f>COUNTIFS(K313:$K$1001,K313)</f>
        <v>191</v>
      </c>
      <c r="M313">
        <f t="shared" si="14"/>
        <v>0</v>
      </c>
      <c r="N313">
        <f t="shared" si="15"/>
        <v>8</v>
      </c>
      <c r="O313">
        <f>COUNTIFS($N$2:N313,N313)</f>
        <v>312</v>
      </c>
      <c r="P313">
        <f t="shared" si="16"/>
        <v>0</v>
      </c>
    </row>
    <row r="314" spans="1:16" x14ac:dyDescent="0.25">
      <c r="A314" s="1" t="s">
        <v>114</v>
      </c>
      <c r="B314" s="1" t="s">
        <v>131</v>
      </c>
      <c r="C314" s="1" t="s">
        <v>27</v>
      </c>
      <c r="D314" s="1" t="s">
        <v>98</v>
      </c>
      <c r="E314" s="1">
        <v>6982.7368421052633</v>
      </c>
      <c r="F314" s="1">
        <v>6691.7368421052633</v>
      </c>
      <c r="G314" s="1">
        <v>291</v>
      </c>
      <c r="H314" s="1" t="s">
        <v>82</v>
      </c>
      <c r="I314" s="1" t="s">
        <v>160</v>
      </c>
      <c r="K314" t="str">
        <f>Table1[[#This Row],[Customer Profesi]]</f>
        <v>PEGAWAI NEGERI</v>
      </c>
      <c r="L314">
        <f>COUNTIFS(K314:$K$1001,K314)</f>
        <v>190</v>
      </c>
      <c r="M314">
        <f t="shared" si="14"/>
        <v>0</v>
      </c>
      <c r="N314">
        <f t="shared" si="15"/>
        <v>8</v>
      </c>
      <c r="O314">
        <f>COUNTIFS($N$2:N314,N314)</f>
        <v>313</v>
      </c>
      <c r="P314">
        <f t="shared" si="16"/>
        <v>0</v>
      </c>
    </row>
    <row r="315" spans="1:16" x14ac:dyDescent="0.25">
      <c r="A315" s="1" t="s">
        <v>114</v>
      </c>
      <c r="B315" s="1" t="s">
        <v>131</v>
      </c>
      <c r="C315" s="1" t="s">
        <v>27</v>
      </c>
      <c r="D315" s="1" t="s">
        <v>95</v>
      </c>
      <c r="E315" s="1">
        <v>7924.8461538461543</v>
      </c>
      <c r="F315" s="1">
        <v>7700.8461538461543</v>
      </c>
      <c r="G315" s="1">
        <v>224</v>
      </c>
      <c r="H315" s="1" t="s">
        <v>82</v>
      </c>
      <c r="I315" s="1" t="s">
        <v>160</v>
      </c>
      <c r="K315" t="str">
        <f>Table1[[#This Row],[Customer Profesi]]</f>
        <v>PEGAWAI NEGERI</v>
      </c>
      <c r="L315">
        <f>COUNTIFS(K315:$K$1001,K315)</f>
        <v>189</v>
      </c>
      <c r="M315">
        <f t="shared" si="14"/>
        <v>0</v>
      </c>
      <c r="N315">
        <f t="shared" si="15"/>
        <v>8</v>
      </c>
      <c r="O315">
        <f>COUNTIFS($N$2:N315,N315)</f>
        <v>314</v>
      </c>
      <c r="P315">
        <f t="shared" si="16"/>
        <v>0</v>
      </c>
    </row>
    <row r="316" spans="1:16" x14ac:dyDescent="0.25">
      <c r="A316" s="1" t="s">
        <v>114</v>
      </c>
      <c r="B316" s="1" t="s">
        <v>131</v>
      </c>
      <c r="C316" s="1" t="s">
        <v>25</v>
      </c>
      <c r="D316" s="1" t="s">
        <v>96</v>
      </c>
      <c r="E316" s="1">
        <v>9470.7435897435898</v>
      </c>
      <c r="F316" s="1">
        <v>9217.7435897435898</v>
      </c>
      <c r="G316" s="1">
        <v>253</v>
      </c>
      <c r="H316" s="1" t="s">
        <v>80</v>
      </c>
      <c r="I316" s="1" t="s">
        <v>160</v>
      </c>
      <c r="K316" t="str">
        <f>Table1[[#This Row],[Customer Profesi]]</f>
        <v>WIRASWASTA</v>
      </c>
      <c r="L316">
        <f>COUNTIFS(K316:$K$1001,K316)</f>
        <v>160</v>
      </c>
      <c r="M316">
        <f t="shared" si="14"/>
        <v>0</v>
      </c>
      <c r="N316">
        <f t="shared" si="15"/>
        <v>8</v>
      </c>
      <c r="O316">
        <f>COUNTIFS($N$2:N316,N316)</f>
        <v>315</v>
      </c>
      <c r="P316">
        <f t="shared" si="16"/>
        <v>0</v>
      </c>
    </row>
    <row r="317" spans="1:16" x14ac:dyDescent="0.25">
      <c r="A317" s="1" t="s">
        <v>114</v>
      </c>
      <c r="B317" s="1" t="s">
        <v>131</v>
      </c>
      <c r="C317" s="1" t="s">
        <v>27</v>
      </c>
      <c r="D317" s="1" t="s">
        <v>95</v>
      </c>
      <c r="E317" s="1">
        <v>7769.8461538461543</v>
      </c>
      <c r="F317" s="1">
        <v>7700.8461538461543</v>
      </c>
      <c r="G317" s="1">
        <v>69</v>
      </c>
      <c r="H317" s="1" t="s">
        <v>80</v>
      </c>
      <c r="I317" s="1" t="s">
        <v>160</v>
      </c>
      <c r="K317" t="str">
        <f>Table1[[#This Row],[Customer Profesi]]</f>
        <v>WIRASWASTA</v>
      </c>
      <c r="L317">
        <f>COUNTIFS(K317:$K$1001,K317)</f>
        <v>159</v>
      </c>
      <c r="M317">
        <f t="shared" si="14"/>
        <v>0</v>
      </c>
      <c r="N317">
        <f t="shared" si="15"/>
        <v>8</v>
      </c>
      <c r="O317">
        <f>COUNTIFS($N$2:N317,N317)</f>
        <v>316</v>
      </c>
      <c r="P317">
        <f t="shared" si="16"/>
        <v>0</v>
      </c>
    </row>
    <row r="318" spans="1:16" x14ac:dyDescent="0.25">
      <c r="A318" s="1" t="s">
        <v>114</v>
      </c>
      <c r="B318" s="1" t="s">
        <v>131</v>
      </c>
      <c r="C318" s="1" t="s">
        <v>26</v>
      </c>
      <c r="D318" s="1" t="s">
        <v>97</v>
      </c>
      <c r="E318" s="1">
        <v>6509.3039215686276</v>
      </c>
      <c r="F318" s="1">
        <v>6200.3039215686276</v>
      </c>
      <c r="G318" s="1">
        <v>309</v>
      </c>
      <c r="H318" s="1" t="s">
        <v>80</v>
      </c>
      <c r="I318" s="1" t="s">
        <v>160</v>
      </c>
      <c r="K318" t="str">
        <f>Table1[[#This Row],[Customer Profesi]]</f>
        <v>WIRASWASTA</v>
      </c>
      <c r="L318">
        <f>COUNTIFS(K318:$K$1001,K318)</f>
        <v>158</v>
      </c>
      <c r="M318">
        <f t="shared" si="14"/>
        <v>0</v>
      </c>
      <c r="N318">
        <f t="shared" si="15"/>
        <v>8</v>
      </c>
      <c r="O318">
        <f>COUNTIFS($N$2:N318,N318)</f>
        <v>317</v>
      </c>
      <c r="P318">
        <f t="shared" si="16"/>
        <v>0</v>
      </c>
    </row>
    <row r="319" spans="1:16" x14ac:dyDescent="0.25">
      <c r="A319" s="1" t="s">
        <v>114</v>
      </c>
      <c r="B319" s="1" t="s">
        <v>131</v>
      </c>
      <c r="C319" s="1" t="s">
        <v>26</v>
      </c>
      <c r="D319" s="1" t="s">
        <v>97</v>
      </c>
      <c r="E319" s="1">
        <v>6655.3039215686276</v>
      </c>
      <c r="F319" s="1">
        <v>6200.3039215686276</v>
      </c>
      <c r="G319" s="1">
        <v>455</v>
      </c>
      <c r="H319" s="1" t="s">
        <v>83</v>
      </c>
      <c r="I319" s="1" t="s">
        <v>160</v>
      </c>
      <c r="K319" t="str">
        <f>Table1[[#This Row],[Customer Profesi]]</f>
        <v>TENAGA KESEHATAN</v>
      </c>
      <c r="L319">
        <f>COUNTIFS(K319:$K$1001,K319)</f>
        <v>28</v>
      </c>
      <c r="M319">
        <f t="shared" si="14"/>
        <v>0</v>
      </c>
      <c r="N319">
        <f t="shared" si="15"/>
        <v>8</v>
      </c>
      <c r="O319">
        <f>COUNTIFS($N$2:N319,N319)</f>
        <v>318</v>
      </c>
      <c r="P319">
        <f t="shared" si="16"/>
        <v>0</v>
      </c>
    </row>
    <row r="320" spans="1:16" x14ac:dyDescent="0.25">
      <c r="A320" s="1" t="s">
        <v>114</v>
      </c>
      <c r="B320" s="1" t="s">
        <v>131</v>
      </c>
      <c r="C320" s="1" t="s">
        <v>26</v>
      </c>
      <c r="D320" s="1" t="s">
        <v>99</v>
      </c>
      <c r="E320" s="1">
        <v>7666.272727272727</v>
      </c>
      <c r="F320" s="1">
        <v>7218.272727272727</v>
      </c>
      <c r="G320" s="1">
        <v>448</v>
      </c>
      <c r="H320" s="1" t="s">
        <v>82</v>
      </c>
      <c r="I320" s="1" t="s">
        <v>160</v>
      </c>
      <c r="K320" t="str">
        <f>Table1[[#This Row],[Customer Profesi]]</f>
        <v>PEGAWAI NEGERI</v>
      </c>
      <c r="L320">
        <f>COUNTIFS(K320:$K$1001,K320)</f>
        <v>188</v>
      </c>
      <c r="M320">
        <f t="shared" si="14"/>
        <v>0</v>
      </c>
      <c r="N320">
        <f t="shared" si="15"/>
        <v>8</v>
      </c>
      <c r="O320">
        <f>COUNTIFS($N$2:N320,N320)</f>
        <v>319</v>
      </c>
      <c r="P320">
        <f t="shared" si="16"/>
        <v>0</v>
      </c>
    </row>
    <row r="321" spans="1:16" x14ac:dyDescent="0.25">
      <c r="A321" s="1" t="s">
        <v>114</v>
      </c>
      <c r="B321" s="1" t="s">
        <v>131</v>
      </c>
      <c r="C321" s="1" t="s">
        <v>25</v>
      </c>
      <c r="D321" s="1" t="s">
        <v>96</v>
      </c>
      <c r="E321" s="1">
        <v>9688.7435897435898</v>
      </c>
      <c r="F321" s="1">
        <v>9217.7435897435898</v>
      </c>
      <c r="G321" s="1">
        <v>471</v>
      </c>
      <c r="H321" s="1" t="s">
        <v>82</v>
      </c>
      <c r="I321" s="1" t="s">
        <v>160</v>
      </c>
      <c r="K321" t="str">
        <f>Table1[[#This Row],[Customer Profesi]]</f>
        <v>PEGAWAI NEGERI</v>
      </c>
      <c r="L321">
        <f>COUNTIFS(K321:$K$1001,K321)</f>
        <v>187</v>
      </c>
      <c r="M321">
        <f t="shared" si="14"/>
        <v>0</v>
      </c>
      <c r="N321">
        <f t="shared" si="15"/>
        <v>8</v>
      </c>
      <c r="O321">
        <f>COUNTIFS($N$2:N321,N321)</f>
        <v>320</v>
      </c>
      <c r="P321">
        <f t="shared" si="16"/>
        <v>0</v>
      </c>
    </row>
    <row r="322" spans="1:16" x14ac:dyDescent="0.25">
      <c r="A322" s="1" t="s">
        <v>114</v>
      </c>
      <c r="B322" s="1" t="s">
        <v>131</v>
      </c>
      <c r="C322" s="1" t="s">
        <v>27</v>
      </c>
      <c r="D322" s="1" t="s">
        <v>100</v>
      </c>
      <c r="E322" s="1">
        <v>11239.619047619046</v>
      </c>
      <c r="F322" s="1">
        <v>10971.619047619046</v>
      </c>
      <c r="G322" s="1">
        <v>268</v>
      </c>
      <c r="H322" s="1" t="s">
        <v>84</v>
      </c>
      <c r="I322" s="1" t="s">
        <v>160</v>
      </c>
      <c r="K322" t="str">
        <f>Table1[[#This Row],[Customer Profesi]]</f>
        <v>PENDIDIKAN</v>
      </c>
      <c r="L322">
        <f>COUNTIFS(K322:$K$1001,K322)</f>
        <v>90</v>
      </c>
      <c r="M322">
        <f t="shared" ref="M322:M385" si="17">IF(L322=1,1,0)</f>
        <v>0</v>
      </c>
      <c r="N322">
        <f t="shared" ref="N322:N385" si="18">RANK(M322,$M$2:$M$1001,0)</f>
        <v>8</v>
      </c>
      <c r="O322">
        <f>COUNTIFS($N$2:N322,N322)</f>
        <v>321</v>
      </c>
      <c r="P322">
        <f t="shared" si="16"/>
        <v>0</v>
      </c>
    </row>
    <row r="323" spans="1:16" x14ac:dyDescent="0.25">
      <c r="A323" s="1" t="s">
        <v>114</v>
      </c>
      <c r="B323" s="1" t="s">
        <v>131</v>
      </c>
      <c r="C323" s="1" t="s">
        <v>25</v>
      </c>
      <c r="D323" s="1" t="s">
        <v>95</v>
      </c>
      <c r="E323" s="1">
        <v>7900.8461538461543</v>
      </c>
      <c r="F323" s="1">
        <v>7700.8461538461543</v>
      </c>
      <c r="G323" s="1">
        <v>200</v>
      </c>
      <c r="H323" s="1" t="s">
        <v>84</v>
      </c>
      <c r="I323" s="1" t="s">
        <v>160</v>
      </c>
      <c r="K323" t="str">
        <f>Table1[[#This Row],[Customer Profesi]]</f>
        <v>PENDIDIKAN</v>
      </c>
      <c r="L323">
        <f>COUNTIFS(K323:$K$1001,K323)</f>
        <v>89</v>
      </c>
      <c r="M323">
        <f t="shared" si="17"/>
        <v>0</v>
      </c>
      <c r="N323">
        <f t="shared" si="18"/>
        <v>8</v>
      </c>
      <c r="O323">
        <f>COUNTIFS($N$2:N323,N323)</f>
        <v>322</v>
      </c>
      <c r="P323">
        <f t="shared" ref="P323:P386" si="19">IF(M323=0,0,N323+O323)</f>
        <v>0</v>
      </c>
    </row>
    <row r="324" spans="1:16" x14ac:dyDescent="0.25">
      <c r="A324" s="1" t="s">
        <v>114</v>
      </c>
      <c r="B324" s="1" t="s">
        <v>131</v>
      </c>
      <c r="C324" s="1" t="s">
        <v>26</v>
      </c>
      <c r="D324" s="1" t="s">
        <v>93</v>
      </c>
      <c r="E324" s="1">
        <v>5385.7317073170734</v>
      </c>
      <c r="F324" s="1">
        <v>5216.7317073170734</v>
      </c>
      <c r="G324" s="1">
        <v>169</v>
      </c>
      <c r="H324" s="1" t="s">
        <v>82</v>
      </c>
      <c r="I324" s="1" t="s">
        <v>160</v>
      </c>
      <c r="K324" t="str">
        <f>Table1[[#This Row],[Customer Profesi]]</f>
        <v>PEGAWAI NEGERI</v>
      </c>
      <c r="L324">
        <f>COUNTIFS(K324:$K$1001,K324)</f>
        <v>186</v>
      </c>
      <c r="M324">
        <f t="shared" si="17"/>
        <v>0</v>
      </c>
      <c r="N324">
        <f t="shared" si="18"/>
        <v>8</v>
      </c>
      <c r="O324">
        <f>COUNTIFS($N$2:N324,N324)</f>
        <v>323</v>
      </c>
      <c r="P324">
        <f t="shared" si="19"/>
        <v>0</v>
      </c>
    </row>
    <row r="325" spans="1:16" x14ac:dyDescent="0.25">
      <c r="A325" s="1" t="s">
        <v>114</v>
      </c>
      <c r="B325" s="1" t="s">
        <v>132</v>
      </c>
      <c r="C325" s="1" t="s">
        <v>28</v>
      </c>
      <c r="D325" s="1" t="s">
        <v>98</v>
      </c>
      <c r="E325" s="1">
        <v>7056.7368421052633</v>
      </c>
      <c r="F325" s="1">
        <v>6691.7368421052633</v>
      </c>
      <c r="G325" s="1">
        <v>365</v>
      </c>
      <c r="H325" s="1" t="s">
        <v>84</v>
      </c>
      <c r="I325" s="1" t="s">
        <v>160</v>
      </c>
      <c r="K325" t="str">
        <f>Table1[[#This Row],[Customer Profesi]]</f>
        <v>PENDIDIKAN</v>
      </c>
      <c r="L325">
        <f>COUNTIFS(K325:$K$1001,K325)</f>
        <v>88</v>
      </c>
      <c r="M325">
        <f t="shared" si="17"/>
        <v>0</v>
      </c>
      <c r="N325">
        <f t="shared" si="18"/>
        <v>8</v>
      </c>
      <c r="O325">
        <f>COUNTIFS($N$2:N325,N325)</f>
        <v>324</v>
      </c>
      <c r="P325">
        <f t="shared" si="19"/>
        <v>0</v>
      </c>
    </row>
    <row r="326" spans="1:16" x14ac:dyDescent="0.25">
      <c r="A326" s="1" t="s">
        <v>114</v>
      </c>
      <c r="B326" s="1" t="s">
        <v>132</v>
      </c>
      <c r="C326" s="1" t="s">
        <v>28</v>
      </c>
      <c r="D326" s="1" t="s">
        <v>92</v>
      </c>
      <c r="E326" s="1">
        <v>9132.174757281553</v>
      </c>
      <c r="F326" s="1">
        <v>8675.174757281553</v>
      </c>
      <c r="G326" s="1">
        <v>457</v>
      </c>
      <c r="H326" s="1" t="s">
        <v>81</v>
      </c>
      <c r="I326" s="1" t="s">
        <v>160</v>
      </c>
      <c r="K326" t="str">
        <f>Table1[[#This Row],[Customer Profesi]]</f>
        <v>KARYAWAN SWASTA</v>
      </c>
      <c r="L326">
        <f>COUNTIFS(K326:$K$1001,K326)</f>
        <v>185</v>
      </c>
      <c r="M326">
        <f t="shared" si="17"/>
        <v>0</v>
      </c>
      <c r="N326">
        <f t="shared" si="18"/>
        <v>8</v>
      </c>
      <c r="O326">
        <f>COUNTIFS($N$2:N326,N326)</f>
        <v>325</v>
      </c>
      <c r="P326">
        <f t="shared" si="19"/>
        <v>0</v>
      </c>
    </row>
    <row r="327" spans="1:16" x14ac:dyDescent="0.25">
      <c r="A327" s="1" t="s">
        <v>114</v>
      </c>
      <c r="B327" s="1" t="s">
        <v>132</v>
      </c>
      <c r="C327" s="1" t="s">
        <v>29</v>
      </c>
      <c r="D327" s="1" t="s">
        <v>92</v>
      </c>
      <c r="E327" s="1">
        <v>8852.174757281553</v>
      </c>
      <c r="F327" s="1">
        <v>8675.174757281553</v>
      </c>
      <c r="G327" s="1">
        <v>177</v>
      </c>
      <c r="H327" s="1" t="s">
        <v>81</v>
      </c>
      <c r="I327" s="1" t="s">
        <v>160</v>
      </c>
      <c r="K327" t="str">
        <f>Table1[[#This Row],[Customer Profesi]]</f>
        <v>KARYAWAN SWASTA</v>
      </c>
      <c r="L327">
        <f>COUNTIFS(K327:$K$1001,K327)</f>
        <v>184</v>
      </c>
      <c r="M327">
        <f t="shared" si="17"/>
        <v>0</v>
      </c>
      <c r="N327">
        <f t="shared" si="18"/>
        <v>8</v>
      </c>
      <c r="O327">
        <f>COUNTIFS($N$2:N327,N327)</f>
        <v>326</v>
      </c>
      <c r="P327">
        <f t="shared" si="19"/>
        <v>0</v>
      </c>
    </row>
    <row r="328" spans="1:16" x14ac:dyDescent="0.25">
      <c r="A328" s="1" t="s">
        <v>114</v>
      </c>
      <c r="B328" s="1" t="s">
        <v>132</v>
      </c>
      <c r="C328" s="1" t="s">
        <v>29</v>
      </c>
      <c r="D328" s="1" t="s">
        <v>98</v>
      </c>
      <c r="E328" s="1">
        <v>7131.7368421052633</v>
      </c>
      <c r="F328" s="1">
        <v>6691.7368421052633</v>
      </c>
      <c r="G328" s="1">
        <v>440</v>
      </c>
      <c r="H328" s="1" t="s">
        <v>80</v>
      </c>
      <c r="I328" s="1" t="s">
        <v>160</v>
      </c>
      <c r="K328" t="str">
        <f>Table1[[#This Row],[Customer Profesi]]</f>
        <v>WIRASWASTA</v>
      </c>
      <c r="L328">
        <f>COUNTIFS(K328:$K$1001,K328)</f>
        <v>157</v>
      </c>
      <c r="M328">
        <f t="shared" si="17"/>
        <v>0</v>
      </c>
      <c r="N328">
        <f t="shared" si="18"/>
        <v>8</v>
      </c>
      <c r="O328">
        <f>COUNTIFS($N$2:N328,N328)</f>
        <v>327</v>
      </c>
      <c r="P328">
        <f t="shared" si="19"/>
        <v>0</v>
      </c>
    </row>
    <row r="329" spans="1:16" x14ac:dyDescent="0.25">
      <c r="A329" s="1" t="s">
        <v>114</v>
      </c>
      <c r="B329" s="1" t="s">
        <v>132</v>
      </c>
      <c r="C329" s="1" t="s">
        <v>28</v>
      </c>
      <c r="D329" s="1" t="s">
        <v>98</v>
      </c>
      <c r="E329" s="1">
        <v>6978.7368421052633</v>
      </c>
      <c r="F329" s="1">
        <v>6691.7368421052633</v>
      </c>
      <c r="G329" s="1">
        <v>287</v>
      </c>
      <c r="H329" s="1" t="s">
        <v>81</v>
      </c>
      <c r="I329" s="1" t="s">
        <v>160</v>
      </c>
      <c r="K329" t="str">
        <f>Table1[[#This Row],[Customer Profesi]]</f>
        <v>KARYAWAN SWASTA</v>
      </c>
      <c r="L329">
        <f>COUNTIFS(K329:$K$1001,K329)</f>
        <v>183</v>
      </c>
      <c r="M329">
        <f t="shared" si="17"/>
        <v>0</v>
      </c>
      <c r="N329">
        <f t="shared" si="18"/>
        <v>8</v>
      </c>
      <c r="O329">
        <f>COUNTIFS($N$2:N329,N329)</f>
        <v>328</v>
      </c>
      <c r="P329">
        <f t="shared" si="19"/>
        <v>0</v>
      </c>
    </row>
    <row r="330" spans="1:16" x14ac:dyDescent="0.25">
      <c r="A330" s="1" t="s">
        <v>114</v>
      </c>
      <c r="B330" s="1" t="s">
        <v>132</v>
      </c>
      <c r="C330" s="1" t="s">
        <v>28</v>
      </c>
      <c r="D330" s="1" t="s">
        <v>95</v>
      </c>
      <c r="E330" s="1">
        <v>7816.8461538461543</v>
      </c>
      <c r="F330" s="1">
        <v>7700.8461538461543</v>
      </c>
      <c r="G330" s="1">
        <v>116</v>
      </c>
      <c r="H330" s="1" t="s">
        <v>82</v>
      </c>
      <c r="I330" s="1" t="s">
        <v>160</v>
      </c>
      <c r="K330" t="str">
        <f>Table1[[#This Row],[Customer Profesi]]</f>
        <v>PEGAWAI NEGERI</v>
      </c>
      <c r="L330">
        <f>COUNTIFS(K330:$K$1001,K330)</f>
        <v>185</v>
      </c>
      <c r="M330">
        <f t="shared" si="17"/>
        <v>0</v>
      </c>
      <c r="N330">
        <f t="shared" si="18"/>
        <v>8</v>
      </c>
      <c r="O330">
        <f>COUNTIFS($N$2:N330,N330)</f>
        <v>329</v>
      </c>
      <c r="P330">
        <f t="shared" si="19"/>
        <v>0</v>
      </c>
    </row>
    <row r="331" spans="1:16" x14ac:dyDescent="0.25">
      <c r="A331" s="1" t="s">
        <v>114</v>
      </c>
      <c r="B331" s="1" t="s">
        <v>132</v>
      </c>
      <c r="C331" s="1" t="s">
        <v>30</v>
      </c>
      <c r="D331" s="1" t="s">
        <v>96</v>
      </c>
      <c r="E331" s="1">
        <v>9387.7435897435898</v>
      </c>
      <c r="F331" s="1">
        <v>9217.7435897435898</v>
      </c>
      <c r="G331" s="1">
        <v>170</v>
      </c>
      <c r="H331" s="1" t="s">
        <v>149</v>
      </c>
      <c r="I331" s="1" t="s">
        <v>160</v>
      </c>
      <c r="K331" t="str">
        <f>Table1[[#This Row],[Customer Profesi]]</f>
        <v>APARAT</v>
      </c>
      <c r="L331">
        <f>COUNTIFS(K331:$K$1001,K331)</f>
        <v>33</v>
      </c>
      <c r="M331">
        <f t="shared" si="17"/>
        <v>0</v>
      </c>
      <c r="N331">
        <f t="shared" si="18"/>
        <v>8</v>
      </c>
      <c r="O331">
        <f>COUNTIFS($N$2:N331,N331)</f>
        <v>330</v>
      </c>
      <c r="P331">
        <f t="shared" si="19"/>
        <v>0</v>
      </c>
    </row>
    <row r="332" spans="1:16" x14ac:dyDescent="0.25">
      <c r="A332" s="1" t="s">
        <v>114</v>
      </c>
      <c r="B332" s="1" t="s">
        <v>132</v>
      </c>
      <c r="C332" s="1" t="s">
        <v>28</v>
      </c>
      <c r="D332" s="1" t="s">
        <v>100</v>
      </c>
      <c r="E332" s="1">
        <v>11302.619047619046</v>
      </c>
      <c r="F332" s="1">
        <v>10971.619047619046</v>
      </c>
      <c r="G332" s="1">
        <v>331</v>
      </c>
      <c r="H332" s="1" t="s">
        <v>80</v>
      </c>
      <c r="I332" s="1" t="s">
        <v>160</v>
      </c>
      <c r="K332" t="str">
        <f>Table1[[#This Row],[Customer Profesi]]</f>
        <v>WIRASWASTA</v>
      </c>
      <c r="L332">
        <f>COUNTIFS(K332:$K$1001,K332)</f>
        <v>156</v>
      </c>
      <c r="M332">
        <f t="shared" si="17"/>
        <v>0</v>
      </c>
      <c r="N332">
        <f t="shared" si="18"/>
        <v>8</v>
      </c>
      <c r="O332">
        <f>COUNTIFS($N$2:N332,N332)</f>
        <v>331</v>
      </c>
      <c r="P332">
        <f t="shared" si="19"/>
        <v>0</v>
      </c>
    </row>
    <row r="333" spans="1:16" x14ac:dyDescent="0.25">
      <c r="A333" s="1" t="s">
        <v>114</v>
      </c>
      <c r="B333" s="1" t="s">
        <v>132</v>
      </c>
      <c r="C333" s="1" t="s">
        <v>29</v>
      </c>
      <c r="D333" s="1" t="s">
        <v>97</v>
      </c>
      <c r="E333" s="1">
        <v>6260.3039215686276</v>
      </c>
      <c r="F333" s="1">
        <v>6200.3039215686276</v>
      </c>
      <c r="G333" s="1">
        <v>60</v>
      </c>
      <c r="H333" s="1" t="s">
        <v>81</v>
      </c>
      <c r="I333" s="1" t="s">
        <v>160</v>
      </c>
      <c r="K333" t="str">
        <f>Table1[[#This Row],[Customer Profesi]]</f>
        <v>KARYAWAN SWASTA</v>
      </c>
      <c r="L333">
        <f>COUNTIFS(K333:$K$1001,K333)</f>
        <v>182</v>
      </c>
      <c r="M333">
        <f t="shared" si="17"/>
        <v>0</v>
      </c>
      <c r="N333">
        <f t="shared" si="18"/>
        <v>8</v>
      </c>
      <c r="O333">
        <f>COUNTIFS($N$2:N333,N333)</f>
        <v>332</v>
      </c>
      <c r="P333">
        <f t="shared" si="19"/>
        <v>0</v>
      </c>
    </row>
    <row r="334" spans="1:16" x14ac:dyDescent="0.25">
      <c r="A334" s="1" t="s">
        <v>114</v>
      </c>
      <c r="B334" s="1" t="s">
        <v>132</v>
      </c>
      <c r="C334" s="1" t="s">
        <v>28</v>
      </c>
      <c r="D334" s="1" t="s">
        <v>95</v>
      </c>
      <c r="E334" s="1">
        <v>7912.8461538461543</v>
      </c>
      <c r="F334" s="1">
        <v>7700.8461538461543</v>
      </c>
      <c r="G334" s="1">
        <v>212</v>
      </c>
      <c r="H334" s="1" t="s">
        <v>80</v>
      </c>
      <c r="I334" s="1" t="s">
        <v>160</v>
      </c>
      <c r="K334" t="str">
        <f>Table1[[#This Row],[Customer Profesi]]</f>
        <v>WIRASWASTA</v>
      </c>
      <c r="L334">
        <f>COUNTIFS(K334:$K$1001,K334)</f>
        <v>155</v>
      </c>
      <c r="M334">
        <f t="shared" si="17"/>
        <v>0</v>
      </c>
      <c r="N334">
        <f t="shared" si="18"/>
        <v>8</v>
      </c>
      <c r="O334">
        <f>COUNTIFS($N$2:N334,N334)</f>
        <v>333</v>
      </c>
      <c r="P334">
        <f t="shared" si="19"/>
        <v>0</v>
      </c>
    </row>
    <row r="335" spans="1:16" x14ac:dyDescent="0.25">
      <c r="A335" s="1" t="s">
        <v>114</v>
      </c>
      <c r="B335" s="1" t="s">
        <v>132</v>
      </c>
      <c r="C335" s="1" t="s">
        <v>28</v>
      </c>
      <c r="D335" s="1" t="s">
        <v>92</v>
      </c>
      <c r="E335" s="1">
        <v>8806.174757281553</v>
      </c>
      <c r="F335" s="1">
        <v>8675.174757281553</v>
      </c>
      <c r="G335" s="1">
        <v>131</v>
      </c>
      <c r="H335" s="1" t="s">
        <v>81</v>
      </c>
      <c r="I335" s="1" t="s">
        <v>160</v>
      </c>
      <c r="K335" t="str">
        <f>Table1[[#This Row],[Customer Profesi]]</f>
        <v>KARYAWAN SWASTA</v>
      </c>
      <c r="L335">
        <f>COUNTIFS(K335:$K$1001,K335)</f>
        <v>181</v>
      </c>
      <c r="M335">
        <f t="shared" si="17"/>
        <v>0</v>
      </c>
      <c r="N335">
        <f t="shared" si="18"/>
        <v>8</v>
      </c>
      <c r="O335">
        <f>COUNTIFS($N$2:N335,N335)</f>
        <v>334</v>
      </c>
      <c r="P335">
        <f t="shared" si="19"/>
        <v>0</v>
      </c>
    </row>
    <row r="336" spans="1:16" x14ac:dyDescent="0.25">
      <c r="A336" s="1" t="s">
        <v>114</v>
      </c>
      <c r="B336" s="1" t="s">
        <v>132</v>
      </c>
      <c r="C336" s="1" t="s">
        <v>29</v>
      </c>
      <c r="D336" s="1" t="s">
        <v>99</v>
      </c>
      <c r="E336" s="1">
        <v>7529.272727272727</v>
      </c>
      <c r="F336" s="1">
        <v>7218.272727272727</v>
      </c>
      <c r="G336" s="1">
        <v>311</v>
      </c>
      <c r="H336" s="1" t="s">
        <v>82</v>
      </c>
      <c r="I336" s="1" t="s">
        <v>160</v>
      </c>
      <c r="K336" t="str">
        <f>Table1[[#This Row],[Customer Profesi]]</f>
        <v>PEGAWAI NEGERI</v>
      </c>
      <c r="L336">
        <f>COUNTIFS(K336:$K$1001,K336)</f>
        <v>184</v>
      </c>
      <c r="M336">
        <f t="shared" si="17"/>
        <v>0</v>
      </c>
      <c r="N336">
        <f t="shared" si="18"/>
        <v>8</v>
      </c>
      <c r="O336">
        <f>COUNTIFS($N$2:N336,N336)</f>
        <v>335</v>
      </c>
      <c r="P336">
        <f t="shared" si="19"/>
        <v>0</v>
      </c>
    </row>
    <row r="337" spans="1:16" x14ac:dyDescent="0.25">
      <c r="A337" s="1" t="s">
        <v>114</v>
      </c>
      <c r="B337" s="1" t="s">
        <v>132</v>
      </c>
      <c r="C337" s="1" t="s">
        <v>29</v>
      </c>
      <c r="D337" s="1" t="s">
        <v>100</v>
      </c>
      <c r="E337" s="1">
        <v>11181.619047619046</v>
      </c>
      <c r="F337" s="1">
        <v>10971.619047619046</v>
      </c>
      <c r="G337" s="1">
        <v>210</v>
      </c>
      <c r="H337" s="1" t="s">
        <v>81</v>
      </c>
      <c r="I337" s="1" t="s">
        <v>160</v>
      </c>
      <c r="K337" t="str">
        <f>Table1[[#This Row],[Customer Profesi]]</f>
        <v>KARYAWAN SWASTA</v>
      </c>
      <c r="L337">
        <f>COUNTIFS(K337:$K$1001,K337)</f>
        <v>180</v>
      </c>
      <c r="M337">
        <f t="shared" si="17"/>
        <v>0</v>
      </c>
      <c r="N337">
        <f t="shared" si="18"/>
        <v>8</v>
      </c>
      <c r="O337">
        <f>COUNTIFS($N$2:N337,N337)</f>
        <v>336</v>
      </c>
      <c r="P337">
        <f t="shared" si="19"/>
        <v>0</v>
      </c>
    </row>
    <row r="338" spans="1:16" x14ac:dyDescent="0.25">
      <c r="A338" s="1" t="s">
        <v>114</v>
      </c>
      <c r="B338" s="1" t="s">
        <v>132</v>
      </c>
      <c r="C338" s="1" t="s">
        <v>29</v>
      </c>
      <c r="D338" s="1" t="s">
        <v>96</v>
      </c>
      <c r="E338" s="1">
        <v>9493.7435897435898</v>
      </c>
      <c r="F338" s="1">
        <v>9217.7435897435898</v>
      </c>
      <c r="G338" s="1">
        <v>276</v>
      </c>
      <c r="H338" s="1" t="s">
        <v>82</v>
      </c>
      <c r="I338" s="1" t="s">
        <v>160</v>
      </c>
      <c r="K338" t="str">
        <f>Table1[[#This Row],[Customer Profesi]]</f>
        <v>PEGAWAI NEGERI</v>
      </c>
      <c r="L338">
        <f>COUNTIFS(K338:$K$1001,K338)</f>
        <v>183</v>
      </c>
      <c r="M338">
        <f t="shared" si="17"/>
        <v>0</v>
      </c>
      <c r="N338">
        <f t="shared" si="18"/>
        <v>8</v>
      </c>
      <c r="O338">
        <f>COUNTIFS($N$2:N338,N338)</f>
        <v>337</v>
      </c>
      <c r="P338">
        <f t="shared" si="19"/>
        <v>0</v>
      </c>
    </row>
    <row r="339" spans="1:16" x14ac:dyDescent="0.25">
      <c r="A339" s="1" t="s">
        <v>114</v>
      </c>
      <c r="B339" s="1" t="s">
        <v>132</v>
      </c>
      <c r="C339" s="1" t="s">
        <v>30</v>
      </c>
      <c r="D339" s="1" t="s">
        <v>98</v>
      </c>
      <c r="E339" s="1">
        <v>6830.7368421052633</v>
      </c>
      <c r="F339" s="1">
        <v>6691.7368421052633</v>
      </c>
      <c r="G339" s="1">
        <v>139</v>
      </c>
      <c r="H339" s="1" t="s">
        <v>82</v>
      </c>
      <c r="I339" s="1" t="s">
        <v>160</v>
      </c>
      <c r="K339" t="str">
        <f>Table1[[#This Row],[Customer Profesi]]</f>
        <v>PEGAWAI NEGERI</v>
      </c>
      <c r="L339">
        <f>COUNTIFS(K339:$K$1001,K339)</f>
        <v>182</v>
      </c>
      <c r="M339">
        <f t="shared" si="17"/>
        <v>0</v>
      </c>
      <c r="N339">
        <f t="shared" si="18"/>
        <v>8</v>
      </c>
      <c r="O339">
        <f>COUNTIFS($N$2:N339,N339)</f>
        <v>338</v>
      </c>
      <c r="P339">
        <f t="shared" si="19"/>
        <v>0</v>
      </c>
    </row>
    <row r="340" spans="1:16" x14ac:dyDescent="0.25">
      <c r="A340" s="1" t="s">
        <v>114</v>
      </c>
      <c r="B340" s="1" t="s">
        <v>132</v>
      </c>
      <c r="C340" s="1" t="s">
        <v>29</v>
      </c>
      <c r="D340" s="1" t="s">
        <v>101</v>
      </c>
      <c r="E340" s="1">
        <v>5847.6842105263158</v>
      </c>
      <c r="F340" s="1">
        <v>5727.6842105263158</v>
      </c>
      <c r="G340" s="1">
        <v>120</v>
      </c>
      <c r="H340" s="1" t="s">
        <v>82</v>
      </c>
      <c r="I340" s="1" t="s">
        <v>160</v>
      </c>
      <c r="K340" t="str">
        <f>Table1[[#This Row],[Customer Profesi]]</f>
        <v>PEGAWAI NEGERI</v>
      </c>
      <c r="L340">
        <f>COUNTIFS(K340:$K$1001,K340)</f>
        <v>181</v>
      </c>
      <c r="M340">
        <f t="shared" si="17"/>
        <v>0</v>
      </c>
      <c r="N340">
        <f t="shared" si="18"/>
        <v>8</v>
      </c>
      <c r="O340">
        <f>COUNTIFS($N$2:N340,N340)</f>
        <v>339</v>
      </c>
      <c r="P340">
        <f t="shared" si="19"/>
        <v>0</v>
      </c>
    </row>
    <row r="341" spans="1:16" x14ac:dyDescent="0.25">
      <c r="A341" s="1" t="s">
        <v>114</v>
      </c>
      <c r="B341" s="1" t="s">
        <v>132</v>
      </c>
      <c r="C341" s="1" t="s">
        <v>30</v>
      </c>
      <c r="D341" s="1" t="s">
        <v>100</v>
      </c>
      <c r="E341" s="1">
        <v>11209.619047619046</v>
      </c>
      <c r="F341" s="1">
        <v>10971.619047619046</v>
      </c>
      <c r="G341" s="1">
        <v>238</v>
      </c>
      <c r="H341" s="1" t="s">
        <v>149</v>
      </c>
      <c r="I341" s="1" t="s">
        <v>160</v>
      </c>
      <c r="K341" t="str">
        <f>Table1[[#This Row],[Customer Profesi]]</f>
        <v>APARAT</v>
      </c>
      <c r="L341">
        <f>COUNTIFS(K341:$K$1001,K341)</f>
        <v>32</v>
      </c>
      <c r="M341">
        <f t="shared" si="17"/>
        <v>0</v>
      </c>
      <c r="N341">
        <f t="shared" si="18"/>
        <v>8</v>
      </c>
      <c r="O341">
        <f>COUNTIFS($N$2:N341,N341)</f>
        <v>340</v>
      </c>
      <c r="P341">
        <f t="shared" si="19"/>
        <v>0</v>
      </c>
    </row>
    <row r="342" spans="1:16" x14ac:dyDescent="0.25">
      <c r="A342" s="1" t="s">
        <v>114</v>
      </c>
      <c r="B342" s="1" t="s">
        <v>132</v>
      </c>
      <c r="C342" s="1" t="s">
        <v>28</v>
      </c>
      <c r="D342" s="1" t="s">
        <v>94</v>
      </c>
      <c r="E342" s="1">
        <v>8579.5108695652179</v>
      </c>
      <c r="F342" s="1">
        <v>8191.5108695652179</v>
      </c>
      <c r="G342" s="1">
        <v>388</v>
      </c>
      <c r="H342" s="1" t="s">
        <v>80</v>
      </c>
      <c r="I342" s="1" t="s">
        <v>160</v>
      </c>
      <c r="K342" t="str">
        <f>Table1[[#This Row],[Customer Profesi]]</f>
        <v>WIRASWASTA</v>
      </c>
      <c r="L342">
        <f>COUNTIFS(K342:$K$1001,K342)</f>
        <v>154</v>
      </c>
      <c r="M342">
        <f t="shared" si="17"/>
        <v>0</v>
      </c>
      <c r="N342">
        <f t="shared" si="18"/>
        <v>8</v>
      </c>
      <c r="O342">
        <f>COUNTIFS($N$2:N342,N342)</f>
        <v>341</v>
      </c>
      <c r="P342">
        <f t="shared" si="19"/>
        <v>0</v>
      </c>
    </row>
    <row r="343" spans="1:16" x14ac:dyDescent="0.25">
      <c r="A343" s="1" t="s">
        <v>114</v>
      </c>
      <c r="B343" s="1" t="s">
        <v>132</v>
      </c>
      <c r="C343" s="1" t="s">
        <v>29</v>
      </c>
      <c r="D343" s="1" t="s">
        <v>96</v>
      </c>
      <c r="E343" s="1">
        <v>9442.7435897435898</v>
      </c>
      <c r="F343" s="1">
        <v>9217.7435897435898</v>
      </c>
      <c r="G343" s="1">
        <v>225</v>
      </c>
      <c r="H343" s="1" t="s">
        <v>80</v>
      </c>
      <c r="I343" s="1" t="s">
        <v>160</v>
      </c>
      <c r="K343" t="str">
        <f>Table1[[#This Row],[Customer Profesi]]</f>
        <v>WIRASWASTA</v>
      </c>
      <c r="L343">
        <f>COUNTIFS(K343:$K$1001,K343)</f>
        <v>153</v>
      </c>
      <c r="M343">
        <f t="shared" si="17"/>
        <v>0</v>
      </c>
      <c r="N343">
        <f t="shared" si="18"/>
        <v>8</v>
      </c>
      <c r="O343">
        <f>COUNTIFS($N$2:N343,N343)</f>
        <v>342</v>
      </c>
      <c r="P343">
        <f t="shared" si="19"/>
        <v>0</v>
      </c>
    </row>
    <row r="344" spans="1:16" x14ac:dyDescent="0.25">
      <c r="A344" s="1" t="s">
        <v>114</v>
      </c>
      <c r="B344" s="1" t="s">
        <v>132</v>
      </c>
      <c r="C344" s="1" t="s">
        <v>30</v>
      </c>
      <c r="D344" s="1" t="s">
        <v>95</v>
      </c>
      <c r="E344" s="1">
        <v>8024.8461538461543</v>
      </c>
      <c r="F344" s="1">
        <v>7700.8461538461543</v>
      </c>
      <c r="G344" s="1">
        <v>324</v>
      </c>
      <c r="H344" s="1" t="s">
        <v>80</v>
      </c>
      <c r="I344" s="1" t="s">
        <v>160</v>
      </c>
      <c r="K344" t="str">
        <f>Table1[[#This Row],[Customer Profesi]]</f>
        <v>WIRASWASTA</v>
      </c>
      <c r="L344">
        <f>COUNTIFS(K344:$K$1001,K344)</f>
        <v>152</v>
      </c>
      <c r="M344">
        <f t="shared" si="17"/>
        <v>0</v>
      </c>
      <c r="N344">
        <f t="shared" si="18"/>
        <v>8</v>
      </c>
      <c r="O344">
        <f>COUNTIFS($N$2:N344,N344)</f>
        <v>343</v>
      </c>
      <c r="P344">
        <f t="shared" si="19"/>
        <v>0</v>
      </c>
    </row>
    <row r="345" spans="1:16" x14ac:dyDescent="0.25">
      <c r="A345" s="1" t="s">
        <v>114</v>
      </c>
      <c r="B345" s="1" t="s">
        <v>132</v>
      </c>
      <c r="C345" s="1" t="s">
        <v>28</v>
      </c>
      <c r="D345" s="1" t="s">
        <v>95</v>
      </c>
      <c r="E345" s="1">
        <v>7781.8461538461543</v>
      </c>
      <c r="F345" s="1">
        <v>7700.8461538461543</v>
      </c>
      <c r="G345" s="1">
        <v>81</v>
      </c>
      <c r="H345" s="1" t="s">
        <v>81</v>
      </c>
      <c r="I345" s="1" t="s">
        <v>160</v>
      </c>
      <c r="K345" t="str">
        <f>Table1[[#This Row],[Customer Profesi]]</f>
        <v>KARYAWAN SWASTA</v>
      </c>
      <c r="L345">
        <f>COUNTIFS(K345:$K$1001,K345)</f>
        <v>179</v>
      </c>
      <c r="M345">
        <f t="shared" si="17"/>
        <v>0</v>
      </c>
      <c r="N345">
        <f t="shared" si="18"/>
        <v>8</v>
      </c>
      <c r="O345">
        <f>COUNTIFS($N$2:N345,N345)</f>
        <v>344</v>
      </c>
      <c r="P345">
        <f t="shared" si="19"/>
        <v>0</v>
      </c>
    </row>
    <row r="346" spans="1:16" x14ac:dyDescent="0.25">
      <c r="A346" s="1" t="s">
        <v>114</v>
      </c>
      <c r="B346" s="1" t="s">
        <v>132</v>
      </c>
      <c r="C346" s="1" t="s">
        <v>28</v>
      </c>
      <c r="D346" s="1" t="s">
        <v>94</v>
      </c>
      <c r="E346" s="1">
        <v>8520.5108695652179</v>
      </c>
      <c r="F346" s="1">
        <v>8191.5108695652179</v>
      </c>
      <c r="G346" s="1">
        <v>329</v>
      </c>
      <c r="H346" s="1" t="s">
        <v>80</v>
      </c>
      <c r="I346" s="1" t="s">
        <v>160</v>
      </c>
      <c r="K346" t="str">
        <f>Table1[[#This Row],[Customer Profesi]]</f>
        <v>WIRASWASTA</v>
      </c>
      <c r="L346">
        <f>COUNTIFS(K346:$K$1001,K346)</f>
        <v>151</v>
      </c>
      <c r="M346">
        <f t="shared" si="17"/>
        <v>0</v>
      </c>
      <c r="N346">
        <f t="shared" si="18"/>
        <v>8</v>
      </c>
      <c r="O346">
        <f>COUNTIFS($N$2:N346,N346)</f>
        <v>345</v>
      </c>
      <c r="P346">
        <f t="shared" si="19"/>
        <v>0</v>
      </c>
    </row>
    <row r="347" spans="1:16" x14ac:dyDescent="0.25">
      <c r="A347" s="1" t="s">
        <v>114</v>
      </c>
      <c r="B347" s="1" t="s">
        <v>132</v>
      </c>
      <c r="C347" s="1" t="s">
        <v>28</v>
      </c>
      <c r="D347" s="1" t="s">
        <v>94</v>
      </c>
      <c r="E347" s="1">
        <v>8608.5108695652179</v>
      </c>
      <c r="F347" s="1">
        <v>8191.5108695652179</v>
      </c>
      <c r="G347" s="1">
        <v>417</v>
      </c>
      <c r="H347" s="1" t="s">
        <v>84</v>
      </c>
      <c r="I347" s="1" t="s">
        <v>160</v>
      </c>
      <c r="K347" t="str">
        <f>Table1[[#This Row],[Customer Profesi]]</f>
        <v>PENDIDIKAN</v>
      </c>
      <c r="L347">
        <f>COUNTIFS(K347:$K$1001,K347)</f>
        <v>87</v>
      </c>
      <c r="M347">
        <f t="shared" si="17"/>
        <v>0</v>
      </c>
      <c r="N347">
        <f t="shared" si="18"/>
        <v>8</v>
      </c>
      <c r="O347">
        <f>COUNTIFS($N$2:N347,N347)</f>
        <v>346</v>
      </c>
      <c r="P347">
        <f t="shared" si="19"/>
        <v>0</v>
      </c>
    </row>
    <row r="348" spans="1:16" x14ac:dyDescent="0.25">
      <c r="A348" s="1" t="s">
        <v>114</v>
      </c>
      <c r="B348" s="1" t="s">
        <v>132</v>
      </c>
      <c r="C348" s="1" t="s">
        <v>30</v>
      </c>
      <c r="D348" s="1" t="s">
        <v>92</v>
      </c>
      <c r="E348" s="1">
        <v>9096.174757281553</v>
      </c>
      <c r="F348" s="1">
        <v>8675.174757281553</v>
      </c>
      <c r="G348" s="1">
        <v>421</v>
      </c>
      <c r="H348" s="1" t="s">
        <v>84</v>
      </c>
      <c r="I348" s="1" t="s">
        <v>160</v>
      </c>
      <c r="K348" t="str">
        <f>Table1[[#This Row],[Customer Profesi]]</f>
        <v>PENDIDIKAN</v>
      </c>
      <c r="L348">
        <f>COUNTIFS(K348:$K$1001,K348)</f>
        <v>86</v>
      </c>
      <c r="M348">
        <f t="shared" si="17"/>
        <v>0</v>
      </c>
      <c r="N348">
        <f t="shared" si="18"/>
        <v>8</v>
      </c>
      <c r="O348">
        <f>COUNTIFS($N$2:N348,N348)</f>
        <v>347</v>
      </c>
      <c r="P348">
        <f t="shared" si="19"/>
        <v>0</v>
      </c>
    </row>
    <row r="349" spans="1:16" x14ac:dyDescent="0.25">
      <c r="A349" s="1" t="s">
        <v>114</v>
      </c>
      <c r="B349" s="1" t="s">
        <v>132</v>
      </c>
      <c r="C349" s="1" t="s">
        <v>30</v>
      </c>
      <c r="D349" s="1" t="s">
        <v>94</v>
      </c>
      <c r="E349" s="1">
        <v>8272.5108695652179</v>
      </c>
      <c r="F349" s="1">
        <v>8191.5108695652179</v>
      </c>
      <c r="G349" s="1">
        <v>81</v>
      </c>
      <c r="H349" s="1" t="s">
        <v>82</v>
      </c>
      <c r="I349" s="1" t="s">
        <v>160</v>
      </c>
      <c r="K349" t="str">
        <f>Table1[[#This Row],[Customer Profesi]]</f>
        <v>PEGAWAI NEGERI</v>
      </c>
      <c r="L349">
        <f>COUNTIFS(K349:$K$1001,K349)</f>
        <v>180</v>
      </c>
      <c r="M349">
        <f t="shared" si="17"/>
        <v>0</v>
      </c>
      <c r="N349">
        <f t="shared" si="18"/>
        <v>8</v>
      </c>
      <c r="O349">
        <f>COUNTIFS($N$2:N349,N349)</f>
        <v>348</v>
      </c>
      <c r="P349">
        <f t="shared" si="19"/>
        <v>0</v>
      </c>
    </row>
    <row r="350" spans="1:16" x14ac:dyDescent="0.25">
      <c r="A350" s="1" t="s">
        <v>114</v>
      </c>
      <c r="B350" s="1" t="s">
        <v>132</v>
      </c>
      <c r="C350" s="1" t="s">
        <v>30</v>
      </c>
      <c r="D350" s="1" t="s">
        <v>94</v>
      </c>
      <c r="E350" s="1">
        <v>8357.5108695652179</v>
      </c>
      <c r="F350" s="1">
        <v>8191.5108695652179</v>
      </c>
      <c r="G350" s="1">
        <v>166</v>
      </c>
      <c r="H350" s="1" t="s">
        <v>81</v>
      </c>
      <c r="I350" s="1" t="s">
        <v>160</v>
      </c>
      <c r="K350" t="str">
        <f>Table1[[#This Row],[Customer Profesi]]</f>
        <v>KARYAWAN SWASTA</v>
      </c>
      <c r="L350">
        <f>COUNTIFS(K350:$K$1001,K350)</f>
        <v>178</v>
      </c>
      <c r="M350">
        <f t="shared" si="17"/>
        <v>0</v>
      </c>
      <c r="N350">
        <f t="shared" si="18"/>
        <v>8</v>
      </c>
      <c r="O350">
        <f>COUNTIFS($N$2:N350,N350)</f>
        <v>349</v>
      </c>
      <c r="P350">
        <f t="shared" si="19"/>
        <v>0</v>
      </c>
    </row>
    <row r="351" spans="1:16" x14ac:dyDescent="0.25">
      <c r="A351" s="1" t="s">
        <v>114</v>
      </c>
      <c r="B351" s="1" t="s">
        <v>132</v>
      </c>
      <c r="C351" s="1" t="s">
        <v>30</v>
      </c>
      <c r="D351" s="1" t="s">
        <v>100</v>
      </c>
      <c r="E351" s="1">
        <v>11415.619047619046</v>
      </c>
      <c r="F351" s="1">
        <v>10971.619047619046</v>
      </c>
      <c r="G351" s="1">
        <v>444</v>
      </c>
      <c r="H351" s="1" t="s">
        <v>149</v>
      </c>
      <c r="I351" s="1" t="s">
        <v>160</v>
      </c>
      <c r="K351" t="str">
        <f>Table1[[#This Row],[Customer Profesi]]</f>
        <v>APARAT</v>
      </c>
      <c r="L351">
        <f>COUNTIFS(K351:$K$1001,K351)</f>
        <v>31</v>
      </c>
      <c r="M351">
        <f t="shared" si="17"/>
        <v>0</v>
      </c>
      <c r="N351">
        <f t="shared" si="18"/>
        <v>8</v>
      </c>
      <c r="O351">
        <f>COUNTIFS($N$2:N351,N351)</f>
        <v>350</v>
      </c>
      <c r="P351">
        <f t="shared" si="19"/>
        <v>0</v>
      </c>
    </row>
    <row r="352" spans="1:16" x14ac:dyDescent="0.25">
      <c r="A352" s="1" t="s">
        <v>114</v>
      </c>
      <c r="B352" s="1" t="s">
        <v>132</v>
      </c>
      <c r="C352" s="1" t="s">
        <v>30</v>
      </c>
      <c r="D352" s="1" t="s">
        <v>100</v>
      </c>
      <c r="E352" s="1">
        <v>11280.619047619046</v>
      </c>
      <c r="F352" s="1">
        <v>10971.619047619046</v>
      </c>
      <c r="G352" s="1">
        <v>309</v>
      </c>
      <c r="H352" s="1" t="s">
        <v>81</v>
      </c>
      <c r="I352" s="1" t="s">
        <v>160</v>
      </c>
      <c r="K352" t="str">
        <f>Table1[[#This Row],[Customer Profesi]]</f>
        <v>KARYAWAN SWASTA</v>
      </c>
      <c r="L352">
        <f>COUNTIFS(K352:$K$1001,K352)</f>
        <v>177</v>
      </c>
      <c r="M352">
        <f t="shared" si="17"/>
        <v>0</v>
      </c>
      <c r="N352">
        <f t="shared" si="18"/>
        <v>8</v>
      </c>
      <c r="O352">
        <f>COUNTIFS($N$2:N352,N352)</f>
        <v>351</v>
      </c>
      <c r="P352">
        <f t="shared" si="19"/>
        <v>0</v>
      </c>
    </row>
    <row r="353" spans="1:16" x14ac:dyDescent="0.25">
      <c r="A353" s="1" t="s">
        <v>114</v>
      </c>
      <c r="B353" s="1" t="s">
        <v>132</v>
      </c>
      <c r="C353" s="1" t="s">
        <v>29</v>
      </c>
      <c r="D353" s="1" t="s">
        <v>100</v>
      </c>
      <c r="E353" s="1">
        <v>11471.619047619046</v>
      </c>
      <c r="F353" s="1">
        <v>10971.619047619046</v>
      </c>
      <c r="G353" s="1">
        <v>500</v>
      </c>
      <c r="H353" s="1" t="s">
        <v>82</v>
      </c>
      <c r="I353" s="1" t="s">
        <v>160</v>
      </c>
      <c r="K353" t="str">
        <f>Table1[[#This Row],[Customer Profesi]]</f>
        <v>PEGAWAI NEGERI</v>
      </c>
      <c r="L353">
        <f>COUNTIFS(K353:$K$1001,K353)</f>
        <v>179</v>
      </c>
      <c r="M353">
        <f t="shared" si="17"/>
        <v>0</v>
      </c>
      <c r="N353">
        <f t="shared" si="18"/>
        <v>8</v>
      </c>
      <c r="O353">
        <f>COUNTIFS($N$2:N353,N353)</f>
        <v>352</v>
      </c>
      <c r="P353">
        <f t="shared" si="19"/>
        <v>0</v>
      </c>
    </row>
    <row r="354" spans="1:16" x14ac:dyDescent="0.25">
      <c r="A354" s="1" t="s">
        <v>114</v>
      </c>
      <c r="B354" s="1" t="s">
        <v>132</v>
      </c>
      <c r="C354" s="1" t="s">
        <v>30</v>
      </c>
      <c r="D354" s="1" t="s">
        <v>92</v>
      </c>
      <c r="E354" s="1">
        <v>8961.174757281553</v>
      </c>
      <c r="F354" s="1">
        <v>8675.174757281553</v>
      </c>
      <c r="G354" s="1">
        <v>286</v>
      </c>
      <c r="H354" s="1" t="s">
        <v>81</v>
      </c>
      <c r="I354" s="1" t="s">
        <v>160</v>
      </c>
      <c r="K354" t="str">
        <f>Table1[[#This Row],[Customer Profesi]]</f>
        <v>KARYAWAN SWASTA</v>
      </c>
      <c r="L354">
        <f>COUNTIFS(K354:$K$1001,K354)</f>
        <v>176</v>
      </c>
      <c r="M354">
        <f t="shared" si="17"/>
        <v>0</v>
      </c>
      <c r="N354">
        <f t="shared" si="18"/>
        <v>8</v>
      </c>
      <c r="O354">
        <f>COUNTIFS($N$2:N354,N354)</f>
        <v>353</v>
      </c>
      <c r="P354">
        <f t="shared" si="19"/>
        <v>0</v>
      </c>
    </row>
    <row r="355" spans="1:16" x14ac:dyDescent="0.25">
      <c r="A355" s="1" t="s">
        <v>114</v>
      </c>
      <c r="B355" s="1" t="s">
        <v>132</v>
      </c>
      <c r="C355" s="1" t="s">
        <v>30</v>
      </c>
      <c r="D355" s="1" t="s">
        <v>100</v>
      </c>
      <c r="E355" s="1">
        <v>11277.619047619046</v>
      </c>
      <c r="F355" s="1">
        <v>10971.619047619046</v>
      </c>
      <c r="G355" s="1">
        <v>306</v>
      </c>
      <c r="H355" s="1" t="s">
        <v>80</v>
      </c>
      <c r="I355" s="1" t="s">
        <v>160</v>
      </c>
      <c r="K355" t="str">
        <f>Table1[[#This Row],[Customer Profesi]]</f>
        <v>WIRASWASTA</v>
      </c>
      <c r="L355">
        <f>COUNTIFS(K355:$K$1001,K355)</f>
        <v>150</v>
      </c>
      <c r="M355">
        <f t="shared" si="17"/>
        <v>0</v>
      </c>
      <c r="N355">
        <f t="shared" si="18"/>
        <v>8</v>
      </c>
      <c r="O355">
        <f>COUNTIFS($N$2:N355,N355)</f>
        <v>354</v>
      </c>
      <c r="P355">
        <f t="shared" si="19"/>
        <v>0</v>
      </c>
    </row>
    <row r="356" spans="1:16" x14ac:dyDescent="0.25">
      <c r="A356" s="1" t="s">
        <v>114</v>
      </c>
      <c r="B356" s="1" t="s">
        <v>132</v>
      </c>
      <c r="C356" s="1" t="s">
        <v>30</v>
      </c>
      <c r="D356" s="1" t="s">
        <v>95</v>
      </c>
      <c r="E356" s="1">
        <v>8019.8461538461543</v>
      </c>
      <c r="F356" s="1">
        <v>7700.8461538461543</v>
      </c>
      <c r="G356" s="1">
        <v>319</v>
      </c>
      <c r="H356" s="1" t="s">
        <v>81</v>
      </c>
      <c r="I356" s="1" t="s">
        <v>160</v>
      </c>
      <c r="K356" t="str">
        <f>Table1[[#This Row],[Customer Profesi]]</f>
        <v>KARYAWAN SWASTA</v>
      </c>
      <c r="L356">
        <f>COUNTIFS(K356:$K$1001,K356)</f>
        <v>175</v>
      </c>
      <c r="M356">
        <f t="shared" si="17"/>
        <v>0</v>
      </c>
      <c r="N356">
        <f t="shared" si="18"/>
        <v>8</v>
      </c>
      <c r="O356">
        <f>COUNTIFS($N$2:N356,N356)</f>
        <v>355</v>
      </c>
      <c r="P356">
        <f t="shared" si="19"/>
        <v>0</v>
      </c>
    </row>
    <row r="357" spans="1:16" x14ac:dyDescent="0.25">
      <c r="A357" s="1" t="s">
        <v>114</v>
      </c>
      <c r="B357" s="1" t="s">
        <v>132</v>
      </c>
      <c r="C357" s="1" t="s">
        <v>30</v>
      </c>
      <c r="D357" s="1" t="s">
        <v>97</v>
      </c>
      <c r="E357" s="1">
        <v>6441.3039215686276</v>
      </c>
      <c r="F357" s="1">
        <v>6200.3039215686276</v>
      </c>
      <c r="G357" s="1">
        <v>241</v>
      </c>
      <c r="H357" s="1" t="s">
        <v>80</v>
      </c>
      <c r="I357" s="1" t="s">
        <v>160</v>
      </c>
      <c r="K357" t="str">
        <f>Table1[[#This Row],[Customer Profesi]]</f>
        <v>WIRASWASTA</v>
      </c>
      <c r="L357">
        <f>COUNTIFS(K357:$K$1001,K357)</f>
        <v>149</v>
      </c>
      <c r="M357">
        <f t="shared" si="17"/>
        <v>0</v>
      </c>
      <c r="N357">
        <f t="shared" si="18"/>
        <v>8</v>
      </c>
      <c r="O357">
        <f>COUNTIFS($N$2:N357,N357)</f>
        <v>356</v>
      </c>
      <c r="P357">
        <f t="shared" si="19"/>
        <v>0</v>
      </c>
    </row>
    <row r="358" spans="1:16" x14ac:dyDescent="0.25">
      <c r="A358" s="1" t="s">
        <v>114</v>
      </c>
      <c r="B358" s="1" t="s">
        <v>132</v>
      </c>
      <c r="C358" s="1" t="s">
        <v>28</v>
      </c>
      <c r="D358" s="1" t="s">
        <v>100</v>
      </c>
      <c r="E358" s="1">
        <v>11143.619047619046</v>
      </c>
      <c r="F358" s="1">
        <v>10971.619047619046</v>
      </c>
      <c r="G358" s="1">
        <v>172</v>
      </c>
      <c r="H358" s="1" t="s">
        <v>81</v>
      </c>
      <c r="I358" s="1" t="s">
        <v>160</v>
      </c>
      <c r="K358" t="str">
        <f>Table1[[#This Row],[Customer Profesi]]</f>
        <v>KARYAWAN SWASTA</v>
      </c>
      <c r="L358">
        <f>COUNTIFS(K358:$K$1001,K358)</f>
        <v>174</v>
      </c>
      <c r="M358">
        <f t="shared" si="17"/>
        <v>0</v>
      </c>
      <c r="N358">
        <f t="shared" si="18"/>
        <v>8</v>
      </c>
      <c r="O358">
        <f>COUNTIFS($N$2:N358,N358)</f>
        <v>357</v>
      </c>
      <c r="P358">
        <f t="shared" si="19"/>
        <v>0</v>
      </c>
    </row>
    <row r="359" spans="1:16" x14ac:dyDescent="0.25">
      <c r="A359" s="1" t="s">
        <v>114</v>
      </c>
      <c r="B359" s="1" t="s">
        <v>132</v>
      </c>
      <c r="C359" s="1" t="s">
        <v>30</v>
      </c>
      <c r="D359" s="1" t="s">
        <v>92</v>
      </c>
      <c r="E359" s="1">
        <v>8867.174757281553</v>
      </c>
      <c r="F359" s="1">
        <v>8675.174757281553</v>
      </c>
      <c r="G359" s="1">
        <v>192</v>
      </c>
      <c r="H359" s="1" t="s">
        <v>80</v>
      </c>
      <c r="I359" s="1" t="s">
        <v>160</v>
      </c>
      <c r="K359" t="str">
        <f>Table1[[#This Row],[Customer Profesi]]</f>
        <v>WIRASWASTA</v>
      </c>
      <c r="L359">
        <f>COUNTIFS(K359:$K$1001,K359)</f>
        <v>148</v>
      </c>
      <c r="M359">
        <f t="shared" si="17"/>
        <v>0</v>
      </c>
      <c r="N359">
        <f t="shared" si="18"/>
        <v>8</v>
      </c>
      <c r="O359">
        <f>COUNTIFS($N$2:N359,N359)</f>
        <v>358</v>
      </c>
      <c r="P359">
        <f t="shared" si="19"/>
        <v>0</v>
      </c>
    </row>
    <row r="360" spans="1:16" x14ac:dyDescent="0.25">
      <c r="A360" s="1" t="s">
        <v>114</v>
      </c>
      <c r="B360" s="1" t="s">
        <v>132</v>
      </c>
      <c r="C360" s="1" t="s">
        <v>30</v>
      </c>
      <c r="D360" s="1" t="s">
        <v>100</v>
      </c>
      <c r="E360" s="1">
        <v>11053.619047619046</v>
      </c>
      <c r="F360" s="1">
        <v>10971.619047619046</v>
      </c>
      <c r="G360" s="1">
        <v>82</v>
      </c>
      <c r="H360" s="1" t="s">
        <v>81</v>
      </c>
      <c r="I360" s="1" t="s">
        <v>160</v>
      </c>
      <c r="K360" t="str">
        <f>Table1[[#This Row],[Customer Profesi]]</f>
        <v>KARYAWAN SWASTA</v>
      </c>
      <c r="L360">
        <f>COUNTIFS(K360:$K$1001,K360)</f>
        <v>173</v>
      </c>
      <c r="M360">
        <f t="shared" si="17"/>
        <v>0</v>
      </c>
      <c r="N360">
        <f t="shared" si="18"/>
        <v>8</v>
      </c>
      <c r="O360">
        <f>COUNTIFS($N$2:N360,N360)</f>
        <v>359</v>
      </c>
      <c r="P360">
        <f t="shared" si="19"/>
        <v>0</v>
      </c>
    </row>
    <row r="361" spans="1:16" x14ac:dyDescent="0.25">
      <c r="A361" s="1" t="s">
        <v>114</v>
      </c>
      <c r="B361" s="1" t="s">
        <v>132</v>
      </c>
      <c r="C361" s="1" t="s">
        <v>28</v>
      </c>
      <c r="D361" s="1" t="s">
        <v>100</v>
      </c>
      <c r="E361" s="1">
        <v>11113.619047619046</v>
      </c>
      <c r="F361" s="1">
        <v>10971.619047619046</v>
      </c>
      <c r="G361" s="1">
        <v>142</v>
      </c>
      <c r="H361" s="1" t="s">
        <v>149</v>
      </c>
      <c r="I361" s="1" t="s">
        <v>160</v>
      </c>
      <c r="K361" t="str">
        <f>Table1[[#This Row],[Customer Profesi]]</f>
        <v>APARAT</v>
      </c>
      <c r="L361">
        <f>COUNTIFS(K361:$K$1001,K361)</f>
        <v>30</v>
      </c>
      <c r="M361">
        <f t="shared" si="17"/>
        <v>0</v>
      </c>
      <c r="N361">
        <f t="shared" si="18"/>
        <v>8</v>
      </c>
      <c r="O361">
        <f>COUNTIFS($N$2:N361,N361)</f>
        <v>360</v>
      </c>
      <c r="P361">
        <f t="shared" si="19"/>
        <v>0</v>
      </c>
    </row>
    <row r="362" spans="1:16" x14ac:dyDescent="0.25">
      <c r="A362" s="1" t="s">
        <v>114</v>
      </c>
      <c r="B362" s="1" t="s">
        <v>132</v>
      </c>
      <c r="C362" s="1" t="s">
        <v>29</v>
      </c>
      <c r="D362" s="1" t="s">
        <v>98</v>
      </c>
      <c r="E362" s="1">
        <v>7001.7368421052633</v>
      </c>
      <c r="F362" s="1">
        <v>6691.7368421052633</v>
      </c>
      <c r="G362" s="1">
        <v>310</v>
      </c>
      <c r="H362" s="1" t="s">
        <v>82</v>
      </c>
      <c r="I362" s="1" t="s">
        <v>160</v>
      </c>
      <c r="K362" t="str">
        <f>Table1[[#This Row],[Customer Profesi]]</f>
        <v>PEGAWAI NEGERI</v>
      </c>
      <c r="L362">
        <f>COUNTIFS(K362:$K$1001,K362)</f>
        <v>178</v>
      </c>
      <c r="M362">
        <f t="shared" si="17"/>
        <v>0</v>
      </c>
      <c r="N362">
        <f t="shared" si="18"/>
        <v>8</v>
      </c>
      <c r="O362">
        <f>COUNTIFS($N$2:N362,N362)</f>
        <v>361</v>
      </c>
      <c r="P362">
        <f t="shared" si="19"/>
        <v>0</v>
      </c>
    </row>
    <row r="363" spans="1:16" x14ac:dyDescent="0.25">
      <c r="A363" s="1" t="s">
        <v>114</v>
      </c>
      <c r="B363" s="1" t="s">
        <v>133</v>
      </c>
      <c r="C363" s="1" t="s">
        <v>31</v>
      </c>
      <c r="D363" s="1" t="s">
        <v>94</v>
      </c>
      <c r="E363" s="1">
        <v>8607.5108695652179</v>
      </c>
      <c r="F363" s="1">
        <v>8191.5108695652179</v>
      </c>
      <c r="G363" s="1">
        <v>416</v>
      </c>
      <c r="H363" s="1" t="s">
        <v>82</v>
      </c>
      <c r="I363" s="1" t="s">
        <v>160</v>
      </c>
      <c r="K363" t="str">
        <f>Table1[[#This Row],[Customer Profesi]]</f>
        <v>PEGAWAI NEGERI</v>
      </c>
      <c r="L363">
        <f>COUNTIFS(K363:$K$1001,K363)</f>
        <v>177</v>
      </c>
      <c r="M363">
        <f t="shared" si="17"/>
        <v>0</v>
      </c>
      <c r="N363">
        <f t="shared" si="18"/>
        <v>8</v>
      </c>
      <c r="O363">
        <f>COUNTIFS($N$2:N363,N363)</f>
        <v>362</v>
      </c>
      <c r="P363">
        <f t="shared" si="19"/>
        <v>0</v>
      </c>
    </row>
    <row r="364" spans="1:16" x14ac:dyDescent="0.25">
      <c r="A364" s="1" t="s">
        <v>114</v>
      </c>
      <c r="B364" s="1" t="s">
        <v>133</v>
      </c>
      <c r="C364" s="1" t="s">
        <v>32</v>
      </c>
      <c r="D364" s="1" t="s">
        <v>97</v>
      </c>
      <c r="E364" s="1">
        <v>6648.3039215686276</v>
      </c>
      <c r="F364" s="1">
        <v>6200.3039215686276</v>
      </c>
      <c r="G364" s="1">
        <v>448</v>
      </c>
      <c r="H364" s="1" t="s">
        <v>82</v>
      </c>
      <c r="I364" s="1" t="s">
        <v>160</v>
      </c>
      <c r="K364" t="str">
        <f>Table1[[#This Row],[Customer Profesi]]</f>
        <v>PEGAWAI NEGERI</v>
      </c>
      <c r="L364">
        <f>COUNTIFS(K364:$K$1001,K364)</f>
        <v>176</v>
      </c>
      <c r="M364">
        <f t="shared" si="17"/>
        <v>0</v>
      </c>
      <c r="N364">
        <f t="shared" si="18"/>
        <v>8</v>
      </c>
      <c r="O364">
        <f>COUNTIFS($N$2:N364,N364)</f>
        <v>363</v>
      </c>
      <c r="P364">
        <f t="shared" si="19"/>
        <v>0</v>
      </c>
    </row>
    <row r="365" spans="1:16" x14ac:dyDescent="0.25">
      <c r="A365" s="1" t="s">
        <v>114</v>
      </c>
      <c r="B365" s="1" t="s">
        <v>133</v>
      </c>
      <c r="C365" s="1" t="s">
        <v>33</v>
      </c>
      <c r="D365" s="1" t="s">
        <v>92</v>
      </c>
      <c r="E365" s="1">
        <v>8784.174757281553</v>
      </c>
      <c r="F365" s="1">
        <v>8675.174757281553</v>
      </c>
      <c r="G365" s="1">
        <v>109</v>
      </c>
      <c r="H365" s="1" t="s">
        <v>82</v>
      </c>
      <c r="I365" s="1" t="s">
        <v>160</v>
      </c>
      <c r="K365" t="str">
        <f>Table1[[#This Row],[Customer Profesi]]</f>
        <v>PEGAWAI NEGERI</v>
      </c>
      <c r="L365">
        <f>COUNTIFS(K365:$K$1001,K365)</f>
        <v>175</v>
      </c>
      <c r="M365">
        <f t="shared" si="17"/>
        <v>0</v>
      </c>
      <c r="N365">
        <f t="shared" si="18"/>
        <v>8</v>
      </c>
      <c r="O365">
        <f>COUNTIFS($N$2:N365,N365)</f>
        <v>364</v>
      </c>
      <c r="P365">
        <f t="shared" si="19"/>
        <v>0</v>
      </c>
    </row>
    <row r="366" spans="1:16" x14ac:dyDescent="0.25">
      <c r="A366" s="1" t="s">
        <v>114</v>
      </c>
      <c r="B366" s="1" t="s">
        <v>133</v>
      </c>
      <c r="C366" s="1" t="s">
        <v>31</v>
      </c>
      <c r="D366" s="1" t="s">
        <v>93</v>
      </c>
      <c r="E366" s="1">
        <v>5587.7317073170734</v>
      </c>
      <c r="F366" s="1">
        <v>5216.7317073170734</v>
      </c>
      <c r="G366" s="1">
        <v>371</v>
      </c>
      <c r="H366" s="1" t="s">
        <v>80</v>
      </c>
      <c r="I366" s="1" t="s">
        <v>160</v>
      </c>
      <c r="K366" t="str">
        <f>Table1[[#This Row],[Customer Profesi]]</f>
        <v>WIRASWASTA</v>
      </c>
      <c r="L366">
        <f>COUNTIFS(K366:$K$1001,K366)</f>
        <v>147</v>
      </c>
      <c r="M366">
        <f t="shared" si="17"/>
        <v>0</v>
      </c>
      <c r="N366">
        <f t="shared" si="18"/>
        <v>8</v>
      </c>
      <c r="O366">
        <f>COUNTIFS($N$2:N366,N366)</f>
        <v>365</v>
      </c>
      <c r="P366">
        <f t="shared" si="19"/>
        <v>0</v>
      </c>
    </row>
    <row r="367" spans="1:16" x14ac:dyDescent="0.25">
      <c r="A367" s="1" t="s">
        <v>114</v>
      </c>
      <c r="B367" s="1" t="s">
        <v>133</v>
      </c>
      <c r="C367" s="1" t="s">
        <v>33</v>
      </c>
      <c r="D367" s="1" t="s">
        <v>96</v>
      </c>
      <c r="E367" s="1">
        <v>9378.7435897435898</v>
      </c>
      <c r="F367" s="1">
        <v>9217.7435897435898</v>
      </c>
      <c r="G367" s="1">
        <v>161</v>
      </c>
      <c r="H367" s="1" t="s">
        <v>80</v>
      </c>
      <c r="I367" s="1" t="s">
        <v>160</v>
      </c>
      <c r="K367" t="str">
        <f>Table1[[#This Row],[Customer Profesi]]</f>
        <v>WIRASWASTA</v>
      </c>
      <c r="L367">
        <f>COUNTIFS(K367:$K$1001,K367)</f>
        <v>146</v>
      </c>
      <c r="M367">
        <f t="shared" si="17"/>
        <v>0</v>
      </c>
      <c r="N367">
        <f t="shared" si="18"/>
        <v>8</v>
      </c>
      <c r="O367">
        <f>COUNTIFS($N$2:N367,N367)</f>
        <v>366</v>
      </c>
      <c r="P367">
        <f t="shared" si="19"/>
        <v>0</v>
      </c>
    </row>
    <row r="368" spans="1:16" x14ac:dyDescent="0.25">
      <c r="A368" s="1" t="s">
        <v>114</v>
      </c>
      <c r="B368" s="1" t="s">
        <v>133</v>
      </c>
      <c r="C368" s="1" t="s">
        <v>33</v>
      </c>
      <c r="D368" s="1" t="s">
        <v>93</v>
      </c>
      <c r="E368" s="1">
        <v>5521.7317073170734</v>
      </c>
      <c r="F368" s="1">
        <v>5216.7317073170734</v>
      </c>
      <c r="G368" s="1">
        <v>305</v>
      </c>
      <c r="H368" s="1" t="s">
        <v>80</v>
      </c>
      <c r="I368" s="1" t="s">
        <v>160</v>
      </c>
      <c r="K368" t="str">
        <f>Table1[[#This Row],[Customer Profesi]]</f>
        <v>WIRASWASTA</v>
      </c>
      <c r="L368">
        <f>COUNTIFS(K368:$K$1001,K368)</f>
        <v>145</v>
      </c>
      <c r="M368">
        <f t="shared" si="17"/>
        <v>0</v>
      </c>
      <c r="N368">
        <f t="shared" si="18"/>
        <v>8</v>
      </c>
      <c r="O368">
        <f>COUNTIFS($N$2:N368,N368)</f>
        <v>367</v>
      </c>
      <c r="P368">
        <f t="shared" si="19"/>
        <v>0</v>
      </c>
    </row>
    <row r="369" spans="1:16" x14ac:dyDescent="0.25">
      <c r="A369" s="1" t="s">
        <v>114</v>
      </c>
      <c r="B369" s="1" t="s">
        <v>133</v>
      </c>
      <c r="C369" s="1" t="s">
        <v>33</v>
      </c>
      <c r="D369" s="1" t="s">
        <v>92</v>
      </c>
      <c r="E369" s="1">
        <v>8989.174757281553</v>
      </c>
      <c r="F369" s="1">
        <v>8675.174757281553</v>
      </c>
      <c r="G369" s="1">
        <v>314</v>
      </c>
      <c r="H369" s="1" t="s">
        <v>80</v>
      </c>
      <c r="I369" s="1" t="s">
        <v>160</v>
      </c>
      <c r="K369" t="str">
        <f>Table1[[#This Row],[Customer Profesi]]</f>
        <v>WIRASWASTA</v>
      </c>
      <c r="L369">
        <f>COUNTIFS(K369:$K$1001,K369)</f>
        <v>144</v>
      </c>
      <c r="M369">
        <f t="shared" si="17"/>
        <v>0</v>
      </c>
      <c r="N369">
        <f t="shared" si="18"/>
        <v>8</v>
      </c>
      <c r="O369">
        <f>COUNTIFS($N$2:N369,N369)</f>
        <v>368</v>
      </c>
      <c r="P369">
        <f t="shared" si="19"/>
        <v>0</v>
      </c>
    </row>
    <row r="370" spans="1:16" x14ac:dyDescent="0.25">
      <c r="A370" s="1" t="s">
        <v>114</v>
      </c>
      <c r="B370" s="1" t="s">
        <v>133</v>
      </c>
      <c r="C370" s="1" t="s">
        <v>32</v>
      </c>
      <c r="D370" s="1" t="s">
        <v>100</v>
      </c>
      <c r="E370" s="1">
        <v>11239.619047619046</v>
      </c>
      <c r="F370" s="1">
        <v>10971.619047619046</v>
      </c>
      <c r="G370" s="1">
        <v>268</v>
      </c>
      <c r="H370" s="1" t="s">
        <v>81</v>
      </c>
      <c r="I370" s="1" t="s">
        <v>160</v>
      </c>
      <c r="K370" t="str">
        <f>Table1[[#This Row],[Customer Profesi]]</f>
        <v>KARYAWAN SWASTA</v>
      </c>
      <c r="L370">
        <f>COUNTIFS(K370:$K$1001,K370)</f>
        <v>172</v>
      </c>
      <c r="M370">
        <f t="shared" si="17"/>
        <v>0</v>
      </c>
      <c r="N370">
        <f t="shared" si="18"/>
        <v>8</v>
      </c>
      <c r="O370">
        <f>COUNTIFS($N$2:N370,N370)</f>
        <v>369</v>
      </c>
      <c r="P370">
        <f t="shared" si="19"/>
        <v>0</v>
      </c>
    </row>
    <row r="371" spans="1:16" x14ac:dyDescent="0.25">
      <c r="A371" s="1" t="s">
        <v>114</v>
      </c>
      <c r="B371" s="1" t="s">
        <v>133</v>
      </c>
      <c r="C371" s="1" t="s">
        <v>32</v>
      </c>
      <c r="D371" s="1" t="s">
        <v>99</v>
      </c>
      <c r="E371" s="1">
        <v>7440.272727272727</v>
      </c>
      <c r="F371" s="1">
        <v>7218.272727272727</v>
      </c>
      <c r="G371" s="1">
        <v>222</v>
      </c>
      <c r="H371" s="1" t="s">
        <v>149</v>
      </c>
      <c r="I371" s="1" t="s">
        <v>160</v>
      </c>
      <c r="K371" t="str">
        <f>Table1[[#This Row],[Customer Profesi]]</f>
        <v>APARAT</v>
      </c>
      <c r="L371">
        <f>COUNTIFS(K371:$K$1001,K371)</f>
        <v>29</v>
      </c>
      <c r="M371">
        <f t="shared" si="17"/>
        <v>0</v>
      </c>
      <c r="N371">
        <f t="shared" si="18"/>
        <v>8</v>
      </c>
      <c r="O371">
        <f>COUNTIFS($N$2:N371,N371)</f>
        <v>370</v>
      </c>
      <c r="P371">
        <f t="shared" si="19"/>
        <v>0</v>
      </c>
    </row>
    <row r="372" spans="1:16" x14ac:dyDescent="0.25">
      <c r="A372" s="1" t="s">
        <v>114</v>
      </c>
      <c r="B372" s="1" t="s">
        <v>133</v>
      </c>
      <c r="C372" s="1" t="s">
        <v>31</v>
      </c>
      <c r="D372" s="1" t="s">
        <v>96</v>
      </c>
      <c r="E372" s="1">
        <v>9635.7435897435898</v>
      </c>
      <c r="F372" s="1">
        <v>9217.7435897435898</v>
      </c>
      <c r="G372" s="1">
        <v>418</v>
      </c>
      <c r="H372" s="1" t="s">
        <v>84</v>
      </c>
      <c r="I372" s="1" t="s">
        <v>160</v>
      </c>
      <c r="K372" t="str">
        <f>Table1[[#This Row],[Customer Profesi]]</f>
        <v>PENDIDIKAN</v>
      </c>
      <c r="L372">
        <f>COUNTIFS(K372:$K$1001,K372)</f>
        <v>85</v>
      </c>
      <c r="M372">
        <f t="shared" si="17"/>
        <v>0</v>
      </c>
      <c r="N372">
        <f t="shared" si="18"/>
        <v>8</v>
      </c>
      <c r="O372">
        <f>COUNTIFS($N$2:N372,N372)</f>
        <v>371</v>
      </c>
      <c r="P372">
        <f t="shared" si="19"/>
        <v>0</v>
      </c>
    </row>
    <row r="373" spans="1:16" x14ac:dyDescent="0.25">
      <c r="A373" s="1" t="s">
        <v>114</v>
      </c>
      <c r="B373" s="1" t="s">
        <v>133</v>
      </c>
      <c r="C373" s="1" t="s">
        <v>31</v>
      </c>
      <c r="D373" s="1" t="s">
        <v>97</v>
      </c>
      <c r="E373" s="1">
        <v>6396.3039215686276</v>
      </c>
      <c r="F373" s="1">
        <v>6200.3039215686276</v>
      </c>
      <c r="G373" s="1">
        <v>196</v>
      </c>
      <c r="H373" s="1" t="s">
        <v>84</v>
      </c>
      <c r="I373" s="1" t="s">
        <v>160</v>
      </c>
      <c r="K373" t="str">
        <f>Table1[[#This Row],[Customer Profesi]]</f>
        <v>PENDIDIKAN</v>
      </c>
      <c r="L373">
        <f>COUNTIFS(K373:$K$1001,K373)</f>
        <v>84</v>
      </c>
      <c r="M373">
        <f t="shared" si="17"/>
        <v>0</v>
      </c>
      <c r="N373">
        <f t="shared" si="18"/>
        <v>8</v>
      </c>
      <c r="O373">
        <f>COUNTIFS($N$2:N373,N373)</f>
        <v>372</v>
      </c>
      <c r="P373">
        <f t="shared" si="19"/>
        <v>0</v>
      </c>
    </row>
    <row r="374" spans="1:16" x14ac:dyDescent="0.25">
      <c r="A374" s="1" t="s">
        <v>114</v>
      </c>
      <c r="B374" s="1" t="s">
        <v>133</v>
      </c>
      <c r="C374" s="1" t="s">
        <v>33</v>
      </c>
      <c r="D374" s="1" t="s">
        <v>96</v>
      </c>
      <c r="E374" s="1">
        <v>9492.7435897435898</v>
      </c>
      <c r="F374" s="1">
        <v>9217.7435897435898</v>
      </c>
      <c r="G374" s="1">
        <v>275</v>
      </c>
      <c r="H374" s="1" t="s">
        <v>84</v>
      </c>
      <c r="I374" s="1" t="s">
        <v>160</v>
      </c>
      <c r="K374" t="str">
        <f>Table1[[#This Row],[Customer Profesi]]</f>
        <v>PENDIDIKAN</v>
      </c>
      <c r="L374">
        <f>COUNTIFS(K374:$K$1001,K374)</f>
        <v>83</v>
      </c>
      <c r="M374">
        <f t="shared" si="17"/>
        <v>0</v>
      </c>
      <c r="N374">
        <f t="shared" si="18"/>
        <v>8</v>
      </c>
      <c r="O374">
        <f>COUNTIFS($N$2:N374,N374)</f>
        <v>373</v>
      </c>
      <c r="P374">
        <f t="shared" si="19"/>
        <v>0</v>
      </c>
    </row>
    <row r="375" spans="1:16" x14ac:dyDescent="0.25">
      <c r="A375" s="1" t="s">
        <v>114</v>
      </c>
      <c r="B375" s="1" t="s">
        <v>133</v>
      </c>
      <c r="C375" s="1" t="s">
        <v>32</v>
      </c>
      <c r="D375" s="1" t="s">
        <v>100</v>
      </c>
      <c r="E375" s="1">
        <v>11355.619047619046</v>
      </c>
      <c r="F375" s="1">
        <v>10971.619047619046</v>
      </c>
      <c r="G375" s="1">
        <v>384</v>
      </c>
      <c r="H375" s="1" t="s">
        <v>84</v>
      </c>
      <c r="I375" s="1" t="s">
        <v>160</v>
      </c>
      <c r="K375" t="str">
        <f>Table1[[#This Row],[Customer Profesi]]</f>
        <v>PENDIDIKAN</v>
      </c>
      <c r="L375">
        <f>COUNTIFS(K375:$K$1001,K375)</f>
        <v>82</v>
      </c>
      <c r="M375">
        <f t="shared" si="17"/>
        <v>0</v>
      </c>
      <c r="N375">
        <f t="shared" si="18"/>
        <v>8</v>
      </c>
      <c r="O375">
        <f>COUNTIFS($N$2:N375,N375)</f>
        <v>374</v>
      </c>
      <c r="P375">
        <f t="shared" si="19"/>
        <v>0</v>
      </c>
    </row>
    <row r="376" spans="1:16" x14ac:dyDescent="0.25">
      <c r="A376" s="1" t="s">
        <v>114</v>
      </c>
      <c r="B376" s="1" t="s">
        <v>133</v>
      </c>
      <c r="C376" s="1" t="s">
        <v>33</v>
      </c>
      <c r="D376" s="1" t="s">
        <v>93</v>
      </c>
      <c r="E376" s="1">
        <v>5295.7317073170734</v>
      </c>
      <c r="F376" s="1">
        <v>5216.7317073170734</v>
      </c>
      <c r="G376" s="1">
        <v>79</v>
      </c>
      <c r="H376" s="1" t="s">
        <v>81</v>
      </c>
      <c r="I376" s="1" t="s">
        <v>160</v>
      </c>
      <c r="K376" t="str">
        <f>Table1[[#This Row],[Customer Profesi]]</f>
        <v>KARYAWAN SWASTA</v>
      </c>
      <c r="L376">
        <f>COUNTIFS(K376:$K$1001,K376)</f>
        <v>171</v>
      </c>
      <c r="M376">
        <f t="shared" si="17"/>
        <v>0</v>
      </c>
      <c r="N376">
        <f t="shared" si="18"/>
        <v>8</v>
      </c>
      <c r="O376">
        <f>COUNTIFS($N$2:N376,N376)</f>
        <v>375</v>
      </c>
      <c r="P376">
        <f t="shared" si="19"/>
        <v>0</v>
      </c>
    </row>
    <row r="377" spans="1:16" x14ac:dyDescent="0.25">
      <c r="A377" s="1" t="s">
        <v>114</v>
      </c>
      <c r="B377" s="1" t="s">
        <v>133</v>
      </c>
      <c r="C377" s="1" t="s">
        <v>32</v>
      </c>
      <c r="D377" s="1" t="s">
        <v>99</v>
      </c>
      <c r="E377" s="1">
        <v>7330.272727272727</v>
      </c>
      <c r="F377" s="1">
        <v>7218.272727272727</v>
      </c>
      <c r="G377" s="1">
        <v>112</v>
      </c>
      <c r="H377" s="1" t="s">
        <v>81</v>
      </c>
      <c r="I377" s="1" t="s">
        <v>160</v>
      </c>
      <c r="K377" t="str">
        <f>Table1[[#This Row],[Customer Profesi]]</f>
        <v>KARYAWAN SWASTA</v>
      </c>
      <c r="L377">
        <f>COUNTIFS(K377:$K$1001,K377)</f>
        <v>170</v>
      </c>
      <c r="M377">
        <f t="shared" si="17"/>
        <v>0</v>
      </c>
      <c r="N377">
        <f t="shared" si="18"/>
        <v>8</v>
      </c>
      <c r="O377">
        <f>COUNTIFS($N$2:N377,N377)</f>
        <v>376</v>
      </c>
      <c r="P377">
        <f t="shared" si="19"/>
        <v>0</v>
      </c>
    </row>
    <row r="378" spans="1:16" x14ac:dyDescent="0.25">
      <c r="A378" s="1" t="s">
        <v>114</v>
      </c>
      <c r="B378" s="1" t="s">
        <v>133</v>
      </c>
      <c r="C378" s="1" t="s">
        <v>33</v>
      </c>
      <c r="D378" s="1" t="s">
        <v>98</v>
      </c>
      <c r="E378" s="1">
        <v>7024.7368421052633</v>
      </c>
      <c r="F378" s="1">
        <v>6691.7368421052633</v>
      </c>
      <c r="G378" s="1">
        <v>333</v>
      </c>
      <c r="H378" s="1" t="s">
        <v>80</v>
      </c>
      <c r="I378" s="1" t="s">
        <v>160</v>
      </c>
      <c r="K378" t="str">
        <f>Table1[[#This Row],[Customer Profesi]]</f>
        <v>WIRASWASTA</v>
      </c>
      <c r="L378">
        <f>COUNTIFS(K378:$K$1001,K378)</f>
        <v>143</v>
      </c>
      <c r="M378">
        <f t="shared" si="17"/>
        <v>0</v>
      </c>
      <c r="N378">
        <f t="shared" si="18"/>
        <v>8</v>
      </c>
      <c r="O378">
        <f>COUNTIFS($N$2:N378,N378)</f>
        <v>377</v>
      </c>
      <c r="P378">
        <f t="shared" si="19"/>
        <v>0</v>
      </c>
    </row>
    <row r="379" spans="1:16" x14ac:dyDescent="0.25">
      <c r="A379" s="1" t="s">
        <v>114</v>
      </c>
      <c r="B379" s="1" t="s">
        <v>133</v>
      </c>
      <c r="C379" s="1" t="s">
        <v>32</v>
      </c>
      <c r="D379" s="1" t="s">
        <v>96</v>
      </c>
      <c r="E379" s="1">
        <v>9525.7435897435898</v>
      </c>
      <c r="F379" s="1">
        <v>9217.7435897435898</v>
      </c>
      <c r="G379" s="1">
        <v>308</v>
      </c>
      <c r="H379" s="1" t="s">
        <v>81</v>
      </c>
      <c r="I379" s="1" t="s">
        <v>160</v>
      </c>
      <c r="K379" t="str">
        <f>Table1[[#This Row],[Customer Profesi]]</f>
        <v>KARYAWAN SWASTA</v>
      </c>
      <c r="L379">
        <f>COUNTIFS(K379:$K$1001,K379)</f>
        <v>169</v>
      </c>
      <c r="M379">
        <f t="shared" si="17"/>
        <v>0</v>
      </c>
      <c r="N379">
        <f t="shared" si="18"/>
        <v>8</v>
      </c>
      <c r="O379">
        <f>COUNTIFS($N$2:N379,N379)</f>
        <v>378</v>
      </c>
      <c r="P379">
        <f t="shared" si="19"/>
        <v>0</v>
      </c>
    </row>
    <row r="380" spans="1:16" x14ac:dyDescent="0.25">
      <c r="A380" s="1" t="s">
        <v>114</v>
      </c>
      <c r="B380" s="1" t="s">
        <v>133</v>
      </c>
      <c r="C380" s="1" t="s">
        <v>33</v>
      </c>
      <c r="D380" s="1" t="s">
        <v>98</v>
      </c>
      <c r="E380" s="1">
        <v>6875.7368421052633</v>
      </c>
      <c r="F380" s="1">
        <v>6691.7368421052633</v>
      </c>
      <c r="G380" s="1">
        <v>184</v>
      </c>
      <c r="H380" s="1" t="s">
        <v>80</v>
      </c>
      <c r="I380" s="1" t="s">
        <v>160</v>
      </c>
      <c r="K380" t="str">
        <f>Table1[[#This Row],[Customer Profesi]]</f>
        <v>WIRASWASTA</v>
      </c>
      <c r="L380">
        <f>COUNTIFS(K380:$K$1001,K380)</f>
        <v>142</v>
      </c>
      <c r="M380">
        <f t="shared" si="17"/>
        <v>0</v>
      </c>
      <c r="N380">
        <f t="shared" si="18"/>
        <v>8</v>
      </c>
      <c r="O380">
        <f>COUNTIFS($N$2:N380,N380)</f>
        <v>379</v>
      </c>
      <c r="P380">
        <f t="shared" si="19"/>
        <v>0</v>
      </c>
    </row>
    <row r="381" spans="1:16" x14ac:dyDescent="0.25">
      <c r="A381" s="1" t="s">
        <v>114</v>
      </c>
      <c r="B381" s="1" t="s">
        <v>133</v>
      </c>
      <c r="C381" s="1" t="s">
        <v>32</v>
      </c>
      <c r="D381" s="1" t="s">
        <v>98</v>
      </c>
      <c r="E381" s="1">
        <v>6813.7368421052633</v>
      </c>
      <c r="F381" s="1">
        <v>6691.7368421052633</v>
      </c>
      <c r="G381" s="1">
        <v>122</v>
      </c>
      <c r="H381" s="1" t="s">
        <v>149</v>
      </c>
      <c r="I381" s="1" t="s">
        <v>160</v>
      </c>
      <c r="K381" t="str">
        <f>Table1[[#This Row],[Customer Profesi]]</f>
        <v>APARAT</v>
      </c>
      <c r="L381">
        <f>COUNTIFS(K381:$K$1001,K381)</f>
        <v>28</v>
      </c>
      <c r="M381">
        <f t="shared" si="17"/>
        <v>0</v>
      </c>
      <c r="N381">
        <f t="shared" si="18"/>
        <v>8</v>
      </c>
      <c r="O381">
        <f>COUNTIFS($N$2:N381,N381)</f>
        <v>380</v>
      </c>
      <c r="P381">
        <f t="shared" si="19"/>
        <v>0</v>
      </c>
    </row>
    <row r="382" spans="1:16" x14ac:dyDescent="0.25">
      <c r="A382" s="1" t="s">
        <v>114</v>
      </c>
      <c r="B382" s="1" t="s">
        <v>133</v>
      </c>
      <c r="C382" s="1" t="s">
        <v>31</v>
      </c>
      <c r="D382" s="1" t="s">
        <v>95</v>
      </c>
      <c r="E382" s="1">
        <v>8113.8461538461543</v>
      </c>
      <c r="F382" s="1">
        <v>7700.8461538461543</v>
      </c>
      <c r="G382" s="1">
        <v>413</v>
      </c>
      <c r="H382" s="1" t="s">
        <v>80</v>
      </c>
      <c r="I382" s="1" t="s">
        <v>160</v>
      </c>
      <c r="K382" t="str">
        <f>Table1[[#This Row],[Customer Profesi]]</f>
        <v>WIRASWASTA</v>
      </c>
      <c r="L382">
        <f>COUNTIFS(K382:$K$1001,K382)</f>
        <v>141</v>
      </c>
      <c r="M382">
        <f t="shared" si="17"/>
        <v>0</v>
      </c>
      <c r="N382">
        <f t="shared" si="18"/>
        <v>8</v>
      </c>
      <c r="O382">
        <f>COUNTIFS($N$2:N382,N382)</f>
        <v>381</v>
      </c>
      <c r="P382">
        <f t="shared" si="19"/>
        <v>0</v>
      </c>
    </row>
    <row r="383" spans="1:16" x14ac:dyDescent="0.25">
      <c r="A383" s="1" t="s">
        <v>114</v>
      </c>
      <c r="B383" s="1" t="s">
        <v>133</v>
      </c>
      <c r="C383" s="1" t="s">
        <v>33</v>
      </c>
      <c r="D383" s="1" t="s">
        <v>96</v>
      </c>
      <c r="E383" s="1">
        <v>9362.7435897435898</v>
      </c>
      <c r="F383" s="1">
        <v>9217.7435897435898</v>
      </c>
      <c r="G383" s="1">
        <v>145</v>
      </c>
      <c r="H383" s="1" t="s">
        <v>81</v>
      </c>
      <c r="I383" s="1" t="s">
        <v>160</v>
      </c>
      <c r="K383" t="str">
        <f>Table1[[#This Row],[Customer Profesi]]</f>
        <v>KARYAWAN SWASTA</v>
      </c>
      <c r="L383">
        <f>COUNTIFS(K383:$K$1001,K383)</f>
        <v>168</v>
      </c>
      <c r="M383">
        <f t="shared" si="17"/>
        <v>0</v>
      </c>
      <c r="N383">
        <f t="shared" si="18"/>
        <v>8</v>
      </c>
      <c r="O383">
        <f>COUNTIFS($N$2:N383,N383)</f>
        <v>382</v>
      </c>
      <c r="P383">
        <f t="shared" si="19"/>
        <v>0</v>
      </c>
    </row>
    <row r="384" spans="1:16" x14ac:dyDescent="0.25">
      <c r="A384" s="1" t="s">
        <v>114</v>
      </c>
      <c r="B384" s="1" t="s">
        <v>133</v>
      </c>
      <c r="C384" s="1" t="s">
        <v>33</v>
      </c>
      <c r="D384" s="1" t="s">
        <v>99</v>
      </c>
      <c r="E384" s="1">
        <v>7424.272727272727</v>
      </c>
      <c r="F384" s="1">
        <v>7218.272727272727</v>
      </c>
      <c r="G384" s="1">
        <v>206</v>
      </c>
      <c r="H384" s="1" t="s">
        <v>80</v>
      </c>
      <c r="I384" s="1" t="s">
        <v>160</v>
      </c>
      <c r="K384" t="str">
        <f>Table1[[#This Row],[Customer Profesi]]</f>
        <v>WIRASWASTA</v>
      </c>
      <c r="L384">
        <f>COUNTIFS(K384:$K$1001,K384)</f>
        <v>140</v>
      </c>
      <c r="M384">
        <f t="shared" si="17"/>
        <v>0</v>
      </c>
      <c r="N384">
        <f t="shared" si="18"/>
        <v>8</v>
      </c>
      <c r="O384">
        <f>COUNTIFS($N$2:N384,N384)</f>
        <v>383</v>
      </c>
      <c r="P384">
        <f t="shared" si="19"/>
        <v>0</v>
      </c>
    </row>
    <row r="385" spans="1:16" x14ac:dyDescent="0.25">
      <c r="A385" s="1" t="s">
        <v>114</v>
      </c>
      <c r="B385" s="1" t="s">
        <v>133</v>
      </c>
      <c r="C385" s="1" t="s">
        <v>33</v>
      </c>
      <c r="D385" s="1" t="s">
        <v>101</v>
      </c>
      <c r="E385" s="1">
        <v>6099.6842105263158</v>
      </c>
      <c r="F385" s="1">
        <v>5727.6842105263158</v>
      </c>
      <c r="G385" s="1">
        <v>372</v>
      </c>
      <c r="H385" s="1" t="s">
        <v>81</v>
      </c>
      <c r="I385" s="1" t="s">
        <v>160</v>
      </c>
      <c r="K385" t="str">
        <f>Table1[[#This Row],[Customer Profesi]]</f>
        <v>KARYAWAN SWASTA</v>
      </c>
      <c r="L385">
        <f>COUNTIFS(K385:$K$1001,K385)</f>
        <v>167</v>
      </c>
      <c r="M385">
        <f t="shared" si="17"/>
        <v>0</v>
      </c>
      <c r="N385">
        <f t="shared" si="18"/>
        <v>8</v>
      </c>
      <c r="O385">
        <f>COUNTIFS($N$2:N385,N385)</f>
        <v>384</v>
      </c>
      <c r="P385">
        <f t="shared" si="19"/>
        <v>0</v>
      </c>
    </row>
    <row r="386" spans="1:16" x14ac:dyDescent="0.25">
      <c r="A386" s="1" t="s">
        <v>114</v>
      </c>
      <c r="B386" s="1" t="s">
        <v>133</v>
      </c>
      <c r="C386" s="1" t="s">
        <v>33</v>
      </c>
      <c r="D386" s="1" t="s">
        <v>100</v>
      </c>
      <c r="E386" s="1">
        <v>11179.619047619046</v>
      </c>
      <c r="F386" s="1">
        <v>10971.619047619046</v>
      </c>
      <c r="G386" s="1">
        <v>208</v>
      </c>
      <c r="H386" s="1" t="s">
        <v>82</v>
      </c>
      <c r="I386" s="1" t="s">
        <v>160</v>
      </c>
      <c r="K386" t="str">
        <f>Table1[[#This Row],[Customer Profesi]]</f>
        <v>PEGAWAI NEGERI</v>
      </c>
      <c r="L386">
        <f>COUNTIFS(K386:$K$1001,K386)</f>
        <v>174</v>
      </c>
      <c r="M386">
        <f t="shared" ref="M386:M449" si="20">IF(L386=1,1,0)</f>
        <v>0</v>
      </c>
      <c r="N386">
        <f t="shared" ref="N386:N449" si="21">RANK(M386,$M$2:$M$1001,0)</f>
        <v>8</v>
      </c>
      <c r="O386">
        <f>COUNTIFS($N$2:N386,N386)</f>
        <v>385</v>
      </c>
      <c r="P386">
        <f t="shared" si="19"/>
        <v>0</v>
      </c>
    </row>
    <row r="387" spans="1:16" x14ac:dyDescent="0.25">
      <c r="A387" s="1" t="s">
        <v>114</v>
      </c>
      <c r="B387" s="1" t="s">
        <v>133</v>
      </c>
      <c r="C387" s="1" t="s">
        <v>32</v>
      </c>
      <c r="D387" s="1" t="s">
        <v>95</v>
      </c>
      <c r="E387" s="1">
        <v>7958.8461538461543</v>
      </c>
      <c r="F387" s="1">
        <v>7700.8461538461543</v>
      </c>
      <c r="G387" s="1">
        <v>258</v>
      </c>
      <c r="H387" s="1" t="s">
        <v>81</v>
      </c>
      <c r="I387" s="1" t="s">
        <v>160</v>
      </c>
      <c r="K387" t="str">
        <f>Table1[[#This Row],[Customer Profesi]]</f>
        <v>KARYAWAN SWASTA</v>
      </c>
      <c r="L387">
        <f>COUNTIFS(K387:$K$1001,K387)</f>
        <v>166</v>
      </c>
      <c r="M387">
        <f t="shared" si="20"/>
        <v>0</v>
      </c>
      <c r="N387">
        <f t="shared" si="21"/>
        <v>8</v>
      </c>
      <c r="O387">
        <f>COUNTIFS($N$2:N387,N387)</f>
        <v>386</v>
      </c>
      <c r="P387">
        <f t="shared" ref="P387:P450" si="22">IF(M387=0,0,N387+O387)</f>
        <v>0</v>
      </c>
    </row>
    <row r="388" spans="1:16" x14ac:dyDescent="0.25">
      <c r="A388" s="1" t="s">
        <v>114</v>
      </c>
      <c r="B388" s="1" t="s">
        <v>133</v>
      </c>
      <c r="C388" s="1" t="s">
        <v>32</v>
      </c>
      <c r="D388" s="1" t="s">
        <v>92</v>
      </c>
      <c r="E388" s="1">
        <v>8764.174757281553</v>
      </c>
      <c r="F388" s="1">
        <v>8675.174757281553</v>
      </c>
      <c r="G388" s="1">
        <v>89</v>
      </c>
      <c r="H388" s="1" t="s">
        <v>82</v>
      </c>
      <c r="I388" s="1" t="s">
        <v>160</v>
      </c>
      <c r="K388" t="str">
        <f>Table1[[#This Row],[Customer Profesi]]</f>
        <v>PEGAWAI NEGERI</v>
      </c>
      <c r="L388">
        <f>COUNTIFS(K388:$K$1001,K388)</f>
        <v>173</v>
      </c>
      <c r="M388">
        <f t="shared" si="20"/>
        <v>0</v>
      </c>
      <c r="N388">
        <f t="shared" si="21"/>
        <v>8</v>
      </c>
      <c r="O388">
        <f>COUNTIFS($N$2:N388,N388)</f>
        <v>387</v>
      </c>
      <c r="P388">
        <f t="shared" si="22"/>
        <v>0</v>
      </c>
    </row>
    <row r="389" spans="1:16" x14ac:dyDescent="0.25">
      <c r="A389" s="1" t="s">
        <v>114</v>
      </c>
      <c r="B389" s="1" t="s">
        <v>133</v>
      </c>
      <c r="C389" s="1" t="s">
        <v>32</v>
      </c>
      <c r="D389" s="1" t="s">
        <v>95</v>
      </c>
      <c r="E389" s="1">
        <v>8081.8461538461543</v>
      </c>
      <c r="F389" s="1">
        <v>7700.8461538461543</v>
      </c>
      <c r="G389" s="1">
        <v>381</v>
      </c>
      <c r="H389" s="1" t="s">
        <v>82</v>
      </c>
      <c r="I389" s="1" t="s">
        <v>160</v>
      </c>
      <c r="K389" t="str">
        <f>Table1[[#This Row],[Customer Profesi]]</f>
        <v>PEGAWAI NEGERI</v>
      </c>
      <c r="L389">
        <f>COUNTIFS(K389:$K$1001,K389)</f>
        <v>172</v>
      </c>
      <c r="M389">
        <f t="shared" si="20"/>
        <v>0</v>
      </c>
      <c r="N389">
        <f t="shared" si="21"/>
        <v>8</v>
      </c>
      <c r="O389">
        <f>COUNTIFS($N$2:N389,N389)</f>
        <v>388</v>
      </c>
      <c r="P389">
        <f t="shared" si="22"/>
        <v>0</v>
      </c>
    </row>
    <row r="390" spans="1:16" x14ac:dyDescent="0.25">
      <c r="A390" s="1" t="s">
        <v>114</v>
      </c>
      <c r="B390" s="1" t="s">
        <v>133</v>
      </c>
      <c r="C390" s="1" t="s">
        <v>31</v>
      </c>
      <c r="D390" s="1" t="s">
        <v>94</v>
      </c>
      <c r="E390" s="1">
        <v>8392.5108695652179</v>
      </c>
      <c r="F390" s="1">
        <v>8191.5108695652179</v>
      </c>
      <c r="G390" s="1">
        <v>201</v>
      </c>
      <c r="H390" s="1" t="s">
        <v>82</v>
      </c>
      <c r="I390" s="1" t="s">
        <v>160</v>
      </c>
      <c r="K390" t="str">
        <f>Table1[[#This Row],[Customer Profesi]]</f>
        <v>PEGAWAI NEGERI</v>
      </c>
      <c r="L390">
        <f>COUNTIFS(K390:$K$1001,K390)</f>
        <v>171</v>
      </c>
      <c r="M390">
        <f t="shared" si="20"/>
        <v>0</v>
      </c>
      <c r="N390">
        <f t="shared" si="21"/>
        <v>8</v>
      </c>
      <c r="O390">
        <f>COUNTIFS($N$2:N390,N390)</f>
        <v>389</v>
      </c>
      <c r="P390">
        <f t="shared" si="22"/>
        <v>0</v>
      </c>
    </row>
    <row r="391" spans="1:16" x14ac:dyDescent="0.25">
      <c r="A391" s="1" t="s">
        <v>114</v>
      </c>
      <c r="B391" s="1" t="s">
        <v>133</v>
      </c>
      <c r="C391" s="1" t="s">
        <v>32</v>
      </c>
      <c r="D391" s="1" t="s">
        <v>98</v>
      </c>
      <c r="E391" s="1">
        <v>7073.7368421052633</v>
      </c>
      <c r="F391" s="1">
        <v>6691.7368421052633</v>
      </c>
      <c r="G391" s="1">
        <v>382</v>
      </c>
      <c r="H391" s="1" t="s">
        <v>149</v>
      </c>
      <c r="I391" s="1" t="s">
        <v>160</v>
      </c>
      <c r="K391" t="str">
        <f>Table1[[#This Row],[Customer Profesi]]</f>
        <v>APARAT</v>
      </c>
      <c r="L391">
        <f>COUNTIFS(K391:$K$1001,K391)</f>
        <v>27</v>
      </c>
      <c r="M391">
        <f t="shared" si="20"/>
        <v>0</v>
      </c>
      <c r="N391">
        <f t="shared" si="21"/>
        <v>8</v>
      </c>
      <c r="O391">
        <f>COUNTIFS($N$2:N391,N391)</f>
        <v>390</v>
      </c>
      <c r="P391">
        <f t="shared" si="22"/>
        <v>0</v>
      </c>
    </row>
    <row r="392" spans="1:16" x14ac:dyDescent="0.25">
      <c r="A392" s="1" t="s">
        <v>114</v>
      </c>
      <c r="B392" s="1" t="s">
        <v>133</v>
      </c>
      <c r="C392" s="1" t="s">
        <v>32</v>
      </c>
      <c r="D392" s="1" t="s">
        <v>95</v>
      </c>
      <c r="E392" s="1">
        <v>8072.8461538461543</v>
      </c>
      <c r="F392" s="1">
        <v>7700.8461538461543</v>
      </c>
      <c r="G392" s="1">
        <v>372</v>
      </c>
      <c r="H392" s="1" t="s">
        <v>80</v>
      </c>
      <c r="I392" s="1" t="s">
        <v>160</v>
      </c>
      <c r="K392" t="str">
        <f>Table1[[#This Row],[Customer Profesi]]</f>
        <v>WIRASWASTA</v>
      </c>
      <c r="L392">
        <f>COUNTIFS(K392:$K$1001,K392)</f>
        <v>139</v>
      </c>
      <c r="M392">
        <f t="shared" si="20"/>
        <v>0</v>
      </c>
      <c r="N392">
        <f t="shared" si="21"/>
        <v>8</v>
      </c>
      <c r="O392">
        <f>COUNTIFS($N$2:N392,N392)</f>
        <v>391</v>
      </c>
      <c r="P392">
        <f t="shared" si="22"/>
        <v>0</v>
      </c>
    </row>
    <row r="393" spans="1:16" x14ac:dyDescent="0.25">
      <c r="A393" s="1" t="s">
        <v>114</v>
      </c>
      <c r="B393" s="1" t="s">
        <v>133</v>
      </c>
      <c r="C393" s="1" t="s">
        <v>32</v>
      </c>
      <c r="D393" s="1" t="s">
        <v>99</v>
      </c>
      <c r="E393" s="1">
        <v>7421.272727272727</v>
      </c>
      <c r="F393" s="1">
        <v>7218.272727272727</v>
      </c>
      <c r="G393" s="1">
        <v>203</v>
      </c>
      <c r="H393" s="1" t="s">
        <v>80</v>
      </c>
      <c r="I393" s="1" t="s">
        <v>160</v>
      </c>
      <c r="K393" t="str">
        <f>Table1[[#This Row],[Customer Profesi]]</f>
        <v>WIRASWASTA</v>
      </c>
      <c r="L393">
        <f>COUNTIFS(K393:$K$1001,K393)</f>
        <v>138</v>
      </c>
      <c r="M393">
        <f t="shared" si="20"/>
        <v>0</v>
      </c>
      <c r="N393">
        <f t="shared" si="21"/>
        <v>8</v>
      </c>
      <c r="O393">
        <f>COUNTIFS($N$2:N393,N393)</f>
        <v>392</v>
      </c>
      <c r="P393">
        <f t="shared" si="22"/>
        <v>0</v>
      </c>
    </row>
    <row r="394" spans="1:16" x14ac:dyDescent="0.25">
      <c r="A394" s="1" t="s">
        <v>114</v>
      </c>
      <c r="B394" s="1" t="s">
        <v>133</v>
      </c>
      <c r="C394" s="1" t="s">
        <v>32</v>
      </c>
      <c r="D394" s="1" t="s">
        <v>98</v>
      </c>
      <c r="E394" s="1">
        <v>7097.7368421052633</v>
      </c>
      <c r="F394" s="1">
        <v>6691.7368421052633</v>
      </c>
      <c r="G394" s="1">
        <v>406</v>
      </c>
      <c r="H394" s="1" t="s">
        <v>80</v>
      </c>
      <c r="I394" s="1" t="s">
        <v>160</v>
      </c>
      <c r="K394" t="str">
        <f>Table1[[#This Row],[Customer Profesi]]</f>
        <v>WIRASWASTA</v>
      </c>
      <c r="L394">
        <f>COUNTIFS(K394:$K$1001,K394)</f>
        <v>137</v>
      </c>
      <c r="M394">
        <f t="shared" si="20"/>
        <v>0</v>
      </c>
      <c r="N394">
        <f t="shared" si="21"/>
        <v>8</v>
      </c>
      <c r="O394">
        <f>COUNTIFS($N$2:N394,N394)</f>
        <v>393</v>
      </c>
      <c r="P394">
        <f t="shared" si="22"/>
        <v>0</v>
      </c>
    </row>
    <row r="395" spans="1:16" x14ac:dyDescent="0.25">
      <c r="A395" s="1" t="s">
        <v>114</v>
      </c>
      <c r="B395" s="1" t="s">
        <v>133</v>
      </c>
      <c r="C395" s="1" t="s">
        <v>31</v>
      </c>
      <c r="D395" s="1" t="s">
        <v>99</v>
      </c>
      <c r="E395" s="1">
        <v>7522.272727272727</v>
      </c>
      <c r="F395" s="1">
        <v>7218.272727272727</v>
      </c>
      <c r="G395" s="1">
        <v>304</v>
      </c>
      <c r="H395" s="1" t="s">
        <v>81</v>
      </c>
      <c r="I395" s="1" t="s">
        <v>160</v>
      </c>
      <c r="K395" t="str">
        <f>Table1[[#This Row],[Customer Profesi]]</f>
        <v>KARYAWAN SWASTA</v>
      </c>
      <c r="L395">
        <f>COUNTIFS(K395:$K$1001,K395)</f>
        <v>165</v>
      </c>
      <c r="M395">
        <f t="shared" si="20"/>
        <v>0</v>
      </c>
      <c r="N395">
        <f t="shared" si="21"/>
        <v>8</v>
      </c>
      <c r="O395">
        <f>COUNTIFS($N$2:N395,N395)</f>
        <v>394</v>
      </c>
      <c r="P395">
        <f t="shared" si="22"/>
        <v>0</v>
      </c>
    </row>
    <row r="396" spans="1:16" x14ac:dyDescent="0.25">
      <c r="A396" s="1" t="s">
        <v>114</v>
      </c>
      <c r="B396" s="1" t="s">
        <v>133</v>
      </c>
      <c r="C396" s="1" t="s">
        <v>31</v>
      </c>
      <c r="D396" s="1" t="s">
        <v>94</v>
      </c>
      <c r="E396" s="1">
        <v>8621.5108695652179</v>
      </c>
      <c r="F396" s="1">
        <v>8191.5108695652179</v>
      </c>
      <c r="G396" s="1">
        <v>430</v>
      </c>
      <c r="H396" s="1" t="s">
        <v>80</v>
      </c>
      <c r="I396" s="1" t="s">
        <v>160</v>
      </c>
      <c r="K396" t="str">
        <f>Table1[[#This Row],[Customer Profesi]]</f>
        <v>WIRASWASTA</v>
      </c>
      <c r="L396">
        <f>COUNTIFS(K396:$K$1001,K396)</f>
        <v>136</v>
      </c>
      <c r="M396">
        <f t="shared" si="20"/>
        <v>0</v>
      </c>
      <c r="N396">
        <f t="shared" si="21"/>
        <v>8</v>
      </c>
      <c r="O396">
        <f>COUNTIFS($N$2:N396,N396)</f>
        <v>395</v>
      </c>
      <c r="P396">
        <f t="shared" si="22"/>
        <v>0</v>
      </c>
    </row>
    <row r="397" spans="1:16" x14ac:dyDescent="0.25">
      <c r="A397" s="1" t="s">
        <v>114</v>
      </c>
      <c r="B397" s="1" t="s">
        <v>133</v>
      </c>
      <c r="C397" s="1" t="s">
        <v>31</v>
      </c>
      <c r="D397" s="1" t="s">
        <v>97</v>
      </c>
      <c r="E397" s="1">
        <v>6651.3039215686276</v>
      </c>
      <c r="F397" s="1">
        <v>6200.3039215686276</v>
      </c>
      <c r="G397" s="1">
        <v>451</v>
      </c>
      <c r="H397" s="1" t="s">
        <v>84</v>
      </c>
      <c r="I397" s="1" t="s">
        <v>160</v>
      </c>
      <c r="K397" t="str">
        <f>Table1[[#This Row],[Customer Profesi]]</f>
        <v>PENDIDIKAN</v>
      </c>
      <c r="L397">
        <f>COUNTIFS(K397:$K$1001,K397)</f>
        <v>81</v>
      </c>
      <c r="M397">
        <f t="shared" si="20"/>
        <v>0</v>
      </c>
      <c r="N397">
        <f t="shared" si="21"/>
        <v>8</v>
      </c>
      <c r="O397">
        <f>COUNTIFS($N$2:N397,N397)</f>
        <v>396</v>
      </c>
      <c r="P397">
        <f t="shared" si="22"/>
        <v>0</v>
      </c>
    </row>
    <row r="398" spans="1:16" x14ac:dyDescent="0.25">
      <c r="A398" s="1" t="s">
        <v>114</v>
      </c>
      <c r="B398" s="1" t="s">
        <v>133</v>
      </c>
      <c r="C398" s="1" t="s">
        <v>32</v>
      </c>
      <c r="D398" s="1" t="s">
        <v>96</v>
      </c>
      <c r="E398" s="1">
        <v>9286.7435897435898</v>
      </c>
      <c r="F398" s="1">
        <v>9217.7435897435898</v>
      </c>
      <c r="G398" s="1">
        <v>69</v>
      </c>
      <c r="H398" s="1" t="s">
        <v>84</v>
      </c>
      <c r="I398" s="1" t="s">
        <v>160</v>
      </c>
      <c r="K398" t="str">
        <f>Table1[[#This Row],[Customer Profesi]]</f>
        <v>PENDIDIKAN</v>
      </c>
      <c r="L398">
        <f>COUNTIFS(K398:$K$1001,K398)</f>
        <v>80</v>
      </c>
      <c r="M398">
        <f t="shared" si="20"/>
        <v>0</v>
      </c>
      <c r="N398">
        <f t="shared" si="21"/>
        <v>8</v>
      </c>
      <c r="O398">
        <f>COUNTIFS($N$2:N398,N398)</f>
        <v>397</v>
      </c>
      <c r="P398">
        <f t="shared" si="22"/>
        <v>0</v>
      </c>
    </row>
    <row r="399" spans="1:16" x14ac:dyDescent="0.25">
      <c r="A399" s="1" t="s">
        <v>115</v>
      </c>
      <c r="B399" s="1" t="s">
        <v>134</v>
      </c>
      <c r="C399" s="1" t="s">
        <v>34</v>
      </c>
      <c r="D399" s="1" t="s">
        <v>95</v>
      </c>
      <c r="E399" s="1">
        <v>7784.8461538461543</v>
      </c>
      <c r="F399" s="1">
        <v>7700.8461538461543</v>
      </c>
      <c r="G399" s="1">
        <v>84</v>
      </c>
      <c r="H399" s="1" t="s">
        <v>84</v>
      </c>
      <c r="I399" s="1" t="s">
        <v>160</v>
      </c>
      <c r="K399" t="str">
        <f>Table1[[#This Row],[Customer Profesi]]</f>
        <v>PENDIDIKAN</v>
      </c>
      <c r="L399">
        <f>COUNTIFS(K399:$K$1001,K399)</f>
        <v>79</v>
      </c>
      <c r="M399">
        <f t="shared" si="20"/>
        <v>0</v>
      </c>
      <c r="N399">
        <f t="shared" si="21"/>
        <v>8</v>
      </c>
      <c r="O399">
        <f>COUNTIFS($N$2:N399,N399)</f>
        <v>398</v>
      </c>
      <c r="P399">
        <f t="shared" si="22"/>
        <v>0</v>
      </c>
    </row>
    <row r="400" spans="1:16" x14ac:dyDescent="0.25">
      <c r="A400" s="1" t="s">
        <v>115</v>
      </c>
      <c r="B400" s="1" t="s">
        <v>134</v>
      </c>
      <c r="C400" s="1" t="s">
        <v>34</v>
      </c>
      <c r="D400" s="1" t="s">
        <v>101</v>
      </c>
      <c r="E400" s="1">
        <v>6208.6842105263158</v>
      </c>
      <c r="F400" s="1">
        <v>5727.6842105263158</v>
      </c>
      <c r="G400" s="1">
        <v>481</v>
      </c>
      <c r="H400" s="1" t="s">
        <v>84</v>
      </c>
      <c r="I400" s="1" t="s">
        <v>160</v>
      </c>
      <c r="K400" t="str">
        <f>Table1[[#This Row],[Customer Profesi]]</f>
        <v>PENDIDIKAN</v>
      </c>
      <c r="L400">
        <f>COUNTIFS(K400:$K$1001,K400)</f>
        <v>78</v>
      </c>
      <c r="M400">
        <f t="shared" si="20"/>
        <v>0</v>
      </c>
      <c r="N400">
        <f t="shared" si="21"/>
        <v>8</v>
      </c>
      <c r="O400">
        <f>COUNTIFS($N$2:N400,N400)</f>
        <v>399</v>
      </c>
      <c r="P400">
        <f t="shared" si="22"/>
        <v>0</v>
      </c>
    </row>
    <row r="401" spans="1:16" x14ac:dyDescent="0.25">
      <c r="A401" s="1" t="s">
        <v>115</v>
      </c>
      <c r="B401" s="1" t="s">
        <v>134</v>
      </c>
      <c r="C401" s="1" t="s">
        <v>35</v>
      </c>
      <c r="D401" s="1" t="s">
        <v>101</v>
      </c>
      <c r="E401" s="1">
        <v>5988.6842105263158</v>
      </c>
      <c r="F401" s="1">
        <v>5727.6842105263158</v>
      </c>
      <c r="G401" s="1">
        <v>261</v>
      </c>
      <c r="H401" s="1" t="s">
        <v>149</v>
      </c>
      <c r="I401" s="1" t="s">
        <v>160</v>
      </c>
      <c r="K401" t="str">
        <f>Table1[[#This Row],[Customer Profesi]]</f>
        <v>APARAT</v>
      </c>
      <c r="L401">
        <f>COUNTIFS(K401:$K$1001,K401)</f>
        <v>26</v>
      </c>
      <c r="M401">
        <f t="shared" si="20"/>
        <v>0</v>
      </c>
      <c r="N401">
        <f t="shared" si="21"/>
        <v>8</v>
      </c>
      <c r="O401">
        <f>COUNTIFS($N$2:N401,N401)</f>
        <v>400</v>
      </c>
      <c r="P401">
        <f t="shared" si="22"/>
        <v>0</v>
      </c>
    </row>
    <row r="402" spans="1:16" x14ac:dyDescent="0.25">
      <c r="A402" s="1" t="s">
        <v>115</v>
      </c>
      <c r="B402" s="1" t="s">
        <v>134</v>
      </c>
      <c r="C402" s="1" t="s">
        <v>36</v>
      </c>
      <c r="D402" s="1" t="s">
        <v>98</v>
      </c>
      <c r="E402" s="1">
        <v>7039.7368421052633</v>
      </c>
      <c r="F402" s="1">
        <v>6691.7368421052633</v>
      </c>
      <c r="G402" s="1">
        <v>348</v>
      </c>
      <c r="H402" s="1" t="s">
        <v>81</v>
      </c>
      <c r="I402" s="1" t="s">
        <v>160</v>
      </c>
      <c r="K402" t="str">
        <f>Table1[[#This Row],[Customer Profesi]]</f>
        <v>KARYAWAN SWASTA</v>
      </c>
      <c r="L402">
        <f>COUNTIFS(K402:$K$1001,K402)</f>
        <v>164</v>
      </c>
      <c r="M402">
        <f t="shared" si="20"/>
        <v>0</v>
      </c>
      <c r="N402">
        <f t="shared" si="21"/>
        <v>8</v>
      </c>
      <c r="O402">
        <f>COUNTIFS($N$2:N402,N402)</f>
        <v>401</v>
      </c>
      <c r="P402">
        <f t="shared" si="22"/>
        <v>0</v>
      </c>
    </row>
    <row r="403" spans="1:16" x14ac:dyDescent="0.25">
      <c r="A403" s="1" t="s">
        <v>115</v>
      </c>
      <c r="B403" s="1" t="s">
        <v>134</v>
      </c>
      <c r="C403" s="1" t="s">
        <v>34</v>
      </c>
      <c r="D403" s="1" t="s">
        <v>101</v>
      </c>
      <c r="E403" s="1">
        <v>5820.6842105263158</v>
      </c>
      <c r="F403" s="1">
        <v>5727.6842105263158</v>
      </c>
      <c r="G403" s="1">
        <v>93</v>
      </c>
      <c r="H403" s="1" t="s">
        <v>80</v>
      </c>
      <c r="I403" s="1" t="s">
        <v>160</v>
      </c>
      <c r="K403" t="str">
        <f>Table1[[#This Row],[Customer Profesi]]</f>
        <v>WIRASWASTA</v>
      </c>
      <c r="L403">
        <f>COUNTIFS(K403:$K$1001,K403)</f>
        <v>135</v>
      </c>
      <c r="M403">
        <f t="shared" si="20"/>
        <v>0</v>
      </c>
      <c r="N403">
        <f t="shared" si="21"/>
        <v>8</v>
      </c>
      <c r="O403">
        <f>COUNTIFS($N$2:N403,N403)</f>
        <v>402</v>
      </c>
      <c r="P403">
        <f t="shared" si="22"/>
        <v>0</v>
      </c>
    </row>
    <row r="404" spans="1:16" x14ac:dyDescent="0.25">
      <c r="A404" s="1" t="s">
        <v>115</v>
      </c>
      <c r="B404" s="1" t="s">
        <v>134</v>
      </c>
      <c r="C404" s="1" t="s">
        <v>34</v>
      </c>
      <c r="D404" s="1" t="s">
        <v>92</v>
      </c>
      <c r="E404" s="1">
        <v>8921.174757281553</v>
      </c>
      <c r="F404" s="1">
        <v>8675.174757281553</v>
      </c>
      <c r="G404" s="1">
        <v>246</v>
      </c>
      <c r="H404" s="1" t="s">
        <v>81</v>
      </c>
      <c r="I404" s="1" t="s">
        <v>160</v>
      </c>
      <c r="K404" t="str">
        <f>Table1[[#This Row],[Customer Profesi]]</f>
        <v>KARYAWAN SWASTA</v>
      </c>
      <c r="L404">
        <f>COUNTIFS(K404:$K$1001,K404)</f>
        <v>163</v>
      </c>
      <c r="M404">
        <f t="shared" si="20"/>
        <v>0</v>
      </c>
      <c r="N404">
        <f t="shared" si="21"/>
        <v>8</v>
      </c>
      <c r="O404">
        <f>COUNTIFS($N$2:N404,N404)</f>
        <v>403</v>
      </c>
      <c r="P404">
        <f t="shared" si="22"/>
        <v>0</v>
      </c>
    </row>
    <row r="405" spans="1:16" x14ac:dyDescent="0.25">
      <c r="A405" s="1" t="s">
        <v>115</v>
      </c>
      <c r="B405" s="1" t="s">
        <v>134</v>
      </c>
      <c r="C405" s="1" t="s">
        <v>36</v>
      </c>
      <c r="D405" s="1" t="s">
        <v>93</v>
      </c>
      <c r="E405" s="1">
        <v>5270.7317073170734</v>
      </c>
      <c r="F405" s="1">
        <v>5216.7317073170734</v>
      </c>
      <c r="G405" s="1">
        <v>54</v>
      </c>
      <c r="H405" s="1" t="s">
        <v>80</v>
      </c>
      <c r="I405" s="1" t="s">
        <v>160</v>
      </c>
      <c r="K405" t="str">
        <f>Table1[[#This Row],[Customer Profesi]]</f>
        <v>WIRASWASTA</v>
      </c>
      <c r="L405">
        <f>COUNTIFS(K405:$K$1001,K405)</f>
        <v>134</v>
      </c>
      <c r="M405">
        <f t="shared" si="20"/>
        <v>0</v>
      </c>
      <c r="N405">
        <f t="shared" si="21"/>
        <v>8</v>
      </c>
      <c r="O405">
        <f>COUNTIFS($N$2:N405,N405)</f>
        <v>404</v>
      </c>
      <c r="P405">
        <f t="shared" si="22"/>
        <v>0</v>
      </c>
    </row>
    <row r="406" spans="1:16" x14ac:dyDescent="0.25">
      <c r="A406" s="1" t="s">
        <v>115</v>
      </c>
      <c r="B406" s="1" t="s">
        <v>134</v>
      </c>
      <c r="C406" s="1" t="s">
        <v>34</v>
      </c>
      <c r="D406" s="1" t="s">
        <v>93</v>
      </c>
      <c r="E406" s="1">
        <v>5535.7317073170734</v>
      </c>
      <c r="F406" s="1">
        <v>5216.7317073170734</v>
      </c>
      <c r="G406" s="1">
        <v>319</v>
      </c>
      <c r="H406" s="1" t="s">
        <v>81</v>
      </c>
      <c r="I406" s="1" t="s">
        <v>160</v>
      </c>
      <c r="K406" t="str">
        <f>Table1[[#This Row],[Customer Profesi]]</f>
        <v>KARYAWAN SWASTA</v>
      </c>
      <c r="L406">
        <f>COUNTIFS(K406:$K$1001,K406)</f>
        <v>162</v>
      </c>
      <c r="M406">
        <f t="shared" si="20"/>
        <v>0</v>
      </c>
      <c r="N406">
        <f t="shared" si="21"/>
        <v>8</v>
      </c>
      <c r="O406">
        <f>COUNTIFS($N$2:N406,N406)</f>
        <v>405</v>
      </c>
      <c r="P406">
        <f t="shared" si="22"/>
        <v>0</v>
      </c>
    </row>
    <row r="407" spans="1:16" x14ac:dyDescent="0.25">
      <c r="A407" s="1" t="s">
        <v>115</v>
      </c>
      <c r="B407" s="1" t="s">
        <v>134</v>
      </c>
      <c r="C407" s="1" t="s">
        <v>36</v>
      </c>
      <c r="D407" s="1" t="s">
        <v>95</v>
      </c>
      <c r="E407" s="1">
        <v>7963.8461538461543</v>
      </c>
      <c r="F407" s="1">
        <v>7700.8461538461543</v>
      </c>
      <c r="G407" s="1">
        <v>263</v>
      </c>
      <c r="H407" s="1" t="s">
        <v>80</v>
      </c>
      <c r="I407" s="1" t="s">
        <v>160</v>
      </c>
      <c r="K407" t="str">
        <f>Table1[[#This Row],[Customer Profesi]]</f>
        <v>WIRASWASTA</v>
      </c>
      <c r="L407">
        <f>COUNTIFS(K407:$K$1001,K407)</f>
        <v>133</v>
      </c>
      <c r="M407">
        <f t="shared" si="20"/>
        <v>0</v>
      </c>
      <c r="N407">
        <f t="shared" si="21"/>
        <v>8</v>
      </c>
      <c r="O407">
        <f>COUNTIFS($N$2:N407,N407)</f>
        <v>406</v>
      </c>
      <c r="P407">
        <f t="shared" si="22"/>
        <v>0</v>
      </c>
    </row>
    <row r="408" spans="1:16" x14ac:dyDescent="0.25">
      <c r="A408" s="1" t="s">
        <v>115</v>
      </c>
      <c r="B408" s="1" t="s">
        <v>134</v>
      </c>
      <c r="C408" s="1" t="s">
        <v>35</v>
      </c>
      <c r="D408" s="1" t="s">
        <v>97</v>
      </c>
      <c r="E408" s="1">
        <v>6422.3039215686276</v>
      </c>
      <c r="F408" s="1">
        <v>6200.3039215686276</v>
      </c>
      <c r="G408" s="1">
        <v>222</v>
      </c>
      <c r="H408" s="1" t="s">
        <v>81</v>
      </c>
      <c r="I408" s="1" t="s">
        <v>160</v>
      </c>
      <c r="K408" t="str">
        <f>Table1[[#This Row],[Customer Profesi]]</f>
        <v>KARYAWAN SWASTA</v>
      </c>
      <c r="L408">
        <f>COUNTIFS(K408:$K$1001,K408)</f>
        <v>161</v>
      </c>
      <c r="M408">
        <f t="shared" si="20"/>
        <v>0</v>
      </c>
      <c r="N408">
        <f t="shared" si="21"/>
        <v>8</v>
      </c>
      <c r="O408">
        <f>COUNTIFS($N$2:N408,N408)</f>
        <v>407</v>
      </c>
      <c r="P408">
        <f t="shared" si="22"/>
        <v>0</v>
      </c>
    </row>
    <row r="409" spans="1:16" x14ac:dyDescent="0.25">
      <c r="A409" s="1" t="s">
        <v>115</v>
      </c>
      <c r="B409" s="1" t="s">
        <v>134</v>
      </c>
      <c r="C409" s="1" t="s">
        <v>35</v>
      </c>
      <c r="D409" s="1" t="s">
        <v>92</v>
      </c>
      <c r="E409" s="1">
        <v>8946.174757281553</v>
      </c>
      <c r="F409" s="1">
        <v>8675.174757281553</v>
      </c>
      <c r="G409" s="1">
        <v>271</v>
      </c>
      <c r="H409" s="1" t="s">
        <v>80</v>
      </c>
      <c r="I409" s="1" t="s">
        <v>160</v>
      </c>
      <c r="K409" t="str">
        <f>Table1[[#This Row],[Customer Profesi]]</f>
        <v>WIRASWASTA</v>
      </c>
      <c r="L409">
        <f>COUNTIFS(K409:$K$1001,K409)</f>
        <v>132</v>
      </c>
      <c r="M409">
        <f t="shared" si="20"/>
        <v>0</v>
      </c>
      <c r="N409">
        <f t="shared" si="21"/>
        <v>8</v>
      </c>
      <c r="O409">
        <f>COUNTIFS($N$2:N409,N409)</f>
        <v>408</v>
      </c>
      <c r="P409">
        <f t="shared" si="22"/>
        <v>0</v>
      </c>
    </row>
    <row r="410" spans="1:16" x14ac:dyDescent="0.25">
      <c r="A410" s="1" t="s">
        <v>115</v>
      </c>
      <c r="B410" s="1" t="s">
        <v>134</v>
      </c>
      <c r="C410" s="1" t="s">
        <v>36</v>
      </c>
      <c r="D410" s="1" t="s">
        <v>97</v>
      </c>
      <c r="E410" s="1">
        <v>6289.3039215686276</v>
      </c>
      <c r="F410" s="1">
        <v>6200.3039215686276</v>
      </c>
      <c r="G410" s="1">
        <v>89</v>
      </c>
      <c r="H410" s="1" t="s">
        <v>81</v>
      </c>
      <c r="I410" s="1" t="s">
        <v>160</v>
      </c>
      <c r="K410" t="str">
        <f>Table1[[#This Row],[Customer Profesi]]</f>
        <v>KARYAWAN SWASTA</v>
      </c>
      <c r="L410">
        <f>COUNTIFS(K410:$K$1001,K410)</f>
        <v>160</v>
      </c>
      <c r="M410">
        <f t="shared" si="20"/>
        <v>0</v>
      </c>
      <c r="N410">
        <f t="shared" si="21"/>
        <v>8</v>
      </c>
      <c r="O410">
        <f>COUNTIFS($N$2:N410,N410)</f>
        <v>409</v>
      </c>
      <c r="P410">
        <f t="shared" si="22"/>
        <v>0</v>
      </c>
    </row>
    <row r="411" spans="1:16" x14ac:dyDescent="0.25">
      <c r="A411" s="1" t="s">
        <v>115</v>
      </c>
      <c r="B411" s="1" t="s">
        <v>134</v>
      </c>
      <c r="C411" s="1" t="s">
        <v>34</v>
      </c>
      <c r="D411" s="1" t="s">
        <v>98</v>
      </c>
      <c r="E411" s="1">
        <v>7138.7368421052633</v>
      </c>
      <c r="F411" s="1">
        <v>6691.7368421052633</v>
      </c>
      <c r="G411" s="1">
        <v>447</v>
      </c>
      <c r="H411" s="1" t="s">
        <v>149</v>
      </c>
      <c r="I411" s="1" t="s">
        <v>160</v>
      </c>
      <c r="K411" t="str">
        <f>Table1[[#This Row],[Customer Profesi]]</f>
        <v>APARAT</v>
      </c>
      <c r="L411">
        <f>COUNTIFS(K411:$K$1001,K411)</f>
        <v>25</v>
      </c>
      <c r="M411">
        <f t="shared" si="20"/>
        <v>0</v>
      </c>
      <c r="N411">
        <f t="shared" si="21"/>
        <v>8</v>
      </c>
      <c r="O411">
        <f>COUNTIFS($N$2:N411,N411)</f>
        <v>410</v>
      </c>
      <c r="P411">
        <f t="shared" si="22"/>
        <v>0</v>
      </c>
    </row>
    <row r="412" spans="1:16" x14ac:dyDescent="0.25">
      <c r="A412" s="1" t="s">
        <v>115</v>
      </c>
      <c r="B412" s="1" t="s">
        <v>134</v>
      </c>
      <c r="C412" s="1" t="s">
        <v>35</v>
      </c>
      <c r="D412" s="1" t="s">
        <v>97</v>
      </c>
      <c r="E412" s="1">
        <v>6510.3039215686276</v>
      </c>
      <c r="F412" s="1">
        <v>6200.3039215686276</v>
      </c>
      <c r="G412" s="1">
        <v>310</v>
      </c>
      <c r="H412" s="1" t="s">
        <v>81</v>
      </c>
      <c r="I412" s="1" t="s">
        <v>160</v>
      </c>
      <c r="K412" t="str">
        <f>Table1[[#This Row],[Customer Profesi]]</f>
        <v>KARYAWAN SWASTA</v>
      </c>
      <c r="L412">
        <f>COUNTIFS(K412:$K$1001,K412)</f>
        <v>159</v>
      </c>
      <c r="M412">
        <f t="shared" si="20"/>
        <v>0</v>
      </c>
      <c r="N412">
        <f t="shared" si="21"/>
        <v>8</v>
      </c>
      <c r="O412">
        <f>COUNTIFS($N$2:N412,N412)</f>
        <v>411</v>
      </c>
      <c r="P412">
        <f t="shared" si="22"/>
        <v>0</v>
      </c>
    </row>
    <row r="413" spans="1:16" x14ac:dyDescent="0.25">
      <c r="A413" s="1" t="s">
        <v>115</v>
      </c>
      <c r="B413" s="1" t="s">
        <v>134</v>
      </c>
      <c r="C413" s="1" t="s">
        <v>34</v>
      </c>
      <c r="D413" s="1" t="s">
        <v>92</v>
      </c>
      <c r="E413" s="1">
        <v>8857.174757281553</v>
      </c>
      <c r="F413" s="1">
        <v>8675.174757281553</v>
      </c>
      <c r="G413" s="1">
        <v>182</v>
      </c>
      <c r="H413" s="1" t="s">
        <v>82</v>
      </c>
      <c r="I413" s="1" t="s">
        <v>160</v>
      </c>
      <c r="K413" t="str">
        <f>Table1[[#This Row],[Customer Profesi]]</f>
        <v>PEGAWAI NEGERI</v>
      </c>
      <c r="L413">
        <f>COUNTIFS(K413:$K$1001,K413)</f>
        <v>170</v>
      </c>
      <c r="M413">
        <f t="shared" si="20"/>
        <v>0</v>
      </c>
      <c r="N413">
        <f t="shared" si="21"/>
        <v>8</v>
      </c>
      <c r="O413">
        <f>COUNTIFS($N$2:N413,N413)</f>
        <v>412</v>
      </c>
      <c r="P413">
        <f t="shared" si="22"/>
        <v>0</v>
      </c>
    </row>
    <row r="414" spans="1:16" x14ac:dyDescent="0.25">
      <c r="A414" s="1" t="s">
        <v>115</v>
      </c>
      <c r="B414" s="1" t="s">
        <v>134</v>
      </c>
      <c r="C414" s="1" t="s">
        <v>34</v>
      </c>
      <c r="D414" s="1" t="s">
        <v>98</v>
      </c>
      <c r="E414" s="1">
        <v>6818.7368421052633</v>
      </c>
      <c r="F414" s="1">
        <v>6691.7368421052633</v>
      </c>
      <c r="G414" s="1">
        <v>127</v>
      </c>
      <c r="H414" s="1" t="s">
        <v>82</v>
      </c>
      <c r="I414" s="1" t="s">
        <v>160</v>
      </c>
      <c r="K414" t="str">
        <f>Table1[[#This Row],[Customer Profesi]]</f>
        <v>PEGAWAI NEGERI</v>
      </c>
      <c r="L414">
        <f>COUNTIFS(K414:$K$1001,K414)</f>
        <v>169</v>
      </c>
      <c r="M414">
        <f t="shared" si="20"/>
        <v>0</v>
      </c>
      <c r="N414">
        <f t="shared" si="21"/>
        <v>8</v>
      </c>
      <c r="O414">
        <f>COUNTIFS($N$2:N414,N414)</f>
        <v>413</v>
      </c>
      <c r="P414">
        <f t="shared" si="22"/>
        <v>0</v>
      </c>
    </row>
    <row r="415" spans="1:16" x14ac:dyDescent="0.25">
      <c r="A415" s="1" t="s">
        <v>115</v>
      </c>
      <c r="B415" s="1" t="s">
        <v>134</v>
      </c>
      <c r="C415" s="1" t="s">
        <v>34</v>
      </c>
      <c r="D415" s="1" t="s">
        <v>93</v>
      </c>
      <c r="E415" s="1">
        <v>5531.7317073170734</v>
      </c>
      <c r="F415" s="1">
        <v>5216.7317073170734</v>
      </c>
      <c r="G415" s="1">
        <v>315</v>
      </c>
      <c r="H415" s="1" t="s">
        <v>82</v>
      </c>
      <c r="I415" s="1" t="s">
        <v>160</v>
      </c>
      <c r="K415" t="str">
        <f>Table1[[#This Row],[Customer Profesi]]</f>
        <v>PEGAWAI NEGERI</v>
      </c>
      <c r="L415">
        <f>COUNTIFS(K415:$K$1001,K415)</f>
        <v>168</v>
      </c>
      <c r="M415">
        <f t="shared" si="20"/>
        <v>0</v>
      </c>
      <c r="N415">
        <f t="shared" si="21"/>
        <v>8</v>
      </c>
      <c r="O415">
        <f>COUNTIFS($N$2:N415,N415)</f>
        <v>414</v>
      </c>
      <c r="P415">
        <f t="shared" si="22"/>
        <v>0</v>
      </c>
    </row>
    <row r="416" spans="1:16" x14ac:dyDescent="0.25">
      <c r="A416" s="1" t="s">
        <v>115</v>
      </c>
      <c r="B416" s="1" t="s">
        <v>134</v>
      </c>
      <c r="C416" s="1" t="s">
        <v>34</v>
      </c>
      <c r="D416" s="1" t="s">
        <v>99</v>
      </c>
      <c r="E416" s="1">
        <v>7333.272727272727</v>
      </c>
      <c r="F416" s="1">
        <v>7218.272727272727</v>
      </c>
      <c r="G416" s="1">
        <v>115</v>
      </c>
      <c r="H416" s="1" t="s">
        <v>82</v>
      </c>
      <c r="I416" s="1" t="s">
        <v>160</v>
      </c>
      <c r="K416" t="str">
        <f>Table1[[#This Row],[Customer Profesi]]</f>
        <v>PEGAWAI NEGERI</v>
      </c>
      <c r="L416">
        <f>COUNTIFS(K416:$K$1001,K416)</f>
        <v>167</v>
      </c>
      <c r="M416">
        <f t="shared" si="20"/>
        <v>0</v>
      </c>
      <c r="N416">
        <f t="shared" si="21"/>
        <v>8</v>
      </c>
      <c r="O416">
        <f>COUNTIFS($N$2:N416,N416)</f>
        <v>415</v>
      </c>
      <c r="P416">
        <f t="shared" si="22"/>
        <v>0</v>
      </c>
    </row>
    <row r="417" spans="1:16" x14ac:dyDescent="0.25">
      <c r="A417" s="1" t="s">
        <v>115</v>
      </c>
      <c r="B417" s="1" t="s">
        <v>134</v>
      </c>
      <c r="C417" s="1" t="s">
        <v>35</v>
      </c>
      <c r="D417" s="1" t="s">
        <v>92</v>
      </c>
      <c r="E417" s="1">
        <v>9076.174757281553</v>
      </c>
      <c r="F417" s="1">
        <v>8675.174757281553</v>
      </c>
      <c r="G417" s="1">
        <v>401</v>
      </c>
      <c r="H417" s="1" t="s">
        <v>80</v>
      </c>
      <c r="I417" s="1" t="s">
        <v>160</v>
      </c>
      <c r="K417" t="str">
        <f>Table1[[#This Row],[Customer Profesi]]</f>
        <v>WIRASWASTA</v>
      </c>
      <c r="L417">
        <f>COUNTIFS(K417:$K$1001,K417)</f>
        <v>131</v>
      </c>
      <c r="M417">
        <f t="shared" si="20"/>
        <v>0</v>
      </c>
      <c r="N417">
        <f t="shared" si="21"/>
        <v>8</v>
      </c>
      <c r="O417">
        <f>COUNTIFS($N$2:N417,N417)</f>
        <v>416</v>
      </c>
      <c r="P417">
        <f t="shared" si="22"/>
        <v>0</v>
      </c>
    </row>
    <row r="418" spans="1:16" x14ac:dyDescent="0.25">
      <c r="A418" s="1" t="s">
        <v>115</v>
      </c>
      <c r="B418" s="1" t="s">
        <v>134</v>
      </c>
      <c r="C418" s="1" t="s">
        <v>34</v>
      </c>
      <c r="D418" s="1" t="s">
        <v>97</v>
      </c>
      <c r="E418" s="1">
        <v>6321.3039215686276</v>
      </c>
      <c r="F418" s="1">
        <v>6200.3039215686276</v>
      </c>
      <c r="G418" s="1">
        <v>121</v>
      </c>
      <c r="H418" s="1" t="s">
        <v>80</v>
      </c>
      <c r="I418" s="1" t="s">
        <v>160</v>
      </c>
      <c r="K418" t="str">
        <f>Table1[[#This Row],[Customer Profesi]]</f>
        <v>WIRASWASTA</v>
      </c>
      <c r="L418">
        <f>COUNTIFS(K418:$K$1001,K418)</f>
        <v>130</v>
      </c>
      <c r="M418">
        <f t="shared" si="20"/>
        <v>0</v>
      </c>
      <c r="N418">
        <f t="shared" si="21"/>
        <v>8</v>
      </c>
      <c r="O418">
        <f>COUNTIFS($N$2:N418,N418)</f>
        <v>417</v>
      </c>
      <c r="P418">
        <f t="shared" si="22"/>
        <v>0</v>
      </c>
    </row>
    <row r="419" spans="1:16" x14ac:dyDescent="0.25">
      <c r="A419" s="1" t="s">
        <v>115</v>
      </c>
      <c r="B419" s="1" t="s">
        <v>134</v>
      </c>
      <c r="C419" s="1" t="s">
        <v>35</v>
      </c>
      <c r="D419" s="1" t="s">
        <v>93</v>
      </c>
      <c r="E419" s="1">
        <v>5579.7317073170734</v>
      </c>
      <c r="F419" s="1">
        <v>5216.7317073170734</v>
      </c>
      <c r="G419" s="1">
        <v>363</v>
      </c>
      <c r="H419" s="1" t="s">
        <v>84</v>
      </c>
      <c r="I419" s="1" t="s">
        <v>160</v>
      </c>
      <c r="K419" t="str">
        <f>Table1[[#This Row],[Customer Profesi]]</f>
        <v>PENDIDIKAN</v>
      </c>
      <c r="L419">
        <f>COUNTIFS(K419:$K$1001,K419)</f>
        <v>77</v>
      </c>
      <c r="M419">
        <f t="shared" si="20"/>
        <v>0</v>
      </c>
      <c r="N419">
        <f t="shared" si="21"/>
        <v>8</v>
      </c>
      <c r="O419">
        <f>COUNTIFS($N$2:N419,N419)</f>
        <v>418</v>
      </c>
      <c r="P419">
        <f t="shared" si="22"/>
        <v>0</v>
      </c>
    </row>
    <row r="420" spans="1:16" x14ac:dyDescent="0.25">
      <c r="A420" s="1" t="s">
        <v>115</v>
      </c>
      <c r="B420" s="1" t="s">
        <v>134</v>
      </c>
      <c r="C420" s="1" t="s">
        <v>36</v>
      </c>
      <c r="D420" s="1" t="s">
        <v>98</v>
      </c>
      <c r="E420" s="1">
        <v>6789.7368421052633</v>
      </c>
      <c r="F420" s="1">
        <v>6691.7368421052633</v>
      </c>
      <c r="G420" s="1">
        <v>98</v>
      </c>
      <c r="H420" s="1" t="s">
        <v>81</v>
      </c>
      <c r="I420" s="1" t="s">
        <v>160</v>
      </c>
      <c r="K420" t="str">
        <f>Table1[[#This Row],[Customer Profesi]]</f>
        <v>KARYAWAN SWASTA</v>
      </c>
      <c r="L420">
        <f>COUNTIFS(K420:$K$1001,K420)</f>
        <v>158</v>
      </c>
      <c r="M420">
        <f t="shared" si="20"/>
        <v>0</v>
      </c>
      <c r="N420">
        <f t="shared" si="21"/>
        <v>8</v>
      </c>
      <c r="O420">
        <f>COUNTIFS($N$2:N420,N420)</f>
        <v>419</v>
      </c>
      <c r="P420">
        <f t="shared" si="22"/>
        <v>0</v>
      </c>
    </row>
    <row r="421" spans="1:16" x14ac:dyDescent="0.25">
      <c r="A421" s="1" t="s">
        <v>115</v>
      </c>
      <c r="B421" s="1" t="s">
        <v>134</v>
      </c>
      <c r="C421" s="1" t="s">
        <v>36</v>
      </c>
      <c r="D421" s="1" t="s">
        <v>100</v>
      </c>
      <c r="E421" s="1">
        <v>11211.619047619046</v>
      </c>
      <c r="F421" s="1">
        <v>10971.619047619046</v>
      </c>
      <c r="G421" s="1">
        <v>240</v>
      </c>
      <c r="H421" s="1" t="s">
        <v>149</v>
      </c>
      <c r="I421" s="1" t="s">
        <v>160</v>
      </c>
      <c r="K421" t="str">
        <f>Table1[[#This Row],[Customer Profesi]]</f>
        <v>APARAT</v>
      </c>
      <c r="L421">
        <f>COUNTIFS(K421:$K$1001,K421)</f>
        <v>24</v>
      </c>
      <c r="M421">
        <f t="shared" si="20"/>
        <v>0</v>
      </c>
      <c r="N421">
        <f t="shared" si="21"/>
        <v>8</v>
      </c>
      <c r="O421">
        <f>COUNTIFS($N$2:N421,N421)</f>
        <v>420</v>
      </c>
      <c r="P421">
        <f t="shared" si="22"/>
        <v>0</v>
      </c>
    </row>
    <row r="422" spans="1:16" x14ac:dyDescent="0.25">
      <c r="A422" s="1" t="s">
        <v>115</v>
      </c>
      <c r="B422" s="1" t="s">
        <v>134</v>
      </c>
      <c r="C422" s="1" t="s">
        <v>35</v>
      </c>
      <c r="D422" s="1" t="s">
        <v>95</v>
      </c>
      <c r="E422" s="1">
        <v>7826.8461538461543</v>
      </c>
      <c r="F422" s="1">
        <v>7700.8461538461543</v>
      </c>
      <c r="G422" s="1">
        <v>126</v>
      </c>
      <c r="H422" s="1" t="s">
        <v>81</v>
      </c>
      <c r="I422" s="1" t="s">
        <v>160</v>
      </c>
      <c r="K422" t="str">
        <f>Table1[[#This Row],[Customer Profesi]]</f>
        <v>KARYAWAN SWASTA</v>
      </c>
      <c r="L422">
        <f>COUNTIFS(K422:$K$1001,K422)</f>
        <v>157</v>
      </c>
      <c r="M422">
        <f t="shared" si="20"/>
        <v>0</v>
      </c>
      <c r="N422">
        <f t="shared" si="21"/>
        <v>8</v>
      </c>
      <c r="O422">
        <f>COUNTIFS($N$2:N422,N422)</f>
        <v>421</v>
      </c>
      <c r="P422">
        <f t="shared" si="22"/>
        <v>0</v>
      </c>
    </row>
    <row r="423" spans="1:16" x14ac:dyDescent="0.25">
      <c r="A423" s="1" t="s">
        <v>115</v>
      </c>
      <c r="B423" s="1" t="s">
        <v>134</v>
      </c>
      <c r="C423" s="1" t="s">
        <v>35</v>
      </c>
      <c r="D423" s="1" t="s">
        <v>98</v>
      </c>
      <c r="E423" s="1">
        <v>6928.7368421052633</v>
      </c>
      <c r="F423" s="1">
        <v>6691.7368421052633</v>
      </c>
      <c r="G423" s="1">
        <v>237</v>
      </c>
      <c r="H423" s="1" t="s">
        <v>84</v>
      </c>
      <c r="I423" s="1" t="s">
        <v>160</v>
      </c>
      <c r="K423" t="str">
        <f>Table1[[#This Row],[Customer Profesi]]</f>
        <v>PENDIDIKAN</v>
      </c>
      <c r="L423">
        <f>COUNTIFS(K423:$K$1001,K423)</f>
        <v>76</v>
      </c>
      <c r="M423">
        <f t="shared" si="20"/>
        <v>0</v>
      </c>
      <c r="N423">
        <f t="shared" si="21"/>
        <v>8</v>
      </c>
      <c r="O423">
        <f>COUNTIFS($N$2:N423,N423)</f>
        <v>422</v>
      </c>
      <c r="P423">
        <f t="shared" si="22"/>
        <v>0</v>
      </c>
    </row>
    <row r="424" spans="1:16" x14ac:dyDescent="0.25">
      <c r="A424" s="1" t="s">
        <v>115</v>
      </c>
      <c r="B424" s="1" t="s">
        <v>134</v>
      </c>
      <c r="C424" s="1" t="s">
        <v>35</v>
      </c>
      <c r="D424" s="1" t="s">
        <v>97</v>
      </c>
      <c r="E424" s="1">
        <v>6458.3039215686276</v>
      </c>
      <c r="F424" s="1">
        <v>6200.3039215686276</v>
      </c>
      <c r="G424" s="1">
        <v>258</v>
      </c>
      <c r="H424" s="1" t="s">
        <v>84</v>
      </c>
      <c r="I424" s="1" t="s">
        <v>160</v>
      </c>
      <c r="K424" t="str">
        <f>Table1[[#This Row],[Customer Profesi]]</f>
        <v>PENDIDIKAN</v>
      </c>
      <c r="L424">
        <f>COUNTIFS(K424:$K$1001,K424)</f>
        <v>75</v>
      </c>
      <c r="M424">
        <f t="shared" si="20"/>
        <v>0</v>
      </c>
      <c r="N424">
        <f t="shared" si="21"/>
        <v>8</v>
      </c>
      <c r="O424">
        <f>COUNTIFS($N$2:N424,N424)</f>
        <v>423</v>
      </c>
      <c r="P424">
        <f t="shared" si="22"/>
        <v>0</v>
      </c>
    </row>
    <row r="425" spans="1:16" x14ac:dyDescent="0.25">
      <c r="A425" s="1" t="s">
        <v>115</v>
      </c>
      <c r="B425" s="1" t="s">
        <v>134</v>
      </c>
      <c r="C425" s="1" t="s">
        <v>35</v>
      </c>
      <c r="D425" s="1" t="s">
        <v>99</v>
      </c>
      <c r="E425" s="1">
        <v>7529.272727272727</v>
      </c>
      <c r="F425" s="1">
        <v>7218.272727272727</v>
      </c>
      <c r="G425" s="1">
        <v>311</v>
      </c>
      <c r="H425" s="1" t="s">
        <v>84</v>
      </c>
      <c r="I425" s="1" t="s">
        <v>160</v>
      </c>
      <c r="K425" t="str">
        <f>Table1[[#This Row],[Customer Profesi]]</f>
        <v>PENDIDIKAN</v>
      </c>
      <c r="L425">
        <f>COUNTIFS(K425:$K$1001,K425)</f>
        <v>74</v>
      </c>
      <c r="M425">
        <f t="shared" si="20"/>
        <v>0</v>
      </c>
      <c r="N425">
        <f t="shared" si="21"/>
        <v>8</v>
      </c>
      <c r="O425">
        <f>COUNTIFS($N$2:N425,N425)</f>
        <v>424</v>
      </c>
      <c r="P425">
        <f t="shared" si="22"/>
        <v>0</v>
      </c>
    </row>
    <row r="426" spans="1:16" x14ac:dyDescent="0.25">
      <c r="A426" s="1" t="s">
        <v>115</v>
      </c>
      <c r="B426" s="1" t="s">
        <v>134</v>
      </c>
      <c r="C426" s="1" t="s">
        <v>34</v>
      </c>
      <c r="D426" s="1" t="s">
        <v>96</v>
      </c>
      <c r="E426" s="1">
        <v>9443.7435897435898</v>
      </c>
      <c r="F426" s="1">
        <v>9217.7435897435898</v>
      </c>
      <c r="G426" s="1">
        <v>226</v>
      </c>
      <c r="H426" s="1" t="s">
        <v>81</v>
      </c>
      <c r="I426" s="1" t="s">
        <v>160</v>
      </c>
      <c r="K426" t="str">
        <f>Table1[[#This Row],[Customer Profesi]]</f>
        <v>KARYAWAN SWASTA</v>
      </c>
      <c r="L426">
        <f>COUNTIFS(K426:$K$1001,K426)</f>
        <v>156</v>
      </c>
      <c r="M426">
        <f t="shared" si="20"/>
        <v>0</v>
      </c>
      <c r="N426">
        <f t="shared" si="21"/>
        <v>8</v>
      </c>
      <c r="O426">
        <f>COUNTIFS($N$2:N426,N426)</f>
        <v>425</v>
      </c>
      <c r="P426">
        <f t="shared" si="22"/>
        <v>0</v>
      </c>
    </row>
    <row r="427" spans="1:16" x14ac:dyDescent="0.25">
      <c r="A427" s="1" t="s">
        <v>115</v>
      </c>
      <c r="B427" s="1" t="s">
        <v>134</v>
      </c>
      <c r="C427" s="1" t="s">
        <v>34</v>
      </c>
      <c r="D427" s="1" t="s">
        <v>92</v>
      </c>
      <c r="E427" s="1">
        <v>9156.174757281553</v>
      </c>
      <c r="F427" s="1">
        <v>8675.174757281553</v>
      </c>
      <c r="G427" s="1">
        <v>481</v>
      </c>
      <c r="H427" s="1" t="s">
        <v>81</v>
      </c>
      <c r="I427" s="1" t="s">
        <v>160</v>
      </c>
      <c r="K427" t="str">
        <f>Table1[[#This Row],[Customer Profesi]]</f>
        <v>KARYAWAN SWASTA</v>
      </c>
      <c r="L427">
        <f>COUNTIFS(K427:$K$1001,K427)</f>
        <v>155</v>
      </c>
      <c r="M427">
        <f t="shared" si="20"/>
        <v>0</v>
      </c>
      <c r="N427">
        <f t="shared" si="21"/>
        <v>8</v>
      </c>
      <c r="O427">
        <f>COUNTIFS($N$2:N427,N427)</f>
        <v>426</v>
      </c>
      <c r="P427">
        <f t="shared" si="22"/>
        <v>0</v>
      </c>
    </row>
    <row r="428" spans="1:16" x14ac:dyDescent="0.25">
      <c r="A428" s="1" t="s">
        <v>115</v>
      </c>
      <c r="B428" s="1" t="s">
        <v>134</v>
      </c>
      <c r="C428" s="1" t="s">
        <v>35</v>
      </c>
      <c r="D428" s="1" t="s">
        <v>96</v>
      </c>
      <c r="E428" s="1">
        <v>9425.7435897435898</v>
      </c>
      <c r="F428" s="1">
        <v>9217.7435897435898</v>
      </c>
      <c r="G428" s="1">
        <v>208</v>
      </c>
      <c r="H428" s="1" t="s">
        <v>80</v>
      </c>
      <c r="I428" s="1" t="s">
        <v>160</v>
      </c>
      <c r="K428" t="str">
        <f>Table1[[#This Row],[Customer Profesi]]</f>
        <v>WIRASWASTA</v>
      </c>
      <c r="L428">
        <f>COUNTIFS(K428:$K$1001,K428)</f>
        <v>129</v>
      </c>
      <c r="M428">
        <f t="shared" si="20"/>
        <v>0</v>
      </c>
      <c r="N428">
        <f t="shared" si="21"/>
        <v>8</v>
      </c>
      <c r="O428">
        <f>COUNTIFS($N$2:N428,N428)</f>
        <v>427</v>
      </c>
      <c r="P428">
        <f t="shared" si="22"/>
        <v>0</v>
      </c>
    </row>
    <row r="429" spans="1:16" x14ac:dyDescent="0.25">
      <c r="A429" s="1" t="s">
        <v>115</v>
      </c>
      <c r="B429" s="1" t="s">
        <v>134</v>
      </c>
      <c r="C429" s="1" t="s">
        <v>36</v>
      </c>
      <c r="D429" s="1" t="s">
        <v>96</v>
      </c>
      <c r="E429" s="1">
        <v>9366.7435897435898</v>
      </c>
      <c r="F429" s="1">
        <v>9217.7435897435898</v>
      </c>
      <c r="G429" s="1">
        <v>149</v>
      </c>
      <c r="H429" s="1" t="s">
        <v>81</v>
      </c>
      <c r="I429" s="1" t="s">
        <v>160</v>
      </c>
      <c r="K429" t="str">
        <f>Table1[[#This Row],[Customer Profesi]]</f>
        <v>KARYAWAN SWASTA</v>
      </c>
      <c r="L429">
        <f>COUNTIFS(K429:$K$1001,K429)</f>
        <v>154</v>
      </c>
      <c r="M429">
        <f t="shared" si="20"/>
        <v>0</v>
      </c>
      <c r="N429">
        <f t="shared" si="21"/>
        <v>8</v>
      </c>
      <c r="O429">
        <f>COUNTIFS($N$2:N429,N429)</f>
        <v>428</v>
      </c>
      <c r="P429">
        <f t="shared" si="22"/>
        <v>0</v>
      </c>
    </row>
    <row r="430" spans="1:16" x14ac:dyDescent="0.25">
      <c r="A430" s="1" t="s">
        <v>115</v>
      </c>
      <c r="B430" s="1" t="s">
        <v>134</v>
      </c>
      <c r="C430" s="1" t="s">
        <v>35</v>
      </c>
      <c r="D430" s="1" t="s">
        <v>99</v>
      </c>
      <c r="E430" s="1">
        <v>7707.272727272727</v>
      </c>
      <c r="F430" s="1">
        <v>7218.272727272727</v>
      </c>
      <c r="G430" s="1">
        <v>489</v>
      </c>
      <c r="H430" s="1" t="s">
        <v>80</v>
      </c>
      <c r="I430" s="1" t="s">
        <v>160</v>
      </c>
      <c r="K430" t="str">
        <f>Table1[[#This Row],[Customer Profesi]]</f>
        <v>WIRASWASTA</v>
      </c>
      <c r="L430">
        <f>COUNTIFS(K430:$K$1001,K430)</f>
        <v>128</v>
      </c>
      <c r="M430">
        <f t="shared" si="20"/>
        <v>0</v>
      </c>
      <c r="N430">
        <f t="shared" si="21"/>
        <v>8</v>
      </c>
      <c r="O430">
        <f>COUNTIFS($N$2:N430,N430)</f>
        <v>429</v>
      </c>
      <c r="P430">
        <f t="shared" si="22"/>
        <v>0</v>
      </c>
    </row>
    <row r="431" spans="1:16" x14ac:dyDescent="0.25">
      <c r="A431" s="1" t="s">
        <v>115</v>
      </c>
      <c r="B431" s="1" t="s">
        <v>134</v>
      </c>
      <c r="C431" s="1" t="s">
        <v>34</v>
      </c>
      <c r="D431" s="1" t="s">
        <v>98</v>
      </c>
      <c r="E431" s="1">
        <v>7143.7368421052633</v>
      </c>
      <c r="F431" s="1">
        <v>6691.7368421052633</v>
      </c>
      <c r="G431" s="1">
        <v>452</v>
      </c>
      <c r="H431" s="1" t="s">
        <v>149</v>
      </c>
      <c r="I431" s="1" t="s">
        <v>160</v>
      </c>
      <c r="K431" t="str">
        <f>Table1[[#This Row],[Customer Profesi]]</f>
        <v>APARAT</v>
      </c>
      <c r="L431">
        <f>COUNTIFS(K431:$K$1001,K431)</f>
        <v>23</v>
      </c>
      <c r="M431">
        <f t="shared" si="20"/>
        <v>0</v>
      </c>
      <c r="N431">
        <f t="shared" si="21"/>
        <v>8</v>
      </c>
      <c r="O431">
        <f>COUNTIFS($N$2:N431,N431)</f>
        <v>430</v>
      </c>
      <c r="P431">
        <f t="shared" si="22"/>
        <v>0</v>
      </c>
    </row>
    <row r="432" spans="1:16" x14ac:dyDescent="0.25">
      <c r="A432" s="1" t="s">
        <v>115</v>
      </c>
      <c r="B432" s="1" t="s">
        <v>134</v>
      </c>
      <c r="C432" s="1" t="s">
        <v>35</v>
      </c>
      <c r="D432" s="1" t="s">
        <v>93</v>
      </c>
      <c r="E432" s="1">
        <v>5705.7317073170734</v>
      </c>
      <c r="F432" s="1">
        <v>5216.7317073170734</v>
      </c>
      <c r="G432" s="1">
        <v>489</v>
      </c>
      <c r="H432" s="1" t="s">
        <v>80</v>
      </c>
      <c r="I432" s="1" t="s">
        <v>160</v>
      </c>
      <c r="K432" t="str">
        <f>Table1[[#This Row],[Customer Profesi]]</f>
        <v>WIRASWASTA</v>
      </c>
      <c r="L432">
        <f>COUNTIFS(K432:$K$1001,K432)</f>
        <v>127</v>
      </c>
      <c r="M432">
        <f t="shared" si="20"/>
        <v>0</v>
      </c>
      <c r="N432">
        <f t="shared" si="21"/>
        <v>8</v>
      </c>
      <c r="O432">
        <f>COUNTIFS($N$2:N432,N432)</f>
        <v>431</v>
      </c>
      <c r="P432">
        <f t="shared" si="22"/>
        <v>0</v>
      </c>
    </row>
    <row r="433" spans="1:16" x14ac:dyDescent="0.25">
      <c r="A433" s="1" t="s">
        <v>115</v>
      </c>
      <c r="B433" s="1" t="s">
        <v>134</v>
      </c>
      <c r="C433" s="1" t="s">
        <v>35</v>
      </c>
      <c r="D433" s="1" t="s">
        <v>98</v>
      </c>
      <c r="E433" s="1">
        <v>7101.7368421052633</v>
      </c>
      <c r="F433" s="1">
        <v>6691.7368421052633</v>
      </c>
      <c r="G433" s="1">
        <v>410</v>
      </c>
      <c r="H433" s="1" t="s">
        <v>81</v>
      </c>
      <c r="I433" s="1" t="s">
        <v>160</v>
      </c>
      <c r="K433" t="str">
        <f>Table1[[#This Row],[Customer Profesi]]</f>
        <v>KARYAWAN SWASTA</v>
      </c>
      <c r="L433">
        <f>COUNTIFS(K433:$K$1001,K433)</f>
        <v>153</v>
      </c>
      <c r="M433">
        <f t="shared" si="20"/>
        <v>0</v>
      </c>
      <c r="N433">
        <f t="shared" si="21"/>
        <v>8</v>
      </c>
      <c r="O433">
        <f>COUNTIFS($N$2:N433,N433)</f>
        <v>432</v>
      </c>
      <c r="P433">
        <f t="shared" si="22"/>
        <v>0</v>
      </c>
    </row>
    <row r="434" spans="1:16" x14ac:dyDescent="0.25">
      <c r="A434" s="1" t="s">
        <v>115</v>
      </c>
      <c r="B434" s="1" t="s">
        <v>134</v>
      </c>
      <c r="C434" s="1" t="s">
        <v>34</v>
      </c>
      <c r="D434" s="1" t="s">
        <v>98</v>
      </c>
      <c r="E434" s="1">
        <v>7174.7368421052633</v>
      </c>
      <c r="F434" s="1">
        <v>6691.7368421052633</v>
      </c>
      <c r="G434" s="1">
        <v>483</v>
      </c>
      <c r="H434" s="1" t="s">
        <v>80</v>
      </c>
      <c r="I434" s="1" t="s">
        <v>160</v>
      </c>
      <c r="K434" t="str">
        <f>Table1[[#This Row],[Customer Profesi]]</f>
        <v>WIRASWASTA</v>
      </c>
      <c r="L434">
        <f>COUNTIFS(K434:$K$1001,K434)</f>
        <v>126</v>
      </c>
      <c r="M434">
        <f t="shared" si="20"/>
        <v>0</v>
      </c>
      <c r="N434">
        <f t="shared" si="21"/>
        <v>8</v>
      </c>
      <c r="O434">
        <f>COUNTIFS($N$2:N434,N434)</f>
        <v>433</v>
      </c>
      <c r="P434">
        <f t="shared" si="22"/>
        <v>0</v>
      </c>
    </row>
    <row r="435" spans="1:16" x14ac:dyDescent="0.25">
      <c r="A435" s="1" t="s">
        <v>115</v>
      </c>
      <c r="B435" s="1" t="s">
        <v>134</v>
      </c>
      <c r="C435" s="1" t="s">
        <v>35</v>
      </c>
      <c r="D435" s="1" t="s">
        <v>92</v>
      </c>
      <c r="E435" s="1">
        <v>8796.174757281553</v>
      </c>
      <c r="F435" s="1">
        <v>8675.174757281553</v>
      </c>
      <c r="G435" s="1">
        <v>121</v>
      </c>
      <c r="H435" s="1" t="s">
        <v>81</v>
      </c>
      <c r="I435" s="1" t="s">
        <v>160</v>
      </c>
      <c r="K435" t="str">
        <f>Table1[[#This Row],[Customer Profesi]]</f>
        <v>KARYAWAN SWASTA</v>
      </c>
      <c r="L435">
        <f>COUNTIFS(K435:$K$1001,K435)</f>
        <v>152</v>
      </c>
      <c r="M435">
        <f t="shared" si="20"/>
        <v>0</v>
      </c>
      <c r="N435">
        <f t="shared" si="21"/>
        <v>8</v>
      </c>
      <c r="O435">
        <f>COUNTIFS($N$2:N435,N435)</f>
        <v>434</v>
      </c>
      <c r="P435">
        <f t="shared" si="22"/>
        <v>0</v>
      </c>
    </row>
    <row r="436" spans="1:16" x14ac:dyDescent="0.25">
      <c r="A436" s="1" t="s">
        <v>115</v>
      </c>
      <c r="B436" s="1" t="s">
        <v>134</v>
      </c>
      <c r="C436" s="1" t="s">
        <v>34</v>
      </c>
      <c r="D436" s="1" t="s">
        <v>96</v>
      </c>
      <c r="E436" s="1">
        <v>9431.7435897435898</v>
      </c>
      <c r="F436" s="1">
        <v>9217.7435897435898</v>
      </c>
      <c r="G436" s="1">
        <v>214</v>
      </c>
      <c r="H436" s="1" t="s">
        <v>82</v>
      </c>
      <c r="I436" s="1" t="s">
        <v>160</v>
      </c>
      <c r="K436" t="str">
        <f>Table1[[#This Row],[Customer Profesi]]</f>
        <v>PEGAWAI NEGERI</v>
      </c>
      <c r="L436">
        <f>COUNTIFS(K436:$K$1001,K436)</f>
        <v>166</v>
      </c>
      <c r="M436">
        <f t="shared" si="20"/>
        <v>0</v>
      </c>
      <c r="N436">
        <f t="shared" si="21"/>
        <v>8</v>
      </c>
      <c r="O436">
        <f>COUNTIFS($N$2:N436,N436)</f>
        <v>435</v>
      </c>
      <c r="P436">
        <f t="shared" si="22"/>
        <v>0</v>
      </c>
    </row>
    <row r="437" spans="1:16" x14ac:dyDescent="0.25">
      <c r="A437" s="1" t="s">
        <v>115</v>
      </c>
      <c r="B437" s="1" t="s">
        <v>134</v>
      </c>
      <c r="C437" s="1" t="s">
        <v>35</v>
      </c>
      <c r="D437" s="1" t="s">
        <v>93</v>
      </c>
      <c r="E437" s="1">
        <v>5562.7317073170734</v>
      </c>
      <c r="F437" s="1">
        <v>5216.7317073170734</v>
      </c>
      <c r="G437" s="1">
        <v>346</v>
      </c>
      <c r="H437" s="1" t="s">
        <v>81</v>
      </c>
      <c r="I437" s="1" t="s">
        <v>160</v>
      </c>
      <c r="K437" t="str">
        <f>Table1[[#This Row],[Customer Profesi]]</f>
        <v>KARYAWAN SWASTA</v>
      </c>
      <c r="L437">
        <f>COUNTIFS(K437:$K$1001,K437)</f>
        <v>151</v>
      </c>
      <c r="M437">
        <f t="shared" si="20"/>
        <v>0</v>
      </c>
      <c r="N437">
        <f t="shared" si="21"/>
        <v>8</v>
      </c>
      <c r="O437">
        <f>COUNTIFS($N$2:N437,N437)</f>
        <v>436</v>
      </c>
      <c r="P437">
        <f t="shared" si="22"/>
        <v>0</v>
      </c>
    </row>
    <row r="438" spans="1:16" x14ac:dyDescent="0.25">
      <c r="A438" s="1" t="s">
        <v>115</v>
      </c>
      <c r="B438" s="1" t="s">
        <v>134</v>
      </c>
      <c r="C438" s="1" t="s">
        <v>36</v>
      </c>
      <c r="D438" s="1" t="s">
        <v>100</v>
      </c>
      <c r="E438" s="1">
        <v>11241.619047619046</v>
      </c>
      <c r="F438" s="1">
        <v>10971.619047619046</v>
      </c>
      <c r="G438" s="1">
        <v>270</v>
      </c>
      <c r="H438" s="1" t="s">
        <v>82</v>
      </c>
      <c r="I438" s="1" t="s">
        <v>160</v>
      </c>
      <c r="K438" t="str">
        <f>Table1[[#This Row],[Customer Profesi]]</f>
        <v>PEGAWAI NEGERI</v>
      </c>
      <c r="L438">
        <f>COUNTIFS(K438:$K$1001,K438)</f>
        <v>165</v>
      </c>
      <c r="M438">
        <f t="shared" si="20"/>
        <v>0</v>
      </c>
      <c r="N438">
        <f t="shared" si="21"/>
        <v>8</v>
      </c>
      <c r="O438">
        <f>COUNTIFS($N$2:N438,N438)</f>
        <v>437</v>
      </c>
      <c r="P438">
        <f t="shared" si="22"/>
        <v>0</v>
      </c>
    </row>
    <row r="439" spans="1:16" x14ac:dyDescent="0.25">
      <c r="A439" s="1" t="s">
        <v>115</v>
      </c>
      <c r="B439" s="1" t="s">
        <v>134</v>
      </c>
      <c r="C439" s="1" t="s">
        <v>36</v>
      </c>
      <c r="D439" s="1" t="s">
        <v>97</v>
      </c>
      <c r="E439" s="1">
        <v>6287.3039215686276</v>
      </c>
      <c r="F439" s="1">
        <v>6200.3039215686276</v>
      </c>
      <c r="G439" s="1">
        <v>87</v>
      </c>
      <c r="H439" s="1" t="s">
        <v>82</v>
      </c>
      <c r="I439" s="1" t="s">
        <v>160</v>
      </c>
      <c r="K439" t="str">
        <f>Table1[[#This Row],[Customer Profesi]]</f>
        <v>PEGAWAI NEGERI</v>
      </c>
      <c r="L439">
        <f>COUNTIFS(K439:$K$1001,K439)</f>
        <v>164</v>
      </c>
      <c r="M439">
        <f t="shared" si="20"/>
        <v>0</v>
      </c>
      <c r="N439">
        <f t="shared" si="21"/>
        <v>8</v>
      </c>
      <c r="O439">
        <f>COUNTIFS($N$2:N439,N439)</f>
        <v>438</v>
      </c>
      <c r="P439">
        <f t="shared" si="22"/>
        <v>0</v>
      </c>
    </row>
    <row r="440" spans="1:16" x14ac:dyDescent="0.25">
      <c r="A440" s="1" t="s">
        <v>115</v>
      </c>
      <c r="B440" s="1" t="s">
        <v>134</v>
      </c>
      <c r="C440" s="1" t="s">
        <v>36</v>
      </c>
      <c r="D440" s="1" t="s">
        <v>99</v>
      </c>
      <c r="E440" s="1">
        <v>7594.272727272727</v>
      </c>
      <c r="F440" s="1">
        <v>7218.272727272727</v>
      </c>
      <c r="G440" s="1">
        <v>376</v>
      </c>
      <c r="H440" s="1" t="s">
        <v>84</v>
      </c>
      <c r="I440" s="1" t="s">
        <v>160</v>
      </c>
      <c r="K440" t="str">
        <f>Table1[[#This Row],[Customer Profesi]]</f>
        <v>PENDIDIKAN</v>
      </c>
      <c r="L440">
        <f>COUNTIFS(K440:$K$1001,K440)</f>
        <v>73</v>
      </c>
      <c r="M440">
        <f t="shared" si="20"/>
        <v>0</v>
      </c>
      <c r="N440">
        <f t="shared" si="21"/>
        <v>8</v>
      </c>
      <c r="O440">
        <f>COUNTIFS($N$2:N440,N440)</f>
        <v>439</v>
      </c>
      <c r="P440">
        <f t="shared" si="22"/>
        <v>0</v>
      </c>
    </row>
    <row r="441" spans="1:16" x14ac:dyDescent="0.25">
      <c r="A441" s="1" t="s">
        <v>115</v>
      </c>
      <c r="B441" s="1" t="s">
        <v>134</v>
      </c>
      <c r="C441" s="1" t="s">
        <v>34</v>
      </c>
      <c r="D441" s="1" t="s">
        <v>93</v>
      </c>
      <c r="E441" s="1">
        <v>5305.7317073170734</v>
      </c>
      <c r="F441" s="1">
        <v>5216.7317073170734</v>
      </c>
      <c r="G441" s="1">
        <v>89</v>
      </c>
      <c r="H441" s="1" t="s">
        <v>149</v>
      </c>
      <c r="I441" s="1" t="s">
        <v>160</v>
      </c>
      <c r="K441" t="str">
        <f>Table1[[#This Row],[Customer Profesi]]</f>
        <v>APARAT</v>
      </c>
      <c r="L441">
        <f>COUNTIFS(K441:$K$1001,K441)</f>
        <v>22</v>
      </c>
      <c r="M441">
        <f t="shared" si="20"/>
        <v>0</v>
      </c>
      <c r="N441">
        <f t="shared" si="21"/>
        <v>8</v>
      </c>
      <c r="O441">
        <f>COUNTIFS($N$2:N441,N441)</f>
        <v>440</v>
      </c>
      <c r="P441">
        <f t="shared" si="22"/>
        <v>0</v>
      </c>
    </row>
    <row r="442" spans="1:16" x14ac:dyDescent="0.25">
      <c r="A442" s="1" t="s">
        <v>115</v>
      </c>
      <c r="B442" s="1" t="s">
        <v>134</v>
      </c>
      <c r="C442" s="1" t="s">
        <v>35</v>
      </c>
      <c r="D442" s="1" t="s">
        <v>96</v>
      </c>
      <c r="E442" s="1">
        <v>9581.7435897435898</v>
      </c>
      <c r="F442" s="1">
        <v>9217.7435897435898</v>
      </c>
      <c r="G442" s="1">
        <v>364</v>
      </c>
      <c r="H442" s="1" t="s">
        <v>80</v>
      </c>
      <c r="I442" s="1" t="s">
        <v>160</v>
      </c>
      <c r="K442" t="str">
        <f>Table1[[#This Row],[Customer Profesi]]</f>
        <v>WIRASWASTA</v>
      </c>
      <c r="L442">
        <f>COUNTIFS(K442:$K$1001,K442)</f>
        <v>125</v>
      </c>
      <c r="M442">
        <f t="shared" si="20"/>
        <v>0</v>
      </c>
      <c r="N442">
        <f t="shared" si="21"/>
        <v>8</v>
      </c>
      <c r="O442">
        <f>COUNTIFS($N$2:N442,N442)</f>
        <v>441</v>
      </c>
      <c r="P442">
        <f t="shared" si="22"/>
        <v>0</v>
      </c>
    </row>
    <row r="443" spans="1:16" x14ac:dyDescent="0.25">
      <c r="A443" s="1" t="s">
        <v>115</v>
      </c>
      <c r="B443" s="1" t="s">
        <v>135</v>
      </c>
      <c r="C443" s="1" t="s">
        <v>37</v>
      </c>
      <c r="D443" s="1" t="s">
        <v>93</v>
      </c>
      <c r="E443" s="1">
        <v>5419.7317073170734</v>
      </c>
      <c r="F443" s="1">
        <v>5216.7317073170734</v>
      </c>
      <c r="G443" s="1">
        <v>203</v>
      </c>
      <c r="H443" s="1" t="s">
        <v>82</v>
      </c>
      <c r="I443" s="1" t="s">
        <v>160</v>
      </c>
      <c r="K443" t="str">
        <f>Table1[[#This Row],[Customer Profesi]]</f>
        <v>PEGAWAI NEGERI</v>
      </c>
      <c r="L443">
        <f>COUNTIFS(K443:$K$1001,K443)</f>
        <v>163</v>
      </c>
      <c r="M443">
        <f t="shared" si="20"/>
        <v>0</v>
      </c>
      <c r="N443">
        <f t="shared" si="21"/>
        <v>8</v>
      </c>
      <c r="O443">
        <f>COUNTIFS($N$2:N443,N443)</f>
        <v>442</v>
      </c>
      <c r="P443">
        <f t="shared" si="22"/>
        <v>0</v>
      </c>
    </row>
    <row r="444" spans="1:16" x14ac:dyDescent="0.25">
      <c r="A444" s="1" t="s">
        <v>115</v>
      </c>
      <c r="B444" s="1" t="s">
        <v>135</v>
      </c>
      <c r="C444" s="1" t="s">
        <v>37</v>
      </c>
      <c r="D444" s="1" t="s">
        <v>94</v>
      </c>
      <c r="E444" s="1">
        <v>8356.5108695652179</v>
      </c>
      <c r="F444" s="1">
        <v>8191.5108695652179</v>
      </c>
      <c r="G444" s="1">
        <v>165</v>
      </c>
      <c r="H444" s="1" t="s">
        <v>80</v>
      </c>
      <c r="I444" s="1" t="s">
        <v>160</v>
      </c>
      <c r="K444" t="str">
        <f>Table1[[#This Row],[Customer Profesi]]</f>
        <v>WIRASWASTA</v>
      </c>
      <c r="L444">
        <f>COUNTIFS(K444:$K$1001,K444)</f>
        <v>124</v>
      </c>
      <c r="M444">
        <f t="shared" si="20"/>
        <v>0</v>
      </c>
      <c r="N444">
        <f t="shared" si="21"/>
        <v>8</v>
      </c>
      <c r="O444">
        <f>COUNTIFS($N$2:N444,N444)</f>
        <v>443</v>
      </c>
      <c r="P444">
        <f t="shared" si="22"/>
        <v>0</v>
      </c>
    </row>
    <row r="445" spans="1:16" x14ac:dyDescent="0.25">
      <c r="A445" s="1" t="s">
        <v>115</v>
      </c>
      <c r="B445" s="1" t="s">
        <v>135</v>
      </c>
      <c r="C445" s="1" t="s">
        <v>37</v>
      </c>
      <c r="D445" s="1" t="s">
        <v>98</v>
      </c>
      <c r="E445" s="1">
        <v>6956.7368421052633</v>
      </c>
      <c r="F445" s="1">
        <v>6691.7368421052633</v>
      </c>
      <c r="G445" s="1">
        <v>265</v>
      </c>
      <c r="H445" s="1" t="s">
        <v>81</v>
      </c>
      <c r="I445" s="1" t="s">
        <v>160</v>
      </c>
      <c r="K445" t="str">
        <f>Table1[[#This Row],[Customer Profesi]]</f>
        <v>KARYAWAN SWASTA</v>
      </c>
      <c r="L445">
        <f>COUNTIFS(K445:$K$1001,K445)</f>
        <v>150</v>
      </c>
      <c r="M445">
        <f t="shared" si="20"/>
        <v>0</v>
      </c>
      <c r="N445">
        <f t="shared" si="21"/>
        <v>8</v>
      </c>
      <c r="O445">
        <f>COUNTIFS($N$2:N445,N445)</f>
        <v>444</v>
      </c>
      <c r="P445">
        <f t="shared" si="22"/>
        <v>0</v>
      </c>
    </row>
    <row r="446" spans="1:16" x14ac:dyDescent="0.25">
      <c r="A446" s="1" t="s">
        <v>115</v>
      </c>
      <c r="B446" s="1" t="s">
        <v>135</v>
      </c>
      <c r="C446" s="1" t="s">
        <v>38</v>
      </c>
      <c r="D446" s="1" t="s">
        <v>99</v>
      </c>
      <c r="E446" s="1">
        <v>7545.272727272727</v>
      </c>
      <c r="F446" s="1">
        <v>7218.272727272727</v>
      </c>
      <c r="G446" s="1">
        <v>327</v>
      </c>
      <c r="H446" s="1" t="s">
        <v>80</v>
      </c>
      <c r="I446" s="1" t="s">
        <v>160</v>
      </c>
      <c r="K446" t="str">
        <f>Table1[[#This Row],[Customer Profesi]]</f>
        <v>WIRASWASTA</v>
      </c>
      <c r="L446">
        <f>COUNTIFS(K446:$K$1001,K446)</f>
        <v>123</v>
      </c>
      <c r="M446">
        <f t="shared" si="20"/>
        <v>0</v>
      </c>
      <c r="N446">
        <f t="shared" si="21"/>
        <v>8</v>
      </c>
      <c r="O446">
        <f>COUNTIFS($N$2:N446,N446)</f>
        <v>445</v>
      </c>
      <c r="P446">
        <f t="shared" si="22"/>
        <v>0</v>
      </c>
    </row>
    <row r="447" spans="1:16" x14ac:dyDescent="0.25">
      <c r="A447" s="1" t="s">
        <v>115</v>
      </c>
      <c r="B447" s="1" t="s">
        <v>135</v>
      </c>
      <c r="C447" s="1" t="s">
        <v>37</v>
      </c>
      <c r="D447" s="1" t="s">
        <v>94</v>
      </c>
      <c r="E447" s="1">
        <v>8552.5108695652179</v>
      </c>
      <c r="F447" s="1">
        <v>8191.5108695652179</v>
      </c>
      <c r="G447" s="1">
        <v>361</v>
      </c>
      <c r="H447" s="1" t="s">
        <v>82</v>
      </c>
      <c r="I447" s="1" t="s">
        <v>160</v>
      </c>
      <c r="K447" t="str">
        <f>Table1[[#This Row],[Customer Profesi]]</f>
        <v>PEGAWAI NEGERI</v>
      </c>
      <c r="L447">
        <f>COUNTIFS(K447:$K$1001,K447)</f>
        <v>162</v>
      </c>
      <c r="M447">
        <f t="shared" si="20"/>
        <v>0</v>
      </c>
      <c r="N447">
        <f t="shared" si="21"/>
        <v>8</v>
      </c>
      <c r="O447">
        <f>COUNTIFS($N$2:N447,N447)</f>
        <v>446</v>
      </c>
      <c r="P447">
        <f t="shared" si="22"/>
        <v>0</v>
      </c>
    </row>
    <row r="448" spans="1:16" x14ac:dyDescent="0.25">
      <c r="A448" s="1" t="s">
        <v>115</v>
      </c>
      <c r="B448" s="1" t="s">
        <v>135</v>
      </c>
      <c r="C448" s="1" t="s">
        <v>38</v>
      </c>
      <c r="D448" s="1" t="s">
        <v>92</v>
      </c>
      <c r="E448" s="1">
        <v>9169.174757281553</v>
      </c>
      <c r="F448" s="1">
        <v>8675.174757281553</v>
      </c>
      <c r="G448" s="1">
        <v>494</v>
      </c>
      <c r="H448" s="1" t="s">
        <v>84</v>
      </c>
      <c r="I448" s="1" t="s">
        <v>160</v>
      </c>
      <c r="K448" t="str">
        <f>Table1[[#This Row],[Customer Profesi]]</f>
        <v>PENDIDIKAN</v>
      </c>
      <c r="L448">
        <f>COUNTIFS(K448:$K$1001,K448)</f>
        <v>72</v>
      </c>
      <c r="M448">
        <f t="shared" si="20"/>
        <v>0</v>
      </c>
      <c r="N448">
        <f t="shared" si="21"/>
        <v>8</v>
      </c>
      <c r="O448">
        <f>COUNTIFS($N$2:N448,N448)</f>
        <v>447</v>
      </c>
      <c r="P448">
        <f t="shared" si="22"/>
        <v>0</v>
      </c>
    </row>
    <row r="449" spans="1:16" x14ac:dyDescent="0.25">
      <c r="A449" s="1" t="s">
        <v>115</v>
      </c>
      <c r="B449" s="1" t="s">
        <v>135</v>
      </c>
      <c r="C449" s="1" t="s">
        <v>38</v>
      </c>
      <c r="D449" s="1" t="s">
        <v>96</v>
      </c>
      <c r="E449" s="1">
        <v>9585.7435897435898</v>
      </c>
      <c r="F449" s="1">
        <v>9217.7435897435898</v>
      </c>
      <c r="G449" s="1">
        <v>368</v>
      </c>
      <c r="H449" s="1" t="s">
        <v>82</v>
      </c>
      <c r="I449" s="1" t="s">
        <v>160</v>
      </c>
      <c r="K449" t="str">
        <f>Table1[[#This Row],[Customer Profesi]]</f>
        <v>PEGAWAI NEGERI</v>
      </c>
      <c r="L449">
        <f>COUNTIFS(K449:$K$1001,K449)</f>
        <v>161</v>
      </c>
      <c r="M449">
        <f t="shared" si="20"/>
        <v>0</v>
      </c>
      <c r="N449">
        <f t="shared" si="21"/>
        <v>8</v>
      </c>
      <c r="O449">
        <f>COUNTIFS($N$2:N449,N449)</f>
        <v>448</v>
      </c>
      <c r="P449">
        <f t="shared" si="22"/>
        <v>0</v>
      </c>
    </row>
    <row r="450" spans="1:16" x14ac:dyDescent="0.25">
      <c r="A450" s="1" t="s">
        <v>115</v>
      </c>
      <c r="B450" s="1" t="s">
        <v>135</v>
      </c>
      <c r="C450" s="1" t="s">
        <v>38</v>
      </c>
      <c r="D450" s="1" t="s">
        <v>99</v>
      </c>
      <c r="E450" s="1">
        <v>7422.272727272727</v>
      </c>
      <c r="F450" s="1">
        <v>7218.272727272727</v>
      </c>
      <c r="G450" s="1">
        <v>204</v>
      </c>
      <c r="H450" s="1" t="s">
        <v>84</v>
      </c>
      <c r="I450" s="1" t="s">
        <v>160</v>
      </c>
      <c r="K450" t="str">
        <f>Table1[[#This Row],[Customer Profesi]]</f>
        <v>PENDIDIKAN</v>
      </c>
      <c r="L450">
        <f>COUNTIFS(K450:$K$1001,K450)</f>
        <v>71</v>
      </c>
      <c r="M450">
        <f t="shared" ref="M450:M513" si="23">IF(L450=1,1,0)</f>
        <v>0</v>
      </c>
      <c r="N450">
        <f t="shared" ref="N450:N513" si="24">RANK(M450,$M$2:$M$1001,0)</f>
        <v>8</v>
      </c>
      <c r="O450">
        <f>COUNTIFS($N$2:N450,N450)</f>
        <v>449</v>
      </c>
      <c r="P450">
        <f t="shared" si="22"/>
        <v>0</v>
      </c>
    </row>
    <row r="451" spans="1:16" x14ac:dyDescent="0.25">
      <c r="A451" s="1" t="s">
        <v>115</v>
      </c>
      <c r="B451" s="1" t="s">
        <v>135</v>
      </c>
      <c r="C451" s="1" t="s">
        <v>37</v>
      </c>
      <c r="D451" s="1" t="s">
        <v>99</v>
      </c>
      <c r="E451" s="1">
        <v>7524.272727272727</v>
      </c>
      <c r="F451" s="1">
        <v>7218.272727272727</v>
      </c>
      <c r="G451" s="1">
        <v>306</v>
      </c>
      <c r="H451" s="1" t="s">
        <v>149</v>
      </c>
      <c r="I451" s="1" t="s">
        <v>160</v>
      </c>
      <c r="K451" t="str">
        <f>Table1[[#This Row],[Customer Profesi]]</f>
        <v>APARAT</v>
      </c>
      <c r="L451">
        <f>COUNTIFS(K451:$K$1001,K451)</f>
        <v>21</v>
      </c>
      <c r="M451">
        <f t="shared" si="23"/>
        <v>0</v>
      </c>
      <c r="N451">
        <f t="shared" si="24"/>
        <v>8</v>
      </c>
      <c r="O451">
        <f>COUNTIFS($N$2:N451,N451)</f>
        <v>450</v>
      </c>
      <c r="P451">
        <f t="shared" ref="P451:P514" si="25">IF(M451=0,0,N451+O451)</f>
        <v>0</v>
      </c>
    </row>
    <row r="452" spans="1:16" x14ac:dyDescent="0.25">
      <c r="A452" s="1" t="s">
        <v>115</v>
      </c>
      <c r="B452" s="1" t="s">
        <v>135</v>
      </c>
      <c r="C452" s="1" t="s">
        <v>39</v>
      </c>
      <c r="D452" s="1" t="s">
        <v>99</v>
      </c>
      <c r="E452" s="1">
        <v>7329.272727272727</v>
      </c>
      <c r="F452" s="1">
        <v>7218.272727272727</v>
      </c>
      <c r="G452" s="1">
        <v>111</v>
      </c>
      <c r="H452" s="1" t="s">
        <v>81</v>
      </c>
      <c r="I452" s="1" t="s">
        <v>160</v>
      </c>
      <c r="K452" t="str">
        <f>Table1[[#This Row],[Customer Profesi]]</f>
        <v>KARYAWAN SWASTA</v>
      </c>
      <c r="L452">
        <f>COUNTIFS(K452:$K$1001,K452)</f>
        <v>149</v>
      </c>
      <c r="M452">
        <f t="shared" si="23"/>
        <v>0</v>
      </c>
      <c r="N452">
        <f t="shared" si="24"/>
        <v>8</v>
      </c>
      <c r="O452">
        <f>COUNTIFS($N$2:N452,N452)</f>
        <v>451</v>
      </c>
      <c r="P452">
        <f t="shared" si="25"/>
        <v>0</v>
      </c>
    </row>
    <row r="453" spans="1:16" x14ac:dyDescent="0.25">
      <c r="A453" s="1" t="s">
        <v>115</v>
      </c>
      <c r="B453" s="1" t="s">
        <v>135</v>
      </c>
      <c r="C453" s="1" t="s">
        <v>39</v>
      </c>
      <c r="D453" s="1" t="s">
        <v>96</v>
      </c>
      <c r="E453" s="1">
        <v>9528.7435897435898</v>
      </c>
      <c r="F453" s="1">
        <v>9217.7435897435898</v>
      </c>
      <c r="G453" s="1">
        <v>311</v>
      </c>
      <c r="H453" s="1" t="s">
        <v>80</v>
      </c>
      <c r="I453" s="1" t="s">
        <v>160</v>
      </c>
      <c r="K453" t="str">
        <f>Table1[[#This Row],[Customer Profesi]]</f>
        <v>WIRASWASTA</v>
      </c>
      <c r="L453">
        <f>COUNTIFS(K453:$K$1001,K453)</f>
        <v>122</v>
      </c>
      <c r="M453">
        <f t="shared" si="23"/>
        <v>0</v>
      </c>
      <c r="N453">
        <f t="shared" si="24"/>
        <v>8</v>
      </c>
      <c r="O453">
        <f>COUNTIFS($N$2:N453,N453)</f>
        <v>452</v>
      </c>
      <c r="P453">
        <f t="shared" si="25"/>
        <v>0</v>
      </c>
    </row>
    <row r="454" spans="1:16" x14ac:dyDescent="0.25">
      <c r="A454" s="1" t="s">
        <v>115</v>
      </c>
      <c r="B454" s="1" t="s">
        <v>135</v>
      </c>
      <c r="C454" s="1" t="s">
        <v>38</v>
      </c>
      <c r="D454" s="1" t="s">
        <v>92</v>
      </c>
      <c r="E454" s="1">
        <v>8733.174757281553</v>
      </c>
      <c r="F454" s="1">
        <v>8675.174757281553</v>
      </c>
      <c r="G454" s="1">
        <v>58</v>
      </c>
      <c r="H454" s="1" t="s">
        <v>81</v>
      </c>
      <c r="I454" s="1" t="s">
        <v>160</v>
      </c>
      <c r="K454" t="str">
        <f>Table1[[#This Row],[Customer Profesi]]</f>
        <v>KARYAWAN SWASTA</v>
      </c>
      <c r="L454">
        <f>COUNTIFS(K454:$K$1001,K454)</f>
        <v>148</v>
      </c>
      <c r="M454">
        <f t="shared" si="23"/>
        <v>0</v>
      </c>
      <c r="N454">
        <f t="shared" si="24"/>
        <v>8</v>
      </c>
      <c r="O454">
        <f>COUNTIFS($N$2:N454,N454)</f>
        <v>453</v>
      </c>
      <c r="P454">
        <f t="shared" si="25"/>
        <v>0</v>
      </c>
    </row>
    <row r="455" spans="1:16" x14ac:dyDescent="0.25">
      <c r="A455" s="1" t="s">
        <v>115</v>
      </c>
      <c r="B455" s="1" t="s">
        <v>135</v>
      </c>
      <c r="C455" s="1" t="s">
        <v>38</v>
      </c>
      <c r="D455" s="1" t="s">
        <v>99</v>
      </c>
      <c r="E455" s="1">
        <v>7438.272727272727</v>
      </c>
      <c r="F455" s="1">
        <v>7218.272727272727</v>
      </c>
      <c r="G455" s="1">
        <v>220</v>
      </c>
      <c r="H455" s="1" t="s">
        <v>80</v>
      </c>
      <c r="I455" s="1" t="s">
        <v>160</v>
      </c>
      <c r="K455" t="str">
        <f>Table1[[#This Row],[Customer Profesi]]</f>
        <v>WIRASWASTA</v>
      </c>
      <c r="L455">
        <f>COUNTIFS(K455:$K$1001,K455)</f>
        <v>121</v>
      </c>
      <c r="M455">
        <f t="shared" si="23"/>
        <v>0</v>
      </c>
      <c r="N455">
        <f t="shared" si="24"/>
        <v>8</v>
      </c>
      <c r="O455">
        <f>COUNTIFS($N$2:N455,N455)</f>
        <v>454</v>
      </c>
      <c r="P455">
        <f t="shared" si="25"/>
        <v>0</v>
      </c>
    </row>
    <row r="456" spans="1:16" x14ac:dyDescent="0.25">
      <c r="A456" s="1" t="s">
        <v>115</v>
      </c>
      <c r="B456" s="1" t="s">
        <v>135</v>
      </c>
      <c r="C456" s="1" t="s">
        <v>39</v>
      </c>
      <c r="D456" s="1" t="s">
        <v>100</v>
      </c>
      <c r="E456" s="1">
        <v>11039.619047619046</v>
      </c>
      <c r="F456" s="1">
        <v>10971.619047619046</v>
      </c>
      <c r="G456" s="1">
        <v>68</v>
      </c>
      <c r="H456" s="1" t="s">
        <v>81</v>
      </c>
      <c r="I456" s="1" t="s">
        <v>160</v>
      </c>
      <c r="K456" t="str">
        <f>Table1[[#This Row],[Customer Profesi]]</f>
        <v>KARYAWAN SWASTA</v>
      </c>
      <c r="L456">
        <f>COUNTIFS(K456:$K$1001,K456)</f>
        <v>147</v>
      </c>
      <c r="M456">
        <f t="shared" si="23"/>
        <v>0</v>
      </c>
      <c r="N456">
        <f t="shared" si="24"/>
        <v>8</v>
      </c>
      <c r="O456">
        <f>COUNTIFS($N$2:N456,N456)</f>
        <v>455</v>
      </c>
      <c r="P456">
        <f t="shared" si="25"/>
        <v>0</v>
      </c>
    </row>
    <row r="457" spans="1:16" x14ac:dyDescent="0.25">
      <c r="A457" s="1" t="s">
        <v>115</v>
      </c>
      <c r="B457" s="1" t="s">
        <v>135</v>
      </c>
      <c r="C457" s="1" t="s">
        <v>39</v>
      </c>
      <c r="D457" s="1" t="s">
        <v>97</v>
      </c>
      <c r="E457" s="1">
        <v>6539.3039215686276</v>
      </c>
      <c r="F457" s="1">
        <v>6200.3039215686276</v>
      </c>
      <c r="G457" s="1">
        <v>339</v>
      </c>
      <c r="H457" s="1" t="s">
        <v>80</v>
      </c>
      <c r="I457" s="1" t="s">
        <v>160</v>
      </c>
      <c r="K457" t="str">
        <f>Table1[[#This Row],[Customer Profesi]]</f>
        <v>WIRASWASTA</v>
      </c>
      <c r="L457">
        <f>COUNTIFS(K457:$K$1001,K457)</f>
        <v>120</v>
      </c>
      <c r="M457">
        <f t="shared" si="23"/>
        <v>0</v>
      </c>
      <c r="N457">
        <f t="shared" si="24"/>
        <v>8</v>
      </c>
      <c r="O457">
        <f>COUNTIFS($N$2:N457,N457)</f>
        <v>456</v>
      </c>
      <c r="P457">
        <f t="shared" si="25"/>
        <v>0</v>
      </c>
    </row>
    <row r="458" spans="1:16" x14ac:dyDescent="0.25">
      <c r="A458" s="1" t="s">
        <v>115</v>
      </c>
      <c r="B458" s="1" t="s">
        <v>135</v>
      </c>
      <c r="C458" s="1" t="s">
        <v>39</v>
      </c>
      <c r="D458" s="1" t="s">
        <v>95</v>
      </c>
      <c r="E458" s="1">
        <v>7769.8461538461543</v>
      </c>
      <c r="F458" s="1">
        <v>7700.8461538461543</v>
      </c>
      <c r="G458" s="1">
        <v>69</v>
      </c>
      <c r="H458" s="1" t="s">
        <v>81</v>
      </c>
      <c r="I458" s="1" t="s">
        <v>160</v>
      </c>
      <c r="K458" t="str">
        <f>Table1[[#This Row],[Customer Profesi]]</f>
        <v>KARYAWAN SWASTA</v>
      </c>
      <c r="L458">
        <f>COUNTIFS(K458:$K$1001,K458)</f>
        <v>146</v>
      </c>
      <c r="M458">
        <f t="shared" si="23"/>
        <v>0</v>
      </c>
      <c r="N458">
        <f t="shared" si="24"/>
        <v>8</v>
      </c>
      <c r="O458">
        <f>COUNTIFS($N$2:N458,N458)</f>
        <v>457</v>
      </c>
      <c r="P458">
        <f t="shared" si="25"/>
        <v>0</v>
      </c>
    </row>
    <row r="459" spans="1:16" x14ac:dyDescent="0.25">
      <c r="A459" s="1" t="s">
        <v>115</v>
      </c>
      <c r="B459" s="1" t="s">
        <v>135</v>
      </c>
      <c r="C459" s="1" t="s">
        <v>39</v>
      </c>
      <c r="D459" s="1" t="s">
        <v>95</v>
      </c>
      <c r="E459" s="1">
        <v>7887.8461538461543</v>
      </c>
      <c r="F459" s="1">
        <v>7700.8461538461543</v>
      </c>
      <c r="G459" s="1">
        <v>187</v>
      </c>
      <c r="H459" s="1" t="s">
        <v>80</v>
      </c>
      <c r="I459" s="1" t="s">
        <v>160</v>
      </c>
      <c r="K459" t="str">
        <f>Table1[[#This Row],[Customer Profesi]]</f>
        <v>WIRASWASTA</v>
      </c>
      <c r="L459">
        <f>COUNTIFS(K459:$K$1001,K459)</f>
        <v>119</v>
      </c>
      <c r="M459">
        <f t="shared" si="23"/>
        <v>0</v>
      </c>
      <c r="N459">
        <f t="shared" si="24"/>
        <v>8</v>
      </c>
      <c r="O459">
        <f>COUNTIFS($N$2:N459,N459)</f>
        <v>458</v>
      </c>
      <c r="P459">
        <f t="shared" si="25"/>
        <v>0</v>
      </c>
    </row>
    <row r="460" spans="1:16" x14ac:dyDescent="0.25">
      <c r="A460" s="1" t="s">
        <v>115</v>
      </c>
      <c r="B460" s="1" t="s">
        <v>135</v>
      </c>
      <c r="C460" s="1" t="s">
        <v>38</v>
      </c>
      <c r="D460" s="1" t="s">
        <v>100</v>
      </c>
      <c r="E460" s="1">
        <v>11414.619047619046</v>
      </c>
      <c r="F460" s="1">
        <v>10971.619047619046</v>
      </c>
      <c r="G460" s="1">
        <v>443</v>
      </c>
      <c r="H460" s="1" t="s">
        <v>81</v>
      </c>
      <c r="I460" s="1" t="s">
        <v>160</v>
      </c>
      <c r="K460" t="str">
        <f>Table1[[#This Row],[Customer Profesi]]</f>
        <v>KARYAWAN SWASTA</v>
      </c>
      <c r="L460">
        <f>COUNTIFS(K460:$K$1001,K460)</f>
        <v>145</v>
      </c>
      <c r="M460">
        <f t="shared" si="23"/>
        <v>0</v>
      </c>
      <c r="N460">
        <f t="shared" si="24"/>
        <v>8</v>
      </c>
      <c r="O460">
        <f>COUNTIFS($N$2:N460,N460)</f>
        <v>459</v>
      </c>
      <c r="P460">
        <f t="shared" si="25"/>
        <v>0</v>
      </c>
    </row>
    <row r="461" spans="1:16" x14ac:dyDescent="0.25">
      <c r="A461" s="1" t="s">
        <v>115</v>
      </c>
      <c r="B461" s="1" t="s">
        <v>135</v>
      </c>
      <c r="C461" s="1" t="s">
        <v>38</v>
      </c>
      <c r="D461" s="1" t="s">
        <v>92</v>
      </c>
      <c r="E461" s="1">
        <v>8940.174757281553</v>
      </c>
      <c r="F461" s="1">
        <v>8675.174757281553</v>
      </c>
      <c r="G461" s="1">
        <v>265</v>
      </c>
      <c r="H461" s="1" t="s">
        <v>149</v>
      </c>
      <c r="I461" s="1" t="s">
        <v>160</v>
      </c>
      <c r="K461" t="str">
        <f>Table1[[#This Row],[Customer Profesi]]</f>
        <v>APARAT</v>
      </c>
      <c r="L461">
        <f>COUNTIFS(K461:$K$1001,K461)</f>
        <v>20</v>
      </c>
      <c r="M461">
        <f t="shared" si="23"/>
        <v>0</v>
      </c>
      <c r="N461">
        <f t="shared" si="24"/>
        <v>8</v>
      </c>
      <c r="O461">
        <f>COUNTIFS($N$2:N461,N461)</f>
        <v>460</v>
      </c>
      <c r="P461">
        <f t="shared" si="25"/>
        <v>0</v>
      </c>
    </row>
    <row r="462" spans="1:16" x14ac:dyDescent="0.25">
      <c r="A462" s="1" t="s">
        <v>115</v>
      </c>
      <c r="B462" s="1" t="s">
        <v>135</v>
      </c>
      <c r="C462" s="1" t="s">
        <v>38</v>
      </c>
      <c r="D462" s="1" t="s">
        <v>95</v>
      </c>
      <c r="E462" s="1">
        <v>7800.8461538461543</v>
      </c>
      <c r="F462" s="1">
        <v>7700.8461538461543</v>
      </c>
      <c r="G462" s="1">
        <v>100</v>
      </c>
      <c r="H462" s="1" t="s">
        <v>149</v>
      </c>
      <c r="I462" s="1" t="s">
        <v>160</v>
      </c>
      <c r="K462" t="str">
        <f>Table1[[#This Row],[Customer Profesi]]</f>
        <v>APARAT</v>
      </c>
      <c r="L462">
        <f>COUNTIFS(K462:$K$1001,K462)</f>
        <v>19</v>
      </c>
      <c r="M462">
        <f t="shared" si="23"/>
        <v>0</v>
      </c>
      <c r="N462">
        <f t="shared" si="24"/>
        <v>8</v>
      </c>
      <c r="O462">
        <f>COUNTIFS($N$2:N462,N462)</f>
        <v>461</v>
      </c>
      <c r="P462">
        <f t="shared" si="25"/>
        <v>0</v>
      </c>
    </row>
    <row r="463" spans="1:16" x14ac:dyDescent="0.25">
      <c r="A463" s="1" t="s">
        <v>115</v>
      </c>
      <c r="B463" s="1" t="s">
        <v>135</v>
      </c>
      <c r="C463" s="1" t="s">
        <v>37</v>
      </c>
      <c r="D463" s="1" t="s">
        <v>101</v>
      </c>
      <c r="E463" s="1">
        <v>6010.6842105263158</v>
      </c>
      <c r="F463" s="1">
        <v>5727.6842105263158</v>
      </c>
      <c r="G463" s="1">
        <v>283</v>
      </c>
      <c r="H463" s="1" t="s">
        <v>81</v>
      </c>
      <c r="I463" s="1" t="s">
        <v>160</v>
      </c>
      <c r="K463" t="str">
        <f>Table1[[#This Row],[Customer Profesi]]</f>
        <v>KARYAWAN SWASTA</v>
      </c>
      <c r="L463">
        <f>COUNTIFS(K463:$K$1001,K463)</f>
        <v>144</v>
      </c>
      <c r="M463">
        <f t="shared" si="23"/>
        <v>0</v>
      </c>
      <c r="N463">
        <f t="shared" si="24"/>
        <v>8</v>
      </c>
      <c r="O463">
        <f>COUNTIFS($N$2:N463,N463)</f>
        <v>462</v>
      </c>
      <c r="P463">
        <f t="shared" si="25"/>
        <v>0</v>
      </c>
    </row>
    <row r="464" spans="1:16" x14ac:dyDescent="0.25">
      <c r="A464" s="1" t="s">
        <v>115</v>
      </c>
      <c r="B464" s="1" t="s">
        <v>135</v>
      </c>
      <c r="C464" s="1" t="s">
        <v>39</v>
      </c>
      <c r="D464" s="1" t="s">
        <v>93</v>
      </c>
      <c r="E464" s="1">
        <v>5644.7317073170734</v>
      </c>
      <c r="F464" s="1">
        <v>5216.7317073170734</v>
      </c>
      <c r="G464" s="1">
        <v>428</v>
      </c>
      <c r="H464" s="1" t="s">
        <v>82</v>
      </c>
      <c r="I464" s="1" t="s">
        <v>160</v>
      </c>
      <c r="K464" t="str">
        <f>Table1[[#This Row],[Customer Profesi]]</f>
        <v>PEGAWAI NEGERI</v>
      </c>
      <c r="L464">
        <f>COUNTIFS(K464:$K$1001,K464)</f>
        <v>160</v>
      </c>
      <c r="M464">
        <f t="shared" si="23"/>
        <v>0</v>
      </c>
      <c r="N464">
        <f t="shared" si="24"/>
        <v>8</v>
      </c>
      <c r="O464">
        <f>COUNTIFS($N$2:N464,N464)</f>
        <v>463</v>
      </c>
      <c r="P464">
        <f t="shared" si="25"/>
        <v>0</v>
      </c>
    </row>
    <row r="465" spans="1:16" x14ac:dyDescent="0.25">
      <c r="A465" s="1" t="s">
        <v>115</v>
      </c>
      <c r="B465" s="1" t="s">
        <v>135</v>
      </c>
      <c r="C465" s="1" t="s">
        <v>37</v>
      </c>
      <c r="D465" s="1" t="s">
        <v>101</v>
      </c>
      <c r="E465" s="1">
        <v>5965.6842105263158</v>
      </c>
      <c r="F465" s="1">
        <v>5727.6842105263158</v>
      </c>
      <c r="G465" s="1">
        <v>238</v>
      </c>
      <c r="H465" s="1" t="s">
        <v>81</v>
      </c>
      <c r="I465" s="1" t="s">
        <v>160</v>
      </c>
      <c r="K465" t="str">
        <f>Table1[[#This Row],[Customer Profesi]]</f>
        <v>KARYAWAN SWASTA</v>
      </c>
      <c r="L465">
        <f>COUNTIFS(K465:$K$1001,K465)</f>
        <v>143</v>
      </c>
      <c r="M465">
        <f t="shared" si="23"/>
        <v>0</v>
      </c>
      <c r="N465">
        <f t="shared" si="24"/>
        <v>8</v>
      </c>
      <c r="O465">
        <f>COUNTIFS($N$2:N465,N465)</f>
        <v>464</v>
      </c>
      <c r="P465">
        <f t="shared" si="25"/>
        <v>0</v>
      </c>
    </row>
    <row r="466" spans="1:16" x14ac:dyDescent="0.25">
      <c r="A466" s="1" t="s">
        <v>115</v>
      </c>
      <c r="B466" s="1" t="s">
        <v>135</v>
      </c>
      <c r="C466" s="1" t="s">
        <v>37</v>
      </c>
      <c r="D466" s="1" t="s">
        <v>98</v>
      </c>
      <c r="E466" s="1">
        <v>6889.7368421052633</v>
      </c>
      <c r="F466" s="1">
        <v>6691.7368421052633</v>
      </c>
      <c r="G466" s="1">
        <v>198</v>
      </c>
      <c r="H466" s="1" t="s">
        <v>81</v>
      </c>
      <c r="I466" s="1" t="s">
        <v>160</v>
      </c>
      <c r="K466" t="str">
        <f>Table1[[#This Row],[Customer Profesi]]</f>
        <v>KARYAWAN SWASTA</v>
      </c>
      <c r="L466">
        <f>COUNTIFS(K466:$K$1001,K466)</f>
        <v>142</v>
      </c>
      <c r="M466">
        <f t="shared" si="23"/>
        <v>0</v>
      </c>
      <c r="N466">
        <f t="shared" si="24"/>
        <v>8</v>
      </c>
      <c r="O466">
        <f>COUNTIFS($N$2:N466,N466)</f>
        <v>465</v>
      </c>
      <c r="P466">
        <f t="shared" si="25"/>
        <v>0</v>
      </c>
    </row>
    <row r="467" spans="1:16" x14ac:dyDescent="0.25">
      <c r="A467" s="1" t="s">
        <v>115</v>
      </c>
      <c r="B467" s="1" t="s">
        <v>135</v>
      </c>
      <c r="C467" s="1" t="s">
        <v>37</v>
      </c>
      <c r="D467" s="1" t="s">
        <v>95</v>
      </c>
      <c r="E467" s="1">
        <v>7783.8461538461543</v>
      </c>
      <c r="F467" s="1">
        <v>7700.8461538461543</v>
      </c>
      <c r="G467" s="1">
        <v>83</v>
      </c>
      <c r="H467" s="1" t="s">
        <v>81</v>
      </c>
      <c r="I467" s="1" t="s">
        <v>160</v>
      </c>
      <c r="K467" t="str">
        <f>Table1[[#This Row],[Customer Profesi]]</f>
        <v>KARYAWAN SWASTA</v>
      </c>
      <c r="L467">
        <f>COUNTIFS(K467:$K$1001,K467)</f>
        <v>141</v>
      </c>
      <c r="M467">
        <f t="shared" si="23"/>
        <v>0</v>
      </c>
      <c r="N467">
        <f t="shared" si="24"/>
        <v>8</v>
      </c>
      <c r="O467">
        <f>COUNTIFS($N$2:N467,N467)</f>
        <v>466</v>
      </c>
      <c r="P467">
        <f t="shared" si="25"/>
        <v>0</v>
      </c>
    </row>
    <row r="468" spans="1:16" x14ac:dyDescent="0.25">
      <c r="A468" s="1" t="s">
        <v>115</v>
      </c>
      <c r="B468" s="1" t="s">
        <v>135</v>
      </c>
      <c r="C468" s="1" t="s">
        <v>39</v>
      </c>
      <c r="D468" s="1" t="s">
        <v>94</v>
      </c>
      <c r="E468" s="1">
        <v>8477.5108695652179</v>
      </c>
      <c r="F468" s="1">
        <v>8191.5108695652179</v>
      </c>
      <c r="G468" s="1">
        <v>286</v>
      </c>
      <c r="H468" s="1" t="s">
        <v>82</v>
      </c>
      <c r="I468" s="1" t="s">
        <v>160</v>
      </c>
      <c r="K468" t="str">
        <f>Table1[[#This Row],[Customer Profesi]]</f>
        <v>PEGAWAI NEGERI</v>
      </c>
      <c r="L468">
        <f>COUNTIFS(K468:$K$1001,K468)</f>
        <v>159</v>
      </c>
      <c r="M468">
        <f t="shared" si="23"/>
        <v>0</v>
      </c>
      <c r="N468">
        <f t="shared" si="24"/>
        <v>8</v>
      </c>
      <c r="O468">
        <f>COUNTIFS($N$2:N468,N468)</f>
        <v>467</v>
      </c>
      <c r="P468">
        <f t="shared" si="25"/>
        <v>0</v>
      </c>
    </row>
    <row r="469" spans="1:16" x14ac:dyDescent="0.25">
      <c r="A469" s="1" t="s">
        <v>115</v>
      </c>
      <c r="B469" s="1" t="s">
        <v>135</v>
      </c>
      <c r="C469" s="1" t="s">
        <v>39</v>
      </c>
      <c r="D469" s="1" t="s">
        <v>97</v>
      </c>
      <c r="E469" s="1">
        <v>6372.3039215686276</v>
      </c>
      <c r="F469" s="1">
        <v>6200.3039215686276</v>
      </c>
      <c r="G469" s="1">
        <v>172</v>
      </c>
      <c r="H469" s="1" t="s">
        <v>82</v>
      </c>
      <c r="I469" s="1" t="s">
        <v>160</v>
      </c>
      <c r="K469" t="str">
        <f>Table1[[#This Row],[Customer Profesi]]</f>
        <v>PEGAWAI NEGERI</v>
      </c>
      <c r="L469">
        <f>COUNTIFS(K469:$K$1001,K469)</f>
        <v>158</v>
      </c>
      <c r="M469">
        <f t="shared" si="23"/>
        <v>0</v>
      </c>
      <c r="N469">
        <f t="shared" si="24"/>
        <v>8</v>
      </c>
      <c r="O469">
        <f>COUNTIFS($N$2:N469,N469)</f>
        <v>468</v>
      </c>
      <c r="P469">
        <f t="shared" si="25"/>
        <v>0</v>
      </c>
    </row>
    <row r="470" spans="1:16" x14ac:dyDescent="0.25">
      <c r="A470" s="1" t="s">
        <v>115</v>
      </c>
      <c r="B470" s="1" t="s">
        <v>135</v>
      </c>
      <c r="C470" s="1" t="s">
        <v>39</v>
      </c>
      <c r="D470" s="1" t="s">
        <v>98</v>
      </c>
      <c r="E470" s="1">
        <v>6889.7368421052633</v>
      </c>
      <c r="F470" s="1">
        <v>6691.7368421052633</v>
      </c>
      <c r="G470" s="1">
        <v>198</v>
      </c>
      <c r="H470" s="1" t="s">
        <v>83</v>
      </c>
      <c r="I470" s="1" t="s">
        <v>160</v>
      </c>
      <c r="K470" t="str">
        <f>Table1[[#This Row],[Customer Profesi]]</f>
        <v>TENAGA KESEHATAN</v>
      </c>
      <c r="L470">
        <f>COUNTIFS(K470:$K$1001,K470)</f>
        <v>27</v>
      </c>
      <c r="M470">
        <f t="shared" si="23"/>
        <v>0</v>
      </c>
      <c r="N470">
        <f t="shared" si="24"/>
        <v>8</v>
      </c>
      <c r="O470">
        <f>COUNTIFS($N$2:N470,N470)</f>
        <v>469</v>
      </c>
      <c r="P470">
        <f t="shared" si="25"/>
        <v>0</v>
      </c>
    </row>
    <row r="471" spans="1:16" x14ac:dyDescent="0.25">
      <c r="A471" s="1" t="s">
        <v>115</v>
      </c>
      <c r="B471" s="1" t="s">
        <v>135</v>
      </c>
      <c r="C471" s="1" t="s">
        <v>37</v>
      </c>
      <c r="D471" s="1" t="s">
        <v>98</v>
      </c>
      <c r="E471" s="1">
        <v>6910.7368421052633</v>
      </c>
      <c r="F471" s="1">
        <v>6691.7368421052633</v>
      </c>
      <c r="G471" s="1">
        <v>219</v>
      </c>
      <c r="H471" s="1" t="s">
        <v>82</v>
      </c>
      <c r="I471" s="1" t="s">
        <v>160</v>
      </c>
      <c r="K471" t="str">
        <f>Table1[[#This Row],[Customer Profesi]]</f>
        <v>PEGAWAI NEGERI</v>
      </c>
      <c r="L471">
        <f>COUNTIFS(K471:$K$1001,K471)</f>
        <v>157</v>
      </c>
      <c r="M471">
        <f t="shared" si="23"/>
        <v>0</v>
      </c>
      <c r="N471">
        <f t="shared" si="24"/>
        <v>8</v>
      </c>
      <c r="O471">
        <f>COUNTIFS($N$2:N471,N471)</f>
        <v>470</v>
      </c>
      <c r="P471">
        <f t="shared" si="25"/>
        <v>0</v>
      </c>
    </row>
    <row r="472" spans="1:16" x14ac:dyDescent="0.25">
      <c r="A472" s="1" t="s">
        <v>115</v>
      </c>
      <c r="B472" s="1" t="s">
        <v>135</v>
      </c>
      <c r="C472" s="1" t="s">
        <v>38</v>
      </c>
      <c r="D472" s="1" t="s">
        <v>100</v>
      </c>
      <c r="E472" s="1">
        <v>11052.619047619046</v>
      </c>
      <c r="F472" s="1">
        <v>10971.619047619046</v>
      </c>
      <c r="G472" s="1">
        <v>81</v>
      </c>
      <c r="H472" s="1" t="s">
        <v>82</v>
      </c>
      <c r="I472" s="1" t="s">
        <v>160</v>
      </c>
      <c r="K472" t="str">
        <f>Table1[[#This Row],[Customer Profesi]]</f>
        <v>PEGAWAI NEGERI</v>
      </c>
      <c r="L472">
        <f>COUNTIFS(K472:$K$1001,K472)</f>
        <v>156</v>
      </c>
      <c r="M472">
        <f t="shared" si="23"/>
        <v>0</v>
      </c>
      <c r="N472">
        <f t="shared" si="24"/>
        <v>8</v>
      </c>
      <c r="O472">
        <f>COUNTIFS($N$2:N472,N472)</f>
        <v>471</v>
      </c>
      <c r="P472">
        <f t="shared" si="25"/>
        <v>0</v>
      </c>
    </row>
    <row r="473" spans="1:16" x14ac:dyDescent="0.25">
      <c r="A473" s="1" t="s">
        <v>115</v>
      </c>
      <c r="B473" s="1" t="s">
        <v>135</v>
      </c>
      <c r="C473" s="1" t="s">
        <v>39</v>
      </c>
      <c r="D473" s="1" t="s">
        <v>95</v>
      </c>
      <c r="E473" s="1">
        <v>7799.8461538461543</v>
      </c>
      <c r="F473" s="1">
        <v>7700.8461538461543</v>
      </c>
      <c r="G473" s="1">
        <v>99</v>
      </c>
      <c r="H473" s="1" t="s">
        <v>82</v>
      </c>
      <c r="I473" s="1" t="s">
        <v>160</v>
      </c>
      <c r="K473" t="str">
        <f>Table1[[#This Row],[Customer Profesi]]</f>
        <v>PEGAWAI NEGERI</v>
      </c>
      <c r="L473">
        <f>COUNTIFS(K473:$K$1001,K473)</f>
        <v>155</v>
      </c>
      <c r="M473">
        <f t="shared" si="23"/>
        <v>0</v>
      </c>
      <c r="N473">
        <f t="shared" si="24"/>
        <v>8</v>
      </c>
      <c r="O473">
        <f>COUNTIFS($N$2:N473,N473)</f>
        <v>472</v>
      </c>
      <c r="P473">
        <f t="shared" si="25"/>
        <v>0</v>
      </c>
    </row>
    <row r="474" spans="1:16" x14ac:dyDescent="0.25">
      <c r="A474" s="1" t="s">
        <v>115</v>
      </c>
      <c r="B474" s="1" t="s">
        <v>135</v>
      </c>
      <c r="C474" s="1" t="s">
        <v>39</v>
      </c>
      <c r="D474" s="1" t="s">
        <v>100</v>
      </c>
      <c r="E474" s="1">
        <v>11021.619047619046</v>
      </c>
      <c r="F474" s="1">
        <v>10971.619047619046</v>
      </c>
      <c r="G474" s="1">
        <v>50</v>
      </c>
      <c r="H474" s="1" t="s">
        <v>149</v>
      </c>
      <c r="I474" s="1" t="s">
        <v>160</v>
      </c>
      <c r="K474" t="str">
        <f>Table1[[#This Row],[Customer Profesi]]</f>
        <v>APARAT</v>
      </c>
      <c r="L474">
        <f>COUNTIFS(K474:$K$1001,K474)</f>
        <v>18</v>
      </c>
      <c r="M474">
        <f t="shared" si="23"/>
        <v>0</v>
      </c>
      <c r="N474">
        <f t="shared" si="24"/>
        <v>8</v>
      </c>
      <c r="O474">
        <f>COUNTIFS($N$2:N474,N474)</f>
        <v>473</v>
      </c>
      <c r="P474">
        <f t="shared" si="25"/>
        <v>0</v>
      </c>
    </row>
    <row r="475" spans="1:16" x14ac:dyDescent="0.25">
      <c r="A475" s="1" t="s">
        <v>115</v>
      </c>
      <c r="B475" s="1" t="s">
        <v>135</v>
      </c>
      <c r="C475" s="1" t="s">
        <v>39</v>
      </c>
      <c r="D475" s="1" t="s">
        <v>98</v>
      </c>
      <c r="E475" s="1">
        <v>6982.7368421052633</v>
      </c>
      <c r="F475" s="1">
        <v>6691.7368421052633</v>
      </c>
      <c r="G475" s="1">
        <v>291</v>
      </c>
      <c r="H475" s="1" t="s">
        <v>82</v>
      </c>
      <c r="I475" s="1" t="s">
        <v>160</v>
      </c>
      <c r="K475" t="str">
        <f>Table1[[#This Row],[Customer Profesi]]</f>
        <v>PEGAWAI NEGERI</v>
      </c>
      <c r="L475">
        <f>COUNTIFS(K475:$K$1001,K475)</f>
        <v>154</v>
      </c>
      <c r="M475">
        <f t="shared" si="23"/>
        <v>0</v>
      </c>
      <c r="N475">
        <f t="shared" si="24"/>
        <v>8</v>
      </c>
      <c r="O475">
        <f>COUNTIFS($N$2:N475,N475)</f>
        <v>474</v>
      </c>
      <c r="P475">
        <f t="shared" si="25"/>
        <v>0</v>
      </c>
    </row>
    <row r="476" spans="1:16" x14ac:dyDescent="0.25">
      <c r="A476" s="1" t="s">
        <v>115</v>
      </c>
      <c r="B476" s="1" t="s">
        <v>135</v>
      </c>
      <c r="C476" s="1" t="s">
        <v>37</v>
      </c>
      <c r="D476" s="1" t="s">
        <v>98</v>
      </c>
      <c r="E476" s="1">
        <v>6947.7368421052633</v>
      </c>
      <c r="F476" s="1">
        <v>6691.7368421052633</v>
      </c>
      <c r="G476" s="1">
        <v>256</v>
      </c>
      <c r="H476" s="1" t="s">
        <v>82</v>
      </c>
      <c r="I476" s="1" t="s">
        <v>160</v>
      </c>
      <c r="K476" t="str">
        <f>Table1[[#This Row],[Customer Profesi]]</f>
        <v>PEGAWAI NEGERI</v>
      </c>
      <c r="L476">
        <f>COUNTIFS(K476:$K$1001,K476)</f>
        <v>153</v>
      </c>
      <c r="M476">
        <f t="shared" si="23"/>
        <v>0</v>
      </c>
      <c r="N476">
        <f t="shared" si="24"/>
        <v>8</v>
      </c>
      <c r="O476">
        <f>COUNTIFS($N$2:N476,N476)</f>
        <v>475</v>
      </c>
      <c r="P476">
        <f t="shared" si="25"/>
        <v>0</v>
      </c>
    </row>
    <row r="477" spans="1:16" x14ac:dyDescent="0.25">
      <c r="A477" s="1" t="s">
        <v>115</v>
      </c>
      <c r="B477" s="1" t="s">
        <v>135</v>
      </c>
      <c r="C477" s="1" t="s">
        <v>39</v>
      </c>
      <c r="D477" s="1" t="s">
        <v>96</v>
      </c>
      <c r="E477" s="1">
        <v>9362.7435897435898</v>
      </c>
      <c r="F477" s="1">
        <v>9217.7435897435898</v>
      </c>
      <c r="G477" s="1">
        <v>145</v>
      </c>
      <c r="H477" s="1" t="s">
        <v>82</v>
      </c>
      <c r="I477" s="1" t="s">
        <v>160</v>
      </c>
      <c r="K477" t="str">
        <f>Table1[[#This Row],[Customer Profesi]]</f>
        <v>PEGAWAI NEGERI</v>
      </c>
      <c r="L477">
        <f>COUNTIFS(K477:$K$1001,K477)</f>
        <v>152</v>
      </c>
      <c r="M477">
        <f t="shared" si="23"/>
        <v>0</v>
      </c>
      <c r="N477">
        <f t="shared" si="24"/>
        <v>8</v>
      </c>
      <c r="O477">
        <f>COUNTIFS($N$2:N477,N477)</f>
        <v>476</v>
      </c>
      <c r="P477">
        <f t="shared" si="25"/>
        <v>0</v>
      </c>
    </row>
    <row r="478" spans="1:16" x14ac:dyDescent="0.25">
      <c r="A478" s="1" t="s">
        <v>115</v>
      </c>
      <c r="B478" s="1" t="s">
        <v>135</v>
      </c>
      <c r="C478" s="1" t="s">
        <v>38</v>
      </c>
      <c r="D478" s="1" t="s">
        <v>99</v>
      </c>
      <c r="E478" s="1">
        <v>7704.272727272727</v>
      </c>
      <c r="F478" s="1">
        <v>7218.272727272727</v>
      </c>
      <c r="G478" s="1">
        <v>486</v>
      </c>
      <c r="H478" s="1" t="s">
        <v>82</v>
      </c>
      <c r="I478" s="1" t="s">
        <v>160</v>
      </c>
      <c r="K478" t="str">
        <f>Table1[[#This Row],[Customer Profesi]]</f>
        <v>PEGAWAI NEGERI</v>
      </c>
      <c r="L478">
        <f>COUNTIFS(K478:$K$1001,K478)</f>
        <v>151</v>
      </c>
      <c r="M478">
        <f t="shared" si="23"/>
        <v>0</v>
      </c>
      <c r="N478">
        <f t="shared" si="24"/>
        <v>8</v>
      </c>
      <c r="O478">
        <f>COUNTIFS($N$2:N478,N478)</f>
        <v>477</v>
      </c>
      <c r="P478">
        <f t="shared" si="25"/>
        <v>0</v>
      </c>
    </row>
    <row r="479" spans="1:16" x14ac:dyDescent="0.25">
      <c r="A479" s="1" t="s">
        <v>115</v>
      </c>
      <c r="B479" s="1" t="s">
        <v>135</v>
      </c>
      <c r="C479" s="1" t="s">
        <v>37</v>
      </c>
      <c r="D479" s="1" t="s">
        <v>93</v>
      </c>
      <c r="E479" s="1">
        <v>5458.7317073170734</v>
      </c>
      <c r="F479" s="1">
        <v>5216.7317073170734</v>
      </c>
      <c r="G479" s="1">
        <v>242</v>
      </c>
      <c r="H479" s="1" t="s">
        <v>82</v>
      </c>
      <c r="I479" s="1" t="s">
        <v>160</v>
      </c>
      <c r="K479" t="str">
        <f>Table1[[#This Row],[Customer Profesi]]</f>
        <v>PEGAWAI NEGERI</v>
      </c>
      <c r="L479">
        <f>COUNTIFS(K479:$K$1001,K479)</f>
        <v>150</v>
      </c>
      <c r="M479">
        <f t="shared" si="23"/>
        <v>0</v>
      </c>
      <c r="N479">
        <f t="shared" si="24"/>
        <v>8</v>
      </c>
      <c r="O479">
        <f>COUNTIFS($N$2:N479,N479)</f>
        <v>478</v>
      </c>
      <c r="P479">
        <f t="shared" si="25"/>
        <v>0</v>
      </c>
    </row>
    <row r="480" spans="1:16" x14ac:dyDescent="0.25">
      <c r="A480" s="1" t="s">
        <v>115</v>
      </c>
      <c r="B480" s="1" t="s">
        <v>135</v>
      </c>
      <c r="C480" s="1" t="s">
        <v>37</v>
      </c>
      <c r="D480" s="1" t="s">
        <v>100</v>
      </c>
      <c r="E480" s="1">
        <v>11294.619047619046</v>
      </c>
      <c r="F480" s="1">
        <v>10971.619047619046</v>
      </c>
      <c r="G480" s="1">
        <v>323</v>
      </c>
      <c r="H480" s="1" t="s">
        <v>82</v>
      </c>
      <c r="I480" s="1" t="s">
        <v>160</v>
      </c>
      <c r="K480" t="str">
        <f>Table1[[#This Row],[Customer Profesi]]</f>
        <v>PEGAWAI NEGERI</v>
      </c>
      <c r="L480">
        <f>COUNTIFS(K480:$K$1001,K480)</f>
        <v>149</v>
      </c>
      <c r="M480">
        <f t="shared" si="23"/>
        <v>0</v>
      </c>
      <c r="N480">
        <f t="shared" si="24"/>
        <v>8</v>
      </c>
      <c r="O480">
        <f>COUNTIFS($N$2:N480,N480)</f>
        <v>479</v>
      </c>
      <c r="P480">
        <f t="shared" si="25"/>
        <v>0</v>
      </c>
    </row>
    <row r="481" spans="1:16" x14ac:dyDescent="0.25">
      <c r="A481" s="1" t="s">
        <v>115</v>
      </c>
      <c r="B481" s="1" t="s">
        <v>135</v>
      </c>
      <c r="C481" s="1" t="s">
        <v>38</v>
      </c>
      <c r="D481" s="1" t="s">
        <v>99</v>
      </c>
      <c r="E481" s="1">
        <v>7298.272727272727</v>
      </c>
      <c r="F481" s="1">
        <v>7218.272727272727</v>
      </c>
      <c r="G481" s="1">
        <v>80</v>
      </c>
      <c r="H481" s="1" t="s">
        <v>82</v>
      </c>
      <c r="I481" s="1" t="s">
        <v>160</v>
      </c>
      <c r="K481" t="str">
        <f>Table1[[#This Row],[Customer Profesi]]</f>
        <v>PEGAWAI NEGERI</v>
      </c>
      <c r="L481">
        <f>COUNTIFS(K481:$K$1001,K481)</f>
        <v>148</v>
      </c>
      <c r="M481">
        <f t="shared" si="23"/>
        <v>0</v>
      </c>
      <c r="N481">
        <f t="shared" si="24"/>
        <v>8</v>
      </c>
      <c r="O481">
        <f>COUNTIFS($N$2:N481,N481)</f>
        <v>480</v>
      </c>
      <c r="P481">
        <f t="shared" si="25"/>
        <v>0</v>
      </c>
    </row>
    <row r="482" spans="1:16" x14ac:dyDescent="0.25">
      <c r="A482" s="1" t="s">
        <v>115</v>
      </c>
      <c r="B482" s="1" t="s">
        <v>135</v>
      </c>
      <c r="C482" s="1" t="s">
        <v>38</v>
      </c>
      <c r="D482" s="1" t="s">
        <v>94</v>
      </c>
      <c r="E482" s="1">
        <v>8395.5108695652179</v>
      </c>
      <c r="F482" s="1">
        <v>8191.5108695652179</v>
      </c>
      <c r="G482" s="1">
        <v>204</v>
      </c>
      <c r="H482" s="1" t="s">
        <v>82</v>
      </c>
      <c r="I482" s="1" t="s">
        <v>160</v>
      </c>
      <c r="K482" t="str">
        <f>Table1[[#This Row],[Customer Profesi]]</f>
        <v>PEGAWAI NEGERI</v>
      </c>
      <c r="L482">
        <f>COUNTIFS(K482:$K$1001,K482)</f>
        <v>147</v>
      </c>
      <c r="M482">
        <f t="shared" si="23"/>
        <v>0</v>
      </c>
      <c r="N482">
        <f t="shared" si="24"/>
        <v>8</v>
      </c>
      <c r="O482">
        <f>COUNTIFS($N$2:N482,N482)</f>
        <v>481</v>
      </c>
      <c r="P482">
        <f t="shared" si="25"/>
        <v>0</v>
      </c>
    </row>
    <row r="483" spans="1:16" x14ac:dyDescent="0.25">
      <c r="A483" s="1" t="s">
        <v>115</v>
      </c>
      <c r="B483" s="1" t="s">
        <v>135</v>
      </c>
      <c r="C483" s="1" t="s">
        <v>38</v>
      </c>
      <c r="D483" s="1" t="s">
        <v>94</v>
      </c>
      <c r="E483" s="1">
        <v>8691.5108695652179</v>
      </c>
      <c r="F483" s="1">
        <v>8191.5108695652179</v>
      </c>
      <c r="G483" s="1">
        <v>500</v>
      </c>
      <c r="H483" s="1" t="s">
        <v>81</v>
      </c>
      <c r="I483" s="1" t="s">
        <v>160</v>
      </c>
      <c r="K483" t="str">
        <f>Table1[[#This Row],[Customer Profesi]]</f>
        <v>KARYAWAN SWASTA</v>
      </c>
      <c r="L483">
        <f>COUNTIFS(K483:$K$1001,K483)</f>
        <v>140</v>
      </c>
      <c r="M483">
        <f t="shared" si="23"/>
        <v>0</v>
      </c>
      <c r="N483">
        <f t="shared" si="24"/>
        <v>8</v>
      </c>
      <c r="O483">
        <f>COUNTIFS($N$2:N483,N483)</f>
        <v>482</v>
      </c>
      <c r="P483">
        <f t="shared" si="25"/>
        <v>0</v>
      </c>
    </row>
    <row r="484" spans="1:16" x14ac:dyDescent="0.25">
      <c r="A484" s="1" t="s">
        <v>115</v>
      </c>
      <c r="B484" s="1" t="s">
        <v>135</v>
      </c>
      <c r="C484" s="1" t="s">
        <v>38</v>
      </c>
      <c r="D484" s="1" t="s">
        <v>95</v>
      </c>
      <c r="E484" s="1">
        <v>7757.8461538461543</v>
      </c>
      <c r="F484" s="1">
        <v>7700.8461538461543</v>
      </c>
      <c r="G484" s="1">
        <v>57</v>
      </c>
      <c r="H484" s="1" t="s">
        <v>82</v>
      </c>
      <c r="I484" s="1" t="s">
        <v>160</v>
      </c>
      <c r="K484" t="str">
        <f>Table1[[#This Row],[Customer Profesi]]</f>
        <v>PEGAWAI NEGERI</v>
      </c>
      <c r="L484">
        <f>COUNTIFS(K484:$K$1001,K484)</f>
        <v>146</v>
      </c>
      <c r="M484">
        <f t="shared" si="23"/>
        <v>0</v>
      </c>
      <c r="N484">
        <f t="shared" si="24"/>
        <v>8</v>
      </c>
      <c r="O484">
        <f>COUNTIFS($N$2:N484,N484)</f>
        <v>483</v>
      </c>
      <c r="P484">
        <f t="shared" si="25"/>
        <v>0</v>
      </c>
    </row>
    <row r="485" spans="1:16" x14ac:dyDescent="0.25">
      <c r="A485" s="1" t="s">
        <v>115</v>
      </c>
      <c r="B485" s="1" t="s">
        <v>135</v>
      </c>
      <c r="C485" s="1" t="s">
        <v>39</v>
      </c>
      <c r="D485" s="1" t="s">
        <v>100</v>
      </c>
      <c r="E485" s="1">
        <v>11379.619047619046</v>
      </c>
      <c r="F485" s="1">
        <v>10971.619047619046</v>
      </c>
      <c r="G485" s="1">
        <v>408</v>
      </c>
      <c r="H485" s="1" t="s">
        <v>82</v>
      </c>
      <c r="I485" s="1" t="s">
        <v>160</v>
      </c>
      <c r="K485" t="str">
        <f>Table1[[#This Row],[Customer Profesi]]</f>
        <v>PEGAWAI NEGERI</v>
      </c>
      <c r="L485">
        <f>COUNTIFS(K485:$K$1001,K485)</f>
        <v>145</v>
      </c>
      <c r="M485">
        <f t="shared" si="23"/>
        <v>0</v>
      </c>
      <c r="N485">
        <f t="shared" si="24"/>
        <v>8</v>
      </c>
      <c r="O485">
        <f>COUNTIFS($N$2:N485,N485)</f>
        <v>484</v>
      </c>
      <c r="P485">
        <f t="shared" si="25"/>
        <v>0</v>
      </c>
    </row>
    <row r="486" spans="1:16" x14ac:dyDescent="0.25">
      <c r="A486" s="1" t="s">
        <v>115</v>
      </c>
      <c r="B486" s="1" t="s">
        <v>135</v>
      </c>
      <c r="C486" s="1" t="s">
        <v>39</v>
      </c>
      <c r="D486" s="1" t="s">
        <v>94</v>
      </c>
      <c r="E486" s="1">
        <v>8502.5108695652179</v>
      </c>
      <c r="F486" s="1">
        <v>8191.5108695652179</v>
      </c>
      <c r="G486" s="1">
        <v>311</v>
      </c>
      <c r="H486" s="1" t="s">
        <v>149</v>
      </c>
      <c r="I486" s="1" t="s">
        <v>160</v>
      </c>
      <c r="K486" t="str">
        <f>Table1[[#This Row],[Customer Profesi]]</f>
        <v>APARAT</v>
      </c>
      <c r="L486">
        <f>COUNTIFS(K486:$K$1001,K486)</f>
        <v>17</v>
      </c>
      <c r="M486">
        <f t="shared" si="23"/>
        <v>0</v>
      </c>
      <c r="N486">
        <f t="shared" si="24"/>
        <v>8</v>
      </c>
      <c r="O486">
        <f>COUNTIFS($N$2:N486,N486)</f>
        <v>485</v>
      </c>
      <c r="P486">
        <f t="shared" si="25"/>
        <v>0</v>
      </c>
    </row>
    <row r="487" spans="1:16" x14ac:dyDescent="0.25">
      <c r="A487" s="1" t="s">
        <v>115</v>
      </c>
      <c r="B487" s="1" t="s">
        <v>136</v>
      </c>
      <c r="C487" s="1" t="s">
        <v>40</v>
      </c>
      <c r="D487" s="1" t="s">
        <v>92</v>
      </c>
      <c r="E487" s="1">
        <v>8910.174757281553</v>
      </c>
      <c r="F487" s="1">
        <v>8675.174757281553</v>
      </c>
      <c r="G487" s="1">
        <v>235</v>
      </c>
      <c r="H487" s="1" t="s">
        <v>81</v>
      </c>
      <c r="I487" s="1" t="s">
        <v>160</v>
      </c>
      <c r="K487" t="str">
        <f>Table1[[#This Row],[Customer Profesi]]</f>
        <v>KARYAWAN SWASTA</v>
      </c>
      <c r="L487">
        <f>COUNTIFS(K487:$K$1001,K487)</f>
        <v>139</v>
      </c>
      <c r="M487">
        <f t="shared" si="23"/>
        <v>0</v>
      </c>
      <c r="N487">
        <f t="shared" si="24"/>
        <v>8</v>
      </c>
      <c r="O487">
        <f>COUNTIFS($N$2:N487,N487)</f>
        <v>486</v>
      </c>
      <c r="P487">
        <f t="shared" si="25"/>
        <v>0</v>
      </c>
    </row>
    <row r="488" spans="1:16" x14ac:dyDescent="0.25">
      <c r="A488" s="1" t="s">
        <v>115</v>
      </c>
      <c r="B488" s="1" t="s">
        <v>136</v>
      </c>
      <c r="C488" s="1" t="s">
        <v>41</v>
      </c>
      <c r="D488" s="1" t="s">
        <v>95</v>
      </c>
      <c r="E488" s="1">
        <v>7911.8461538461543</v>
      </c>
      <c r="F488" s="1">
        <v>7700.8461538461543</v>
      </c>
      <c r="G488" s="1">
        <v>211</v>
      </c>
      <c r="H488" s="1" t="s">
        <v>82</v>
      </c>
      <c r="I488" s="1" t="s">
        <v>160</v>
      </c>
      <c r="K488" t="str">
        <f>Table1[[#This Row],[Customer Profesi]]</f>
        <v>PEGAWAI NEGERI</v>
      </c>
      <c r="L488">
        <f>COUNTIFS(K488:$K$1001,K488)</f>
        <v>144</v>
      </c>
      <c r="M488">
        <f t="shared" si="23"/>
        <v>0</v>
      </c>
      <c r="N488">
        <f t="shared" si="24"/>
        <v>8</v>
      </c>
      <c r="O488">
        <f>COUNTIFS($N$2:N488,N488)</f>
        <v>487</v>
      </c>
      <c r="P488">
        <f t="shared" si="25"/>
        <v>0</v>
      </c>
    </row>
    <row r="489" spans="1:16" x14ac:dyDescent="0.25">
      <c r="A489" s="1" t="s">
        <v>115</v>
      </c>
      <c r="B489" s="1" t="s">
        <v>136</v>
      </c>
      <c r="C489" s="1" t="s">
        <v>40</v>
      </c>
      <c r="D489" s="1" t="s">
        <v>96</v>
      </c>
      <c r="E489" s="1">
        <v>9460.7435897435898</v>
      </c>
      <c r="F489" s="1">
        <v>9217.7435897435898</v>
      </c>
      <c r="G489" s="1">
        <v>243</v>
      </c>
      <c r="H489" s="1" t="s">
        <v>84</v>
      </c>
      <c r="I489" s="1" t="s">
        <v>160</v>
      </c>
      <c r="K489" t="str">
        <f>Table1[[#This Row],[Customer Profesi]]</f>
        <v>PENDIDIKAN</v>
      </c>
      <c r="L489">
        <f>COUNTIFS(K489:$K$1001,K489)</f>
        <v>70</v>
      </c>
      <c r="M489">
        <f t="shared" si="23"/>
        <v>0</v>
      </c>
      <c r="N489">
        <f t="shared" si="24"/>
        <v>8</v>
      </c>
      <c r="O489">
        <f>COUNTIFS($N$2:N489,N489)</f>
        <v>488</v>
      </c>
      <c r="P489">
        <f t="shared" si="25"/>
        <v>0</v>
      </c>
    </row>
    <row r="490" spans="1:16" x14ac:dyDescent="0.25">
      <c r="A490" s="1" t="s">
        <v>115</v>
      </c>
      <c r="B490" s="1" t="s">
        <v>136</v>
      </c>
      <c r="C490" s="1" t="s">
        <v>42</v>
      </c>
      <c r="D490" s="1" t="s">
        <v>92</v>
      </c>
      <c r="E490" s="1">
        <v>9131.174757281553</v>
      </c>
      <c r="F490" s="1">
        <v>8675.174757281553</v>
      </c>
      <c r="G490" s="1">
        <v>456</v>
      </c>
      <c r="H490" s="1" t="s">
        <v>81</v>
      </c>
      <c r="I490" s="1" t="s">
        <v>160</v>
      </c>
      <c r="K490" t="str">
        <f>Table1[[#This Row],[Customer Profesi]]</f>
        <v>KARYAWAN SWASTA</v>
      </c>
      <c r="L490">
        <f>COUNTIFS(K490:$K$1001,K490)</f>
        <v>138</v>
      </c>
      <c r="M490">
        <f t="shared" si="23"/>
        <v>0</v>
      </c>
      <c r="N490">
        <f t="shared" si="24"/>
        <v>8</v>
      </c>
      <c r="O490">
        <f>COUNTIFS($N$2:N490,N490)</f>
        <v>489</v>
      </c>
      <c r="P490">
        <f t="shared" si="25"/>
        <v>0</v>
      </c>
    </row>
    <row r="491" spans="1:16" x14ac:dyDescent="0.25">
      <c r="A491" s="1" t="s">
        <v>115</v>
      </c>
      <c r="B491" s="1" t="s">
        <v>136</v>
      </c>
      <c r="C491" s="1" t="s">
        <v>42</v>
      </c>
      <c r="D491" s="1" t="s">
        <v>93</v>
      </c>
      <c r="E491" s="1">
        <v>5492.7317073170734</v>
      </c>
      <c r="F491" s="1">
        <v>5216.7317073170734</v>
      </c>
      <c r="G491" s="1">
        <v>276</v>
      </c>
      <c r="H491" s="1" t="s">
        <v>84</v>
      </c>
      <c r="I491" s="1" t="s">
        <v>160</v>
      </c>
      <c r="K491" t="str">
        <f>Table1[[#This Row],[Customer Profesi]]</f>
        <v>PENDIDIKAN</v>
      </c>
      <c r="L491">
        <f>COUNTIFS(K491:$K$1001,K491)</f>
        <v>69</v>
      </c>
      <c r="M491">
        <f t="shared" si="23"/>
        <v>0</v>
      </c>
      <c r="N491">
        <f t="shared" si="24"/>
        <v>8</v>
      </c>
      <c r="O491">
        <f>COUNTIFS($N$2:N491,N491)</f>
        <v>490</v>
      </c>
      <c r="P491">
        <f t="shared" si="25"/>
        <v>0</v>
      </c>
    </row>
    <row r="492" spans="1:16" x14ac:dyDescent="0.25">
      <c r="A492" s="1" t="s">
        <v>115</v>
      </c>
      <c r="B492" s="1" t="s">
        <v>136</v>
      </c>
      <c r="C492" s="1" t="s">
        <v>42</v>
      </c>
      <c r="D492" s="1" t="s">
        <v>97</v>
      </c>
      <c r="E492" s="1">
        <v>6458.3039215686276</v>
      </c>
      <c r="F492" s="1">
        <v>6200.3039215686276</v>
      </c>
      <c r="G492" s="1">
        <v>258</v>
      </c>
      <c r="H492" s="1" t="s">
        <v>149</v>
      </c>
      <c r="I492" s="1" t="s">
        <v>160</v>
      </c>
      <c r="K492" t="str">
        <f>Table1[[#This Row],[Customer Profesi]]</f>
        <v>APARAT</v>
      </c>
      <c r="L492">
        <f>COUNTIFS(K492:$K$1001,K492)</f>
        <v>16</v>
      </c>
      <c r="M492">
        <f t="shared" si="23"/>
        <v>0</v>
      </c>
      <c r="N492">
        <f t="shared" si="24"/>
        <v>8</v>
      </c>
      <c r="O492">
        <f>COUNTIFS($N$2:N492,N492)</f>
        <v>491</v>
      </c>
      <c r="P492">
        <f t="shared" si="25"/>
        <v>0</v>
      </c>
    </row>
    <row r="493" spans="1:16" x14ac:dyDescent="0.25">
      <c r="A493" s="1" t="s">
        <v>115</v>
      </c>
      <c r="B493" s="1" t="s">
        <v>136</v>
      </c>
      <c r="C493" s="1" t="s">
        <v>41</v>
      </c>
      <c r="D493" s="1" t="s">
        <v>97</v>
      </c>
      <c r="E493" s="1">
        <v>6362.3039215686276</v>
      </c>
      <c r="F493" s="1">
        <v>6200.3039215686276</v>
      </c>
      <c r="G493" s="1">
        <v>162</v>
      </c>
      <c r="H493" s="1" t="s">
        <v>84</v>
      </c>
      <c r="I493" s="1" t="s">
        <v>160</v>
      </c>
      <c r="K493" t="str">
        <f>Table1[[#This Row],[Customer Profesi]]</f>
        <v>PENDIDIKAN</v>
      </c>
      <c r="L493">
        <f>COUNTIFS(K493:$K$1001,K493)</f>
        <v>68</v>
      </c>
      <c r="M493">
        <f t="shared" si="23"/>
        <v>0</v>
      </c>
      <c r="N493">
        <f t="shared" si="24"/>
        <v>8</v>
      </c>
      <c r="O493">
        <f>COUNTIFS($N$2:N493,N493)</f>
        <v>492</v>
      </c>
      <c r="P493">
        <f t="shared" si="25"/>
        <v>0</v>
      </c>
    </row>
    <row r="494" spans="1:16" x14ac:dyDescent="0.25">
      <c r="A494" s="1" t="s">
        <v>115</v>
      </c>
      <c r="B494" s="1" t="s">
        <v>136</v>
      </c>
      <c r="C494" s="1" t="s">
        <v>40</v>
      </c>
      <c r="D494" s="1" t="s">
        <v>98</v>
      </c>
      <c r="E494" s="1">
        <v>7171.7368421052633</v>
      </c>
      <c r="F494" s="1">
        <v>6691.7368421052633</v>
      </c>
      <c r="G494" s="1">
        <v>480</v>
      </c>
      <c r="H494" s="1" t="s">
        <v>82</v>
      </c>
      <c r="I494" s="1" t="s">
        <v>160</v>
      </c>
      <c r="K494" t="str">
        <f>Table1[[#This Row],[Customer Profesi]]</f>
        <v>PEGAWAI NEGERI</v>
      </c>
      <c r="L494">
        <f>COUNTIFS(K494:$K$1001,K494)</f>
        <v>143</v>
      </c>
      <c r="M494">
        <f t="shared" si="23"/>
        <v>0</v>
      </c>
      <c r="N494">
        <f t="shared" si="24"/>
        <v>8</v>
      </c>
      <c r="O494">
        <f>COUNTIFS($N$2:N494,N494)</f>
        <v>493</v>
      </c>
      <c r="P494">
        <f t="shared" si="25"/>
        <v>0</v>
      </c>
    </row>
    <row r="495" spans="1:16" x14ac:dyDescent="0.25">
      <c r="A495" s="1" t="s">
        <v>115</v>
      </c>
      <c r="B495" s="1" t="s">
        <v>136</v>
      </c>
      <c r="C495" s="1" t="s">
        <v>42</v>
      </c>
      <c r="D495" s="1" t="s">
        <v>93</v>
      </c>
      <c r="E495" s="1">
        <v>5566.7317073170734</v>
      </c>
      <c r="F495" s="1">
        <v>5216.7317073170734</v>
      </c>
      <c r="G495" s="1">
        <v>350</v>
      </c>
      <c r="H495" s="1" t="s">
        <v>81</v>
      </c>
      <c r="I495" s="1" t="s">
        <v>160</v>
      </c>
      <c r="K495" t="str">
        <f>Table1[[#This Row],[Customer Profesi]]</f>
        <v>KARYAWAN SWASTA</v>
      </c>
      <c r="L495">
        <f>COUNTIFS(K495:$K$1001,K495)</f>
        <v>137</v>
      </c>
      <c r="M495">
        <f t="shared" si="23"/>
        <v>0</v>
      </c>
      <c r="N495">
        <f t="shared" si="24"/>
        <v>8</v>
      </c>
      <c r="O495">
        <f>COUNTIFS($N$2:N495,N495)</f>
        <v>494</v>
      </c>
      <c r="P495">
        <f t="shared" si="25"/>
        <v>0</v>
      </c>
    </row>
    <row r="496" spans="1:16" x14ac:dyDescent="0.25">
      <c r="A496" s="1" t="s">
        <v>115</v>
      </c>
      <c r="B496" s="1" t="s">
        <v>136</v>
      </c>
      <c r="C496" s="1" t="s">
        <v>40</v>
      </c>
      <c r="D496" s="1" t="s">
        <v>95</v>
      </c>
      <c r="E496" s="1">
        <v>7935.8461538461543</v>
      </c>
      <c r="F496" s="1">
        <v>7700.8461538461543</v>
      </c>
      <c r="G496" s="1">
        <v>235</v>
      </c>
      <c r="H496" s="1" t="s">
        <v>81</v>
      </c>
      <c r="I496" s="1" t="s">
        <v>160</v>
      </c>
      <c r="K496" t="str">
        <f>Table1[[#This Row],[Customer Profesi]]</f>
        <v>KARYAWAN SWASTA</v>
      </c>
      <c r="L496">
        <f>COUNTIFS(K496:$K$1001,K496)</f>
        <v>136</v>
      </c>
      <c r="M496">
        <f t="shared" si="23"/>
        <v>0</v>
      </c>
      <c r="N496">
        <f t="shared" si="24"/>
        <v>8</v>
      </c>
      <c r="O496">
        <f>COUNTIFS($N$2:N496,N496)</f>
        <v>495</v>
      </c>
      <c r="P496">
        <f t="shared" si="25"/>
        <v>0</v>
      </c>
    </row>
    <row r="497" spans="1:16" x14ac:dyDescent="0.25">
      <c r="A497" s="1" t="s">
        <v>115</v>
      </c>
      <c r="B497" s="1" t="s">
        <v>136</v>
      </c>
      <c r="C497" s="1" t="s">
        <v>41</v>
      </c>
      <c r="D497" s="1" t="s">
        <v>101</v>
      </c>
      <c r="E497" s="1">
        <v>6099.6842105263158</v>
      </c>
      <c r="F497" s="1">
        <v>5727.6842105263158</v>
      </c>
      <c r="G497" s="1">
        <v>372</v>
      </c>
      <c r="H497" s="1" t="s">
        <v>82</v>
      </c>
      <c r="I497" s="1" t="s">
        <v>160</v>
      </c>
      <c r="K497" t="str">
        <f>Table1[[#This Row],[Customer Profesi]]</f>
        <v>PEGAWAI NEGERI</v>
      </c>
      <c r="L497">
        <f>COUNTIFS(K497:$K$1001,K497)</f>
        <v>142</v>
      </c>
      <c r="M497">
        <f t="shared" si="23"/>
        <v>0</v>
      </c>
      <c r="N497">
        <f t="shared" si="24"/>
        <v>8</v>
      </c>
      <c r="O497">
        <f>COUNTIFS($N$2:N497,N497)</f>
        <v>496</v>
      </c>
      <c r="P497">
        <f t="shared" si="25"/>
        <v>0</v>
      </c>
    </row>
    <row r="498" spans="1:16" x14ac:dyDescent="0.25">
      <c r="A498" s="1" t="s">
        <v>115</v>
      </c>
      <c r="B498" s="1" t="s">
        <v>136</v>
      </c>
      <c r="C498" s="1" t="s">
        <v>40</v>
      </c>
      <c r="D498" s="1" t="s">
        <v>99</v>
      </c>
      <c r="E498" s="1">
        <v>7581.272727272727</v>
      </c>
      <c r="F498" s="1">
        <v>7218.272727272727</v>
      </c>
      <c r="G498" s="1">
        <v>363</v>
      </c>
      <c r="H498" s="1" t="s">
        <v>82</v>
      </c>
      <c r="I498" s="1" t="s">
        <v>160</v>
      </c>
      <c r="K498" t="str">
        <f>Table1[[#This Row],[Customer Profesi]]</f>
        <v>PEGAWAI NEGERI</v>
      </c>
      <c r="L498">
        <f>COUNTIFS(K498:$K$1001,K498)</f>
        <v>141</v>
      </c>
      <c r="M498">
        <f t="shared" si="23"/>
        <v>0</v>
      </c>
      <c r="N498">
        <f t="shared" si="24"/>
        <v>8</v>
      </c>
      <c r="O498">
        <f>COUNTIFS($N$2:N498,N498)</f>
        <v>497</v>
      </c>
      <c r="P498">
        <f t="shared" si="25"/>
        <v>0</v>
      </c>
    </row>
    <row r="499" spans="1:16" x14ac:dyDescent="0.25">
      <c r="A499" s="1" t="s">
        <v>115</v>
      </c>
      <c r="B499" s="1" t="s">
        <v>136</v>
      </c>
      <c r="C499" s="1" t="s">
        <v>42</v>
      </c>
      <c r="D499" s="1" t="s">
        <v>94</v>
      </c>
      <c r="E499" s="1">
        <v>8311.5108695652179</v>
      </c>
      <c r="F499" s="1">
        <v>8191.5108695652179</v>
      </c>
      <c r="G499" s="1">
        <v>120</v>
      </c>
      <c r="H499" s="1" t="s">
        <v>82</v>
      </c>
      <c r="I499" s="1" t="s">
        <v>160</v>
      </c>
      <c r="K499" t="str">
        <f>Table1[[#This Row],[Customer Profesi]]</f>
        <v>PEGAWAI NEGERI</v>
      </c>
      <c r="L499">
        <f>COUNTIFS(K499:$K$1001,K499)</f>
        <v>140</v>
      </c>
      <c r="M499">
        <f t="shared" si="23"/>
        <v>0</v>
      </c>
      <c r="N499">
        <f t="shared" si="24"/>
        <v>8</v>
      </c>
      <c r="O499">
        <f>COUNTIFS($N$2:N499,N499)</f>
        <v>498</v>
      </c>
      <c r="P499">
        <f t="shared" si="25"/>
        <v>0</v>
      </c>
    </row>
    <row r="500" spans="1:16" x14ac:dyDescent="0.25">
      <c r="A500" s="1" t="s">
        <v>115</v>
      </c>
      <c r="B500" s="1" t="s">
        <v>136</v>
      </c>
      <c r="C500" s="1" t="s">
        <v>41</v>
      </c>
      <c r="D500" s="1" t="s">
        <v>96</v>
      </c>
      <c r="E500" s="1">
        <v>9591.7435897435898</v>
      </c>
      <c r="F500" s="1">
        <v>9217.7435897435898</v>
      </c>
      <c r="G500" s="1">
        <v>374</v>
      </c>
      <c r="H500" s="1" t="s">
        <v>82</v>
      </c>
      <c r="I500" s="1" t="s">
        <v>160</v>
      </c>
      <c r="K500" t="str">
        <f>Table1[[#This Row],[Customer Profesi]]</f>
        <v>PEGAWAI NEGERI</v>
      </c>
      <c r="L500">
        <f>COUNTIFS(K500:$K$1001,K500)</f>
        <v>139</v>
      </c>
      <c r="M500">
        <f t="shared" si="23"/>
        <v>0</v>
      </c>
      <c r="N500">
        <f t="shared" si="24"/>
        <v>8</v>
      </c>
      <c r="O500">
        <f>COUNTIFS($N$2:N500,N500)</f>
        <v>499</v>
      </c>
      <c r="P500">
        <f t="shared" si="25"/>
        <v>0</v>
      </c>
    </row>
    <row r="501" spans="1:16" x14ac:dyDescent="0.25">
      <c r="A501" s="1" t="s">
        <v>115</v>
      </c>
      <c r="B501" s="1" t="s">
        <v>136</v>
      </c>
      <c r="C501" s="1" t="s">
        <v>41</v>
      </c>
      <c r="D501" s="1" t="s">
        <v>94</v>
      </c>
      <c r="E501" s="1">
        <v>8288.5108695652179</v>
      </c>
      <c r="F501" s="1">
        <v>8191.5108695652179</v>
      </c>
      <c r="G501" s="1">
        <v>97</v>
      </c>
      <c r="H501" s="1" t="s">
        <v>81</v>
      </c>
      <c r="I501" s="1" t="s">
        <v>160</v>
      </c>
      <c r="K501" t="str">
        <f>Table1[[#This Row],[Customer Profesi]]</f>
        <v>KARYAWAN SWASTA</v>
      </c>
      <c r="L501">
        <f>COUNTIFS(K501:$K$1001,K501)</f>
        <v>135</v>
      </c>
      <c r="M501">
        <f t="shared" si="23"/>
        <v>0</v>
      </c>
      <c r="N501">
        <f t="shared" si="24"/>
        <v>8</v>
      </c>
      <c r="O501">
        <f>COUNTIFS($N$2:N501,N501)</f>
        <v>500</v>
      </c>
      <c r="P501">
        <f t="shared" si="25"/>
        <v>0</v>
      </c>
    </row>
    <row r="502" spans="1:16" x14ac:dyDescent="0.25">
      <c r="A502" s="1" t="s">
        <v>115</v>
      </c>
      <c r="B502" s="1" t="s">
        <v>136</v>
      </c>
      <c r="C502" s="1" t="s">
        <v>41</v>
      </c>
      <c r="D502" s="1" t="s">
        <v>99</v>
      </c>
      <c r="E502" s="1">
        <v>7494.272727272727</v>
      </c>
      <c r="F502" s="1">
        <v>7218.272727272727</v>
      </c>
      <c r="G502" s="1">
        <v>276</v>
      </c>
      <c r="H502" s="1" t="s">
        <v>82</v>
      </c>
      <c r="I502" s="1" t="s">
        <v>160</v>
      </c>
      <c r="K502" t="str">
        <f>Table1[[#This Row],[Customer Profesi]]</f>
        <v>PEGAWAI NEGERI</v>
      </c>
      <c r="L502">
        <f>COUNTIFS(K502:$K$1001,K502)</f>
        <v>138</v>
      </c>
      <c r="M502">
        <f t="shared" si="23"/>
        <v>0</v>
      </c>
      <c r="N502">
        <f t="shared" si="24"/>
        <v>8</v>
      </c>
      <c r="O502">
        <f>COUNTIFS($N$2:N502,N502)</f>
        <v>501</v>
      </c>
      <c r="P502">
        <f t="shared" si="25"/>
        <v>0</v>
      </c>
    </row>
    <row r="503" spans="1:16" x14ac:dyDescent="0.25">
      <c r="A503" s="1" t="s">
        <v>115</v>
      </c>
      <c r="B503" s="1" t="s">
        <v>136</v>
      </c>
      <c r="C503" s="1" t="s">
        <v>42</v>
      </c>
      <c r="D503" s="1" t="s">
        <v>98</v>
      </c>
      <c r="E503" s="1">
        <v>6879.7368421052633</v>
      </c>
      <c r="F503" s="1">
        <v>6691.7368421052633</v>
      </c>
      <c r="G503" s="1">
        <v>188</v>
      </c>
      <c r="H503" s="1" t="s">
        <v>82</v>
      </c>
      <c r="I503" s="1" t="s">
        <v>160</v>
      </c>
      <c r="K503" t="str">
        <f>Table1[[#This Row],[Customer Profesi]]</f>
        <v>PEGAWAI NEGERI</v>
      </c>
      <c r="L503">
        <f>COUNTIFS(K503:$K$1001,K503)</f>
        <v>137</v>
      </c>
      <c r="M503">
        <f t="shared" si="23"/>
        <v>0</v>
      </c>
      <c r="N503">
        <f t="shared" si="24"/>
        <v>8</v>
      </c>
      <c r="O503">
        <f>COUNTIFS($N$2:N503,N503)</f>
        <v>502</v>
      </c>
      <c r="P503">
        <f t="shared" si="25"/>
        <v>0</v>
      </c>
    </row>
    <row r="504" spans="1:16" x14ac:dyDescent="0.25">
      <c r="A504" s="1" t="s">
        <v>115</v>
      </c>
      <c r="B504" s="1" t="s">
        <v>136</v>
      </c>
      <c r="C504" s="1" t="s">
        <v>41</v>
      </c>
      <c r="D504" s="1" t="s">
        <v>94</v>
      </c>
      <c r="E504" s="1">
        <v>8404.5108695652179</v>
      </c>
      <c r="F504" s="1">
        <v>8191.5108695652179</v>
      </c>
      <c r="G504" s="1">
        <v>213</v>
      </c>
      <c r="H504" s="1" t="s">
        <v>81</v>
      </c>
      <c r="I504" s="1" t="s">
        <v>160</v>
      </c>
      <c r="K504" t="str">
        <f>Table1[[#This Row],[Customer Profesi]]</f>
        <v>KARYAWAN SWASTA</v>
      </c>
      <c r="L504">
        <f>COUNTIFS(K504:$K$1001,K504)</f>
        <v>134</v>
      </c>
      <c r="M504">
        <f t="shared" si="23"/>
        <v>0</v>
      </c>
      <c r="N504">
        <f t="shared" si="24"/>
        <v>8</v>
      </c>
      <c r="O504">
        <f>COUNTIFS($N$2:N504,N504)</f>
        <v>503</v>
      </c>
      <c r="P504">
        <f t="shared" si="25"/>
        <v>0</v>
      </c>
    </row>
    <row r="505" spans="1:16" x14ac:dyDescent="0.25">
      <c r="A505" s="1" t="s">
        <v>115</v>
      </c>
      <c r="B505" s="1" t="s">
        <v>136</v>
      </c>
      <c r="C505" s="1" t="s">
        <v>40</v>
      </c>
      <c r="D505" s="1" t="s">
        <v>93</v>
      </c>
      <c r="E505" s="1">
        <v>5685.7317073170734</v>
      </c>
      <c r="F505" s="1">
        <v>5216.7317073170734</v>
      </c>
      <c r="G505" s="1">
        <v>469</v>
      </c>
      <c r="H505" s="1" t="s">
        <v>81</v>
      </c>
      <c r="I505" s="1" t="s">
        <v>160</v>
      </c>
      <c r="K505" t="str">
        <f>Table1[[#This Row],[Customer Profesi]]</f>
        <v>KARYAWAN SWASTA</v>
      </c>
      <c r="L505">
        <f>COUNTIFS(K505:$K$1001,K505)</f>
        <v>133</v>
      </c>
      <c r="M505">
        <f t="shared" si="23"/>
        <v>0</v>
      </c>
      <c r="N505">
        <f t="shared" si="24"/>
        <v>8</v>
      </c>
      <c r="O505">
        <f>COUNTIFS($N$2:N505,N505)</f>
        <v>504</v>
      </c>
      <c r="P505">
        <f t="shared" si="25"/>
        <v>0</v>
      </c>
    </row>
    <row r="506" spans="1:16" x14ac:dyDescent="0.25">
      <c r="A506" s="1" t="s">
        <v>115</v>
      </c>
      <c r="B506" s="1" t="s">
        <v>136</v>
      </c>
      <c r="C506" s="1" t="s">
        <v>42</v>
      </c>
      <c r="D506" s="1" t="s">
        <v>99</v>
      </c>
      <c r="E506" s="1">
        <v>7372.272727272727</v>
      </c>
      <c r="F506" s="1">
        <v>7218.272727272727</v>
      </c>
      <c r="G506" s="1">
        <v>154</v>
      </c>
      <c r="H506" s="1" t="s">
        <v>82</v>
      </c>
      <c r="I506" s="1" t="s">
        <v>160</v>
      </c>
      <c r="K506" t="str">
        <f>Table1[[#This Row],[Customer Profesi]]</f>
        <v>PEGAWAI NEGERI</v>
      </c>
      <c r="L506">
        <f>COUNTIFS(K506:$K$1001,K506)</f>
        <v>136</v>
      </c>
      <c r="M506">
        <f t="shared" si="23"/>
        <v>0</v>
      </c>
      <c r="N506">
        <f t="shared" si="24"/>
        <v>8</v>
      </c>
      <c r="O506">
        <f>COUNTIFS($N$2:N506,N506)</f>
        <v>505</v>
      </c>
      <c r="P506">
        <f t="shared" si="25"/>
        <v>0</v>
      </c>
    </row>
    <row r="507" spans="1:16" x14ac:dyDescent="0.25">
      <c r="A507" s="1" t="s">
        <v>115</v>
      </c>
      <c r="B507" s="1" t="s">
        <v>136</v>
      </c>
      <c r="C507" s="1" t="s">
        <v>41</v>
      </c>
      <c r="D507" s="1" t="s">
        <v>97</v>
      </c>
      <c r="E507" s="1">
        <v>6536.3039215686276</v>
      </c>
      <c r="F507" s="1">
        <v>6200.3039215686276</v>
      </c>
      <c r="G507" s="1">
        <v>336</v>
      </c>
      <c r="H507" s="1" t="s">
        <v>81</v>
      </c>
      <c r="I507" s="1" t="s">
        <v>160</v>
      </c>
      <c r="K507" t="str">
        <f>Table1[[#This Row],[Customer Profesi]]</f>
        <v>KARYAWAN SWASTA</v>
      </c>
      <c r="L507">
        <f>COUNTIFS(K507:$K$1001,K507)</f>
        <v>132</v>
      </c>
      <c r="M507">
        <f t="shared" si="23"/>
        <v>0</v>
      </c>
      <c r="N507">
        <f t="shared" si="24"/>
        <v>8</v>
      </c>
      <c r="O507">
        <f>COUNTIFS($N$2:N507,N507)</f>
        <v>506</v>
      </c>
      <c r="P507">
        <f t="shared" si="25"/>
        <v>0</v>
      </c>
    </row>
    <row r="508" spans="1:16" x14ac:dyDescent="0.25">
      <c r="A508" s="1" t="s">
        <v>115</v>
      </c>
      <c r="B508" s="1" t="s">
        <v>136</v>
      </c>
      <c r="C508" s="1" t="s">
        <v>41</v>
      </c>
      <c r="D508" s="1" t="s">
        <v>97</v>
      </c>
      <c r="E508" s="1">
        <v>6684.3039215686276</v>
      </c>
      <c r="F508" s="1">
        <v>6200.3039215686276</v>
      </c>
      <c r="G508" s="1">
        <v>484</v>
      </c>
      <c r="H508" s="1" t="s">
        <v>85</v>
      </c>
      <c r="I508" s="1" t="s">
        <v>160</v>
      </c>
      <c r="K508" t="str">
        <f>Table1[[#This Row],[Customer Profesi]]</f>
        <v>ANGGOTA LEGISLATIF</v>
      </c>
      <c r="L508">
        <f>COUNTIFS(K508:$K$1001,K508)</f>
        <v>2</v>
      </c>
      <c r="M508">
        <f t="shared" si="23"/>
        <v>0</v>
      </c>
      <c r="N508">
        <f t="shared" si="24"/>
        <v>8</v>
      </c>
      <c r="O508">
        <f>COUNTIFS($N$2:N508,N508)</f>
        <v>507</v>
      </c>
      <c r="P508">
        <f t="shared" si="25"/>
        <v>0</v>
      </c>
    </row>
    <row r="509" spans="1:16" x14ac:dyDescent="0.25">
      <c r="A509" s="1" t="s">
        <v>115</v>
      </c>
      <c r="B509" s="1" t="s">
        <v>136</v>
      </c>
      <c r="C509" s="1" t="s">
        <v>41</v>
      </c>
      <c r="D509" s="1" t="s">
        <v>93</v>
      </c>
      <c r="E509" s="1">
        <v>5552.7317073170734</v>
      </c>
      <c r="F509" s="1">
        <v>5216.7317073170734</v>
      </c>
      <c r="G509" s="1">
        <v>336</v>
      </c>
      <c r="H509" s="1" t="s">
        <v>81</v>
      </c>
      <c r="I509" s="1" t="s">
        <v>160</v>
      </c>
      <c r="K509" t="str">
        <f>Table1[[#This Row],[Customer Profesi]]</f>
        <v>KARYAWAN SWASTA</v>
      </c>
      <c r="L509">
        <f>COUNTIFS(K509:$K$1001,K509)</f>
        <v>131</v>
      </c>
      <c r="M509">
        <f t="shared" si="23"/>
        <v>0</v>
      </c>
      <c r="N509">
        <f t="shared" si="24"/>
        <v>8</v>
      </c>
      <c r="O509">
        <f>COUNTIFS($N$2:N509,N509)</f>
        <v>508</v>
      </c>
      <c r="P509">
        <f t="shared" si="25"/>
        <v>0</v>
      </c>
    </row>
    <row r="510" spans="1:16" x14ac:dyDescent="0.25">
      <c r="A510" s="1" t="s">
        <v>115</v>
      </c>
      <c r="B510" s="1" t="s">
        <v>136</v>
      </c>
      <c r="C510" s="1" t="s">
        <v>40</v>
      </c>
      <c r="D510" s="1" t="s">
        <v>99</v>
      </c>
      <c r="E510" s="1">
        <v>7641.272727272727</v>
      </c>
      <c r="F510" s="1">
        <v>7218.272727272727</v>
      </c>
      <c r="G510" s="1">
        <v>423</v>
      </c>
      <c r="H510" s="1" t="s">
        <v>81</v>
      </c>
      <c r="I510" s="1" t="s">
        <v>160</v>
      </c>
      <c r="K510" t="str">
        <f>Table1[[#This Row],[Customer Profesi]]</f>
        <v>KARYAWAN SWASTA</v>
      </c>
      <c r="L510">
        <f>COUNTIFS(K510:$K$1001,K510)</f>
        <v>130</v>
      </c>
      <c r="M510">
        <f t="shared" si="23"/>
        <v>0</v>
      </c>
      <c r="N510">
        <f t="shared" si="24"/>
        <v>8</v>
      </c>
      <c r="O510">
        <f>COUNTIFS($N$2:N510,N510)</f>
        <v>509</v>
      </c>
      <c r="P510">
        <f t="shared" si="25"/>
        <v>0</v>
      </c>
    </row>
    <row r="511" spans="1:16" x14ac:dyDescent="0.25">
      <c r="A511" s="1" t="s">
        <v>115</v>
      </c>
      <c r="B511" s="1" t="s">
        <v>136</v>
      </c>
      <c r="C511" s="1" t="s">
        <v>40</v>
      </c>
      <c r="D511" s="1" t="s">
        <v>96</v>
      </c>
      <c r="E511" s="1">
        <v>9663.7435897435898</v>
      </c>
      <c r="F511" s="1">
        <v>9217.7435897435898</v>
      </c>
      <c r="G511" s="1">
        <v>446</v>
      </c>
      <c r="H511" s="1" t="s">
        <v>81</v>
      </c>
      <c r="I511" s="1" t="s">
        <v>160</v>
      </c>
      <c r="K511" t="str">
        <f>Table1[[#This Row],[Customer Profesi]]</f>
        <v>KARYAWAN SWASTA</v>
      </c>
      <c r="L511">
        <f>COUNTIFS(K511:$K$1001,K511)</f>
        <v>129</v>
      </c>
      <c r="M511">
        <f t="shared" si="23"/>
        <v>0</v>
      </c>
      <c r="N511">
        <f t="shared" si="24"/>
        <v>8</v>
      </c>
      <c r="O511">
        <f>COUNTIFS($N$2:N511,N511)</f>
        <v>510</v>
      </c>
      <c r="P511">
        <f t="shared" si="25"/>
        <v>0</v>
      </c>
    </row>
    <row r="512" spans="1:16" x14ac:dyDescent="0.25">
      <c r="A512" s="1" t="s">
        <v>115</v>
      </c>
      <c r="B512" s="1" t="s">
        <v>136</v>
      </c>
      <c r="C512" s="1" t="s">
        <v>41</v>
      </c>
      <c r="D512" s="1" t="s">
        <v>97</v>
      </c>
      <c r="E512" s="1">
        <v>6565.3039215686276</v>
      </c>
      <c r="F512" s="1">
        <v>6200.3039215686276</v>
      </c>
      <c r="G512" s="1">
        <v>365</v>
      </c>
      <c r="H512" s="1" t="s">
        <v>82</v>
      </c>
      <c r="I512" s="1" t="s">
        <v>160</v>
      </c>
      <c r="K512" t="str">
        <f>Table1[[#This Row],[Customer Profesi]]</f>
        <v>PEGAWAI NEGERI</v>
      </c>
      <c r="L512">
        <f>COUNTIFS(K512:$K$1001,K512)</f>
        <v>135</v>
      </c>
      <c r="M512">
        <f t="shared" si="23"/>
        <v>0</v>
      </c>
      <c r="N512">
        <f t="shared" si="24"/>
        <v>8</v>
      </c>
      <c r="O512">
        <f>COUNTIFS($N$2:N512,N512)</f>
        <v>511</v>
      </c>
      <c r="P512">
        <f t="shared" si="25"/>
        <v>0</v>
      </c>
    </row>
    <row r="513" spans="1:16" x14ac:dyDescent="0.25">
      <c r="A513" s="1" t="s">
        <v>115</v>
      </c>
      <c r="B513" s="1" t="s">
        <v>136</v>
      </c>
      <c r="C513" s="1" t="s">
        <v>41</v>
      </c>
      <c r="D513" s="1" t="s">
        <v>99</v>
      </c>
      <c r="E513" s="1">
        <v>7463.272727272727</v>
      </c>
      <c r="F513" s="1">
        <v>7218.272727272727</v>
      </c>
      <c r="G513" s="1">
        <v>245</v>
      </c>
      <c r="H513" s="1" t="s">
        <v>82</v>
      </c>
      <c r="I513" s="1" t="s">
        <v>160</v>
      </c>
      <c r="K513" t="str">
        <f>Table1[[#This Row],[Customer Profesi]]</f>
        <v>PEGAWAI NEGERI</v>
      </c>
      <c r="L513">
        <f>COUNTIFS(K513:$K$1001,K513)</f>
        <v>134</v>
      </c>
      <c r="M513">
        <f t="shared" si="23"/>
        <v>0</v>
      </c>
      <c r="N513">
        <f t="shared" si="24"/>
        <v>8</v>
      </c>
      <c r="O513">
        <f>COUNTIFS($N$2:N513,N513)</f>
        <v>512</v>
      </c>
      <c r="P513">
        <f t="shared" si="25"/>
        <v>0</v>
      </c>
    </row>
    <row r="514" spans="1:16" x14ac:dyDescent="0.25">
      <c r="A514" s="1" t="s">
        <v>115</v>
      </c>
      <c r="B514" s="1" t="s">
        <v>136</v>
      </c>
      <c r="C514" s="1" t="s">
        <v>40</v>
      </c>
      <c r="D514" s="1" t="s">
        <v>97</v>
      </c>
      <c r="E514" s="1">
        <v>6433.3039215686276</v>
      </c>
      <c r="F514" s="1">
        <v>6200.3039215686276</v>
      </c>
      <c r="G514" s="1">
        <v>233</v>
      </c>
      <c r="H514" s="1" t="s">
        <v>82</v>
      </c>
      <c r="I514" s="1" t="s">
        <v>160</v>
      </c>
      <c r="K514" t="str">
        <f>Table1[[#This Row],[Customer Profesi]]</f>
        <v>PEGAWAI NEGERI</v>
      </c>
      <c r="L514">
        <f>COUNTIFS(K514:$K$1001,K514)</f>
        <v>133</v>
      </c>
      <c r="M514">
        <f t="shared" ref="M514:M577" si="26">IF(L514=1,1,0)</f>
        <v>0</v>
      </c>
      <c r="N514">
        <f t="shared" ref="N514:N577" si="27">RANK(M514,$M$2:$M$1001,0)</f>
        <v>8</v>
      </c>
      <c r="O514">
        <f>COUNTIFS($N$2:N514,N514)</f>
        <v>513</v>
      </c>
      <c r="P514">
        <f t="shared" si="25"/>
        <v>0</v>
      </c>
    </row>
    <row r="515" spans="1:16" x14ac:dyDescent="0.25">
      <c r="A515" s="1" t="s">
        <v>115</v>
      </c>
      <c r="B515" s="1" t="s">
        <v>136</v>
      </c>
      <c r="C515" s="1" t="s">
        <v>41</v>
      </c>
      <c r="D515" s="1" t="s">
        <v>98</v>
      </c>
      <c r="E515" s="1">
        <v>7014.7368421052633</v>
      </c>
      <c r="F515" s="1">
        <v>6691.7368421052633</v>
      </c>
      <c r="G515" s="1">
        <v>323</v>
      </c>
      <c r="H515" s="1" t="s">
        <v>81</v>
      </c>
      <c r="I515" s="1" t="s">
        <v>160</v>
      </c>
      <c r="K515" t="str">
        <f>Table1[[#This Row],[Customer Profesi]]</f>
        <v>KARYAWAN SWASTA</v>
      </c>
      <c r="L515">
        <f>COUNTIFS(K515:$K$1001,K515)</f>
        <v>128</v>
      </c>
      <c r="M515">
        <f t="shared" si="26"/>
        <v>0</v>
      </c>
      <c r="N515">
        <f t="shared" si="27"/>
        <v>8</v>
      </c>
      <c r="O515">
        <f>COUNTIFS($N$2:N515,N515)</f>
        <v>514</v>
      </c>
      <c r="P515">
        <f t="shared" ref="P515:P578" si="28">IF(M515=0,0,N515+O515)</f>
        <v>0</v>
      </c>
    </row>
    <row r="516" spans="1:16" x14ac:dyDescent="0.25">
      <c r="A516" s="1" t="s">
        <v>115</v>
      </c>
      <c r="B516" s="1" t="s">
        <v>136</v>
      </c>
      <c r="C516" s="1" t="s">
        <v>40</v>
      </c>
      <c r="D516" s="1" t="s">
        <v>101</v>
      </c>
      <c r="E516" s="1">
        <v>6111.6842105263158</v>
      </c>
      <c r="F516" s="1">
        <v>5727.6842105263158</v>
      </c>
      <c r="G516" s="1">
        <v>384</v>
      </c>
      <c r="H516" s="1" t="s">
        <v>82</v>
      </c>
      <c r="I516" s="1" t="s">
        <v>160</v>
      </c>
      <c r="K516" t="str">
        <f>Table1[[#This Row],[Customer Profesi]]</f>
        <v>PEGAWAI NEGERI</v>
      </c>
      <c r="L516">
        <f>COUNTIFS(K516:$K$1001,K516)</f>
        <v>132</v>
      </c>
      <c r="M516">
        <f t="shared" si="26"/>
        <v>0</v>
      </c>
      <c r="N516">
        <f t="shared" si="27"/>
        <v>8</v>
      </c>
      <c r="O516">
        <f>COUNTIFS($N$2:N516,N516)</f>
        <v>515</v>
      </c>
      <c r="P516">
        <f t="shared" si="28"/>
        <v>0</v>
      </c>
    </row>
    <row r="517" spans="1:16" x14ac:dyDescent="0.25">
      <c r="A517" s="1" t="s">
        <v>115</v>
      </c>
      <c r="B517" s="1" t="s">
        <v>136</v>
      </c>
      <c r="C517" s="1" t="s">
        <v>42</v>
      </c>
      <c r="D517" s="1" t="s">
        <v>94</v>
      </c>
      <c r="E517" s="1">
        <v>8267.5108695652179</v>
      </c>
      <c r="F517" s="1">
        <v>8191.5108695652179</v>
      </c>
      <c r="G517" s="1">
        <v>76</v>
      </c>
      <c r="H517" s="1" t="s">
        <v>84</v>
      </c>
      <c r="I517" s="1" t="s">
        <v>160</v>
      </c>
      <c r="K517" t="str">
        <f>Table1[[#This Row],[Customer Profesi]]</f>
        <v>PENDIDIKAN</v>
      </c>
      <c r="L517">
        <f>COUNTIFS(K517:$K$1001,K517)</f>
        <v>67</v>
      </c>
      <c r="M517">
        <f t="shared" si="26"/>
        <v>0</v>
      </c>
      <c r="N517">
        <f t="shared" si="27"/>
        <v>8</v>
      </c>
      <c r="O517">
        <f>COUNTIFS($N$2:N517,N517)</f>
        <v>516</v>
      </c>
      <c r="P517">
        <f t="shared" si="28"/>
        <v>0</v>
      </c>
    </row>
    <row r="518" spans="1:16" x14ac:dyDescent="0.25">
      <c r="A518" s="1" t="s">
        <v>115</v>
      </c>
      <c r="B518" s="1" t="s">
        <v>136</v>
      </c>
      <c r="C518" s="1" t="s">
        <v>41</v>
      </c>
      <c r="D518" s="1" t="s">
        <v>96</v>
      </c>
      <c r="E518" s="1">
        <v>9656.7435897435898</v>
      </c>
      <c r="F518" s="1">
        <v>9217.7435897435898</v>
      </c>
      <c r="G518" s="1">
        <v>439</v>
      </c>
      <c r="H518" s="1" t="s">
        <v>82</v>
      </c>
      <c r="I518" s="1" t="s">
        <v>160</v>
      </c>
      <c r="K518" t="str">
        <f>Table1[[#This Row],[Customer Profesi]]</f>
        <v>PEGAWAI NEGERI</v>
      </c>
      <c r="L518">
        <f>COUNTIFS(K518:$K$1001,K518)</f>
        <v>131</v>
      </c>
      <c r="M518">
        <f t="shared" si="26"/>
        <v>0</v>
      </c>
      <c r="N518">
        <f t="shared" si="27"/>
        <v>8</v>
      </c>
      <c r="O518">
        <f>COUNTIFS($N$2:N518,N518)</f>
        <v>517</v>
      </c>
      <c r="P518">
        <f t="shared" si="28"/>
        <v>0</v>
      </c>
    </row>
    <row r="519" spans="1:16" x14ac:dyDescent="0.25">
      <c r="A519" s="1" t="s">
        <v>115</v>
      </c>
      <c r="B519" s="1" t="s">
        <v>136</v>
      </c>
      <c r="C519" s="1" t="s">
        <v>42</v>
      </c>
      <c r="D519" s="1" t="s">
        <v>97</v>
      </c>
      <c r="E519" s="1">
        <v>6293.3039215686276</v>
      </c>
      <c r="F519" s="1">
        <v>6200.3039215686276</v>
      </c>
      <c r="G519" s="1">
        <v>93</v>
      </c>
      <c r="H519" s="1" t="s">
        <v>85</v>
      </c>
      <c r="I519" s="1" t="s">
        <v>160</v>
      </c>
      <c r="K519" t="str">
        <f>Table1[[#This Row],[Customer Profesi]]</f>
        <v>ANGGOTA LEGISLATIF</v>
      </c>
      <c r="L519">
        <f>COUNTIFS(K519:$K$1001,K519)</f>
        <v>1</v>
      </c>
      <c r="M519">
        <f t="shared" si="26"/>
        <v>1</v>
      </c>
      <c r="N519">
        <f t="shared" si="27"/>
        <v>1</v>
      </c>
      <c r="O519">
        <f>COUNTIFS($N$2:N519,N519)</f>
        <v>1</v>
      </c>
      <c r="P519">
        <f t="shared" si="28"/>
        <v>2</v>
      </c>
    </row>
    <row r="520" spans="1:16" x14ac:dyDescent="0.25">
      <c r="A520" s="1" t="s">
        <v>115</v>
      </c>
      <c r="B520" s="1" t="s">
        <v>136</v>
      </c>
      <c r="C520" s="1" t="s">
        <v>42</v>
      </c>
      <c r="D520" s="1" t="s">
        <v>99</v>
      </c>
      <c r="E520" s="1">
        <v>7402.272727272727</v>
      </c>
      <c r="F520" s="1">
        <v>7218.272727272727</v>
      </c>
      <c r="G520" s="1">
        <v>184</v>
      </c>
      <c r="H520" s="1" t="s">
        <v>82</v>
      </c>
      <c r="I520" s="1" t="s">
        <v>160</v>
      </c>
      <c r="K520" t="str">
        <f>Table1[[#This Row],[Customer Profesi]]</f>
        <v>PEGAWAI NEGERI</v>
      </c>
      <c r="L520">
        <f>COUNTIFS(K520:$K$1001,K520)</f>
        <v>130</v>
      </c>
      <c r="M520">
        <f t="shared" si="26"/>
        <v>0</v>
      </c>
      <c r="N520">
        <f t="shared" si="27"/>
        <v>8</v>
      </c>
      <c r="O520">
        <f>COUNTIFS($N$2:N520,N520)</f>
        <v>518</v>
      </c>
      <c r="P520">
        <f t="shared" si="28"/>
        <v>0</v>
      </c>
    </row>
    <row r="521" spans="1:16" x14ac:dyDescent="0.25">
      <c r="A521" s="1" t="s">
        <v>115</v>
      </c>
      <c r="B521" s="1" t="s">
        <v>136</v>
      </c>
      <c r="C521" s="1" t="s">
        <v>41</v>
      </c>
      <c r="D521" s="1" t="s">
        <v>100</v>
      </c>
      <c r="E521" s="1">
        <v>11053.619047619046</v>
      </c>
      <c r="F521" s="1">
        <v>10971.619047619046</v>
      </c>
      <c r="G521" s="1">
        <v>82</v>
      </c>
      <c r="H521" s="1" t="s">
        <v>149</v>
      </c>
      <c r="I521" s="1" t="s">
        <v>160</v>
      </c>
      <c r="K521" t="str">
        <f>Table1[[#This Row],[Customer Profesi]]</f>
        <v>APARAT</v>
      </c>
      <c r="L521">
        <f>COUNTIFS(K521:$K$1001,K521)</f>
        <v>15</v>
      </c>
      <c r="M521">
        <f t="shared" si="26"/>
        <v>0</v>
      </c>
      <c r="N521">
        <f t="shared" si="27"/>
        <v>8</v>
      </c>
      <c r="O521">
        <f>COUNTIFS($N$2:N521,N521)</f>
        <v>519</v>
      </c>
      <c r="P521">
        <f t="shared" si="28"/>
        <v>0</v>
      </c>
    </row>
    <row r="522" spans="1:16" x14ac:dyDescent="0.25">
      <c r="A522" s="1" t="s">
        <v>115</v>
      </c>
      <c r="B522" s="1" t="s">
        <v>136</v>
      </c>
      <c r="C522" s="1" t="s">
        <v>42</v>
      </c>
      <c r="D522" s="1" t="s">
        <v>97</v>
      </c>
      <c r="E522" s="1">
        <v>6449.3039215686276</v>
      </c>
      <c r="F522" s="1">
        <v>6200.3039215686276</v>
      </c>
      <c r="G522" s="1">
        <v>249</v>
      </c>
      <c r="H522" s="1" t="s">
        <v>82</v>
      </c>
      <c r="I522" s="1" t="s">
        <v>160</v>
      </c>
      <c r="K522" t="str">
        <f>Table1[[#This Row],[Customer Profesi]]</f>
        <v>PEGAWAI NEGERI</v>
      </c>
      <c r="L522">
        <f>COUNTIFS(K522:$K$1001,K522)</f>
        <v>129</v>
      </c>
      <c r="M522">
        <f t="shared" si="26"/>
        <v>0</v>
      </c>
      <c r="N522">
        <f t="shared" si="27"/>
        <v>8</v>
      </c>
      <c r="O522">
        <f>COUNTIFS($N$2:N522,N522)</f>
        <v>520</v>
      </c>
      <c r="P522">
        <f t="shared" si="28"/>
        <v>0</v>
      </c>
    </row>
    <row r="523" spans="1:16" x14ac:dyDescent="0.25">
      <c r="A523" s="1" t="s">
        <v>115</v>
      </c>
      <c r="B523" s="1" t="s">
        <v>136</v>
      </c>
      <c r="C523" s="1" t="s">
        <v>41</v>
      </c>
      <c r="D523" s="1" t="s">
        <v>98</v>
      </c>
      <c r="E523" s="1">
        <v>6849.7368421052633</v>
      </c>
      <c r="F523" s="1">
        <v>6691.7368421052633</v>
      </c>
      <c r="G523" s="1">
        <v>158</v>
      </c>
      <c r="H523" s="1" t="s">
        <v>82</v>
      </c>
      <c r="I523" s="1" t="s">
        <v>160</v>
      </c>
      <c r="K523" t="str">
        <f>Table1[[#This Row],[Customer Profesi]]</f>
        <v>PEGAWAI NEGERI</v>
      </c>
      <c r="L523">
        <f>COUNTIFS(K523:$K$1001,K523)</f>
        <v>128</v>
      </c>
      <c r="M523">
        <f t="shared" si="26"/>
        <v>0</v>
      </c>
      <c r="N523">
        <f t="shared" si="27"/>
        <v>8</v>
      </c>
      <c r="O523">
        <f>COUNTIFS($N$2:N523,N523)</f>
        <v>521</v>
      </c>
      <c r="P523">
        <f t="shared" si="28"/>
        <v>0</v>
      </c>
    </row>
    <row r="524" spans="1:16" x14ac:dyDescent="0.25">
      <c r="A524" s="1" t="s">
        <v>115</v>
      </c>
      <c r="B524" s="1" t="s">
        <v>136</v>
      </c>
      <c r="C524" s="1" t="s">
        <v>42</v>
      </c>
      <c r="D524" s="1" t="s">
        <v>98</v>
      </c>
      <c r="E524" s="1">
        <v>7153.7368421052633</v>
      </c>
      <c r="F524" s="1">
        <v>6691.7368421052633</v>
      </c>
      <c r="G524" s="1">
        <v>462</v>
      </c>
      <c r="H524" s="1" t="s">
        <v>82</v>
      </c>
      <c r="I524" s="1" t="s">
        <v>160</v>
      </c>
      <c r="K524" t="str">
        <f>Table1[[#This Row],[Customer Profesi]]</f>
        <v>PEGAWAI NEGERI</v>
      </c>
      <c r="L524">
        <f>COUNTIFS(K524:$K$1001,K524)</f>
        <v>127</v>
      </c>
      <c r="M524">
        <f t="shared" si="26"/>
        <v>0</v>
      </c>
      <c r="N524">
        <f t="shared" si="27"/>
        <v>8</v>
      </c>
      <c r="O524">
        <f>COUNTIFS($N$2:N524,N524)</f>
        <v>522</v>
      </c>
      <c r="P524">
        <f t="shared" si="28"/>
        <v>0</v>
      </c>
    </row>
    <row r="525" spans="1:16" x14ac:dyDescent="0.25">
      <c r="A525" s="1" t="s">
        <v>115</v>
      </c>
      <c r="B525" s="1" t="s">
        <v>136</v>
      </c>
      <c r="C525" s="1" t="s">
        <v>42</v>
      </c>
      <c r="D525" s="1" t="s">
        <v>100</v>
      </c>
      <c r="E525" s="1">
        <v>11116.619047619046</v>
      </c>
      <c r="F525" s="1">
        <v>10971.619047619046</v>
      </c>
      <c r="G525" s="1">
        <v>145</v>
      </c>
      <c r="H525" s="1" t="s">
        <v>82</v>
      </c>
      <c r="I525" s="1" t="s">
        <v>160</v>
      </c>
      <c r="K525" t="str">
        <f>Table1[[#This Row],[Customer Profesi]]</f>
        <v>PEGAWAI NEGERI</v>
      </c>
      <c r="L525">
        <f>COUNTIFS(K525:$K$1001,K525)</f>
        <v>126</v>
      </c>
      <c r="M525">
        <f t="shared" si="26"/>
        <v>0</v>
      </c>
      <c r="N525">
        <f t="shared" si="27"/>
        <v>8</v>
      </c>
      <c r="O525">
        <f>COUNTIFS($N$2:N525,N525)</f>
        <v>523</v>
      </c>
      <c r="P525">
        <f t="shared" si="28"/>
        <v>0</v>
      </c>
    </row>
    <row r="526" spans="1:16" x14ac:dyDescent="0.25">
      <c r="A526" s="1" t="s">
        <v>115</v>
      </c>
      <c r="B526" s="1" t="s">
        <v>136</v>
      </c>
      <c r="C526" s="1" t="s">
        <v>40</v>
      </c>
      <c r="D526" s="1" t="s">
        <v>92</v>
      </c>
      <c r="E526" s="1">
        <v>8813.174757281553</v>
      </c>
      <c r="F526" s="1">
        <v>8675.174757281553</v>
      </c>
      <c r="G526" s="1">
        <v>138</v>
      </c>
      <c r="H526" s="1" t="s">
        <v>82</v>
      </c>
      <c r="I526" s="1" t="s">
        <v>160</v>
      </c>
      <c r="K526" t="str">
        <f>Table1[[#This Row],[Customer Profesi]]</f>
        <v>PEGAWAI NEGERI</v>
      </c>
      <c r="L526">
        <f>COUNTIFS(K526:$K$1001,K526)</f>
        <v>125</v>
      </c>
      <c r="M526">
        <f t="shared" si="26"/>
        <v>0</v>
      </c>
      <c r="N526">
        <f t="shared" si="27"/>
        <v>8</v>
      </c>
      <c r="O526">
        <f>COUNTIFS($N$2:N526,N526)</f>
        <v>524</v>
      </c>
      <c r="P526">
        <f t="shared" si="28"/>
        <v>0</v>
      </c>
    </row>
    <row r="527" spans="1:16" x14ac:dyDescent="0.25">
      <c r="A527" s="1" t="s">
        <v>115</v>
      </c>
      <c r="B527" s="1" t="s">
        <v>136</v>
      </c>
      <c r="C527" s="1" t="s">
        <v>40</v>
      </c>
      <c r="D527" s="1" t="s">
        <v>98</v>
      </c>
      <c r="E527" s="1">
        <v>6838.7368421052633</v>
      </c>
      <c r="F527" s="1">
        <v>6691.7368421052633</v>
      </c>
      <c r="G527" s="1">
        <v>147</v>
      </c>
      <c r="H527" s="1" t="s">
        <v>82</v>
      </c>
      <c r="I527" s="1" t="s">
        <v>160</v>
      </c>
      <c r="K527" t="str">
        <f>Table1[[#This Row],[Customer Profesi]]</f>
        <v>PEGAWAI NEGERI</v>
      </c>
      <c r="L527">
        <f>COUNTIFS(K527:$K$1001,K527)</f>
        <v>124</v>
      </c>
      <c r="M527">
        <f t="shared" si="26"/>
        <v>0</v>
      </c>
      <c r="N527">
        <f t="shared" si="27"/>
        <v>8</v>
      </c>
      <c r="O527">
        <f>COUNTIFS($N$2:N527,N527)</f>
        <v>525</v>
      </c>
      <c r="P527">
        <f t="shared" si="28"/>
        <v>0</v>
      </c>
    </row>
    <row r="528" spans="1:16" x14ac:dyDescent="0.25">
      <c r="A528" s="1" t="s">
        <v>115</v>
      </c>
      <c r="B528" s="1" t="s">
        <v>136</v>
      </c>
      <c r="C528" s="1" t="s">
        <v>41</v>
      </c>
      <c r="D528" s="1" t="s">
        <v>95</v>
      </c>
      <c r="E528" s="1">
        <v>7812.8461538461543</v>
      </c>
      <c r="F528" s="1">
        <v>7700.8461538461543</v>
      </c>
      <c r="G528" s="1">
        <v>112</v>
      </c>
      <c r="H528" s="1" t="s">
        <v>82</v>
      </c>
      <c r="I528" s="1" t="s">
        <v>160</v>
      </c>
      <c r="K528" t="str">
        <f>Table1[[#This Row],[Customer Profesi]]</f>
        <v>PEGAWAI NEGERI</v>
      </c>
      <c r="L528">
        <f>COUNTIFS(K528:$K$1001,K528)</f>
        <v>123</v>
      </c>
      <c r="M528">
        <f t="shared" si="26"/>
        <v>0</v>
      </c>
      <c r="N528">
        <f t="shared" si="27"/>
        <v>8</v>
      </c>
      <c r="O528">
        <f>COUNTIFS($N$2:N528,N528)</f>
        <v>526</v>
      </c>
      <c r="P528">
        <f t="shared" si="28"/>
        <v>0</v>
      </c>
    </row>
    <row r="529" spans="1:16" x14ac:dyDescent="0.25">
      <c r="A529" s="1" t="s">
        <v>115</v>
      </c>
      <c r="B529" s="1" t="s">
        <v>136</v>
      </c>
      <c r="C529" s="1" t="s">
        <v>41</v>
      </c>
      <c r="D529" s="1" t="s">
        <v>94</v>
      </c>
      <c r="E529" s="1">
        <v>8640.5108695652179</v>
      </c>
      <c r="F529" s="1">
        <v>8191.5108695652179</v>
      </c>
      <c r="G529" s="1">
        <v>449</v>
      </c>
      <c r="H529" s="1" t="s">
        <v>82</v>
      </c>
      <c r="I529" s="1" t="s">
        <v>160</v>
      </c>
      <c r="K529" t="str">
        <f>Table1[[#This Row],[Customer Profesi]]</f>
        <v>PEGAWAI NEGERI</v>
      </c>
      <c r="L529">
        <f>COUNTIFS(K529:$K$1001,K529)</f>
        <v>122</v>
      </c>
      <c r="M529">
        <f t="shared" si="26"/>
        <v>0</v>
      </c>
      <c r="N529">
        <f t="shared" si="27"/>
        <v>8</v>
      </c>
      <c r="O529">
        <f>COUNTIFS($N$2:N529,N529)</f>
        <v>527</v>
      </c>
      <c r="P529">
        <f t="shared" si="28"/>
        <v>0</v>
      </c>
    </row>
    <row r="530" spans="1:16" x14ac:dyDescent="0.25">
      <c r="A530" s="1" t="s">
        <v>115</v>
      </c>
      <c r="B530" s="1" t="s">
        <v>137</v>
      </c>
      <c r="C530" s="1" t="s">
        <v>43</v>
      </c>
      <c r="D530" s="1" t="s">
        <v>98</v>
      </c>
      <c r="E530" s="1">
        <v>7043.7368421052633</v>
      </c>
      <c r="F530" s="1">
        <v>6691.7368421052633</v>
      </c>
      <c r="G530" s="1">
        <v>352</v>
      </c>
      <c r="H530" s="1" t="s">
        <v>81</v>
      </c>
      <c r="I530" s="1" t="s">
        <v>160</v>
      </c>
      <c r="K530" t="str">
        <f>Table1[[#This Row],[Customer Profesi]]</f>
        <v>KARYAWAN SWASTA</v>
      </c>
      <c r="L530">
        <f>COUNTIFS(K530:$K$1001,K530)</f>
        <v>127</v>
      </c>
      <c r="M530">
        <f t="shared" si="26"/>
        <v>0</v>
      </c>
      <c r="N530">
        <f t="shared" si="27"/>
        <v>8</v>
      </c>
      <c r="O530">
        <f>COUNTIFS($N$2:N530,N530)</f>
        <v>528</v>
      </c>
      <c r="P530">
        <f t="shared" si="28"/>
        <v>0</v>
      </c>
    </row>
    <row r="531" spans="1:16" x14ac:dyDescent="0.25">
      <c r="A531" s="1" t="s">
        <v>115</v>
      </c>
      <c r="B531" s="1" t="s">
        <v>137</v>
      </c>
      <c r="C531" s="1" t="s">
        <v>44</v>
      </c>
      <c r="D531" s="1" t="s">
        <v>92</v>
      </c>
      <c r="E531" s="1">
        <v>8793.174757281553</v>
      </c>
      <c r="F531" s="1">
        <v>8675.174757281553</v>
      </c>
      <c r="G531" s="1">
        <v>118</v>
      </c>
      <c r="H531" s="1" t="s">
        <v>82</v>
      </c>
      <c r="I531" s="1" t="s">
        <v>160</v>
      </c>
      <c r="K531" t="str">
        <f>Table1[[#This Row],[Customer Profesi]]</f>
        <v>PEGAWAI NEGERI</v>
      </c>
      <c r="L531">
        <f>COUNTIFS(K531:$K$1001,K531)</f>
        <v>121</v>
      </c>
      <c r="M531">
        <f t="shared" si="26"/>
        <v>0</v>
      </c>
      <c r="N531">
        <f t="shared" si="27"/>
        <v>8</v>
      </c>
      <c r="O531">
        <f>COUNTIFS($N$2:N531,N531)</f>
        <v>529</v>
      </c>
      <c r="P531">
        <f t="shared" si="28"/>
        <v>0</v>
      </c>
    </row>
    <row r="532" spans="1:16" x14ac:dyDescent="0.25">
      <c r="A532" s="1" t="s">
        <v>115</v>
      </c>
      <c r="B532" s="1" t="s">
        <v>137</v>
      </c>
      <c r="C532" s="1" t="s">
        <v>44</v>
      </c>
      <c r="D532" s="1" t="s">
        <v>95</v>
      </c>
      <c r="E532" s="1">
        <v>8113.8461538461543</v>
      </c>
      <c r="F532" s="1">
        <v>7700.8461538461543</v>
      </c>
      <c r="G532" s="1">
        <v>413</v>
      </c>
      <c r="H532" s="1" t="s">
        <v>149</v>
      </c>
      <c r="I532" s="1" t="s">
        <v>160</v>
      </c>
      <c r="K532" t="str">
        <f>Table1[[#This Row],[Customer Profesi]]</f>
        <v>APARAT</v>
      </c>
      <c r="L532">
        <f>COUNTIFS(K532:$K$1001,K532)</f>
        <v>14</v>
      </c>
      <c r="M532">
        <f t="shared" si="26"/>
        <v>0</v>
      </c>
      <c r="N532">
        <f t="shared" si="27"/>
        <v>8</v>
      </c>
      <c r="O532">
        <f>COUNTIFS($N$2:N532,N532)</f>
        <v>530</v>
      </c>
      <c r="P532">
        <f t="shared" si="28"/>
        <v>0</v>
      </c>
    </row>
    <row r="533" spans="1:16" x14ac:dyDescent="0.25">
      <c r="A533" s="1" t="s">
        <v>115</v>
      </c>
      <c r="B533" s="1" t="s">
        <v>137</v>
      </c>
      <c r="C533" s="1" t="s">
        <v>45</v>
      </c>
      <c r="D533" s="1" t="s">
        <v>95</v>
      </c>
      <c r="E533" s="1">
        <v>8007.8461538461543</v>
      </c>
      <c r="F533" s="1">
        <v>7700.8461538461543</v>
      </c>
      <c r="G533" s="1">
        <v>307</v>
      </c>
      <c r="H533" s="1" t="s">
        <v>82</v>
      </c>
      <c r="I533" s="1" t="s">
        <v>160</v>
      </c>
      <c r="K533" t="str">
        <f>Table1[[#This Row],[Customer Profesi]]</f>
        <v>PEGAWAI NEGERI</v>
      </c>
      <c r="L533">
        <f>COUNTIFS(K533:$K$1001,K533)</f>
        <v>120</v>
      </c>
      <c r="M533">
        <f t="shared" si="26"/>
        <v>0</v>
      </c>
      <c r="N533">
        <f t="shared" si="27"/>
        <v>8</v>
      </c>
      <c r="O533">
        <f>COUNTIFS($N$2:N533,N533)</f>
        <v>531</v>
      </c>
      <c r="P533">
        <f t="shared" si="28"/>
        <v>0</v>
      </c>
    </row>
    <row r="534" spans="1:16" x14ac:dyDescent="0.25">
      <c r="A534" s="1" t="s">
        <v>115</v>
      </c>
      <c r="B534" s="1" t="s">
        <v>137</v>
      </c>
      <c r="C534" s="1" t="s">
        <v>45</v>
      </c>
      <c r="D534" s="1" t="s">
        <v>96</v>
      </c>
      <c r="E534" s="1">
        <v>9580.7435897435898</v>
      </c>
      <c r="F534" s="1">
        <v>9217.7435897435898</v>
      </c>
      <c r="G534" s="1">
        <v>363</v>
      </c>
      <c r="H534" s="1" t="s">
        <v>82</v>
      </c>
      <c r="I534" s="1" t="s">
        <v>160</v>
      </c>
      <c r="K534" t="str">
        <f>Table1[[#This Row],[Customer Profesi]]</f>
        <v>PEGAWAI NEGERI</v>
      </c>
      <c r="L534">
        <f>COUNTIFS(K534:$K$1001,K534)</f>
        <v>119</v>
      </c>
      <c r="M534">
        <f t="shared" si="26"/>
        <v>0</v>
      </c>
      <c r="N534">
        <f t="shared" si="27"/>
        <v>8</v>
      </c>
      <c r="O534">
        <f>COUNTIFS($N$2:N534,N534)</f>
        <v>532</v>
      </c>
      <c r="P534">
        <f t="shared" si="28"/>
        <v>0</v>
      </c>
    </row>
    <row r="535" spans="1:16" x14ac:dyDescent="0.25">
      <c r="A535" s="1" t="s">
        <v>115</v>
      </c>
      <c r="B535" s="1" t="s">
        <v>137</v>
      </c>
      <c r="C535" s="1" t="s">
        <v>43</v>
      </c>
      <c r="D535" s="1" t="s">
        <v>101</v>
      </c>
      <c r="E535" s="1">
        <v>5918.6842105263158</v>
      </c>
      <c r="F535" s="1">
        <v>5727.6842105263158</v>
      </c>
      <c r="G535" s="1">
        <v>191</v>
      </c>
      <c r="H535" s="1" t="s">
        <v>83</v>
      </c>
      <c r="I535" s="1" t="s">
        <v>160</v>
      </c>
      <c r="K535" t="str">
        <f>Table1[[#This Row],[Customer Profesi]]</f>
        <v>TENAGA KESEHATAN</v>
      </c>
      <c r="L535">
        <f>COUNTIFS(K535:$K$1001,K535)</f>
        <v>26</v>
      </c>
      <c r="M535">
        <f t="shared" si="26"/>
        <v>0</v>
      </c>
      <c r="N535">
        <f t="shared" si="27"/>
        <v>8</v>
      </c>
      <c r="O535">
        <f>COUNTIFS($N$2:N535,N535)</f>
        <v>533</v>
      </c>
      <c r="P535">
        <f t="shared" si="28"/>
        <v>0</v>
      </c>
    </row>
    <row r="536" spans="1:16" x14ac:dyDescent="0.25">
      <c r="A536" s="1" t="s">
        <v>115</v>
      </c>
      <c r="B536" s="1" t="s">
        <v>137</v>
      </c>
      <c r="C536" s="1" t="s">
        <v>43</v>
      </c>
      <c r="D536" s="1" t="s">
        <v>96</v>
      </c>
      <c r="E536" s="1">
        <v>9634.7435897435898</v>
      </c>
      <c r="F536" s="1">
        <v>9217.7435897435898</v>
      </c>
      <c r="G536" s="1">
        <v>417</v>
      </c>
      <c r="H536" s="1" t="s">
        <v>82</v>
      </c>
      <c r="I536" s="1" t="s">
        <v>160</v>
      </c>
      <c r="K536" t="str">
        <f>Table1[[#This Row],[Customer Profesi]]</f>
        <v>PEGAWAI NEGERI</v>
      </c>
      <c r="L536">
        <f>COUNTIFS(K536:$K$1001,K536)</f>
        <v>118</v>
      </c>
      <c r="M536">
        <f t="shared" si="26"/>
        <v>0</v>
      </c>
      <c r="N536">
        <f t="shared" si="27"/>
        <v>8</v>
      </c>
      <c r="O536">
        <f>COUNTIFS($N$2:N536,N536)</f>
        <v>534</v>
      </c>
      <c r="P536">
        <f t="shared" si="28"/>
        <v>0</v>
      </c>
    </row>
    <row r="537" spans="1:16" x14ac:dyDescent="0.25">
      <c r="A537" s="1" t="s">
        <v>115</v>
      </c>
      <c r="B537" s="1" t="s">
        <v>137</v>
      </c>
      <c r="C537" s="1" t="s">
        <v>44</v>
      </c>
      <c r="D537" s="1" t="s">
        <v>94</v>
      </c>
      <c r="E537" s="1">
        <v>8387.5108695652179</v>
      </c>
      <c r="F537" s="1">
        <v>8191.5108695652179</v>
      </c>
      <c r="G537" s="1">
        <v>196</v>
      </c>
      <c r="H537" s="1" t="s">
        <v>82</v>
      </c>
      <c r="I537" s="1" t="s">
        <v>160</v>
      </c>
      <c r="K537" t="str">
        <f>Table1[[#This Row],[Customer Profesi]]</f>
        <v>PEGAWAI NEGERI</v>
      </c>
      <c r="L537">
        <f>COUNTIFS(K537:$K$1001,K537)</f>
        <v>117</v>
      </c>
      <c r="M537">
        <f t="shared" si="26"/>
        <v>0</v>
      </c>
      <c r="N537">
        <f t="shared" si="27"/>
        <v>8</v>
      </c>
      <c r="O537">
        <f>COUNTIFS($N$2:N537,N537)</f>
        <v>535</v>
      </c>
      <c r="P537">
        <f t="shared" si="28"/>
        <v>0</v>
      </c>
    </row>
    <row r="538" spans="1:16" x14ac:dyDescent="0.25">
      <c r="A538" s="1" t="s">
        <v>115</v>
      </c>
      <c r="B538" s="1" t="s">
        <v>137</v>
      </c>
      <c r="C538" s="1" t="s">
        <v>45</v>
      </c>
      <c r="D538" s="1" t="s">
        <v>96</v>
      </c>
      <c r="E538" s="1">
        <v>9557.7435897435898</v>
      </c>
      <c r="F538" s="1">
        <v>9217.7435897435898</v>
      </c>
      <c r="G538" s="1">
        <v>340</v>
      </c>
      <c r="H538" s="1" t="s">
        <v>82</v>
      </c>
      <c r="I538" s="1" t="s">
        <v>160</v>
      </c>
      <c r="K538" t="str">
        <f>Table1[[#This Row],[Customer Profesi]]</f>
        <v>PEGAWAI NEGERI</v>
      </c>
      <c r="L538">
        <f>COUNTIFS(K538:$K$1001,K538)</f>
        <v>116</v>
      </c>
      <c r="M538">
        <f t="shared" si="26"/>
        <v>0</v>
      </c>
      <c r="N538">
        <f t="shared" si="27"/>
        <v>8</v>
      </c>
      <c r="O538">
        <f>COUNTIFS($N$2:N538,N538)</f>
        <v>536</v>
      </c>
      <c r="P538">
        <f t="shared" si="28"/>
        <v>0</v>
      </c>
    </row>
    <row r="539" spans="1:16" x14ac:dyDescent="0.25">
      <c r="A539" s="1" t="s">
        <v>115</v>
      </c>
      <c r="B539" s="1" t="s">
        <v>137</v>
      </c>
      <c r="C539" s="1" t="s">
        <v>45</v>
      </c>
      <c r="D539" s="1" t="s">
        <v>99</v>
      </c>
      <c r="E539" s="1">
        <v>7500.272727272727</v>
      </c>
      <c r="F539" s="1">
        <v>7218.272727272727</v>
      </c>
      <c r="G539" s="1">
        <v>282</v>
      </c>
      <c r="H539" s="1" t="s">
        <v>81</v>
      </c>
      <c r="I539" s="1" t="s">
        <v>160</v>
      </c>
      <c r="K539" t="str">
        <f>Table1[[#This Row],[Customer Profesi]]</f>
        <v>KARYAWAN SWASTA</v>
      </c>
      <c r="L539">
        <f>COUNTIFS(K539:$K$1001,K539)</f>
        <v>126</v>
      </c>
      <c r="M539">
        <f t="shared" si="26"/>
        <v>0</v>
      </c>
      <c r="N539">
        <f t="shared" si="27"/>
        <v>8</v>
      </c>
      <c r="O539">
        <f>COUNTIFS($N$2:N539,N539)</f>
        <v>537</v>
      </c>
      <c r="P539">
        <f t="shared" si="28"/>
        <v>0</v>
      </c>
    </row>
    <row r="540" spans="1:16" x14ac:dyDescent="0.25">
      <c r="A540" s="1" t="s">
        <v>115</v>
      </c>
      <c r="B540" s="1" t="s">
        <v>137</v>
      </c>
      <c r="C540" s="1" t="s">
        <v>44</v>
      </c>
      <c r="D540" s="1" t="s">
        <v>93</v>
      </c>
      <c r="E540" s="1">
        <v>5335.7317073170734</v>
      </c>
      <c r="F540" s="1">
        <v>5216.7317073170734</v>
      </c>
      <c r="G540" s="1">
        <v>119</v>
      </c>
      <c r="H540" s="1" t="s">
        <v>82</v>
      </c>
      <c r="I540" s="1" t="s">
        <v>160</v>
      </c>
      <c r="K540" t="str">
        <f>Table1[[#This Row],[Customer Profesi]]</f>
        <v>PEGAWAI NEGERI</v>
      </c>
      <c r="L540">
        <f>COUNTIFS(K540:$K$1001,K540)</f>
        <v>115</v>
      </c>
      <c r="M540">
        <f t="shared" si="26"/>
        <v>0</v>
      </c>
      <c r="N540">
        <f t="shared" si="27"/>
        <v>8</v>
      </c>
      <c r="O540">
        <f>COUNTIFS($N$2:N540,N540)</f>
        <v>538</v>
      </c>
      <c r="P540">
        <f t="shared" si="28"/>
        <v>0</v>
      </c>
    </row>
    <row r="541" spans="1:16" x14ac:dyDescent="0.25">
      <c r="A541" s="1" t="s">
        <v>115</v>
      </c>
      <c r="B541" s="1" t="s">
        <v>137</v>
      </c>
      <c r="C541" s="1" t="s">
        <v>43</v>
      </c>
      <c r="D541" s="1" t="s">
        <v>100</v>
      </c>
      <c r="E541" s="1">
        <v>11238.619047619046</v>
      </c>
      <c r="F541" s="1">
        <v>10971.619047619046</v>
      </c>
      <c r="G541" s="1">
        <v>267</v>
      </c>
      <c r="H541" s="1" t="s">
        <v>82</v>
      </c>
      <c r="I541" s="1" t="s">
        <v>160</v>
      </c>
      <c r="K541" t="str">
        <f>Table1[[#This Row],[Customer Profesi]]</f>
        <v>PEGAWAI NEGERI</v>
      </c>
      <c r="L541">
        <f>COUNTIFS(K541:$K$1001,K541)</f>
        <v>114</v>
      </c>
      <c r="M541">
        <f t="shared" si="26"/>
        <v>0</v>
      </c>
      <c r="N541">
        <f t="shared" si="27"/>
        <v>8</v>
      </c>
      <c r="O541">
        <f>COUNTIFS($N$2:N541,N541)</f>
        <v>539</v>
      </c>
      <c r="P541">
        <f t="shared" si="28"/>
        <v>0</v>
      </c>
    </row>
    <row r="542" spans="1:16" x14ac:dyDescent="0.25">
      <c r="A542" s="1" t="s">
        <v>115</v>
      </c>
      <c r="B542" s="1" t="s">
        <v>137</v>
      </c>
      <c r="C542" s="1" t="s">
        <v>43</v>
      </c>
      <c r="D542" s="1" t="s">
        <v>97</v>
      </c>
      <c r="E542" s="1">
        <v>6551.3039215686276</v>
      </c>
      <c r="F542" s="1">
        <v>6200.3039215686276</v>
      </c>
      <c r="G542" s="1">
        <v>351</v>
      </c>
      <c r="H542" s="1" t="s">
        <v>81</v>
      </c>
      <c r="I542" s="1" t="s">
        <v>160</v>
      </c>
      <c r="K542" t="str">
        <f>Table1[[#This Row],[Customer Profesi]]</f>
        <v>KARYAWAN SWASTA</v>
      </c>
      <c r="L542">
        <f>COUNTIFS(K542:$K$1001,K542)</f>
        <v>125</v>
      </c>
      <c r="M542">
        <f t="shared" si="26"/>
        <v>0</v>
      </c>
      <c r="N542">
        <f t="shared" si="27"/>
        <v>8</v>
      </c>
      <c r="O542">
        <f>COUNTIFS($N$2:N542,N542)</f>
        <v>540</v>
      </c>
      <c r="P542">
        <f t="shared" si="28"/>
        <v>0</v>
      </c>
    </row>
    <row r="543" spans="1:16" x14ac:dyDescent="0.25">
      <c r="A543" s="1" t="s">
        <v>115</v>
      </c>
      <c r="B543" s="1" t="s">
        <v>137</v>
      </c>
      <c r="C543" s="1" t="s">
        <v>44</v>
      </c>
      <c r="D543" s="1" t="s">
        <v>95</v>
      </c>
      <c r="E543" s="1">
        <v>7794.8461538461543</v>
      </c>
      <c r="F543" s="1">
        <v>7700.8461538461543</v>
      </c>
      <c r="G543" s="1">
        <v>94</v>
      </c>
      <c r="H543" s="1" t="s">
        <v>82</v>
      </c>
      <c r="I543" s="1" t="s">
        <v>160</v>
      </c>
      <c r="K543" t="str">
        <f>Table1[[#This Row],[Customer Profesi]]</f>
        <v>PEGAWAI NEGERI</v>
      </c>
      <c r="L543">
        <f>COUNTIFS(K543:$K$1001,K543)</f>
        <v>113</v>
      </c>
      <c r="M543">
        <f t="shared" si="26"/>
        <v>0</v>
      </c>
      <c r="N543">
        <f t="shared" si="27"/>
        <v>8</v>
      </c>
      <c r="O543">
        <f>COUNTIFS($N$2:N543,N543)</f>
        <v>541</v>
      </c>
      <c r="P543">
        <f t="shared" si="28"/>
        <v>0</v>
      </c>
    </row>
    <row r="544" spans="1:16" x14ac:dyDescent="0.25">
      <c r="A544" s="1" t="s">
        <v>115</v>
      </c>
      <c r="B544" s="1" t="s">
        <v>137</v>
      </c>
      <c r="C544" s="1" t="s">
        <v>43</v>
      </c>
      <c r="D544" s="1" t="s">
        <v>96</v>
      </c>
      <c r="E544" s="1">
        <v>9298.7435897435898</v>
      </c>
      <c r="F544" s="1">
        <v>9217.7435897435898</v>
      </c>
      <c r="G544" s="1">
        <v>81</v>
      </c>
      <c r="H544" s="1" t="s">
        <v>82</v>
      </c>
      <c r="I544" s="1" t="s">
        <v>160</v>
      </c>
      <c r="K544" t="str">
        <f>Table1[[#This Row],[Customer Profesi]]</f>
        <v>PEGAWAI NEGERI</v>
      </c>
      <c r="L544">
        <f>COUNTIFS(K544:$K$1001,K544)</f>
        <v>112</v>
      </c>
      <c r="M544">
        <f t="shared" si="26"/>
        <v>0</v>
      </c>
      <c r="N544">
        <f t="shared" si="27"/>
        <v>8</v>
      </c>
      <c r="O544">
        <f>COUNTIFS($N$2:N544,N544)</f>
        <v>542</v>
      </c>
      <c r="P544">
        <f t="shared" si="28"/>
        <v>0</v>
      </c>
    </row>
    <row r="545" spans="1:16" x14ac:dyDescent="0.25">
      <c r="A545" s="1" t="s">
        <v>115</v>
      </c>
      <c r="B545" s="1" t="s">
        <v>137</v>
      </c>
      <c r="C545" s="1" t="s">
        <v>44</v>
      </c>
      <c r="D545" s="1" t="s">
        <v>101</v>
      </c>
      <c r="E545" s="1">
        <v>6028.6842105263158</v>
      </c>
      <c r="F545" s="1">
        <v>5727.6842105263158</v>
      </c>
      <c r="G545" s="1">
        <v>301</v>
      </c>
      <c r="H545" s="1" t="s">
        <v>81</v>
      </c>
      <c r="I545" s="1" t="s">
        <v>160</v>
      </c>
      <c r="K545" t="str">
        <f>Table1[[#This Row],[Customer Profesi]]</f>
        <v>KARYAWAN SWASTA</v>
      </c>
      <c r="L545">
        <f>COUNTIFS(K545:$K$1001,K545)</f>
        <v>124</v>
      </c>
      <c r="M545">
        <f t="shared" si="26"/>
        <v>0</v>
      </c>
      <c r="N545">
        <f t="shared" si="27"/>
        <v>8</v>
      </c>
      <c r="O545">
        <f>COUNTIFS($N$2:N545,N545)</f>
        <v>543</v>
      </c>
      <c r="P545">
        <f t="shared" si="28"/>
        <v>0</v>
      </c>
    </row>
    <row r="546" spans="1:16" x14ac:dyDescent="0.25">
      <c r="A546" s="1" t="s">
        <v>115</v>
      </c>
      <c r="B546" s="1" t="s">
        <v>137</v>
      </c>
      <c r="C546" s="1" t="s">
        <v>43</v>
      </c>
      <c r="D546" s="1" t="s">
        <v>93</v>
      </c>
      <c r="E546" s="1">
        <v>5469.7317073170734</v>
      </c>
      <c r="F546" s="1">
        <v>5216.7317073170734</v>
      </c>
      <c r="G546" s="1">
        <v>253</v>
      </c>
      <c r="H546" s="1" t="s">
        <v>149</v>
      </c>
      <c r="I546" s="1" t="s">
        <v>160</v>
      </c>
      <c r="K546" t="str">
        <f>Table1[[#This Row],[Customer Profesi]]</f>
        <v>APARAT</v>
      </c>
      <c r="L546">
        <f>COUNTIFS(K546:$K$1001,K546)</f>
        <v>13</v>
      </c>
      <c r="M546">
        <f t="shared" si="26"/>
        <v>0</v>
      </c>
      <c r="N546">
        <f t="shared" si="27"/>
        <v>8</v>
      </c>
      <c r="O546">
        <f>COUNTIFS($N$2:N546,N546)</f>
        <v>544</v>
      </c>
      <c r="P546">
        <f t="shared" si="28"/>
        <v>0</v>
      </c>
    </row>
    <row r="547" spans="1:16" x14ac:dyDescent="0.25">
      <c r="A547" s="1" t="s">
        <v>115</v>
      </c>
      <c r="B547" s="1" t="s">
        <v>137</v>
      </c>
      <c r="C547" s="1" t="s">
        <v>43</v>
      </c>
      <c r="D547" s="1" t="s">
        <v>93</v>
      </c>
      <c r="E547" s="1">
        <v>5452.7317073170734</v>
      </c>
      <c r="F547" s="1">
        <v>5216.7317073170734</v>
      </c>
      <c r="G547" s="1">
        <v>236</v>
      </c>
      <c r="H547" s="1" t="s">
        <v>82</v>
      </c>
      <c r="I547" s="1" t="s">
        <v>160</v>
      </c>
      <c r="K547" t="str">
        <f>Table1[[#This Row],[Customer Profesi]]</f>
        <v>PEGAWAI NEGERI</v>
      </c>
      <c r="L547">
        <f>COUNTIFS(K547:$K$1001,K547)</f>
        <v>111</v>
      </c>
      <c r="M547">
        <f t="shared" si="26"/>
        <v>0</v>
      </c>
      <c r="N547">
        <f t="shared" si="27"/>
        <v>8</v>
      </c>
      <c r="O547">
        <f>COUNTIFS($N$2:N547,N547)</f>
        <v>545</v>
      </c>
      <c r="P547">
        <f t="shared" si="28"/>
        <v>0</v>
      </c>
    </row>
    <row r="548" spans="1:16" x14ac:dyDescent="0.25">
      <c r="A548" s="1" t="s">
        <v>115</v>
      </c>
      <c r="B548" s="1" t="s">
        <v>137</v>
      </c>
      <c r="C548" s="1" t="s">
        <v>45</v>
      </c>
      <c r="D548" s="1" t="s">
        <v>100</v>
      </c>
      <c r="E548" s="1">
        <v>11173.619047619046</v>
      </c>
      <c r="F548" s="1">
        <v>10971.619047619046</v>
      </c>
      <c r="G548" s="1">
        <v>202</v>
      </c>
      <c r="H548" s="1" t="s">
        <v>84</v>
      </c>
      <c r="I548" s="1" t="s">
        <v>160</v>
      </c>
      <c r="K548" t="str">
        <f>Table1[[#This Row],[Customer Profesi]]</f>
        <v>PENDIDIKAN</v>
      </c>
      <c r="L548">
        <f>COUNTIFS(K548:$K$1001,K548)</f>
        <v>66</v>
      </c>
      <c r="M548">
        <f t="shared" si="26"/>
        <v>0</v>
      </c>
      <c r="N548">
        <f t="shared" si="27"/>
        <v>8</v>
      </c>
      <c r="O548">
        <f>COUNTIFS($N$2:N548,N548)</f>
        <v>546</v>
      </c>
      <c r="P548">
        <f t="shared" si="28"/>
        <v>0</v>
      </c>
    </row>
    <row r="549" spans="1:16" x14ac:dyDescent="0.25">
      <c r="A549" s="1" t="s">
        <v>115</v>
      </c>
      <c r="B549" s="1" t="s">
        <v>137</v>
      </c>
      <c r="C549" s="1" t="s">
        <v>44</v>
      </c>
      <c r="D549" s="1" t="s">
        <v>99</v>
      </c>
      <c r="E549" s="1">
        <v>7590.272727272727</v>
      </c>
      <c r="F549" s="1">
        <v>7218.272727272727</v>
      </c>
      <c r="G549" s="1">
        <v>372</v>
      </c>
      <c r="H549" s="1" t="s">
        <v>81</v>
      </c>
      <c r="I549" s="1" t="s">
        <v>160</v>
      </c>
      <c r="K549" t="str">
        <f>Table1[[#This Row],[Customer Profesi]]</f>
        <v>KARYAWAN SWASTA</v>
      </c>
      <c r="L549">
        <f>COUNTIFS(K549:$K$1001,K549)</f>
        <v>123</v>
      </c>
      <c r="M549">
        <f t="shared" si="26"/>
        <v>0</v>
      </c>
      <c r="N549">
        <f t="shared" si="27"/>
        <v>8</v>
      </c>
      <c r="O549">
        <f>COUNTIFS($N$2:N549,N549)</f>
        <v>547</v>
      </c>
      <c r="P549">
        <f t="shared" si="28"/>
        <v>0</v>
      </c>
    </row>
    <row r="550" spans="1:16" x14ac:dyDescent="0.25">
      <c r="A550" s="1" t="s">
        <v>115</v>
      </c>
      <c r="B550" s="1" t="s">
        <v>137</v>
      </c>
      <c r="C550" s="1" t="s">
        <v>45</v>
      </c>
      <c r="D550" s="1" t="s">
        <v>96</v>
      </c>
      <c r="E550" s="1">
        <v>9307.7435897435898</v>
      </c>
      <c r="F550" s="1">
        <v>9217.7435897435898</v>
      </c>
      <c r="G550" s="1">
        <v>90</v>
      </c>
      <c r="H550" s="1" t="s">
        <v>84</v>
      </c>
      <c r="I550" s="1" t="s">
        <v>160</v>
      </c>
      <c r="K550" t="str">
        <f>Table1[[#This Row],[Customer Profesi]]</f>
        <v>PENDIDIKAN</v>
      </c>
      <c r="L550">
        <f>COUNTIFS(K550:$K$1001,K550)</f>
        <v>65</v>
      </c>
      <c r="M550">
        <f t="shared" si="26"/>
        <v>0</v>
      </c>
      <c r="N550">
        <f t="shared" si="27"/>
        <v>8</v>
      </c>
      <c r="O550">
        <f>COUNTIFS($N$2:N550,N550)</f>
        <v>548</v>
      </c>
      <c r="P550">
        <f t="shared" si="28"/>
        <v>0</v>
      </c>
    </row>
    <row r="551" spans="1:16" x14ac:dyDescent="0.25">
      <c r="A551" s="1" t="s">
        <v>115</v>
      </c>
      <c r="B551" s="1" t="s">
        <v>137</v>
      </c>
      <c r="C551" s="1" t="s">
        <v>43</v>
      </c>
      <c r="D551" s="1" t="s">
        <v>96</v>
      </c>
      <c r="E551" s="1">
        <v>9471.7435897435898</v>
      </c>
      <c r="F551" s="1">
        <v>9217.7435897435898</v>
      </c>
      <c r="G551" s="1">
        <v>254</v>
      </c>
      <c r="H551" s="1" t="s">
        <v>82</v>
      </c>
      <c r="I551" s="1" t="s">
        <v>160</v>
      </c>
      <c r="K551" t="str">
        <f>Table1[[#This Row],[Customer Profesi]]</f>
        <v>PEGAWAI NEGERI</v>
      </c>
      <c r="L551">
        <f>COUNTIFS(K551:$K$1001,K551)</f>
        <v>110</v>
      </c>
      <c r="M551">
        <f t="shared" si="26"/>
        <v>0</v>
      </c>
      <c r="N551">
        <f t="shared" si="27"/>
        <v>8</v>
      </c>
      <c r="O551">
        <f>COUNTIFS($N$2:N551,N551)</f>
        <v>549</v>
      </c>
      <c r="P551">
        <f t="shared" si="28"/>
        <v>0</v>
      </c>
    </row>
    <row r="552" spans="1:16" x14ac:dyDescent="0.25">
      <c r="A552" s="1" t="s">
        <v>115</v>
      </c>
      <c r="B552" s="1" t="s">
        <v>137</v>
      </c>
      <c r="C552" s="1" t="s">
        <v>45</v>
      </c>
      <c r="D552" s="1" t="s">
        <v>98</v>
      </c>
      <c r="E552" s="1">
        <v>7161.7368421052633</v>
      </c>
      <c r="F552" s="1">
        <v>6691.7368421052633</v>
      </c>
      <c r="G552" s="1">
        <v>470</v>
      </c>
      <c r="H552" s="1" t="s">
        <v>82</v>
      </c>
      <c r="I552" s="1" t="s">
        <v>160</v>
      </c>
      <c r="K552" t="str">
        <f>Table1[[#This Row],[Customer Profesi]]</f>
        <v>PEGAWAI NEGERI</v>
      </c>
      <c r="L552">
        <f>COUNTIFS(K552:$K$1001,K552)</f>
        <v>109</v>
      </c>
      <c r="M552">
        <f t="shared" si="26"/>
        <v>0</v>
      </c>
      <c r="N552">
        <f t="shared" si="27"/>
        <v>8</v>
      </c>
      <c r="O552">
        <f>COUNTIFS($N$2:N552,N552)</f>
        <v>550</v>
      </c>
      <c r="P552">
        <f t="shared" si="28"/>
        <v>0</v>
      </c>
    </row>
    <row r="553" spans="1:16" x14ac:dyDescent="0.25">
      <c r="A553" s="1" t="s">
        <v>115</v>
      </c>
      <c r="B553" s="1" t="s">
        <v>137</v>
      </c>
      <c r="C553" s="1" t="s">
        <v>43</v>
      </c>
      <c r="D553" s="1" t="s">
        <v>92</v>
      </c>
      <c r="E553" s="1">
        <v>8779.174757281553</v>
      </c>
      <c r="F553" s="1">
        <v>8675.174757281553</v>
      </c>
      <c r="G553" s="1">
        <v>104</v>
      </c>
      <c r="H553" s="1" t="s">
        <v>149</v>
      </c>
      <c r="I553" s="1" t="s">
        <v>160</v>
      </c>
      <c r="K553" t="str">
        <f>Table1[[#This Row],[Customer Profesi]]</f>
        <v>APARAT</v>
      </c>
      <c r="L553">
        <f>COUNTIFS(K553:$K$1001,K553)</f>
        <v>12</v>
      </c>
      <c r="M553">
        <f t="shared" si="26"/>
        <v>0</v>
      </c>
      <c r="N553">
        <f t="shared" si="27"/>
        <v>8</v>
      </c>
      <c r="O553">
        <f>COUNTIFS($N$2:N553,N553)</f>
        <v>551</v>
      </c>
      <c r="P553">
        <f t="shared" si="28"/>
        <v>0</v>
      </c>
    </row>
    <row r="554" spans="1:16" x14ac:dyDescent="0.25">
      <c r="A554" s="1" t="s">
        <v>115</v>
      </c>
      <c r="B554" s="1" t="s">
        <v>137</v>
      </c>
      <c r="C554" s="1" t="s">
        <v>44</v>
      </c>
      <c r="D554" s="1" t="s">
        <v>99</v>
      </c>
      <c r="E554" s="1">
        <v>7451.272727272727</v>
      </c>
      <c r="F554" s="1">
        <v>7218.272727272727</v>
      </c>
      <c r="G554" s="1">
        <v>233</v>
      </c>
      <c r="H554" s="1" t="s">
        <v>82</v>
      </c>
      <c r="I554" s="1" t="s">
        <v>160</v>
      </c>
      <c r="K554" t="str">
        <f>Table1[[#This Row],[Customer Profesi]]</f>
        <v>PEGAWAI NEGERI</v>
      </c>
      <c r="L554">
        <f>COUNTIFS(K554:$K$1001,K554)</f>
        <v>108</v>
      </c>
      <c r="M554">
        <f t="shared" si="26"/>
        <v>0</v>
      </c>
      <c r="N554">
        <f t="shared" si="27"/>
        <v>8</v>
      </c>
      <c r="O554">
        <f>COUNTIFS($N$2:N554,N554)</f>
        <v>552</v>
      </c>
      <c r="P554">
        <f t="shared" si="28"/>
        <v>0</v>
      </c>
    </row>
    <row r="555" spans="1:16" x14ac:dyDescent="0.25">
      <c r="A555" s="1" t="s">
        <v>115</v>
      </c>
      <c r="B555" s="1" t="s">
        <v>137</v>
      </c>
      <c r="C555" s="1" t="s">
        <v>45</v>
      </c>
      <c r="D555" s="1" t="s">
        <v>95</v>
      </c>
      <c r="E555" s="1">
        <v>7998.8461538461543</v>
      </c>
      <c r="F555" s="1">
        <v>7700.8461538461543</v>
      </c>
      <c r="G555" s="1">
        <v>298</v>
      </c>
      <c r="H555" s="1" t="s">
        <v>81</v>
      </c>
      <c r="I555" s="1" t="s">
        <v>160</v>
      </c>
      <c r="K555" t="str">
        <f>Table1[[#This Row],[Customer Profesi]]</f>
        <v>KARYAWAN SWASTA</v>
      </c>
      <c r="L555">
        <f>COUNTIFS(K555:$K$1001,K555)</f>
        <v>122</v>
      </c>
      <c r="M555">
        <f t="shared" si="26"/>
        <v>0</v>
      </c>
      <c r="N555">
        <f t="shared" si="27"/>
        <v>8</v>
      </c>
      <c r="O555">
        <f>COUNTIFS($N$2:N555,N555)</f>
        <v>553</v>
      </c>
      <c r="P555">
        <f t="shared" si="28"/>
        <v>0</v>
      </c>
    </row>
    <row r="556" spans="1:16" x14ac:dyDescent="0.25">
      <c r="A556" s="1" t="s">
        <v>115</v>
      </c>
      <c r="B556" s="1" t="s">
        <v>137</v>
      </c>
      <c r="C556" s="1" t="s">
        <v>45</v>
      </c>
      <c r="D556" s="1" t="s">
        <v>95</v>
      </c>
      <c r="E556" s="1">
        <v>7954.8461538461543</v>
      </c>
      <c r="F556" s="1">
        <v>7700.8461538461543</v>
      </c>
      <c r="G556" s="1">
        <v>254</v>
      </c>
      <c r="H556" s="1" t="s">
        <v>81</v>
      </c>
      <c r="I556" s="1" t="s">
        <v>160</v>
      </c>
      <c r="K556" t="str">
        <f>Table1[[#This Row],[Customer Profesi]]</f>
        <v>KARYAWAN SWASTA</v>
      </c>
      <c r="L556">
        <f>COUNTIFS(K556:$K$1001,K556)</f>
        <v>121</v>
      </c>
      <c r="M556">
        <f t="shared" si="26"/>
        <v>0</v>
      </c>
      <c r="N556">
        <f t="shared" si="27"/>
        <v>8</v>
      </c>
      <c r="O556">
        <f>COUNTIFS($N$2:N556,N556)</f>
        <v>554</v>
      </c>
      <c r="P556">
        <f t="shared" si="28"/>
        <v>0</v>
      </c>
    </row>
    <row r="557" spans="1:16" x14ac:dyDescent="0.25">
      <c r="A557" s="1" t="s">
        <v>115</v>
      </c>
      <c r="B557" s="1" t="s">
        <v>137</v>
      </c>
      <c r="C557" s="1" t="s">
        <v>44</v>
      </c>
      <c r="D557" s="1" t="s">
        <v>94</v>
      </c>
      <c r="E557" s="1">
        <v>8364.5108695652179</v>
      </c>
      <c r="F557" s="1">
        <v>8191.5108695652179</v>
      </c>
      <c r="G557" s="1">
        <v>173</v>
      </c>
      <c r="H557" s="1" t="s">
        <v>80</v>
      </c>
      <c r="I557" s="1" t="s">
        <v>160</v>
      </c>
      <c r="K557" t="str">
        <f>Table1[[#This Row],[Customer Profesi]]</f>
        <v>WIRASWASTA</v>
      </c>
      <c r="L557">
        <f>COUNTIFS(K557:$K$1001,K557)</f>
        <v>118</v>
      </c>
      <c r="M557">
        <f t="shared" si="26"/>
        <v>0</v>
      </c>
      <c r="N557">
        <f t="shared" si="27"/>
        <v>8</v>
      </c>
      <c r="O557">
        <f>COUNTIFS($N$2:N557,N557)</f>
        <v>555</v>
      </c>
      <c r="P557">
        <f t="shared" si="28"/>
        <v>0</v>
      </c>
    </row>
    <row r="558" spans="1:16" x14ac:dyDescent="0.25">
      <c r="A558" s="1" t="s">
        <v>115</v>
      </c>
      <c r="B558" s="1" t="s">
        <v>137</v>
      </c>
      <c r="C558" s="1" t="s">
        <v>44</v>
      </c>
      <c r="D558" s="1" t="s">
        <v>96</v>
      </c>
      <c r="E558" s="1">
        <v>9313.7435897435898</v>
      </c>
      <c r="F558" s="1">
        <v>9217.7435897435898</v>
      </c>
      <c r="G558" s="1">
        <v>96</v>
      </c>
      <c r="H558" s="1" t="s">
        <v>81</v>
      </c>
      <c r="I558" s="1" t="s">
        <v>160</v>
      </c>
      <c r="K558" t="str">
        <f>Table1[[#This Row],[Customer Profesi]]</f>
        <v>KARYAWAN SWASTA</v>
      </c>
      <c r="L558">
        <f>COUNTIFS(K558:$K$1001,K558)</f>
        <v>120</v>
      </c>
      <c r="M558">
        <f t="shared" si="26"/>
        <v>0</v>
      </c>
      <c r="N558">
        <f t="shared" si="27"/>
        <v>8</v>
      </c>
      <c r="O558">
        <f>COUNTIFS($N$2:N558,N558)</f>
        <v>556</v>
      </c>
      <c r="P558">
        <f t="shared" si="28"/>
        <v>0</v>
      </c>
    </row>
    <row r="559" spans="1:16" x14ac:dyDescent="0.25">
      <c r="A559" s="1" t="s">
        <v>115</v>
      </c>
      <c r="B559" s="1" t="s">
        <v>137</v>
      </c>
      <c r="C559" s="1" t="s">
        <v>44</v>
      </c>
      <c r="D559" s="1" t="s">
        <v>93</v>
      </c>
      <c r="E559" s="1">
        <v>5505.7317073170734</v>
      </c>
      <c r="F559" s="1">
        <v>5216.7317073170734</v>
      </c>
      <c r="G559" s="1">
        <v>289</v>
      </c>
      <c r="H559" s="1" t="s">
        <v>80</v>
      </c>
      <c r="I559" s="1" t="s">
        <v>160</v>
      </c>
      <c r="K559" t="str">
        <f>Table1[[#This Row],[Customer Profesi]]</f>
        <v>WIRASWASTA</v>
      </c>
      <c r="L559">
        <f>COUNTIFS(K559:$K$1001,K559)</f>
        <v>117</v>
      </c>
      <c r="M559">
        <f t="shared" si="26"/>
        <v>0</v>
      </c>
      <c r="N559">
        <f t="shared" si="27"/>
        <v>8</v>
      </c>
      <c r="O559">
        <f>COUNTIFS($N$2:N559,N559)</f>
        <v>557</v>
      </c>
      <c r="P559">
        <f t="shared" si="28"/>
        <v>0</v>
      </c>
    </row>
    <row r="560" spans="1:16" x14ac:dyDescent="0.25">
      <c r="A560" s="1" t="s">
        <v>115</v>
      </c>
      <c r="B560" s="1" t="s">
        <v>137</v>
      </c>
      <c r="C560" s="1" t="s">
        <v>44</v>
      </c>
      <c r="D560" s="1" t="s">
        <v>93</v>
      </c>
      <c r="E560" s="1">
        <v>5687.7317073170734</v>
      </c>
      <c r="F560" s="1">
        <v>5216.7317073170734</v>
      </c>
      <c r="G560" s="1">
        <v>471</v>
      </c>
      <c r="H560" s="1" t="s">
        <v>81</v>
      </c>
      <c r="I560" s="1" t="s">
        <v>160</v>
      </c>
      <c r="K560" t="str">
        <f>Table1[[#This Row],[Customer Profesi]]</f>
        <v>KARYAWAN SWASTA</v>
      </c>
      <c r="L560">
        <f>COUNTIFS(K560:$K$1001,K560)</f>
        <v>119</v>
      </c>
      <c r="M560">
        <f t="shared" si="26"/>
        <v>0</v>
      </c>
      <c r="N560">
        <f t="shared" si="27"/>
        <v>8</v>
      </c>
      <c r="O560">
        <f>COUNTIFS($N$2:N560,N560)</f>
        <v>558</v>
      </c>
      <c r="P560">
        <f t="shared" si="28"/>
        <v>0</v>
      </c>
    </row>
    <row r="561" spans="1:16" x14ac:dyDescent="0.25">
      <c r="A561" s="1" t="s">
        <v>115</v>
      </c>
      <c r="B561" s="1" t="s">
        <v>137</v>
      </c>
      <c r="C561" s="1" t="s">
        <v>43</v>
      </c>
      <c r="D561" s="1" t="s">
        <v>101</v>
      </c>
      <c r="E561" s="1">
        <v>6063.6842105263158</v>
      </c>
      <c r="F561" s="1">
        <v>5727.6842105263158</v>
      </c>
      <c r="G561" s="1">
        <v>336</v>
      </c>
      <c r="H561" s="1" t="s">
        <v>149</v>
      </c>
      <c r="I561" s="1" t="s">
        <v>160</v>
      </c>
      <c r="K561" t="str">
        <f>Table1[[#This Row],[Customer Profesi]]</f>
        <v>APARAT</v>
      </c>
      <c r="L561">
        <f>COUNTIFS(K561:$K$1001,K561)</f>
        <v>11</v>
      </c>
      <c r="M561">
        <f t="shared" si="26"/>
        <v>0</v>
      </c>
      <c r="N561">
        <f t="shared" si="27"/>
        <v>8</v>
      </c>
      <c r="O561">
        <f>COUNTIFS($N$2:N561,N561)</f>
        <v>559</v>
      </c>
      <c r="P561">
        <f t="shared" si="28"/>
        <v>0</v>
      </c>
    </row>
    <row r="562" spans="1:16" x14ac:dyDescent="0.25">
      <c r="A562" s="1" t="s">
        <v>115</v>
      </c>
      <c r="B562" s="1" t="s">
        <v>137</v>
      </c>
      <c r="C562" s="1" t="s">
        <v>45</v>
      </c>
      <c r="D562" s="1" t="s">
        <v>93</v>
      </c>
      <c r="E562" s="1">
        <v>5630.7317073170734</v>
      </c>
      <c r="F562" s="1">
        <v>5216.7317073170734</v>
      </c>
      <c r="G562" s="1">
        <v>414</v>
      </c>
      <c r="H562" s="1" t="s">
        <v>81</v>
      </c>
      <c r="I562" s="1" t="s">
        <v>160</v>
      </c>
      <c r="K562" t="str">
        <f>Table1[[#This Row],[Customer Profesi]]</f>
        <v>KARYAWAN SWASTA</v>
      </c>
      <c r="L562">
        <f>COUNTIFS(K562:$K$1001,K562)</f>
        <v>118</v>
      </c>
      <c r="M562">
        <f t="shared" si="26"/>
        <v>0</v>
      </c>
      <c r="N562">
        <f t="shared" si="27"/>
        <v>8</v>
      </c>
      <c r="O562">
        <f>COUNTIFS($N$2:N562,N562)</f>
        <v>560</v>
      </c>
      <c r="P562">
        <f t="shared" si="28"/>
        <v>0</v>
      </c>
    </row>
    <row r="563" spans="1:16" x14ac:dyDescent="0.25">
      <c r="A563" s="1" t="s">
        <v>115</v>
      </c>
      <c r="B563" s="1" t="s">
        <v>137</v>
      </c>
      <c r="C563" s="1" t="s">
        <v>45</v>
      </c>
      <c r="D563" s="1" t="s">
        <v>101</v>
      </c>
      <c r="E563" s="1">
        <v>5845.6842105263158</v>
      </c>
      <c r="F563" s="1">
        <v>5727.6842105263158</v>
      </c>
      <c r="G563" s="1">
        <v>118</v>
      </c>
      <c r="H563" s="1" t="s">
        <v>82</v>
      </c>
      <c r="I563" s="1" t="s">
        <v>160</v>
      </c>
      <c r="K563" t="str">
        <f>Table1[[#This Row],[Customer Profesi]]</f>
        <v>PEGAWAI NEGERI</v>
      </c>
      <c r="L563">
        <f>COUNTIFS(K563:$K$1001,K563)</f>
        <v>107</v>
      </c>
      <c r="M563">
        <f t="shared" si="26"/>
        <v>0</v>
      </c>
      <c r="N563">
        <f t="shared" si="27"/>
        <v>8</v>
      </c>
      <c r="O563">
        <f>COUNTIFS($N$2:N563,N563)</f>
        <v>561</v>
      </c>
      <c r="P563">
        <f t="shared" si="28"/>
        <v>0</v>
      </c>
    </row>
    <row r="564" spans="1:16" x14ac:dyDescent="0.25">
      <c r="A564" s="1" t="s">
        <v>115</v>
      </c>
      <c r="B564" s="1" t="s">
        <v>137</v>
      </c>
      <c r="C564" s="1" t="s">
        <v>45</v>
      </c>
      <c r="D564" s="1" t="s">
        <v>101</v>
      </c>
      <c r="E564" s="1">
        <v>6099.6842105263158</v>
      </c>
      <c r="F564" s="1">
        <v>5727.6842105263158</v>
      </c>
      <c r="G564" s="1">
        <v>372</v>
      </c>
      <c r="H564" s="1" t="s">
        <v>82</v>
      </c>
      <c r="I564" s="1" t="s">
        <v>160</v>
      </c>
      <c r="K564" t="str">
        <f>Table1[[#This Row],[Customer Profesi]]</f>
        <v>PEGAWAI NEGERI</v>
      </c>
      <c r="L564">
        <f>COUNTIFS(K564:$K$1001,K564)</f>
        <v>106</v>
      </c>
      <c r="M564">
        <f t="shared" si="26"/>
        <v>0</v>
      </c>
      <c r="N564">
        <f t="shared" si="27"/>
        <v>8</v>
      </c>
      <c r="O564">
        <f>COUNTIFS($N$2:N564,N564)</f>
        <v>562</v>
      </c>
      <c r="P564">
        <f t="shared" si="28"/>
        <v>0</v>
      </c>
    </row>
    <row r="565" spans="1:16" x14ac:dyDescent="0.25">
      <c r="A565" s="1" t="s">
        <v>115</v>
      </c>
      <c r="B565" s="1" t="s">
        <v>137</v>
      </c>
      <c r="C565" s="1" t="s">
        <v>45</v>
      </c>
      <c r="D565" s="1" t="s">
        <v>96</v>
      </c>
      <c r="E565" s="1">
        <v>9606.7435897435898</v>
      </c>
      <c r="F565" s="1">
        <v>9217.7435897435898</v>
      </c>
      <c r="G565" s="1">
        <v>389</v>
      </c>
      <c r="H565" s="1" t="s">
        <v>82</v>
      </c>
      <c r="I565" s="1" t="s">
        <v>160</v>
      </c>
      <c r="K565" t="str">
        <f>Table1[[#This Row],[Customer Profesi]]</f>
        <v>PEGAWAI NEGERI</v>
      </c>
      <c r="L565">
        <f>COUNTIFS(K565:$K$1001,K565)</f>
        <v>105</v>
      </c>
      <c r="M565">
        <f t="shared" si="26"/>
        <v>0</v>
      </c>
      <c r="N565">
        <f t="shared" si="27"/>
        <v>8</v>
      </c>
      <c r="O565">
        <f>COUNTIFS($N$2:N565,N565)</f>
        <v>563</v>
      </c>
      <c r="P565">
        <f t="shared" si="28"/>
        <v>0</v>
      </c>
    </row>
    <row r="566" spans="1:16" x14ac:dyDescent="0.25">
      <c r="A566" s="1" t="s">
        <v>115</v>
      </c>
      <c r="B566" s="1" t="s">
        <v>137</v>
      </c>
      <c r="C566" s="1" t="s">
        <v>44</v>
      </c>
      <c r="D566" s="1" t="s">
        <v>99</v>
      </c>
      <c r="E566" s="1">
        <v>7553.272727272727</v>
      </c>
      <c r="F566" s="1">
        <v>7218.272727272727</v>
      </c>
      <c r="G566" s="1">
        <v>335</v>
      </c>
      <c r="H566" s="1" t="s">
        <v>81</v>
      </c>
      <c r="I566" s="1" t="s">
        <v>160</v>
      </c>
      <c r="K566" t="str">
        <f>Table1[[#This Row],[Customer Profesi]]</f>
        <v>KARYAWAN SWASTA</v>
      </c>
      <c r="L566">
        <f>COUNTIFS(K566:$K$1001,K566)</f>
        <v>117</v>
      </c>
      <c r="M566">
        <f t="shared" si="26"/>
        <v>0</v>
      </c>
      <c r="N566">
        <f t="shared" si="27"/>
        <v>8</v>
      </c>
      <c r="O566">
        <f>COUNTIFS($N$2:N566,N566)</f>
        <v>564</v>
      </c>
      <c r="P566">
        <f t="shared" si="28"/>
        <v>0</v>
      </c>
    </row>
    <row r="567" spans="1:16" x14ac:dyDescent="0.25">
      <c r="A567" s="1" t="s">
        <v>115</v>
      </c>
      <c r="B567" s="1" t="s">
        <v>137</v>
      </c>
      <c r="C567" s="1" t="s">
        <v>43</v>
      </c>
      <c r="D567" s="1" t="s">
        <v>97</v>
      </c>
      <c r="E567" s="1">
        <v>6328.3039215686276</v>
      </c>
      <c r="F567" s="1">
        <v>6200.3039215686276</v>
      </c>
      <c r="G567" s="1">
        <v>128</v>
      </c>
      <c r="H567" s="1" t="s">
        <v>80</v>
      </c>
      <c r="I567" s="1" t="s">
        <v>160</v>
      </c>
      <c r="K567" t="str">
        <f>Table1[[#This Row],[Customer Profesi]]</f>
        <v>WIRASWASTA</v>
      </c>
      <c r="L567">
        <f>COUNTIFS(K567:$K$1001,K567)</f>
        <v>116</v>
      </c>
      <c r="M567">
        <f t="shared" si="26"/>
        <v>0</v>
      </c>
      <c r="N567">
        <f t="shared" si="27"/>
        <v>8</v>
      </c>
      <c r="O567">
        <f>COUNTIFS($N$2:N567,N567)</f>
        <v>565</v>
      </c>
      <c r="P567">
        <f t="shared" si="28"/>
        <v>0</v>
      </c>
    </row>
    <row r="568" spans="1:16" x14ac:dyDescent="0.25">
      <c r="A568" s="1" t="s">
        <v>115</v>
      </c>
      <c r="B568" s="1" t="s">
        <v>137</v>
      </c>
      <c r="C568" s="1" t="s">
        <v>45</v>
      </c>
      <c r="D568" s="1" t="s">
        <v>93</v>
      </c>
      <c r="E568" s="1">
        <v>5326.7317073170734</v>
      </c>
      <c r="F568" s="1">
        <v>5216.7317073170734</v>
      </c>
      <c r="G568" s="1">
        <v>110</v>
      </c>
      <c r="H568" s="1" t="s">
        <v>80</v>
      </c>
      <c r="I568" s="1" t="s">
        <v>160</v>
      </c>
      <c r="K568" t="str">
        <f>Table1[[#This Row],[Customer Profesi]]</f>
        <v>WIRASWASTA</v>
      </c>
      <c r="L568">
        <f>COUNTIFS(K568:$K$1001,K568)</f>
        <v>115</v>
      </c>
      <c r="M568">
        <f t="shared" si="26"/>
        <v>0</v>
      </c>
      <c r="N568">
        <f t="shared" si="27"/>
        <v>8</v>
      </c>
      <c r="O568">
        <f>COUNTIFS($N$2:N568,N568)</f>
        <v>566</v>
      </c>
      <c r="P568">
        <f t="shared" si="28"/>
        <v>0</v>
      </c>
    </row>
    <row r="569" spans="1:16" x14ac:dyDescent="0.25">
      <c r="A569" s="1" t="s">
        <v>115</v>
      </c>
      <c r="B569" s="1" t="s">
        <v>137</v>
      </c>
      <c r="C569" s="1" t="s">
        <v>44</v>
      </c>
      <c r="D569" s="1" t="s">
        <v>96</v>
      </c>
      <c r="E569" s="1">
        <v>9360.7435897435898</v>
      </c>
      <c r="F569" s="1">
        <v>9217.7435897435898</v>
      </c>
      <c r="G569" s="1">
        <v>143</v>
      </c>
      <c r="H569" s="1" t="s">
        <v>80</v>
      </c>
      <c r="I569" s="1" t="s">
        <v>160</v>
      </c>
      <c r="K569" t="str">
        <f>Table1[[#This Row],[Customer Profesi]]</f>
        <v>WIRASWASTA</v>
      </c>
      <c r="L569">
        <f>COUNTIFS(K569:$K$1001,K569)</f>
        <v>114</v>
      </c>
      <c r="M569">
        <f t="shared" si="26"/>
        <v>0</v>
      </c>
      <c r="N569">
        <f t="shared" si="27"/>
        <v>8</v>
      </c>
      <c r="O569">
        <f>COUNTIFS($N$2:N569,N569)</f>
        <v>567</v>
      </c>
      <c r="P569">
        <f t="shared" si="28"/>
        <v>0</v>
      </c>
    </row>
    <row r="570" spans="1:16" x14ac:dyDescent="0.25">
      <c r="A570" s="1" t="s">
        <v>115</v>
      </c>
      <c r="B570" s="1" t="s">
        <v>137</v>
      </c>
      <c r="C570" s="1" t="s">
        <v>43</v>
      </c>
      <c r="D570" s="1" t="s">
        <v>101</v>
      </c>
      <c r="E570" s="1">
        <v>5795.6842105263158</v>
      </c>
      <c r="F570" s="1">
        <v>5727.6842105263158</v>
      </c>
      <c r="G570" s="1">
        <v>68</v>
      </c>
      <c r="H570" s="1" t="s">
        <v>81</v>
      </c>
      <c r="I570" s="1" t="s">
        <v>160</v>
      </c>
      <c r="K570" t="str">
        <f>Table1[[#This Row],[Customer Profesi]]</f>
        <v>KARYAWAN SWASTA</v>
      </c>
      <c r="L570">
        <f>COUNTIFS(K570:$K$1001,K570)</f>
        <v>116</v>
      </c>
      <c r="M570">
        <f t="shared" si="26"/>
        <v>0</v>
      </c>
      <c r="N570">
        <f t="shared" si="27"/>
        <v>8</v>
      </c>
      <c r="O570">
        <f>COUNTIFS($N$2:N570,N570)</f>
        <v>568</v>
      </c>
      <c r="P570">
        <f t="shared" si="28"/>
        <v>0</v>
      </c>
    </row>
    <row r="571" spans="1:16" x14ac:dyDescent="0.25">
      <c r="A571" s="1" t="s">
        <v>115</v>
      </c>
      <c r="B571" s="1" t="s">
        <v>137</v>
      </c>
      <c r="C571" s="1" t="s">
        <v>44</v>
      </c>
      <c r="D571" s="1" t="s">
        <v>92</v>
      </c>
      <c r="E571" s="1">
        <v>8821.174757281553</v>
      </c>
      <c r="F571" s="1">
        <v>8675.174757281553</v>
      </c>
      <c r="G571" s="1">
        <v>146</v>
      </c>
      <c r="H571" s="1" t="s">
        <v>149</v>
      </c>
      <c r="I571" s="1" t="s">
        <v>160</v>
      </c>
      <c r="K571" t="str">
        <f>Table1[[#This Row],[Customer Profesi]]</f>
        <v>APARAT</v>
      </c>
      <c r="L571">
        <f>COUNTIFS(K571:$K$1001,K571)</f>
        <v>10</v>
      </c>
      <c r="M571">
        <f t="shared" si="26"/>
        <v>0</v>
      </c>
      <c r="N571">
        <f t="shared" si="27"/>
        <v>8</v>
      </c>
      <c r="O571">
        <f>COUNTIFS($N$2:N571,N571)</f>
        <v>569</v>
      </c>
      <c r="P571">
        <f t="shared" si="28"/>
        <v>0</v>
      </c>
    </row>
    <row r="572" spans="1:16" x14ac:dyDescent="0.25">
      <c r="A572" s="1" t="s">
        <v>115</v>
      </c>
      <c r="B572" s="1" t="s">
        <v>137</v>
      </c>
      <c r="C572" s="1" t="s">
        <v>43</v>
      </c>
      <c r="D572" s="1" t="s">
        <v>93</v>
      </c>
      <c r="E572" s="1">
        <v>5287.7317073170734</v>
      </c>
      <c r="F572" s="1">
        <v>5216.7317073170734</v>
      </c>
      <c r="G572" s="1">
        <v>71</v>
      </c>
      <c r="H572" s="1" t="s">
        <v>84</v>
      </c>
      <c r="I572" s="1" t="s">
        <v>160</v>
      </c>
      <c r="K572" t="str">
        <f>Table1[[#This Row],[Customer Profesi]]</f>
        <v>PENDIDIKAN</v>
      </c>
      <c r="L572">
        <f>COUNTIFS(K572:$K$1001,K572)</f>
        <v>64</v>
      </c>
      <c r="M572">
        <f t="shared" si="26"/>
        <v>0</v>
      </c>
      <c r="N572">
        <f t="shared" si="27"/>
        <v>8</v>
      </c>
      <c r="O572">
        <f>COUNTIFS($N$2:N572,N572)</f>
        <v>570</v>
      </c>
      <c r="P572">
        <f t="shared" si="28"/>
        <v>0</v>
      </c>
    </row>
    <row r="573" spans="1:16" x14ac:dyDescent="0.25">
      <c r="A573" s="1" t="s">
        <v>115</v>
      </c>
      <c r="B573" s="1" t="s">
        <v>138</v>
      </c>
      <c r="C573" s="1" t="s">
        <v>46</v>
      </c>
      <c r="D573" s="1" t="s">
        <v>99</v>
      </c>
      <c r="E573" s="1">
        <v>7545.272727272727</v>
      </c>
      <c r="F573" s="1">
        <v>7218.272727272727</v>
      </c>
      <c r="G573" s="1">
        <v>327</v>
      </c>
      <c r="H573" s="1" t="s">
        <v>84</v>
      </c>
      <c r="I573" s="1" t="s">
        <v>160</v>
      </c>
      <c r="K573" t="str">
        <f>Table1[[#This Row],[Customer Profesi]]</f>
        <v>PENDIDIKAN</v>
      </c>
      <c r="L573">
        <f>COUNTIFS(K573:$K$1001,K573)</f>
        <v>63</v>
      </c>
      <c r="M573">
        <f t="shared" si="26"/>
        <v>0</v>
      </c>
      <c r="N573">
        <f t="shared" si="27"/>
        <v>8</v>
      </c>
      <c r="O573">
        <f>COUNTIFS($N$2:N573,N573)</f>
        <v>571</v>
      </c>
      <c r="P573">
        <f t="shared" si="28"/>
        <v>0</v>
      </c>
    </row>
    <row r="574" spans="1:16" x14ac:dyDescent="0.25">
      <c r="A574" s="1" t="s">
        <v>115</v>
      </c>
      <c r="B574" s="1" t="s">
        <v>138</v>
      </c>
      <c r="C574" s="1" t="s">
        <v>47</v>
      </c>
      <c r="D574" s="1" t="s">
        <v>101</v>
      </c>
      <c r="E574" s="1">
        <v>5926.6842105263158</v>
      </c>
      <c r="F574" s="1">
        <v>5727.6842105263158</v>
      </c>
      <c r="G574" s="1">
        <v>199</v>
      </c>
      <c r="H574" s="1" t="s">
        <v>82</v>
      </c>
      <c r="I574" s="1" t="s">
        <v>160</v>
      </c>
      <c r="K574" t="str">
        <f>Table1[[#This Row],[Customer Profesi]]</f>
        <v>PEGAWAI NEGERI</v>
      </c>
      <c r="L574">
        <f>COUNTIFS(K574:$K$1001,K574)</f>
        <v>104</v>
      </c>
      <c r="M574">
        <f t="shared" si="26"/>
        <v>0</v>
      </c>
      <c r="N574">
        <f t="shared" si="27"/>
        <v>8</v>
      </c>
      <c r="O574">
        <f>COUNTIFS($N$2:N574,N574)</f>
        <v>572</v>
      </c>
      <c r="P574">
        <f t="shared" si="28"/>
        <v>0</v>
      </c>
    </row>
    <row r="575" spans="1:16" x14ac:dyDescent="0.25">
      <c r="A575" s="1" t="s">
        <v>115</v>
      </c>
      <c r="B575" s="1" t="s">
        <v>138</v>
      </c>
      <c r="C575" s="1" t="s">
        <v>48</v>
      </c>
      <c r="D575" s="1" t="s">
        <v>95</v>
      </c>
      <c r="E575" s="1">
        <v>7812.8461538461543</v>
      </c>
      <c r="F575" s="1">
        <v>7700.8461538461543</v>
      </c>
      <c r="G575" s="1">
        <v>112</v>
      </c>
      <c r="H575" s="1" t="s">
        <v>84</v>
      </c>
      <c r="I575" s="1" t="s">
        <v>160</v>
      </c>
      <c r="K575" t="str">
        <f>Table1[[#This Row],[Customer Profesi]]</f>
        <v>PENDIDIKAN</v>
      </c>
      <c r="L575">
        <f>COUNTIFS(K575:$K$1001,K575)</f>
        <v>62</v>
      </c>
      <c r="M575">
        <f t="shared" si="26"/>
        <v>0</v>
      </c>
      <c r="N575">
        <f t="shared" si="27"/>
        <v>8</v>
      </c>
      <c r="O575">
        <f>COUNTIFS($N$2:N575,N575)</f>
        <v>573</v>
      </c>
      <c r="P575">
        <f t="shared" si="28"/>
        <v>0</v>
      </c>
    </row>
    <row r="576" spans="1:16" x14ac:dyDescent="0.25">
      <c r="A576" s="1" t="s">
        <v>115</v>
      </c>
      <c r="B576" s="1" t="s">
        <v>138</v>
      </c>
      <c r="C576" s="1" t="s">
        <v>46</v>
      </c>
      <c r="D576" s="1" t="s">
        <v>92</v>
      </c>
      <c r="E576" s="1">
        <v>8837.174757281553</v>
      </c>
      <c r="F576" s="1">
        <v>8675.174757281553</v>
      </c>
      <c r="G576" s="1">
        <v>162</v>
      </c>
      <c r="H576" s="1" t="s">
        <v>81</v>
      </c>
      <c r="I576" s="1" t="s">
        <v>160</v>
      </c>
      <c r="K576" t="str">
        <f>Table1[[#This Row],[Customer Profesi]]</f>
        <v>KARYAWAN SWASTA</v>
      </c>
      <c r="L576">
        <f>COUNTIFS(K576:$K$1001,K576)</f>
        <v>115</v>
      </c>
      <c r="M576">
        <f t="shared" si="26"/>
        <v>0</v>
      </c>
      <c r="N576">
        <f t="shared" si="27"/>
        <v>8</v>
      </c>
      <c r="O576">
        <f>COUNTIFS($N$2:N576,N576)</f>
        <v>574</v>
      </c>
      <c r="P576">
        <f t="shared" si="28"/>
        <v>0</v>
      </c>
    </row>
    <row r="577" spans="1:16" x14ac:dyDescent="0.25">
      <c r="A577" s="1" t="s">
        <v>115</v>
      </c>
      <c r="B577" s="1" t="s">
        <v>138</v>
      </c>
      <c r="C577" s="1" t="s">
        <v>47</v>
      </c>
      <c r="D577" s="1" t="s">
        <v>97</v>
      </c>
      <c r="E577" s="1">
        <v>6639.3039215686276</v>
      </c>
      <c r="F577" s="1">
        <v>6200.3039215686276</v>
      </c>
      <c r="G577" s="1">
        <v>439</v>
      </c>
      <c r="H577" s="1" t="s">
        <v>81</v>
      </c>
      <c r="I577" s="1" t="s">
        <v>160</v>
      </c>
      <c r="K577" t="str">
        <f>Table1[[#This Row],[Customer Profesi]]</f>
        <v>KARYAWAN SWASTA</v>
      </c>
      <c r="L577">
        <f>COUNTIFS(K577:$K$1001,K577)</f>
        <v>114</v>
      </c>
      <c r="M577">
        <f t="shared" si="26"/>
        <v>0</v>
      </c>
      <c r="N577">
        <f t="shared" si="27"/>
        <v>8</v>
      </c>
      <c r="O577">
        <f>COUNTIFS($N$2:N577,N577)</f>
        <v>575</v>
      </c>
      <c r="P577">
        <f t="shared" si="28"/>
        <v>0</v>
      </c>
    </row>
    <row r="578" spans="1:16" x14ac:dyDescent="0.25">
      <c r="A578" s="1" t="s">
        <v>115</v>
      </c>
      <c r="B578" s="1" t="s">
        <v>138</v>
      </c>
      <c r="C578" s="1" t="s">
        <v>47</v>
      </c>
      <c r="D578" s="1" t="s">
        <v>93</v>
      </c>
      <c r="E578" s="1">
        <v>5628.7317073170734</v>
      </c>
      <c r="F578" s="1">
        <v>5216.7317073170734</v>
      </c>
      <c r="G578" s="1">
        <v>412</v>
      </c>
      <c r="H578" s="1" t="s">
        <v>80</v>
      </c>
      <c r="I578" s="1" t="s">
        <v>160</v>
      </c>
      <c r="K578" t="str">
        <f>Table1[[#This Row],[Customer Profesi]]</f>
        <v>WIRASWASTA</v>
      </c>
      <c r="L578">
        <f>COUNTIFS(K578:$K$1001,K578)</f>
        <v>113</v>
      </c>
      <c r="M578">
        <f t="shared" ref="M578:M641" si="29">IF(L578=1,1,0)</f>
        <v>0</v>
      </c>
      <c r="N578">
        <f t="shared" ref="N578:N641" si="30">RANK(M578,$M$2:$M$1001,0)</f>
        <v>8</v>
      </c>
      <c r="O578">
        <f>COUNTIFS($N$2:N578,N578)</f>
        <v>576</v>
      </c>
      <c r="P578">
        <f t="shared" si="28"/>
        <v>0</v>
      </c>
    </row>
    <row r="579" spans="1:16" x14ac:dyDescent="0.25">
      <c r="A579" s="1" t="s">
        <v>115</v>
      </c>
      <c r="B579" s="1" t="s">
        <v>138</v>
      </c>
      <c r="C579" s="1" t="s">
        <v>47</v>
      </c>
      <c r="D579" s="1" t="s">
        <v>98</v>
      </c>
      <c r="E579" s="1">
        <v>7070.7368421052633</v>
      </c>
      <c r="F579" s="1">
        <v>6691.7368421052633</v>
      </c>
      <c r="G579" s="1">
        <v>379</v>
      </c>
      <c r="H579" s="1" t="s">
        <v>81</v>
      </c>
      <c r="I579" s="1" t="s">
        <v>160</v>
      </c>
      <c r="K579" t="str">
        <f>Table1[[#This Row],[Customer Profesi]]</f>
        <v>KARYAWAN SWASTA</v>
      </c>
      <c r="L579">
        <f>COUNTIFS(K579:$K$1001,K579)</f>
        <v>113</v>
      </c>
      <c r="M579">
        <f t="shared" si="29"/>
        <v>0</v>
      </c>
      <c r="N579">
        <f t="shared" si="30"/>
        <v>8</v>
      </c>
      <c r="O579">
        <f>COUNTIFS($N$2:N579,N579)</f>
        <v>577</v>
      </c>
      <c r="P579">
        <f t="shared" ref="P579:P642" si="31">IF(M579=0,0,N579+O579)</f>
        <v>0</v>
      </c>
    </row>
    <row r="580" spans="1:16" x14ac:dyDescent="0.25">
      <c r="A580" s="1" t="s">
        <v>115</v>
      </c>
      <c r="B580" s="1" t="s">
        <v>138</v>
      </c>
      <c r="C580" s="1" t="s">
        <v>48</v>
      </c>
      <c r="D580" s="1" t="s">
        <v>97</v>
      </c>
      <c r="E580" s="1">
        <v>6650.3039215686276</v>
      </c>
      <c r="F580" s="1">
        <v>6200.3039215686276</v>
      </c>
      <c r="G580" s="1">
        <v>450</v>
      </c>
      <c r="H580" s="1" t="s">
        <v>81</v>
      </c>
      <c r="I580" s="1" t="s">
        <v>160</v>
      </c>
      <c r="K580" t="str">
        <f>Table1[[#This Row],[Customer Profesi]]</f>
        <v>KARYAWAN SWASTA</v>
      </c>
      <c r="L580">
        <f>COUNTIFS(K580:$K$1001,K580)</f>
        <v>112</v>
      </c>
      <c r="M580">
        <f t="shared" si="29"/>
        <v>0</v>
      </c>
      <c r="N580">
        <f t="shared" si="30"/>
        <v>8</v>
      </c>
      <c r="O580">
        <f>COUNTIFS($N$2:N580,N580)</f>
        <v>578</v>
      </c>
      <c r="P580">
        <f t="shared" si="31"/>
        <v>0</v>
      </c>
    </row>
    <row r="581" spans="1:16" x14ac:dyDescent="0.25">
      <c r="A581" s="1" t="s">
        <v>115</v>
      </c>
      <c r="B581" s="1" t="s">
        <v>138</v>
      </c>
      <c r="C581" s="1" t="s">
        <v>48</v>
      </c>
      <c r="D581" s="1" t="s">
        <v>93</v>
      </c>
      <c r="E581" s="1">
        <v>5542.7317073170734</v>
      </c>
      <c r="F581" s="1">
        <v>5216.7317073170734</v>
      </c>
      <c r="G581" s="1">
        <v>326</v>
      </c>
      <c r="H581" s="1" t="s">
        <v>149</v>
      </c>
      <c r="I581" s="1" t="s">
        <v>160</v>
      </c>
      <c r="K581" t="str">
        <f>Table1[[#This Row],[Customer Profesi]]</f>
        <v>APARAT</v>
      </c>
      <c r="L581">
        <f>COUNTIFS(K581:$K$1001,K581)</f>
        <v>9</v>
      </c>
      <c r="M581">
        <f t="shared" si="29"/>
        <v>0</v>
      </c>
      <c r="N581">
        <f t="shared" si="30"/>
        <v>8</v>
      </c>
      <c r="O581">
        <f>COUNTIFS($N$2:N581,N581)</f>
        <v>579</v>
      </c>
      <c r="P581">
        <f t="shared" si="31"/>
        <v>0</v>
      </c>
    </row>
    <row r="582" spans="1:16" x14ac:dyDescent="0.25">
      <c r="A582" s="1" t="s">
        <v>115</v>
      </c>
      <c r="B582" s="1" t="s">
        <v>138</v>
      </c>
      <c r="C582" s="1" t="s">
        <v>47</v>
      </c>
      <c r="D582" s="1" t="s">
        <v>99</v>
      </c>
      <c r="E582" s="1">
        <v>7311.272727272727</v>
      </c>
      <c r="F582" s="1">
        <v>7218.272727272727</v>
      </c>
      <c r="G582" s="1">
        <v>93</v>
      </c>
      <c r="H582" s="1" t="s">
        <v>81</v>
      </c>
      <c r="I582" s="1" t="s">
        <v>160</v>
      </c>
      <c r="K582" t="str">
        <f>Table1[[#This Row],[Customer Profesi]]</f>
        <v>KARYAWAN SWASTA</v>
      </c>
      <c r="L582">
        <f>COUNTIFS(K582:$K$1001,K582)</f>
        <v>111</v>
      </c>
      <c r="M582">
        <f t="shared" si="29"/>
        <v>0</v>
      </c>
      <c r="N582">
        <f t="shared" si="30"/>
        <v>8</v>
      </c>
      <c r="O582">
        <f>COUNTIFS($N$2:N582,N582)</f>
        <v>580</v>
      </c>
      <c r="P582">
        <f t="shared" si="31"/>
        <v>0</v>
      </c>
    </row>
    <row r="583" spans="1:16" x14ac:dyDescent="0.25">
      <c r="A583" s="1" t="s">
        <v>115</v>
      </c>
      <c r="B583" s="1" t="s">
        <v>138</v>
      </c>
      <c r="C583" s="1" t="s">
        <v>46</v>
      </c>
      <c r="D583" s="1" t="s">
        <v>98</v>
      </c>
      <c r="E583" s="1">
        <v>6944.7368421052633</v>
      </c>
      <c r="F583" s="1">
        <v>6691.7368421052633</v>
      </c>
      <c r="G583" s="1">
        <v>253</v>
      </c>
      <c r="H583" s="1" t="s">
        <v>82</v>
      </c>
      <c r="I583" s="1" t="s">
        <v>160</v>
      </c>
      <c r="K583" t="str">
        <f>Table1[[#This Row],[Customer Profesi]]</f>
        <v>PEGAWAI NEGERI</v>
      </c>
      <c r="L583">
        <f>COUNTIFS(K583:$K$1001,K583)</f>
        <v>103</v>
      </c>
      <c r="M583">
        <f t="shared" si="29"/>
        <v>0</v>
      </c>
      <c r="N583">
        <f t="shared" si="30"/>
        <v>8</v>
      </c>
      <c r="O583">
        <f>COUNTIFS($N$2:N583,N583)</f>
        <v>581</v>
      </c>
      <c r="P583">
        <f t="shared" si="31"/>
        <v>0</v>
      </c>
    </row>
    <row r="584" spans="1:16" x14ac:dyDescent="0.25">
      <c r="A584" s="1" t="s">
        <v>115</v>
      </c>
      <c r="B584" s="1" t="s">
        <v>138</v>
      </c>
      <c r="C584" s="1" t="s">
        <v>48</v>
      </c>
      <c r="D584" s="1" t="s">
        <v>94</v>
      </c>
      <c r="E584" s="1">
        <v>8485.5108695652179</v>
      </c>
      <c r="F584" s="1">
        <v>8191.5108695652179</v>
      </c>
      <c r="G584" s="1">
        <v>294</v>
      </c>
      <c r="H584" s="1" t="s">
        <v>80</v>
      </c>
      <c r="I584" s="1" t="s">
        <v>160</v>
      </c>
      <c r="K584" t="str">
        <f>Table1[[#This Row],[Customer Profesi]]</f>
        <v>WIRASWASTA</v>
      </c>
      <c r="L584">
        <f>COUNTIFS(K584:$K$1001,K584)</f>
        <v>112</v>
      </c>
      <c r="M584">
        <f t="shared" si="29"/>
        <v>0</v>
      </c>
      <c r="N584">
        <f t="shared" si="30"/>
        <v>8</v>
      </c>
      <c r="O584">
        <f>COUNTIFS($N$2:N584,N584)</f>
        <v>582</v>
      </c>
      <c r="P584">
        <f t="shared" si="31"/>
        <v>0</v>
      </c>
    </row>
    <row r="585" spans="1:16" x14ac:dyDescent="0.25">
      <c r="A585" s="1" t="s">
        <v>115</v>
      </c>
      <c r="B585" s="1" t="s">
        <v>138</v>
      </c>
      <c r="C585" s="1" t="s">
        <v>48</v>
      </c>
      <c r="D585" s="1" t="s">
        <v>101</v>
      </c>
      <c r="E585" s="1">
        <v>6084.6842105263158</v>
      </c>
      <c r="F585" s="1">
        <v>5727.6842105263158</v>
      </c>
      <c r="G585" s="1">
        <v>357</v>
      </c>
      <c r="H585" s="1" t="s">
        <v>82</v>
      </c>
      <c r="I585" s="1" t="s">
        <v>160</v>
      </c>
      <c r="K585" t="str">
        <f>Table1[[#This Row],[Customer Profesi]]</f>
        <v>PEGAWAI NEGERI</v>
      </c>
      <c r="L585">
        <f>COUNTIFS(K585:$K$1001,K585)</f>
        <v>102</v>
      </c>
      <c r="M585">
        <f t="shared" si="29"/>
        <v>0</v>
      </c>
      <c r="N585">
        <f t="shared" si="30"/>
        <v>8</v>
      </c>
      <c r="O585">
        <f>COUNTIFS($N$2:N585,N585)</f>
        <v>583</v>
      </c>
      <c r="P585">
        <f t="shared" si="31"/>
        <v>0</v>
      </c>
    </row>
    <row r="586" spans="1:16" x14ac:dyDescent="0.25">
      <c r="A586" s="1" t="s">
        <v>115</v>
      </c>
      <c r="B586" s="1" t="s">
        <v>138</v>
      </c>
      <c r="C586" s="1" t="s">
        <v>48</v>
      </c>
      <c r="D586" s="1" t="s">
        <v>92</v>
      </c>
      <c r="E586" s="1">
        <v>8981.174757281553</v>
      </c>
      <c r="F586" s="1">
        <v>8675.174757281553</v>
      </c>
      <c r="G586" s="1">
        <v>306</v>
      </c>
      <c r="H586" s="1" t="s">
        <v>82</v>
      </c>
      <c r="I586" s="1" t="s">
        <v>160</v>
      </c>
      <c r="K586" t="str">
        <f>Table1[[#This Row],[Customer Profesi]]</f>
        <v>PEGAWAI NEGERI</v>
      </c>
      <c r="L586">
        <f>COUNTIFS(K586:$K$1001,K586)</f>
        <v>101</v>
      </c>
      <c r="M586">
        <f t="shared" si="29"/>
        <v>0</v>
      </c>
      <c r="N586">
        <f t="shared" si="30"/>
        <v>8</v>
      </c>
      <c r="O586">
        <f>COUNTIFS($N$2:N586,N586)</f>
        <v>584</v>
      </c>
      <c r="P586">
        <f t="shared" si="31"/>
        <v>0</v>
      </c>
    </row>
    <row r="587" spans="1:16" x14ac:dyDescent="0.25">
      <c r="A587" s="1" t="s">
        <v>115</v>
      </c>
      <c r="B587" s="1" t="s">
        <v>138</v>
      </c>
      <c r="C587" s="1" t="s">
        <v>46</v>
      </c>
      <c r="D587" s="1" t="s">
        <v>96</v>
      </c>
      <c r="E587" s="1">
        <v>9711.7435897435898</v>
      </c>
      <c r="F587" s="1">
        <v>9217.7435897435898</v>
      </c>
      <c r="G587" s="1">
        <v>494</v>
      </c>
      <c r="H587" s="1" t="s">
        <v>81</v>
      </c>
      <c r="I587" s="1" t="s">
        <v>160</v>
      </c>
      <c r="K587" t="str">
        <f>Table1[[#This Row],[Customer Profesi]]</f>
        <v>KARYAWAN SWASTA</v>
      </c>
      <c r="L587">
        <f>COUNTIFS(K587:$K$1001,K587)</f>
        <v>110</v>
      </c>
      <c r="M587">
        <f t="shared" si="29"/>
        <v>0</v>
      </c>
      <c r="N587">
        <f t="shared" si="30"/>
        <v>8</v>
      </c>
      <c r="O587">
        <f>COUNTIFS($N$2:N587,N587)</f>
        <v>585</v>
      </c>
      <c r="P587">
        <f t="shared" si="31"/>
        <v>0</v>
      </c>
    </row>
    <row r="588" spans="1:16" x14ac:dyDescent="0.25">
      <c r="A588" s="1" t="s">
        <v>115</v>
      </c>
      <c r="B588" s="1" t="s">
        <v>138</v>
      </c>
      <c r="C588" s="1" t="s">
        <v>48</v>
      </c>
      <c r="D588" s="1" t="s">
        <v>93</v>
      </c>
      <c r="E588" s="1">
        <v>5346.7317073170734</v>
      </c>
      <c r="F588" s="1">
        <v>5216.7317073170734</v>
      </c>
      <c r="G588" s="1">
        <v>130</v>
      </c>
      <c r="H588" s="1" t="s">
        <v>82</v>
      </c>
      <c r="I588" s="1" t="s">
        <v>160</v>
      </c>
      <c r="K588" t="str">
        <f>Table1[[#This Row],[Customer Profesi]]</f>
        <v>PEGAWAI NEGERI</v>
      </c>
      <c r="L588">
        <f>COUNTIFS(K588:$K$1001,K588)</f>
        <v>100</v>
      </c>
      <c r="M588">
        <f t="shared" si="29"/>
        <v>0</v>
      </c>
      <c r="N588">
        <f t="shared" si="30"/>
        <v>8</v>
      </c>
      <c r="O588">
        <f>COUNTIFS($N$2:N588,N588)</f>
        <v>586</v>
      </c>
      <c r="P588">
        <f t="shared" si="31"/>
        <v>0</v>
      </c>
    </row>
    <row r="589" spans="1:16" x14ac:dyDescent="0.25">
      <c r="A589" s="1" t="s">
        <v>115</v>
      </c>
      <c r="B589" s="1" t="s">
        <v>138</v>
      </c>
      <c r="C589" s="1" t="s">
        <v>46</v>
      </c>
      <c r="D589" s="1" t="s">
        <v>93</v>
      </c>
      <c r="E589" s="1">
        <v>5360.7317073170734</v>
      </c>
      <c r="F589" s="1">
        <v>5216.7317073170734</v>
      </c>
      <c r="G589" s="1">
        <v>144</v>
      </c>
      <c r="H589" s="1" t="s">
        <v>83</v>
      </c>
      <c r="I589" s="1" t="s">
        <v>160</v>
      </c>
      <c r="K589" t="str">
        <f>Table1[[#This Row],[Customer Profesi]]</f>
        <v>TENAGA KESEHATAN</v>
      </c>
      <c r="L589">
        <f>COUNTIFS(K589:$K$1001,K589)</f>
        <v>25</v>
      </c>
      <c r="M589">
        <f t="shared" si="29"/>
        <v>0</v>
      </c>
      <c r="N589">
        <f t="shared" si="30"/>
        <v>8</v>
      </c>
      <c r="O589">
        <f>COUNTIFS($N$2:N589,N589)</f>
        <v>587</v>
      </c>
      <c r="P589">
        <f t="shared" si="31"/>
        <v>0</v>
      </c>
    </row>
    <row r="590" spans="1:16" x14ac:dyDescent="0.25">
      <c r="A590" s="1" t="s">
        <v>115</v>
      </c>
      <c r="B590" s="1" t="s">
        <v>138</v>
      </c>
      <c r="C590" s="1" t="s">
        <v>46</v>
      </c>
      <c r="D590" s="1" t="s">
        <v>98</v>
      </c>
      <c r="E590" s="1">
        <v>7020.7368421052633</v>
      </c>
      <c r="F590" s="1">
        <v>6691.7368421052633</v>
      </c>
      <c r="G590" s="1">
        <v>329</v>
      </c>
      <c r="H590" s="1" t="s">
        <v>82</v>
      </c>
      <c r="I590" s="1" t="s">
        <v>160</v>
      </c>
      <c r="K590" t="str">
        <f>Table1[[#This Row],[Customer Profesi]]</f>
        <v>PEGAWAI NEGERI</v>
      </c>
      <c r="L590">
        <f>COUNTIFS(K590:$K$1001,K590)</f>
        <v>99</v>
      </c>
      <c r="M590">
        <f t="shared" si="29"/>
        <v>0</v>
      </c>
      <c r="N590">
        <f t="shared" si="30"/>
        <v>8</v>
      </c>
      <c r="O590">
        <f>COUNTIFS($N$2:N590,N590)</f>
        <v>588</v>
      </c>
      <c r="P590">
        <f t="shared" si="31"/>
        <v>0</v>
      </c>
    </row>
    <row r="591" spans="1:16" x14ac:dyDescent="0.25">
      <c r="A591" s="1" t="s">
        <v>115</v>
      </c>
      <c r="B591" s="1" t="s">
        <v>138</v>
      </c>
      <c r="C591" s="1" t="s">
        <v>46</v>
      </c>
      <c r="D591" s="1" t="s">
        <v>101</v>
      </c>
      <c r="E591" s="1">
        <v>6014.6842105263158</v>
      </c>
      <c r="F591" s="1">
        <v>5727.6842105263158</v>
      </c>
      <c r="G591" s="1">
        <v>287</v>
      </c>
      <c r="H591" s="1" t="s">
        <v>149</v>
      </c>
      <c r="I591" s="1" t="s">
        <v>160</v>
      </c>
      <c r="K591" t="str">
        <f>Table1[[#This Row],[Customer Profesi]]</f>
        <v>APARAT</v>
      </c>
      <c r="L591">
        <f>COUNTIFS(K591:$K$1001,K591)</f>
        <v>8</v>
      </c>
      <c r="M591">
        <f t="shared" si="29"/>
        <v>0</v>
      </c>
      <c r="N591">
        <f t="shared" si="30"/>
        <v>8</v>
      </c>
      <c r="O591">
        <f>COUNTIFS($N$2:N591,N591)</f>
        <v>589</v>
      </c>
      <c r="P591">
        <f t="shared" si="31"/>
        <v>0</v>
      </c>
    </row>
    <row r="592" spans="1:16" x14ac:dyDescent="0.25">
      <c r="A592" s="1" t="s">
        <v>115</v>
      </c>
      <c r="B592" s="1" t="s">
        <v>138</v>
      </c>
      <c r="C592" s="1" t="s">
        <v>47</v>
      </c>
      <c r="D592" s="1" t="s">
        <v>95</v>
      </c>
      <c r="E592" s="1">
        <v>8025.8461538461543</v>
      </c>
      <c r="F592" s="1">
        <v>7700.8461538461543</v>
      </c>
      <c r="G592" s="1">
        <v>325</v>
      </c>
      <c r="H592" s="1" t="s">
        <v>82</v>
      </c>
      <c r="I592" s="1" t="s">
        <v>160</v>
      </c>
      <c r="K592" t="str">
        <f>Table1[[#This Row],[Customer Profesi]]</f>
        <v>PEGAWAI NEGERI</v>
      </c>
      <c r="L592">
        <f>COUNTIFS(K592:$K$1001,K592)</f>
        <v>98</v>
      </c>
      <c r="M592">
        <f t="shared" si="29"/>
        <v>0</v>
      </c>
      <c r="N592">
        <f t="shared" si="30"/>
        <v>8</v>
      </c>
      <c r="O592">
        <f>COUNTIFS($N$2:N592,N592)</f>
        <v>590</v>
      </c>
      <c r="P592">
        <f t="shared" si="31"/>
        <v>0</v>
      </c>
    </row>
    <row r="593" spans="1:16" x14ac:dyDescent="0.25">
      <c r="A593" s="1" t="s">
        <v>115</v>
      </c>
      <c r="B593" s="1" t="s">
        <v>138</v>
      </c>
      <c r="C593" s="1" t="s">
        <v>46</v>
      </c>
      <c r="D593" s="1" t="s">
        <v>92</v>
      </c>
      <c r="E593" s="1">
        <v>8799.174757281553</v>
      </c>
      <c r="F593" s="1">
        <v>8675.174757281553</v>
      </c>
      <c r="G593" s="1">
        <v>124</v>
      </c>
      <c r="H593" s="1" t="s">
        <v>82</v>
      </c>
      <c r="I593" s="1" t="s">
        <v>160</v>
      </c>
      <c r="K593" t="str">
        <f>Table1[[#This Row],[Customer Profesi]]</f>
        <v>PEGAWAI NEGERI</v>
      </c>
      <c r="L593">
        <f>COUNTIFS(K593:$K$1001,K593)</f>
        <v>97</v>
      </c>
      <c r="M593">
        <f t="shared" si="29"/>
        <v>0</v>
      </c>
      <c r="N593">
        <f t="shared" si="30"/>
        <v>8</v>
      </c>
      <c r="O593">
        <f>COUNTIFS($N$2:N593,N593)</f>
        <v>591</v>
      </c>
      <c r="P593">
        <f t="shared" si="31"/>
        <v>0</v>
      </c>
    </row>
    <row r="594" spans="1:16" x14ac:dyDescent="0.25">
      <c r="A594" s="1" t="s">
        <v>115</v>
      </c>
      <c r="B594" s="1" t="s">
        <v>138</v>
      </c>
      <c r="C594" s="1" t="s">
        <v>47</v>
      </c>
      <c r="D594" s="1" t="s">
        <v>95</v>
      </c>
      <c r="E594" s="1">
        <v>7931.8461538461543</v>
      </c>
      <c r="F594" s="1">
        <v>7700.8461538461543</v>
      </c>
      <c r="G594" s="1">
        <v>231</v>
      </c>
      <c r="H594" s="1" t="s">
        <v>80</v>
      </c>
      <c r="I594" s="1" t="s">
        <v>160</v>
      </c>
      <c r="K594" t="str">
        <f>Table1[[#This Row],[Customer Profesi]]</f>
        <v>WIRASWASTA</v>
      </c>
      <c r="L594">
        <f>COUNTIFS(K594:$K$1001,K594)</f>
        <v>111</v>
      </c>
      <c r="M594">
        <f t="shared" si="29"/>
        <v>0</v>
      </c>
      <c r="N594">
        <f t="shared" si="30"/>
        <v>8</v>
      </c>
      <c r="O594">
        <f>COUNTIFS($N$2:N594,N594)</f>
        <v>592</v>
      </c>
      <c r="P594">
        <f t="shared" si="31"/>
        <v>0</v>
      </c>
    </row>
    <row r="595" spans="1:16" x14ac:dyDescent="0.25">
      <c r="A595" s="1" t="s">
        <v>115</v>
      </c>
      <c r="B595" s="1" t="s">
        <v>138</v>
      </c>
      <c r="C595" s="1" t="s">
        <v>48</v>
      </c>
      <c r="D595" s="1" t="s">
        <v>97</v>
      </c>
      <c r="E595" s="1">
        <v>6564.3039215686276</v>
      </c>
      <c r="F595" s="1">
        <v>6200.3039215686276</v>
      </c>
      <c r="G595" s="1">
        <v>364</v>
      </c>
      <c r="H595" s="1" t="s">
        <v>81</v>
      </c>
      <c r="I595" s="1" t="s">
        <v>160</v>
      </c>
      <c r="K595" t="str">
        <f>Table1[[#This Row],[Customer Profesi]]</f>
        <v>KARYAWAN SWASTA</v>
      </c>
      <c r="L595">
        <f>COUNTIFS(K595:$K$1001,K595)</f>
        <v>109</v>
      </c>
      <c r="M595">
        <f t="shared" si="29"/>
        <v>0</v>
      </c>
      <c r="N595">
        <f t="shared" si="30"/>
        <v>8</v>
      </c>
      <c r="O595">
        <f>COUNTIFS($N$2:N595,N595)</f>
        <v>593</v>
      </c>
      <c r="P595">
        <f t="shared" si="31"/>
        <v>0</v>
      </c>
    </row>
    <row r="596" spans="1:16" x14ac:dyDescent="0.25">
      <c r="A596" s="1" t="s">
        <v>115</v>
      </c>
      <c r="B596" s="1" t="s">
        <v>138</v>
      </c>
      <c r="C596" s="1" t="s">
        <v>46</v>
      </c>
      <c r="D596" s="1" t="s">
        <v>96</v>
      </c>
      <c r="E596" s="1">
        <v>9489.7435897435898</v>
      </c>
      <c r="F596" s="1">
        <v>9217.7435897435898</v>
      </c>
      <c r="G596" s="1">
        <v>272</v>
      </c>
      <c r="H596" s="1" t="s">
        <v>80</v>
      </c>
      <c r="I596" s="1" t="s">
        <v>160</v>
      </c>
      <c r="K596" t="str">
        <f>Table1[[#This Row],[Customer Profesi]]</f>
        <v>WIRASWASTA</v>
      </c>
      <c r="L596">
        <f>COUNTIFS(K596:$K$1001,K596)</f>
        <v>110</v>
      </c>
      <c r="M596">
        <f t="shared" si="29"/>
        <v>0</v>
      </c>
      <c r="N596">
        <f t="shared" si="30"/>
        <v>8</v>
      </c>
      <c r="O596">
        <f>COUNTIFS($N$2:N596,N596)</f>
        <v>594</v>
      </c>
      <c r="P596">
        <f t="shared" si="31"/>
        <v>0</v>
      </c>
    </row>
    <row r="597" spans="1:16" x14ac:dyDescent="0.25">
      <c r="A597" s="1" t="s">
        <v>115</v>
      </c>
      <c r="B597" s="1" t="s">
        <v>138</v>
      </c>
      <c r="C597" s="1" t="s">
        <v>48</v>
      </c>
      <c r="D597" s="1" t="s">
        <v>93</v>
      </c>
      <c r="E597" s="1">
        <v>5368.7317073170734</v>
      </c>
      <c r="F597" s="1">
        <v>5216.7317073170734</v>
      </c>
      <c r="G597" s="1">
        <v>152</v>
      </c>
      <c r="H597" s="1" t="s">
        <v>82</v>
      </c>
      <c r="I597" s="1" t="s">
        <v>160</v>
      </c>
      <c r="K597" t="str">
        <f>Table1[[#This Row],[Customer Profesi]]</f>
        <v>PEGAWAI NEGERI</v>
      </c>
      <c r="L597">
        <f>COUNTIFS(K597:$K$1001,K597)</f>
        <v>96</v>
      </c>
      <c r="M597">
        <f t="shared" si="29"/>
        <v>0</v>
      </c>
      <c r="N597">
        <f t="shared" si="30"/>
        <v>8</v>
      </c>
      <c r="O597">
        <f>COUNTIFS($N$2:N597,N597)</f>
        <v>595</v>
      </c>
      <c r="P597">
        <f t="shared" si="31"/>
        <v>0</v>
      </c>
    </row>
    <row r="598" spans="1:16" x14ac:dyDescent="0.25">
      <c r="A598" s="1" t="s">
        <v>115</v>
      </c>
      <c r="B598" s="1" t="s">
        <v>138</v>
      </c>
      <c r="C598" s="1" t="s">
        <v>47</v>
      </c>
      <c r="D598" s="1" t="s">
        <v>95</v>
      </c>
      <c r="E598" s="1">
        <v>7864.8461538461543</v>
      </c>
      <c r="F598" s="1">
        <v>7700.8461538461543</v>
      </c>
      <c r="G598" s="1">
        <v>164</v>
      </c>
      <c r="H598" s="1" t="s">
        <v>84</v>
      </c>
      <c r="I598" s="1" t="s">
        <v>160</v>
      </c>
      <c r="K598" t="str">
        <f>Table1[[#This Row],[Customer Profesi]]</f>
        <v>PENDIDIKAN</v>
      </c>
      <c r="L598">
        <f>COUNTIFS(K598:$K$1001,K598)</f>
        <v>61</v>
      </c>
      <c r="M598">
        <f t="shared" si="29"/>
        <v>0</v>
      </c>
      <c r="N598">
        <f t="shared" si="30"/>
        <v>8</v>
      </c>
      <c r="O598">
        <f>COUNTIFS($N$2:N598,N598)</f>
        <v>596</v>
      </c>
      <c r="P598">
        <f t="shared" si="31"/>
        <v>0</v>
      </c>
    </row>
    <row r="599" spans="1:16" x14ac:dyDescent="0.25">
      <c r="A599" s="1" t="s">
        <v>115</v>
      </c>
      <c r="B599" s="1" t="s">
        <v>138</v>
      </c>
      <c r="C599" s="1" t="s">
        <v>47</v>
      </c>
      <c r="D599" s="1" t="s">
        <v>95</v>
      </c>
      <c r="E599" s="1">
        <v>8158.8461538461543</v>
      </c>
      <c r="F599" s="1">
        <v>7700.8461538461543</v>
      </c>
      <c r="G599" s="1">
        <v>458</v>
      </c>
      <c r="H599" s="1" t="s">
        <v>84</v>
      </c>
      <c r="I599" s="1" t="s">
        <v>160</v>
      </c>
      <c r="K599" t="str">
        <f>Table1[[#This Row],[Customer Profesi]]</f>
        <v>PENDIDIKAN</v>
      </c>
      <c r="L599">
        <f>COUNTIFS(K599:$K$1001,K599)</f>
        <v>60</v>
      </c>
      <c r="M599">
        <f t="shared" si="29"/>
        <v>0</v>
      </c>
      <c r="N599">
        <f t="shared" si="30"/>
        <v>8</v>
      </c>
      <c r="O599">
        <f>COUNTIFS($N$2:N599,N599)</f>
        <v>597</v>
      </c>
      <c r="P599">
        <f t="shared" si="31"/>
        <v>0</v>
      </c>
    </row>
    <row r="600" spans="1:16" x14ac:dyDescent="0.25">
      <c r="A600" s="1" t="s">
        <v>115</v>
      </c>
      <c r="B600" s="1" t="s">
        <v>138</v>
      </c>
      <c r="C600" s="1" t="s">
        <v>47</v>
      </c>
      <c r="D600" s="1" t="s">
        <v>100</v>
      </c>
      <c r="E600" s="1">
        <v>11195.619047619046</v>
      </c>
      <c r="F600" s="1">
        <v>10971.619047619046</v>
      </c>
      <c r="G600" s="1">
        <v>224</v>
      </c>
      <c r="H600" s="1" t="s">
        <v>84</v>
      </c>
      <c r="I600" s="1" t="s">
        <v>160</v>
      </c>
      <c r="K600" t="str">
        <f>Table1[[#This Row],[Customer Profesi]]</f>
        <v>PENDIDIKAN</v>
      </c>
      <c r="L600">
        <f>COUNTIFS(K600:$K$1001,K600)</f>
        <v>59</v>
      </c>
      <c r="M600">
        <f t="shared" si="29"/>
        <v>0</v>
      </c>
      <c r="N600">
        <f t="shared" si="30"/>
        <v>8</v>
      </c>
      <c r="O600">
        <f>COUNTIFS($N$2:N600,N600)</f>
        <v>598</v>
      </c>
      <c r="P600">
        <f t="shared" si="31"/>
        <v>0</v>
      </c>
    </row>
    <row r="601" spans="1:16" x14ac:dyDescent="0.25">
      <c r="A601" s="1" t="s">
        <v>115</v>
      </c>
      <c r="B601" s="1" t="s">
        <v>138</v>
      </c>
      <c r="C601" s="1" t="s">
        <v>48</v>
      </c>
      <c r="D601" s="1" t="s">
        <v>92</v>
      </c>
      <c r="E601" s="1">
        <v>8881.174757281553</v>
      </c>
      <c r="F601" s="1">
        <v>8675.174757281553</v>
      </c>
      <c r="G601" s="1">
        <v>206</v>
      </c>
      <c r="H601" s="1" t="s">
        <v>82</v>
      </c>
      <c r="I601" s="1" t="s">
        <v>160</v>
      </c>
      <c r="K601" t="str">
        <f>Table1[[#This Row],[Customer Profesi]]</f>
        <v>PEGAWAI NEGERI</v>
      </c>
      <c r="L601">
        <f>COUNTIFS(K601:$K$1001,K601)</f>
        <v>95</v>
      </c>
      <c r="M601">
        <f t="shared" si="29"/>
        <v>0</v>
      </c>
      <c r="N601">
        <f t="shared" si="30"/>
        <v>8</v>
      </c>
      <c r="O601">
        <f>COUNTIFS($N$2:N601,N601)</f>
        <v>599</v>
      </c>
      <c r="P601">
        <f t="shared" si="31"/>
        <v>0</v>
      </c>
    </row>
    <row r="602" spans="1:16" x14ac:dyDescent="0.25">
      <c r="A602" s="1" t="s">
        <v>115</v>
      </c>
      <c r="B602" s="1" t="s">
        <v>138</v>
      </c>
      <c r="C602" s="1" t="s">
        <v>48</v>
      </c>
      <c r="D602" s="1" t="s">
        <v>99</v>
      </c>
      <c r="E602" s="1">
        <v>7307.272727272727</v>
      </c>
      <c r="F602" s="1">
        <v>7218.272727272727</v>
      </c>
      <c r="G602" s="1">
        <v>89</v>
      </c>
      <c r="H602" s="1" t="s">
        <v>81</v>
      </c>
      <c r="I602" s="1" t="s">
        <v>160</v>
      </c>
      <c r="K602" t="str">
        <f>Table1[[#This Row],[Customer Profesi]]</f>
        <v>KARYAWAN SWASTA</v>
      </c>
      <c r="L602">
        <f>COUNTIFS(K602:$K$1001,K602)</f>
        <v>108</v>
      </c>
      <c r="M602">
        <f t="shared" si="29"/>
        <v>0</v>
      </c>
      <c r="N602">
        <f t="shared" si="30"/>
        <v>8</v>
      </c>
      <c r="O602">
        <f>COUNTIFS($N$2:N602,N602)</f>
        <v>600</v>
      </c>
      <c r="P602">
        <f t="shared" si="31"/>
        <v>0</v>
      </c>
    </row>
    <row r="603" spans="1:16" x14ac:dyDescent="0.25">
      <c r="A603" s="1" t="s">
        <v>115</v>
      </c>
      <c r="B603" s="1" t="s">
        <v>138</v>
      </c>
      <c r="C603" s="1" t="s">
        <v>48</v>
      </c>
      <c r="D603" s="1" t="s">
        <v>95</v>
      </c>
      <c r="E603" s="1">
        <v>7878.8461538461543</v>
      </c>
      <c r="F603" s="1">
        <v>7700.8461538461543</v>
      </c>
      <c r="G603" s="1">
        <v>178</v>
      </c>
      <c r="H603" s="1" t="s">
        <v>80</v>
      </c>
      <c r="I603" s="1" t="s">
        <v>160</v>
      </c>
      <c r="K603" t="str">
        <f>Table1[[#This Row],[Customer Profesi]]</f>
        <v>WIRASWASTA</v>
      </c>
      <c r="L603">
        <f>COUNTIFS(K603:$K$1001,K603)</f>
        <v>109</v>
      </c>
      <c r="M603">
        <f t="shared" si="29"/>
        <v>0</v>
      </c>
      <c r="N603">
        <f t="shared" si="30"/>
        <v>8</v>
      </c>
      <c r="O603">
        <f>COUNTIFS($N$2:N603,N603)</f>
        <v>601</v>
      </c>
      <c r="P603">
        <f t="shared" si="31"/>
        <v>0</v>
      </c>
    </row>
    <row r="604" spans="1:16" x14ac:dyDescent="0.25">
      <c r="A604" s="1" t="s">
        <v>115</v>
      </c>
      <c r="B604" s="1" t="s">
        <v>138</v>
      </c>
      <c r="C604" s="1" t="s">
        <v>47</v>
      </c>
      <c r="D604" s="1" t="s">
        <v>93</v>
      </c>
      <c r="E604" s="1">
        <v>5383.7317073170734</v>
      </c>
      <c r="F604" s="1">
        <v>5216.7317073170734</v>
      </c>
      <c r="G604" s="1">
        <v>167</v>
      </c>
      <c r="H604" s="1" t="s">
        <v>81</v>
      </c>
      <c r="I604" s="1" t="s">
        <v>160</v>
      </c>
      <c r="K604" t="str">
        <f>Table1[[#This Row],[Customer Profesi]]</f>
        <v>KARYAWAN SWASTA</v>
      </c>
      <c r="L604">
        <f>COUNTIFS(K604:$K$1001,K604)</f>
        <v>107</v>
      </c>
      <c r="M604">
        <f t="shared" si="29"/>
        <v>0</v>
      </c>
      <c r="N604">
        <f t="shared" si="30"/>
        <v>8</v>
      </c>
      <c r="O604">
        <f>COUNTIFS($N$2:N604,N604)</f>
        <v>602</v>
      </c>
      <c r="P604">
        <f t="shared" si="31"/>
        <v>0</v>
      </c>
    </row>
    <row r="605" spans="1:16" x14ac:dyDescent="0.25">
      <c r="A605" s="1" t="s">
        <v>115</v>
      </c>
      <c r="B605" s="1" t="s">
        <v>138</v>
      </c>
      <c r="C605" s="1" t="s">
        <v>47</v>
      </c>
      <c r="D605" s="1" t="s">
        <v>96</v>
      </c>
      <c r="E605" s="1">
        <v>9546.7435897435898</v>
      </c>
      <c r="F605" s="1">
        <v>9217.7435897435898</v>
      </c>
      <c r="G605" s="1">
        <v>329</v>
      </c>
      <c r="H605" s="1" t="s">
        <v>80</v>
      </c>
      <c r="I605" s="1" t="s">
        <v>160</v>
      </c>
      <c r="K605" t="str">
        <f>Table1[[#This Row],[Customer Profesi]]</f>
        <v>WIRASWASTA</v>
      </c>
      <c r="L605">
        <f>COUNTIFS(K605:$K$1001,K605)</f>
        <v>108</v>
      </c>
      <c r="M605">
        <f t="shared" si="29"/>
        <v>0</v>
      </c>
      <c r="N605">
        <f t="shared" si="30"/>
        <v>8</v>
      </c>
      <c r="O605">
        <f>COUNTIFS($N$2:N605,N605)</f>
        <v>603</v>
      </c>
      <c r="P605">
        <f t="shared" si="31"/>
        <v>0</v>
      </c>
    </row>
    <row r="606" spans="1:16" x14ac:dyDescent="0.25">
      <c r="A606" s="1" t="s">
        <v>115</v>
      </c>
      <c r="B606" s="1" t="s">
        <v>138</v>
      </c>
      <c r="C606" s="1" t="s">
        <v>46</v>
      </c>
      <c r="D606" s="1" t="s">
        <v>100</v>
      </c>
      <c r="E606" s="1">
        <v>11307.619047619046</v>
      </c>
      <c r="F606" s="1">
        <v>10971.619047619046</v>
      </c>
      <c r="G606" s="1">
        <v>336</v>
      </c>
      <c r="H606" s="1" t="s">
        <v>81</v>
      </c>
      <c r="I606" s="1" t="s">
        <v>160</v>
      </c>
      <c r="K606" t="str">
        <f>Table1[[#This Row],[Customer Profesi]]</f>
        <v>KARYAWAN SWASTA</v>
      </c>
      <c r="L606">
        <f>COUNTIFS(K606:$K$1001,K606)</f>
        <v>106</v>
      </c>
      <c r="M606">
        <f t="shared" si="29"/>
        <v>0</v>
      </c>
      <c r="N606">
        <f t="shared" si="30"/>
        <v>8</v>
      </c>
      <c r="O606">
        <f>COUNTIFS($N$2:N606,N606)</f>
        <v>604</v>
      </c>
      <c r="P606">
        <f t="shared" si="31"/>
        <v>0</v>
      </c>
    </row>
    <row r="607" spans="1:16" x14ac:dyDescent="0.25">
      <c r="A607" s="1" t="s">
        <v>115</v>
      </c>
      <c r="B607" s="1" t="s">
        <v>138</v>
      </c>
      <c r="C607" s="1" t="s">
        <v>48</v>
      </c>
      <c r="D607" s="1" t="s">
        <v>97</v>
      </c>
      <c r="E607" s="1">
        <v>6517.3039215686276</v>
      </c>
      <c r="F607" s="1">
        <v>6200.3039215686276</v>
      </c>
      <c r="G607" s="1">
        <v>317</v>
      </c>
      <c r="H607" s="1" t="s">
        <v>80</v>
      </c>
      <c r="I607" s="1" t="s">
        <v>160</v>
      </c>
      <c r="K607" t="str">
        <f>Table1[[#This Row],[Customer Profesi]]</f>
        <v>WIRASWASTA</v>
      </c>
      <c r="L607">
        <f>COUNTIFS(K607:$K$1001,K607)</f>
        <v>107</v>
      </c>
      <c r="M607">
        <f t="shared" si="29"/>
        <v>0</v>
      </c>
      <c r="N607">
        <f t="shared" si="30"/>
        <v>8</v>
      </c>
      <c r="O607">
        <f>COUNTIFS($N$2:N607,N607)</f>
        <v>605</v>
      </c>
      <c r="P607">
        <f t="shared" si="31"/>
        <v>0</v>
      </c>
    </row>
    <row r="608" spans="1:16" x14ac:dyDescent="0.25">
      <c r="A608" s="1" t="s">
        <v>115</v>
      </c>
      <c r="B608" s="1" t="s">
        <v>138</v>
      </c>
      <c r="C608" s="1" t="s">
        <v>46</v>
      </c>
      <c r="D608" s="1" t="s">
        <v>94</v>
      </c>
      <c r="E608" s="1">
        <v>8484.5108695652179</v>
      </c>
      <c r="F608" s="1">
        <v>8191.5108695652179</v>
      </c>
      <c r="G608" s="1">
        <v>293</v>
      </c>
      <c r="H608" s="1" t="s">
        <v>81</v>
      </c>
      <c r="I608" s="1" t="s">
        <v>160</v>
      </c>
      <c r="K608" t="str">
        <f>Table1[[#This Row],[Customer Profesi]]</f>
        <v>KARYAWAN SWASTA</v>
      </c>
      <c r="L608">
        <f>COUNTIFS(K608:$K$1001,K608)</f>
        <v>105</v>
      </c>
      <c r="M608">
        <f t="shared" si="29"/>
        <v>0</v>
      </c>
      <c r="N608">
        <f t="shared" si="30"/>
        <v>8</v>
      </c>
      <c r="O608">
        <f>COUNTIFS($N$2:N608,N608)</f>
        <v>606</v>
      </c>
      <c r="P608">
        <f t="shared" si="31"/>
        <v>0</v>
      </c>
    </row>
    <row r="609" spans="1:16" x14ac:dyDescent="0.25">
      <c r="A609" s="1" t="s">
        <v>115</v>
      </c>
      <c r="B609" s="1" t="s">
        <v>138</v>
      </c>
      <c r="C609" s="1" t="s">
        <v>47</v>
      </c>
      <c r="D609" s="1" t="s">
        <v>98</v>
      </c>
      <c r="E609" s="1">
        <v>7071.7368421052633</v>
      </c>
      <c r="F609" s="1">
        <v>6691.7368421052633</v>
      </c>
      <c r="G609" s="1">
        <v>380</v>
      </c>
      <c r="H609" s="1" t="s">
        <v>80</v>
      </c>
      <c r="I609" s="1" t="s">
        <v>160</v>
      </c>
      <c r="K609" t="str">
        <f>Table1[[#This Row],[Customer Profesi]]</f>
        <v>WIRASWASTA</v>
      </c>
      <c r="L609">
        <f>COUNTIFS(K609:$K$1001,K609)</f>
        <v>106</v>
      </c>
      <c r="M609">
        <f t="shared" si="29"/>
        <v>0</v>
      </c>
      <c r="N609">
        <f t="shared" si="30"/>
        <v>8</v>
      </c>
      <c r="O609">
        <f>COUNTIFS($N$2:N609,N609)</f>
        <v>607</v>
      </c>
      <c r="P609">
        <f t="shared" si="31"/>
        <v>0</v>
      </c>
    </row>
    <row r="610" spans="1:16" x14ac:dyDescent="0.25">
      <c r="A610" s="1" t="s">
        <v>115</v>
      </c>
      <c r="B610" s="1" t="s">
        <v>138</v>
      </c>
      <c r="C610" s="1" t="s">
        <v>46</v>
      </c>
      <c r="D610" s="1" t="s">
        <v>96</v>
      </c>
      <c r="E610" s="1">
        <v>9542.7435897435898</v>
      </c>
      <c r="F610" s="1">
        <v>9217.7435897435898</v>
      </c>
      <c r="G610" s="1">
        <v>325</v>
      </c>
      <c r="H610" s="1" t="s">
        <v>81</v>
      </c>
      <c r="I610" s="1" t="s">
        <v>160</v>
      </c>
      <c r="K610" t="str">
        <f>Table1[[#This Row],[Customer Profesi]]</f>
        <v>KARYAWAN SWASTA</v>
      </c>
      <c r="L610">
        <f>COUNTIFS(K610:$K$1001,K610)</f>
        <v>104</v>
      </c>
      <c r="M610">
        <f t="shared" si="29"/>
        <v>0</v>
      </c>
      <c r="N610">
        <f t="shared" si="30"/>
        <v>8</v>
      </c>
      <c r="O610">
        <f>COUNTIFS($N$2:N610,N610)</f>
        <v>608</v>
      </c>
      <c r="P610">
        <f t="shared" si="31"/>
        <v>0</v>
      </c>
    </row>
    <row r="611" spans="1:16" x14ac:dyDescent="0.25">
      <c r="A611" s="1" t="s">
        <v>115</v>
      </c>
      <c r="B611" s="1" t="s">
        <v>138</v>
      </c>
      <c r="C611" s="1" t="s">
        <v>46</v>
      </c>
      <c r="D611" s="1" t="s">
        <v>95</v>
      </c>
      <c r="E611" s="1">
        <v>7897.8461538461543</v>
      </c>
      <c r="F611" s="1">
        <v>7700.8461538461543</v>
      </c>
      <c r="G611" s="1">
        <v>197</v>
      </c>
      <c r="H611" s="1" t="s">
        <v>149</v>
      </c>
      <c r="I611" s="1" t="s">
        <v>160</v>
      </c>
      <c r="K611" t="str">
        <f>Table1[[#This Row],[Customer Profesi]]</f>
        <v>APARAT</v>
      </c>
      <c r="L611">
        <f>COUNTIFS(K611:$K$1001,K611)</f>
        <v>7</v>
      </c>
      <c r="M611">
        <f t="shared" si="29"/>
        <v>0</v>
      </c>
      <c r="N611">
        <f t="shared" si="30"/>
        <v>8</v>
      </c>
      <c r="O611">
        <f>COUNTIFS($N$2:N611,N611)</f>
        <v>609</v>
      </c>
      <c r="P611">
        <f t="shared" si="31"/>
        <v>0</v>
      </c>
    </row>
    <row r="612" spans="1:16" x14ac:dyDescent="0.25">
      <c r="A612" s="1" t="s">
        <v>115</v>
      </c>
      <c r="B612" s="1" t="s">
        <v>138</v>
      </c>
      <c r="C612" s="1" t="s">
        <v>47</v>
      </c>
      <c r="D612" s="1" t="s">
        <v>96</v>
      </c>
      <c r="E612" s="1">
        <v>9455.7435897435898</v>
      </c>
      <c r="F612" s="1">
        <v>9217.7435897435898</v>
      </c>
      <c r="G612" s="1">
        <v>238</v>
      </c>
      <c r="H612" s="1" t="s">
        <v>81</v>
      </c>
      <c r="I612" s="1" t="s">
        <v>160</v>
      </c>
      <c r="K612" t="str">
        <f>Table1[[#This Row],[Customer Profesi]]</f>
        <v>KARYAWAN SWASTA</v>
      </c>
      <c r="L612">
        <f>COUNTIFS(K612:$K$1001,K612)</f>
        <v>103</v>
      </c>
      <c r="M612">
        <f t="shared" si="29"/>
        <v>0</v>
      </c>
      <c r="N612">
        <f t="shared" si="30"/>
        <v>8</v>
      </c>
      <c r="O612">
        <f>COUNTIFS($N$2:N612,N612)</f>
        <v>610</v>
      </c>
      <c r="P612">
        <f t="shared" si="31"/>
        <v>0</v>
      </c>
    </row>
    <row r="613" spans="1:16" x14ac:dyDescent="0.25">
      <c r="A613" s="1" t="s">
        <v>115</v>
      </c>
      <c r="B613" s="1" t="s">
        <v>138</v>
      </c>
      <c r="C613" s="1" t="s">
        <v>47</v>
      </c>
      <c r="D613" s="1" t="s">
        <v>96</v>
      </c>
      <c r="E613" s="1">
        <v>9510.7435897435898</v>
      </c>
      <c r="F613" s="1">
        <v>9217.7435897435898</v>
      </c>
      <c r="G613" s="1">
        <v>293</v>
      </c>
      <c r="H613" s="1" t="s">
        <v>82</v>
      </c>
      <c r="I613" s="1" t="s">
        <v>160</v>
      </c>
      <c r="K613" t="str">
        <f>Table1[[#This Row],[Customer Profesi]]</f>
        <v>PEGAWAI NEGERI</v>
      </c>
      <c r="L613">
        <f>COUNTIFS(K613:$K$1001,K613)</f>
        <v>94</v>
      </c>
      <c r="M613">
        <f t="shared" si="29"/>
        <v>0</v>
      </c>
      <c r="N613">
        <f t="shared" si="30"/>
        <v>8</v>
      </c>
      <c r="O613">
        <f>COUNTIFS($N$2:N613,N613)</f>
        <v>611</v>
      </c>
      <c r="P613">
        <f t="shared" si="31"/>
        <v>0</v>
      </c>
    </row>
    <row r="614" spans="1:16" x14ac:dyDescent="0.25">
      <c r="A614" s="1" t="s">
        <v>115</v>
      </c>
      <c r="B614" s="1" t="s">
        <v>138</v>
      </c>
      <c r="C614" s="1" t="s">
        <v>47</v>
      </c>
      <c r="D614" s="1" t="s">
        <v>98</v>
      </c>
      <c r="E614" s="1">
        <v>6741.7368421052633</v>
      </c>
      <c r="F614" s="1">
        <v>6691.7368421052633</v>
      </c>
      <c r="G614" s="1">
        <v>50</v>
      </c>
      <c r="H614" s="1" t="s">
        <v>82</v>
      </c>
      <c r="I614" s="1" t="s">
        <v>160</v>
      </c>
      <c r="K614" t="str">
        <f>Table1[[#This Row],[Customer Profesi]]</f>
        <v>PEGAWAI NEGERI</v>
      </c>
      <c r="L614">
        <f>COUNTIFS(K614:$K$1001,K614)</f>
        <v>93</v>
      </c>
      <c r="M614">
        <f t="shared" si="29"/>
        <v>0</v>
      </c>
      <c r="N614">
        <f t="shared" si="30"/>
        <v>8</v>
      </c>
      <c r="O614">
        <f>COUNTIFS($N$2:N614,N614)</f>
        <v>612</v>
      </c>
      <c r="P614">
        <f t="shared" si="31"/>
        <v>0</v>
      </c>
    </row>
    <row r="615" spans="1:16" x14ac:dyDescent="0.25">
      <c r="A615" s="1" t="s">
        <v>115</v>
      </c>
      <c r="B615" s="1" t="s">
        <v>138</v>
      </c>
      <c r="C615" s="1" t="s">
        <v>48</v>
      </c>
      <c r="D615" s="1" t="s">
        <v>99</v>
      </c>
      <c r="E615" s="1">
        <v>7273.272727272727</v>
      </c>
      <c r="F615" s="1">
        <v>7218.272727272727</v>
      </c>
      <c r="G615" s="1">
        <v>55</v>
      </c>
      <c r="H615" s="1" t="s">
        <v>82</v>
      </c>
      <c r="I615" s="1" t="s">
        <v>160</v>
      </c>
      <c r="K615" t="str">
        <f>Table1[[#This Row],[Customer Profesi]]</f>
        <v>PEGAWAI NEGERI</v>
      </c>
      <c r="L615">
        <f>COUNTIFS(K615:$K$1001,K615)</f>
        <v>92</v>
      </c>
      <c r="M615">
        <f t="shared" si="29"/>
        <v>0</v>
      </c>
      <c r="N615">
        <f t="shared" si="30"/>
        <v>8</v>
      </c>
      <c r="O615">
        <f>COUNTIFS($N$2:N615,N615)</f>
        <v>613</v>
      </c>
      <c r="P615">
        <f t="shared" si="31"/>
        <v>0</v>
      </c>
    </row>
    <row r="616" spans="1:16" x14ac:dyDescent="0.25">
      <c r="A616" s="1" t="s">
        <v>116</v>
      </c>
      <c r="B616" s="1" t="s">
        <v>139</v>
      </c>
      <c r="C616" s="1" t="s">
        <v>49</v>
      </c>
      <c r="D616" s="1" t="s">
        <v>97</v>
      </c>
      <c r="E616" s="1">
        <v>6559.3039215686276</v>
      </c>
      <c r="F616" s="1">
        <v>6200.3039215686276</v>
      </c>
      <c r="G616" s="1">
        <v>359</v>
      </c>
      <c r="H616" s="1" t="s">
        <v>80</v>
      </c>
      <c r="I616" s="1" t="s">
        <v>160</v>
      </c>
      <c r="K616" t="str">
        <f>Table1[[#This Row],[Customer Profesi]]</f>
        <v>WIRASWASTA</v>
      </c>
      <c r="L616">
        <f>COUNTIFS(K616:$K$1001,K616)</f>
        <v>105</v>
      </c>
      <c r="M616">
        <f t="shared" si="29"/>
        <v>0</v>
      </c>
      <c r="N616">
        <f t="shared" si="30"/>
        <v>8</v>
      </c>
      <c r="O616">
        <f>COUNTIFS($N$2:N616,N616)</f>
        <v>614</v>
      </c>
      <c r="P616">
        <f t="shared" si="31"/>
        <v>0</v>
      </c>
    </row>
    <row r="617" spans="1:16" x14ac:dyDescent="0.25">
      <c r="A617" s="1" t="s">
        <v>116</v>
      </c>
      <c r="B617" s="1" t="s">
        <v>139</v>
      </c>
      <c r="C617" s="1" t="s">
        <v>49</v>
      </c>
      <c r="D617" s="1" t="s">
        <v>94</v>
      </c>
      <c r="E617" s="1">
        <v>8530.5108695652179</v>
      </c>
      <c r="F617" s="1">
        <v>8191.5108695652179</v>
      </c>
      <c r="G617" s="1">
        <v>339</v>
      </c>
      <c r="H617" s="1" t="s">
        <v>80</v>
      </c>
      <c r="I617" s="1" t="s">
        <v>160</v>
      </c>
      <c r="K617" t="str">
        <f>Table1[[#This Row],[Customer Profesi]]</f>
        <v>WIRASWASTA</v>
      </c>
      <c r="L617">
        <f>COUNTIFS(K617:$K$1001,K617)</f>
        <v>104</v>
      </c>
      <c r="M617">
        <f t="shared" si="29"/>
        <v>0</v>
      </c>
      <c r="N617">
        <f t="shared" si="30"/>
        <v>8</v>
      </c>
      <c r="O617">
        <f>COUNTIFS($N$2:N617,N617)</f>
        <v>615</v>
      </c>
      <c r="P617">
        <f t="shared" si="31"/>
        <v>0</v>
      </c>
    </row>
    <row r="618" spans="1:16" x14ac:dyDescent="0.25">
      <c r="A618" s="1" t="s">
        <v>116</v>
      </c>
      <c r="B618" s="1" t="s">
        <v>139</v>
      </c>
      <c r="C618" s="1" t="s">
        <v>50</v>
      </c>
      <c r="D618" s="1" t="s">
        <v>101</v>
      </c>
      <c r="E618" s="1">
        <v>5799.6842105263158</v>
      </c>
      <c r="F618" s="1">
        <v>5727.6842105263158</v>
      </c>
      <c r="G618" s="1">
        <v>72</v>
      </c>
      <c r="H618" s="1" t="s">
        <v>80</v>
      </c>
      <c r="I618" s="1" t="s">
        <v>160</v>
      </c>
      <c r="K618" t="str">
        <f>Table1[[#This Row],[Customer Profesi]]</f>
        <v>WIRASWASTA</v>
      </c>
      <c r="L618">
        <f>COUNTIFS(K618:$K$1001,K618)</f>
        <v>103</v>
      </c>
      <c r="M618">
        <f t="shared" si="29"/>
        <v>0</v>
      </c>
      <c r="N618">
        <f t="shared" si="30"/>
        <v>8</v>
      </c>
      <c r="O618">
        <f>COUNTIFS($N$2:N618,N618)</f>
        <v>616</v>
      </c>
      <c r="P618">
        <f t="shared" si="31"/>
        <v>0</v>
      </c>
    </row>
    <row r="619" spans="1:16" x14ac:dyDescent="0.25">
      <c r="A619" s="1" t="s">
        <v>116</v>
      </c>
      <c r="B619" s="1" t="s">
        <v>139</v>
      </c>
      <c r="C619" s="1" t="s">
        <v>49</v>
      </c>
      <c r="D619" s="1" t="s">
        <v>97</v>
      </c>
      <c r="E619" s="1">
        <v>6527.3039215686276</v>
      </c>
      <c r="F619" s="1">
        <v>6200.3039215686276</v>
      </c>
      <c r="G619" s="1">
        <v>327</v>
      </c>
      <c r="H619" s="1" t="s">
        <v>80</v>
      </c>
      <c r="I619" s="1" t="s">
        <v>160</v>
      </c>
      <c r="K619" t="str">
        <f>Table1[[#This Row],[Customer Profesi]]</f>
        <v>WIRASWASTA</v>
      </c>
      <c r="L619">
        <f>COUNTIFS(K619:$K$1001,K619)</f>
        <v>102</v>
      </c>
      <c r="M619">
        <f t="shared" si="29"/>
        <v>0</v>
      </c>
      <c r="N619">
        <f t="shared" si="30"/>
        <v>8</v>
      </c>
      <c r="O619">
        <f>COUNTIFS($N$2:N619,N619)</f>
        <v>617</v>
      </c>
      <c r="P619">
        <f t="shared" si="31"/>
        <v>0</v>
      </c>
    </row>
    <row r="620" spans="1:16" x14ac:dyDescent="0.25">
      <c r="A620" s="1" t="s">
        <v>116</v>
      </c>
      <c r="B620" s="1" t="s">
        <v>139</v>
      </c>
      <c r="C620" s="1" t="s">
        <v>49</v>
      </c>
      <c r="D620" s="1" t="s">
        <v>95</v>
      </c>
      <c r="E620" s="1">
        <v>8181.8461538461543</v>
      </c>
      <c r="F620" s="1">
        <v>7700.8461538461543</v>
      </c>
      <c r="G620" s="1">
        <v>481</v>
      </c>
      <c r="H620" s="1" t="s">
        <v>81</v>
      </c>
      <c r="I620" s="1" t="s">
        <v>160</v>
      </c>
      <c r="K620" t="str">
        <f>Table1[[#This Row],[Customer Profesi]]</f>
        <v>KARYAWAN SWASTA</v>
      </c>
      <c r="L620">
        <f>COUNTIFS(K620:$K$1001,K620)</f>
        <v>102</v>
      </c>
      <c r="M620">
        <f t="shared" si="29"/>
        <v>0</v>
      </c>
      <c r="N620">
        <f t="shared" si="30"/>
        <v>8</v>
      </c>
      <c r="O620">
        <f>COUNTIFS($N$2:N620,N620)</f>
        <v>618</v>
      </c>
      <c r="P620">
        <f t="shared" si="31"/>
        <v>0</v>
      </c>
    </row>
    <row r="621" spans="1:16" x14ac:dyDescent="0.25">
      <c r="A621" s="1" t="s">
        <v>116</v>
      </c>
      <c r="B621" s="1" t="s">
        <v>139</v>
      </c>
      <c r="C621" s="1" t="s">
        <v>51</v>
      </c>
      <c r="D621" s="1" t="s">
        <v>94</v>
      </c>
      <c r="E621" s="1">
        <v>8677.5108695652179</v>
      </c>
      <c r="F621" s="1">
        <v>8191.5108695652179</v>
      </c>
      <c r="G621" s="1">
        <v>486</v>
      </c>
      <c r="H621" s="1" t="s">
        <v>82</v>
      </c>
      <c r="I621" s="1" t="s">
        <v>160</v>
      </c>
      <c r="K621" t="str">
        <f>Table1[[#This Row],[Customer Profesi]]</f>
        <v>PEGAWAI NEGERI</v>
      </c>
      <c r="L621">
        <f>COUNTIFS(K621:$K$1001,K621)</f>
        <v>91</v>
      </c>
      <c r="M621">
        <f t="shared" si="29"/>
        <v>0</v>
      </c>
      <c r="N621">
        <f t="shared" si="30"/>
        <v>8</v>
      </c>
      <c r="O621">
        <f>COUNTIFS($N$2:N621,N621)</f>
        <v>619</v>
      </c>
      <c r="P621">
        <f t="shared" si="31"/>
        <v>0</v>
      </c>
    </row>
    <row r="622" spans="1:16" x14ac:dyDescent="0.25">
      <c r="A622" s="1" t="s">
        <v>116</v>
      </c>
      <c r="B622" s="1" t="s">
        <v>139</v>
      </c>
      <c r="C622" s="1" t="s">
        <v>50</v>
      </c>
      <c r="D622" s="1" t="s">
        <v>96</v>
      </c>
      <c r="E622" s="1">
        <v>9474.7435897435898</v>
      </c>
      <c r="F622" s="1">
        <v>9217.7435897435898</v>
      </c>
      <c r="G622" s="1">
        <v>257</v>
      </c>
      <c r="H622" s="1" t="s">
        <v>84</v>
      </c>
      <c r="I622" s="1" t="s">
        <v>160</v>
      </c>
      <c r="K622" t="str">
        <f>Table1[[#This Row],[Customer Profesi]]</f>
        <v>PENDIDIKAN</v>
      </c>
      <c r="L622">
        <f>COUNTIFS(K622:$K$1001,K622)</f>
        <v>58</v>
      </c>
      <c r="M622">
        <f t="shared" si="29"/>
        <v>0</v>
      </c>
      <c r="N622">
        <f t="shared" si="30"/>
        <v>8</v>
      </c>
      <c r="O622">
        <f>COUNTIFS($N$2:N622,N622)</f>
        <v>620</v>
      </c>
      <c r="P622">
        <f t="shared" si="31"/>
        <v>0</v>
      </c>
    </row>
    <row r="623" spans="1:16" x14ac:dyDescent="0.25">
      <c r="A623" s="1" t="s">
        <v>116</v>
      </c>
      <c r="B623" s="1" t="s">
        <v>139</v>
      </c>
      <c r="C623" s="1" t="s">
        <v>49</v>
      </c>
      <c r="D623" s="1" t="s">
        <v>100</v>
      </c>
      <c r="E623" s="1">
        <v>11341.619047619046</v>
      </c>
      <c r="F623" s="1">
        <v>10971.619047619046</v>
      </c>
      <c r="G623" s="1">
        <v>370</v>
      </c>
      <c r="H623" s="1" t="s">
        <v>84</v>
      </c>
      <c r="I623" s="1" t="s">
        <v>160</v>
      </c>
      <c r="K623" t="str">
        <f>Table1[[#This Row],[Customer Profesi]]</f>
        <v>PENDIDIKAN</v>
      </c>
      <c r="L623">
        <f>COUNTIFS(K623:$K$1001,K623)</f>
        <v>57</v>
      </c>
      <c r="M623">
        <f t="shared" si="29"/>
        <v>0</v>
      </c>
      <c r="N623">
        <f t="shared" si="30"/>
        <v>8</v>
      </c>
      <c r="O623">
        <f>COUNTIFS($N$2:N623,N623)</f>
        <v>621</v>
      </c>
      <c r="P623">
        <f t="shared" si="31"/>
        <v>0</v>
      </c>
    </row>
    <row r="624" spans="1:16" x14ac:dyDescent="0.25">
      <c r="A624" s="1" t="s">
        <v>116</v>
      </c>
      <c r="B624" s="1" t="s">
        <v>139</v>
      </c>
      <c r="C624" s="1" t="s">
        <v>50</v>
      </c>
      <c r="D624" s="1" t="s">
        <v>101</v>
      </c>
      <c r="E624" s="1">
        <v>5802.6842105263158</v>
      </c>
      <c r="F624" s="1">
        <v>5727.6842105263158</v>
      </c>
      <c r="G624" s="1">
        <v>75</v>
      </c>
      <c r="H624" s="1" t="s">
        <v>84</v>
      </c>
      <c r="I624" s="1" t="s">
        <v>160</v>
      </c>
      <c r="K624" t="str">
        <f>Table1[[#This Row],[Customer Profesi]]</f>
        <v>PENDIDIKAN</v>
      </c>
      <c r="L624">
        <f>COUNTIFS(K624:$K$1001,K624)</f>
        <v>56</v>
      </c>
      <c r="M624">
        <f t="shared" si="29"/>
        <v>0</v>
      </c>
      <c r="N624">
        <f t="shared" si="30"/>
        <v>8</v>
      </c>
      <c r="O624">
        <f>COUNTIFS($N$2:N624,N624)</f>
        <v>622</v>
      </c>
      <c r="P624">
        <f t="shared" si="31"/>
        <v>0</v>
      </c>
    </row>
    <row r="625" spans="1:16" x14ac:dyDescent="0.25">
      <c r="A625" s="1" t="s">
        <v>116</v>
      </c>
      <c r="B625" s="1" t="s">
        <v>139</v>
      </c>
      <c r="C625" s="1" t="s">
        <v>49</v>
      </c>
      <c r="D625" s="1" t="s">
        <v>101</v>
      </c>
      <c r="E625" s="1">
        <v>6117.6842105263158</v>
      </c>
      <c r="F625" s="1">
        <v>5727.6842105263158</v>
      </c>
      <c r="G625" s="1">
        <v>390</v>
      </c>
      <c r="H625" s="1" t="s">
        <v>84</v>
      </c>
      <c r="I625" s="1" t="s">
        <v>160</v>
      </c>
      <c r="K625" t="str">
        <f>Table1[[#This Row],[Customer Profesi]]</f>
        <v>PENDIDIKAN</v>
      </c>
      <c r="L625">
        <f>COUNTIFS(K625:$K$1001,K625)</f>
        <v>55</v>
      </c>
      <c r="M625">
        <f t="shared" si="29"/>
        <v>0</v>
      </c>
      <c r="N625">
        <f t="shared" si="30"/>
        <v>8</v>
      </c>
      <c r="O625">
        <f>COUNTIFS($N$2:N625,N625)</f>
        <v>623</v>
      </c>
      <c r="P625">
        <f t="shared" si="31"/>
        <v>0</v>
      </c>
    </row>
    <row r="626" spans="1:16" x14ac:dyDescent="0.25">
      <c r="A626" s="1" t="s">
        <v>116</v>
      </c>
      <c r="B626" s="1" t="s">
        <v>139</v>
      </c>
      <c r="C626" s="1" t="s">
        <v>49</v>
      </c>
      <c r="D626" s="1" t="s">
        <v>99</v>
      </c>
      <c r="E626" s="1">
        <v>7522.272727272727</v>
      </c>
      <c r="F626" s="1">
        <v>7218.272727272727</v>
      </c>
      <c r="G626" s="1">
        <v>304</v>
      </c>
      <c r="H626" s="1" t="s">
        <v>82</v>
      </c>
      <c r="I626" s="1" t="s">
        <v>160</v>
      </c>
      <c r="K626" t="str">
        <f>Table1[[#This Row],[Customer Profesi]]</f>
        <v>PEGAWAI NEGERI</v>
      </c>
      <c r="L626">
        <f>COUNTIFS(K626:$K$1001,K626)</f>
        <v>90</v>
      </c>
      <c r="M626">
        <f t="shared" si="29"/>
        <v>0</v>
      </c>
      <c r="N626">
        <f t="shared" si="30"/>
        <v>8</v>
      </c>
      <c r="O626">
        <f>COUNTIFS($N$2:N626,N626)</f>
        <v>624</v>
      </c>
      <c r="P626">
        <f t="shared" si="31"/>
        <v>0</v>
      </c>
    </row>
    <row r="627" spans="1:16" x14ac:dyDescent="0.25">
      <c r="A627" s="1" t="s">
        <v>116</v>
      </c>
      <c r="B627" s="1" t="s">
        <v>139</v>
      </c>
      <c r="C627" s="1" t="s">
        <v>49</v>
      </c>
      <c r="D627" s="1" t="s">
        <v>99</v>
      </c>
      <c r="E627" s="1">
        <v>7297.272727272727</v>
      </c>
      <c r="F627" s="1">
        <v>7218.272727272727</v>
      </c>
      <c r="G627" s="1">
        <v>79</v>
      </c>
      <c r="H627" s="1" t="s">
        <v>81</v>
      </c>
      <c r="I627" s="1" t="s">
        <v>160</v>
      </c>
      <c r="K627" t="str">
        <f>Table1[[#This Row],[Customer Profesi]]</f>
        <v>KARYAWAN SWASTA</v>
      </c>
      <c r="L627">
        <f>COUNTIFS(K627:$K$1001,K627)</f>
        <v>101</v>
      </c>
      <c r="M627">
        <f t="shared" si="29"/>
        <v>0</v>
      </c>
      <c r="N627">
        <f t="shared" si="30"/>
        <v>8</v>
      </c>
      <c r="O627">
        <f>COUNTIFS($N$2:N627,N627)</f>
        <v>625</v>
      </c>
      <c r="P627">
        <f t="shared" si="31"/>
        <v>0</v>
      </c>
    </row>
    <row r="628" spans="1:16" x14ac:dyDescent="0.25">
      <c r="A628" s="1" t="s">
        <v>116</v>
      </c>
      <c r="B628" s="1" t="s">
        <v>139</v>
      </c>
      <c r="C628" s="1" t="s">
        <v>49</v>
      </c>
      <c r="D628" s="1" t="s">
        <v>93</v>
      </c>
      <c r="E628" s="1">
        <v>5689.7317073170734</v>
      </c>
      <c r="F628" s="1">
        <v>5216.7317073170734</v>
      </c>
      <c r="G628" s="1">
        <v>473</v>
      </c>
      <c r="H628" s="1" t="s">
        <v>80</v>
      </c>
      <c r="I628" s="1" t="s">
        <v>160</v>
      </c>
      <c r="K628" t="str">
        <f>Table1[[#This Row],[Customer Profesi]]</f>
        <v>WIRASWASTA</v>
      </c>
      <c r="L628">
        <f>COUNTIFS(K628:$K$1001,K628)</f>
        <v>101</v>
      </c>
      <c r="M628">
        <f t="shared" si="29"/>
        <v>0</v>
      </c>
      <c r="N628">
        <f t="shared" si="30"/>
        <v>8</v>
      </c>
      <c r="O628">
        <f>COUNTIFS($N$2:N628,N628)</f>
        <v>626</v>
      </c>
      <c r="P628">
        <f t="shared" si="31"/>
        <v>0</v>
      </c>
    </row>
    <row r="629" spans="1:16" x14ac:dyDescent="0.25">
      <c r="A629" s="1" t="s">
        <v>116</v>
      </c>
      <c r="B629" s="1" t="s">
        <v>139</v>
      </c>
      <c r="C629" s="1" t="s">
        <v>50</v>
      </c>
      <c r="D629" s="1" t="s">
        <v>99</v>
      </c>
      <c r="E629" s="1">
        <v>7658.272727272727</v>
      </c>
      <c r="F629" s="1">
        <v>7218.272727272727</v>
      </c>
      <c r="G629" s="1">
        <v>440</v>
      </c>
      <c r="H629" s="1" t="s">
        <v>82</v>
      </c>
      <c r="I629" s="1" t="s">
        <v>160</v>
      </c>
      <c r="K629" t="str">
        <f>Table1[[#This Row],[Customer Profesi]]</f>
        <v>PEGAWAI NEGERI</v>
      </c>
      <c r="L629">
        <f>COUNTIFS(K629:$K$1001,K629)</f>
        <v>89</v>
      </c>
      <c r="M629">
        <f t="shared" si="29"/>
        <v>0</v>
      </c>
      <c r="N629">
        <f t="shared" si="30"/>
        <v>8</v>
      </c>
      <c r="O629">
        <f>COUNTIFS($N$2:N629,N629)</f>
        <v>627</v>
      </c>
      <c r="P629">
        <f t="shared" si="31"/>
        <v>0</v>
      </c>
    </row>
    <row r="630" spans="1:16" x14ac:dyDescent="0.25">
      <c r="A630" s="1" t="s">
        <v>116</v>
      </c>
      <c r="B630" s="1" t="s">
        <v>139</v>
      </c>
      <c r="C630" s="1" t="s">
        <v>51</v>
      </c>
      <c r="D630" s="1" t="s">
        <v>92</v>
      </c>
      <c r="E630" s="1">
        <v>8726.174757281553</v>
      </c>
      <c r="F630" s="1">
        <v>8675.174757281553</v>
      </c>
      <c r="G630" s="1">
        <v>51</v>
      </c>
      <c r="H630" s="1" t="s">
        <v>80</v>
      </c>
      <c r="I630" s="1" t="s">
        <v>160</v>
      </c>
      <c r="K630" t="str">
        <f>Table1[[#This Row],[Customer Profesi]]</f>
        <v>WIRASWASTA</v>
      </c>
      <c r="L630">
        <f>COUNTIFS(K630:$K$1001,K630)</f>
        <v>100</v>
      </c>
      <c r="M630">
        <f t="shared" si="29"/>
        <v>0</v>
      </c>
      <c r="N630">
        <f t="shared" si="30"/>
        <v>8</v>
      </c>
      <c r="O630">
        <f>COUNTIFS($N$2:N630,N630)</f>
        <v>628</v>
      </c>
      <c r="P630">
        <f t="shared" si="31"/>
        <v>0</v>
      </c>
    </row>
    <row r="631" spans="1:16" x14ac:dyDescent="0.25">
      <c r="A631" s="1" t="s">
        <v>116</v>
      </c>
      <c r="B631" s="1" t="s">
        <v>139</v>
      </c>
      <c r="C631" s="1" t="s">
        <v>50</v>
      </c>
      <c r="D631" s="1" t="s">
        <v>92</v>
      </c>
      <c r="E631" s="1">
        <v>9161.174757281553</v>
      </c>
      <c r="F631" s="1">
        <v>8675.174757281553</v>
      </c>
      <c r="G631" s="1">
        <v>486</v>
      </c>
      <c r="H631" s="1" t="s">
        <v>149</v>
      </c>
      <c r="I631" s="1" t="s">
        <v>160</v>
      </c>
      <c r="K631" t="str">
        <f>Table1[[#This Row],[Customer Profesi]]</f>
        <v>APARAT</v>
      </c>
      <c r="L631">
        <f>COUNTIFS(K631:$K$1001,K631)</f>
        <v>6</v>
      </c>
      <c r="M631">
        <f t="shared" si="29"/>
        <v>0</v>
      </c>
      <c r="N631">
        <f t="shared" si="30"/>
        <v>8</v>
      </c>
      <c r="O631">
        <f>COUNTIFS($N$2:N631,N631)</f>
        <v>629</v>
      </c>
      <c r="P631">
        <f t="shared" si="31"/>
        <v>0</v>
      </c>
    </row>
    <row r="632" spans="1:16" x14ac:dyDescent="0.25">
      <c r="A632" s="1" t="s">
        <v>116</v>
      </c>
      <c r="B632" s="1" t="s">
        <v>139</v>
      </c>
      <c r="C632" s="1" t="s">
        <v>50</v>
      </c>
      <c r="D632" s="1" t="s">
        <v>97</v>
      </c>
      <c r="E632" s="1">
        <v>6349.3039215686276</v>
      </c>
      <c r="F632" s="1">
        <v>6200.3039215686276</v>
      </c>
      <c r="G632" s="1">
        <v>149</v>
      </c>
      <c r="H632" s="1" t="s">
        <v>80</v>
      </c>
      <c r="I632" s="1" t="s">
        <v>160</v>
      </c>
      <c r="K632" t="str">
        <f>Table1[[#This Row],[Customer Profesi]]</f>
        <v>WIRASWASTA</v>
      </c>
      <c r="L632">
        <f>COUNTIFS(K632:$K$1001,K632)</f>
        <v>99</v>
      </c>
      <c r="M632">
        <f t="shared" si="29"/>
        <v>0</v>
      </c>
      <c r="N632">
        <f t="shared" si="30"/>
        <v>8</v>
      </c>
      <c r="O632">
        <f>COUNTIFS($N$2:N632,N632)</f>
        <v>630</v>
      </c>
      <c r="P632">
        <f t="shared" si="31"/>
        <v>0</v>
      </c>
    </row>
    <row r="633" spans="1:16" x14ac:dyDescent="0.25">
      <c r="A633" s="1" t="s">
        <v>116</v>
      </c>
      <c r="B633" s="1" t="s">
        <v>139</v>
      </c>
      <c r="C633" s="1" t="s">
        <v>50</v>
      </c>
      <c r="D633" s="1" t="s">
        <v>96</v>
      </c>
      <c r="E633" s="1">
        <v>9538.7435897435898</v>
      </c>
      <c r="F633" s="1">
        <v>9217.7435897435898</v>
      </c>
      <c r="G633" s="1">
        <v>321</v>
      </c>
      <c r="H633" s="1" t="s">
        <v>82</v>
      </c>
      <c r="I633" s="1" t="s">
        <v>160</v>
      </c>
      <c r="K633" t="str">
        <f>Table1[[#This Row],[Customer Profesi]]</f>
        <v>PEGAWAI NEGERI</v>
      </c>
      <c r="L633">
        <f>COUNTIFS(K633:$K$1001,K633)</f>
        <v>88</v>
      </c>
      <c r="M633">
        <f t="shared" si="29"/>
        <v>0</v>
      </c>
      <c r="N633">
        <f t="shared" si="30"/>
        <v>8</v>
      </c>
      <c r="O633">
        <f>COUNTIFS($N$2:N633,N633)</f>
        <v>631</v>
      </c>
      <c r="P633">
        <f t="shared" si="31"/>
        <v>0</v>
      </c>
    </row>
    <row r="634" spans="1:16" x14ac:dyDescent="0.25">
      <c r="A634" s="1" t="s">
        <v>116</v>
      </c>
      <c r="B634" s="1" t="s">
        <v>139</v>
      </c>
      <c r="C634" s="1" t="s">
        <v>50</v>
      </c>
      <c r="D634" s="1" t="s">
        <v>99</v>
      </c>
      <c r="E634" s="1">
        <v>7627.272727272727</v>
      </c>
      <c r="F634" s="1">
        <v>7218.272727272727</v>
      </c>
      <c r="G634" s="1">
        <v>409</v>
      </c>
      <c r="H634" s="1" t="s">
        <v>80</v>
      </c>
      <c r="I634" s="1" t="s">
        <v>160</v>
      </c>
      <c r="K634" t="str">
        <f>Table1[[#This Row],[Customer Profesi]]</f>
        <v>WIRASWASTA</v>
      </c>
      <c r="L634">
        <f>COUNTIFS(K634:$K$1001,K634)</f>
        <v>98</v>
      </c>
      <c r="M634">
        <f t="shared" si="29"/>
        <v>0</v>
      </c>
      <c r="N634">
        <f t="shared" si="30"/>
        <v>8</v>
      </c>
      <c r="O634">
        <f>COUNTIFS($N$2:N634,N634)</f>
        <v>632</v>
      </c>
      <c r="P634">
        <f t="shared" si="31"/>
        <v>0</v>
      </c>
    </row>
    <row r="635" spans="1:16" x14ac:dyDescent="0.25">
      <c r="A635" s="1" t="s">
        <v>116</v>
      </c>
      <c r="B635" s="1" t="s">
        <v>139</v>
      </c>
      <c r="C635" s="1" t="s">
        <v>49</v>
      </c>
      <c r="D635" s="1" t="s">
        <v>94</v>
      </c>
      <c r="E635" s="1">
        <v>8677.5108695652179</v>
      </c>
      <c r="F635" s="1">
        <v>8191.5108695652179</v>
      </c>
      <c r="G635" s="1">
        <v>486</v>
      </c>
      <c r="H635" s="1" t="s">
        <v>81</v>
      </c>
      <c r="I635" s="1" t="s">
        <v>160</v>
      </c>
      <c r="K635" t="str">
        <f>Table1[[#This Row],[Customer Profesi]]</f>
        <v>KARYAWAN SWASTA</v>
      </c>
      <c r="L635">
        <f>COUNTIFS(K635:$K$1001,K635)</f>
        <v>100</v>
      </c>
      <c r="M635">
        <f t="shared" si="29"/>
        <v>0</v>
      </c>
      <c r="N635">
        <f t="shared" si="30"/>
        <v>8</v>
      </c>
      <c r="O635">
        <f>COUNTIFS($N$2:N635,N635)</f>
        <v>633</v>
      </c>
      <c r="P635">
        <f t="shared" si="31"/>
        <v>0</v>
      </c>
    </row>
    <row r="636" spans="1:16" x14ac:dyDescent="0.25">
      <c r="A636" s="1" t="s">
        <v>116</v>
      </c>
      <c r="B636" s="1" t="s">
        <v>139</v>
      </c>
      <c r="C636" s="1" t="s">
        <v>51</v>
      </c>
      <c r="D636" s="1" t="s">
        <v>95</v>
      </c>
      <c r="E636" s="1">
        <v>8124.8461538461543</v>
      </c>
      <c r="F636" s="1">
        <v>7700.8461538461543</v>
      </c>
      <c r="G636" s="1">
        <v>424</v>
      </c>
      <c r="H636" s="1" t="s">
        <v>82</v>
      </c>
      <c r="I636" s="1" t="s">
        <v>160</v>
      </c>
      <c r="K636" t="str">
        <f>Table1[[#This Row],[Customer Profesi]]</f>
        <v>PEGAWAI NEGERI</v>
      </c>
      <c r="L636">
        <f>COUNTIFS(K636:$K$1001,K636)</f>
        <v>87</v>
      </c>
      <c r="M636">
        <f t="shared" si="29"/>
        <v>0</v>
      </c>
      <c r="N636">
        <f t="shared" si="30"/>
        <v>8</v>
      </c>
      <c r="O636">
        <f>COUNTIFS($N$2:N636,N636)</f>
        <v>634</v>
      </c>
      <c r="P636">
        <f t="shared" si="31"/>
        <v>0</v>
      </c>
    </row>
    <row r="637" spans="1:16" x14ac:dyDescent="0.25">
      <c r="A637" s="1" t="s">
        <v>116</v>
      </c>
      <c r="B637" s="1" t="s">
        <v>139</v>
      </c>
      <c r="C637" s="1" t="s">
        <v>51</v>
      </c>
      <c r="D637" s="1" t="s">
        <v>92</v>
      </c>
      <c r="E637" s="1">
        <v>8859.174757281553</v>
      </c>
      <c r="F637" s="1">
        <v>8675.174757281553</v>
      </c>
      <c r="G637" s="1">
        <v>184</v>
      </c>
      <c r="H637" s="1" t="s">
        <v>81</v>
      </c>
      <c r="I637" s="1" t="s">
        <v>160</v>
      </c>
      <c r="K637" t="str">
        <f>Table1[[#This Row],[Customer Profesi]]</f>
        <v>KARYAWAN SWASTA</v>
      </c>
      <c r="L637">
        <f>COUNTIFS(K637:$K$1001,K637)</f>
        <v>99</v>
      </c>
      <c r="M637">
        <f t="shared" si="29"/>
        <v>0</v>
      </c>
      <c r="N637">
        <f t="shared" si="30"/>
        <v>8</v>
      </c>
      <c r="O637">
        <f>COUNTIFS($N$2:N637,N637)</f>
        <v>635</v>
      </c>
      <c r="P637">
        <f t="shared" si="31"/>
        <v>0</v>
      </c>
    </row>
    <row r="638" spans="1:16" x14ac:dyDescent="0.25">
      <c r="A638" s="1" t="s">
        <v>116</v>
      </c>
      <c r="B638" s="1" t="s">
        <v>139</v>
      </c>
      <c r="C638" s="1" t="s">
        <v>50</v>
      </c>
      <c r="D638" s="1" t="s">
        <v>92</v>
      </c>
      <c r="E638" s="1">
        <v>9115.174757281553</v>
      </c>
      <c r="F638" s="1">
        <v>8675.174757281553</v>
      </c>
      <c r="G638" s="1">
        <v>440</v>
      </c>
      <c r="H638" s="1" t="s">
        <v>82</v>
      </c>
      <c r="I638" s="1" t="s">
        <v>160</v>
      </c>
      <c r="K638" t="str">
        <f>Table1[[#This Row],[Customer Profesi]]</f>
        <v>PEGAWAI NEGERI</v>
      </c>
      <c r="L638">
        <f>COUNTIFS(K638:$K$1001,K638)</f>
        <v>86</v>
      </c>
      <c r="M638">
        <f t="shared" si="29"/>
        <v>0</v>
      </c>
      <c r="N638">
        <f t="shared" si="30"/>
        <v>8</v>
      </c>
      <c r="O638">
        <f>COUNTIFS($N$2:N638,N638)</f>
        <v>636</v>
      </c>
      <c r="P638">
        <f t="shared" si="31"/>
        <v>0</v>
      </c>
    </row>
    <row r="639" spans="1:16" x14ac:dyDescent="0.25">
      <c r="A639" s="1" t="s">
        <v>116</v>
      </c>
      <c r="B639" s="1" t="s">
        <v>139</v>
      </c>
      <c r="C639" s="1" t="s">
        <v>51</v>
      </c>
      <c r="D639" s="1" t="s">
        <v>101</v>
      </c>
      <c r="E639" s="1">
        <v>5878.6842105263158</v>
      </c>
      <c r="F639" s="1">
        <v>5727.6842105263158</v>
      </c>
      <c r="G639" s="1">
        <v>151</v>
      </c>
      <c r="H639" s="1" t="s">
        <v>82</v>
      </c>
      <c r="I639" s="1" t="s">
        <v>160</v>
      </c>
      <c r="K639" t="str">
        <f>Table1[[#This Row],[Customer Profesi]]</f>
        <v>PEGAWAI NEGERI</v>
      </c>
      <c r="L639">
        <f>COUNTIFS(K639:$K$1001,K639)</f>
        <v>85</v>
      </c>
      <c r="M639">
        <f t="shared" si="29"/>
        <v>0</v>
      </c>
      <c r="N639">
        <f t="shared" si="30"/>
        <v>8</v>
      </c>
      <c r="O639">
        <f>COUNTIFS($N$2:N639,N639)</f>
        <v>637</v>
      </c>
      <c r="P639">
        <f t="shared" si="31"/>
        <v>0</v>
      </c>
    </row>
    <row r="640" spans="1:16" x14ac:dyDescent="0.25">
      <c r="A640" s="1" t="s">
        <v>116</v>
      </c>
      <c r="B640" s="1" t="s">
        <v>139</v>
      </c>
      <c r="C640" s="1" t="s">
        <v>51</v>
      </c>
      <c r="D640" s="1" t="s">
        <v>100</v>
      </c>
      <c r="E640" s="1">
        <v>11176.619047619046</v>
      </c>
      <c r="F640" s="1">
        <v>10971.619047619046</v>
      </c>
      <c r="G640" s="1">
        <v>205</v>
      </c>
      <c r="H640" s="1" t="s">
        <v>82</v>
      </c>
      <c r="I640" s="1" t="s">
        <v>160</v>
      </c>
      <c r="K640" t="str">
        <f>Table1[[#This Row],[Customer Profesi]]</f>
        <v>PEGAWAI NEGERI</v>
      </c>
      <c r="L640">
        <f>COUNTIFS(K640:$K$1001,K640)</f>
        <v>84</v>
      </c>
      <c r="M640">
        <f t="shared" si="29"/>
        <v>0</v>
      </c>
      <c r="N640">
        <f t="shared" si="30"/>
        <v>8</v>
      </c>
      <c r="O640">
        <f>COUNTIFS($N$2:N640,N640)</f>
        <v>638</v>
      </c>
      <c r="P640">
        <f t="shared" si="31"/>
        <v>0</v>
      </c>
    </row>
    <row r="641" spans="1:16" x14ac:dyDescent="0.25">
      <c r="A641" s="1" t="s">
        <v>116</v>
      </c>
      <c r="B641" s="1" t="s">
        <v>139</v>
      </c>
      <c r="C641" s="1" t="s">
        <v>50</v>
      </c>
      <c r="D641" s="1" t="s">
        <v>101</v>
      </c>
      <c r="E641" s="1">
        <v>6078.6842105263158</v>
      </c>
      <c r="F641" s="1">
        <v>5727.6842105263158</v>
      </c>
      <c r="G641" s="1">
        <v>351</v>
      </c>
      <c r="H641" s="1" t="s">
        <v>149</v>
      </c>
      <c r="I641" s="1" t="s">
        <v>160</v>
      </c>
      <c r="K641" t="str">
        <f>Table1[[#This Row],[Customer Profesi]]</f>
        <v>APARAT</v>
      </c>
      <c r="L641">
        <f>COUNTIFS(K641:$K$1001,K641)</f>
        <v>5</v>
      </c>
      <c r="M641">
        <f t="shared" si="29"/>
        <v>0</v>
      </c>
      <c r="N641">
        <f t="shared" si="30"/>
        <v>8</v>
      </c>
      <c r="O641">
        <f>COUNTIFS($N$2:N641,N641)</f>
        <v>639</v>
      </c>
      <c r="P641">
        <f t="shared" si="31"/>
        <v>0</v>
      </c>
    </row>
    <row r="642" spans="1:16" x14ac:dyDescent="0.25">
      <c r="A642" s="1" t="s">
        <v>116</v>
      </c>
      <c r="B642" s="1" t="s">
        <v>139</v>
      </c>
      <c r="C642" s="1" t="s">
        <v>50</v>
      </c>
      <c r="D642" s="1" t="s">
        <v>96</v>
      </c>
      <c r="E642" s="1">
        <v>9317.7435897435898</v>
      </c>
      <c r="F642" s="1">
        <v>9217.7435897435898</v>
      </c>
      <c r="G642" s="1">
        <v>100</v>
      </c>
      <c r="H642" s="1" t="s">
        <v>82</v>
      </c>
      <c r="I642" s="1" t="s">
        <v>160</v>
      </c>
      <c r="K642" t="str">
        <f>Table1[[#This Row],[Customer Profesi]]</f>
        <v>PEGAWAI NEGERI</v>
      </c>
      <c r="L642">
        <f>COUNTIFS(K642:$K$1001,K642)</f>
        <v>83</v>
      </c>
      <c r="M642">
        <f t="shared" ref="M642:M705" si="32">IF(L642=1,1,0)</f>
        <v>0</v>
      </c>
      <c r="N642">
        <f t="shared" ref="N642:N705" si="33">RANK(M642,$M$2:$M$1001,0)</f>
        <v>8</v>
      </c>
      <c r="O642">
        <f>COUNTIFS($N$2:N642,N642)</f>
        <v>640</v>
      </c>
      <c r="P642">
        <f t="shared" si="31"/>
        <v>0</v>
      </c>
    </row>
    <row r="643" spans="1:16" x14ac:dyDescent="0.25">
      <c r="A643" s="1" t="s">
        <v>116</v>
      </c>
      <c r="B643" s="1" t="s">
        <v>139</v>
      </c>
      <c r="C643" s="1" t="s">
        <v>51</v>
      </c>
      <c r="D643" s="1" t="s">
        <v>100</v>
      </c>
      <c r="E643" s="1">
        <v>11379.619047619046</v>
      </c>
      <c r="F643" s="1">
        <v>10971.619047619046</v>
      </c>
      <c r="G643" s="1">
        <v>408</v>
      </c>
      <c r="H643" s="1" t="s">
        <v>80</v>
      </c>
      <c r="I643" s="1" t="s">
        <v>160</v>
      </c>
      <c r="K643" t="str">
        <f>Table1[[#This Row],[Customer Profesi]]</f>
        <v>WIRASWASTA</v>
      </c>
      <c r="L643">
        <f>COUNTIFS(K643:$K$1001,K643)</f>
        <v>97</v>
      </c>
      <c r="M643">
        <f t="shared" si="32"/>
        <v>0</v>
      </c>
      <c r="N643">
        <f t="shared" si="33"/>
        <v>8</v>
      </c>
      <c r="O643">
        <f>COUNTIFS($N$2:N643,N643)</f>
        <v>641</v>
      </c>
      <c r="P643">
        <f t="shared" ref="P643:P706" si="34">IF(M643=0,0,N643+O643)</f>
        <v>0</v>
      </c>
    </row>
    <row r="644" spans="1:16" x14ac:dyDescent="0.25">
      <c r="A644" s="1" t="s">
        <v>116</v>
      </c>
      <c r="B644" s="1" t="s">
        <v>139</v>
      </c>
      <c r="C644" s="1" t="s">
        <v>50</v>
      </c>
      <c r="D644" s="1" t="s">
        <v>98</v>
      </c>
      <c r="E644" s="1">
        <v>6908.7368421052633</v>
      </c>
      <c r="F644" s="1">
        <v>6691.7368421052633</v>
      </c>
      <c r="G644" s="1">
        <v>217</v>
      </c>
      <c r="H644" s="1" t="s">
        <v>80</v>
      </c>
      <c r="I644" s="1" t="s">
        <v>160</v>
      </c>
      <c r="K644" t="str">
        <f>Table1[[#This Row],[Customer Profesi]]</f>
        <v>WIRASWASTA</v>
      </c>
      <c r="L644">
        <f>COUNTIFS(K644:$K$1001,K644)</f>
        <v>96</v>
      </c>
      <c r="M644">
        <f t="shared" si="32"/>
        <v>0</v>
      </c>
      <c r="N644">
        <f t="shared" si="33"/>
        <v>8</v>
      </c>
      <c r="O644">
        <f>COUNTIFS($N$2:N644,N644)</f>
        <v>642</v>
      </c>
      <c r="P644">
        <f t="shared" si="34"/>
        <v>0</v>
      </c>
    </row>
    <row r="645" spans="1:16" x14ac:dyDescent="0.25">
      <c r="A645" s="1" t="s">
        <v>116</v>
      </c>
      <c r="B645" s="1" t="s">
        <v>139</v>
      </c>
      <c r="C645" s="1" t="s">
        <v>51</v>
      </c>
      <c r="D645" s="1" t="s">
        <v>100</v>
      </c>
      <c r="E645" s="1">
        <v>11327.619047619046</v>
      </c>
      <c r="F645" s="1">
        <v>10971.619047619046</v>
      </c>
      <c r="G645" s="1">
        <v>356</v>
      </c>
      <c r="H645" s="1" t="s">
        <v>81</v>
      </c>
      <c r="I645" s="1" t="s">
        <v>160</v>
      </c>
      <c r="K645" t="str">
        <f>Table1[[#This Row],[Customer Profesi]]</f>
        <v>KARYAWAN SWASTA</v>
      </c>
      <c r="L645">
        <f>COUNTIFS(K645:$K$1001,K645)</f>
        <v>98</v>
      </c>
      <c r="M645">
        <f t="shared" si="32"/>
        <v>0</v>
      </c>
      <c r="N645">
        <f t="shared" si="33"/>
        <v>8</v>
      </c>
      <c r="O645">
        <f>COUNTIFS($N$2:N645,N645)</f>
        <v>643</v>
      </c>
      <c r="P645">
        <f t="shared" si="34"/>
        <v>0</v>
      </c>
    </row>
    <row r="646" spans="1:16" x14ac:dyDescent="0.25">
      <c r="A646" s="1" t="s">
        <v>116</v>
      </c>
      <c r="B646" s="1" t="s">
        <v>139</v>
      </c>
      <c r="C646" s="1" t="s">
        <v>49</v>
      </c>
      <c r="D646" s="1" t="s">
        <v>96</v>
      </c>
      <c r="E646" s="1">
        <v>9461.7435897435898</v>
      </c>
      <c r="F646" s="1">
        <v>9217.7435897435898</v>
      </c>
      <c r="G646" s="1">
        <v>244</v>
      </c>
      <c r="H646" s="1" t="s">
        <v>80</v>
      </c>
      <c r="I646" s="1" t="s">
        <v>160</v>
      </c>
      <c r="K646" t="str">
        <f>Table1[[#This Row],[Customer Profesi]]</f>
        <v>WIRASWASTA</v>
      </c>
      <c r="L646">
        <f>COUNTIFS(K646:$K$1001,K646)</f>
        <v>95</v>
      </c>
      <c r="M646">
        <f t="shared" si="32"/>
        <v>0</v>
      </c>
      <c r="N646">
        <f t="shared" si="33"/>
        <v>8</v>
      </c>
      <c r="O646">
        <f>COUNTIFS($N$2:N646,N646)</f>
        <v>644</v>
      </c>
      <c r="P646">
        <f t="shared" si="34"/>
        <v>0</v>
      </c>
    </row>
    <row r="647" spans="1:16" x14ac:dyDescent="0.25">
      <c r="A647" s="1" t="s">
        <v>116</v>
      </c>
      <c r="B647" s="1" t="s">
        <v>139</v>
      </c>
      <c r="C647" s="1" t="s">
        <v>50</v>
      </c>
      <c r="D647" s="1" t="s">
        <v>94</v>
      </c>
      <c r="E647" s="1">
        <v>8504.5108695652179</v>
      </c>
      <c r="F647" s="1">
        <v>8191.5108695652179</v>
      </c>
      <c r="G647" s="1">
        <v>313</v>
      </c>
      <c r="H647" s="1" t="s">
        <v>84</v>
      </c>
      <c r="I647" s="1" t="s">
        <v>160</v>
      </c>
      <c r="K647" t="str">
        <f>Table1[[#This Row],[Customer Profesi]]</f>
        <v>PENDIDIKAN</v>
      </c>
      <c r="L647">
        <f>COUNTIFS(K647:$K$1001,K647)</f>
        <v>54</v>
      </c>
      <c r="M647">
        <f t="shared" si="32"/>
        <v>0</v>
      </c>
      <c r="N647">
        <f t="shared" si="33"/>
        <v>8</v>
      </c>
      <c r="O647">
        <f>COUNTIFS($N$2:N647,N647)</f>
        <v>645</v>
      </c>
      <c r="P647">
        <f t="shared" si="34"/>
        <v>0</v>
      </c>
    </row>
    <row r="648" spans="1:16" x14ac:dyDescent="0.25">
      <c r="A648" s="1" t="s">
        <v>116</v>
      </c>
      <c r="B648" s="1" t="s">
        <v>139</v>
      </c>
      <c r="C648" s="1" t="s">
        <v>50</v>
      </c>
      <c r="D648" s="1" t="s">
        <v>94</v>
      </c>
      <c r="E648" s="1">
        <v>8332.5108695652179</v>
      </c>
      <c r="F648" s="1">
        <v>8191.5108695652179</v>
      </c>
      <c r="G648" s="1">
        <v>141</v>
      </c>
      <c r="H648" s="1" t="s">
        <v>84</v>
      </c>
      <c r="I648" s="1" t="s">
        <v>160</v>
      </c>
      <c r="K648" t="str">
        <f>Table1[[#This Row],[Customer Profesi]]</f>
        <v>PENDIDIKAN</v>
      </c>
      <c r="L648">
        <f>COUNTIFS(K648:$K$1001,K648)</f>
        <v>53</v>
      </c>
      <c r="M648">
        <f t="shared" si="32"/>
        <v>0</v>
      </c>
      <c r="N648">
        <f t="shared" si="33"/>
        <v>8</v>
      </c>
      <c r="O648">
        <f>COUNTIFS($N$2:N648,N648)</f>
        <v>646</v>
      </c>
      <c r="P648">
        <f t="shared" si="34"/>
        <v>0</v>
      </c>
    </row>
    <row r="649" spans="1:16" x14ac:dyDescent="0.25">
      <c r="A649" s="1" t="s">
        <v>116</v>
      </c>
      <c r="B649" s="1" t="s">
        <v>139</v>
      </c>
      <c r="C649" s="1" t="s">
        <v>50</v>
      </c>
      <c r="D649" s="1" t="s">
        <v>92</v>
      </c>
      <c r="E649" s="1">
        <v>9042.174757281553</v>
      </c>
      <c r="F649" s="1">
        <v>8675.174757281553</v>
      </c>
      <c r="G649" s="1">
        <v>367</v>
      </c>
      <c r="H649" s="1" t="s">
        <v>84</v>
      </c>
      <c r="I649" s="1" t="s">
        <v>160</v>
      </c>
      <c r="K649" t="str">
        <f>Table1[[#This Row],[Customer Profesi]]</f>
        <v>PENDIDIKAN</v>
      </c>
      <c r="L649">
        <f>COUNTIFS(K649:$K$1001,K649)</f>
        <v>52</v>
      </c>
      <c r="M649">
        <f t="shared" si="32"/>
        <v>0</v>
      </c>
      <c r="N649">
        <f t="shared" si="33"/>
        <v>8</v>
      </c>
      <c r="O649">
        <f>COUNTIFS($N$2:N649,N649)</f>
        <v>647</v>
      </c>
      <c r="P649">
        <f t="shared" si="34"/>
        <v>0</v>
      </c>
    </row>
    <row r="650" spans="1:16" x14ac:dyDescent="0.25">
      <c r="A650" s="1" t="s">
        <v>116</v>
      </c>
      <c r="B650" s="1" t="s">
        <v>139</v>
      </c>
      <c r="C650" s="1" t="s">
        <v>51</v>
      </c>
      <c r="D650" s="1" t="s">
        <v>98</v>
      </c>
      <c r="E650" s="1">
        <v>6769.7368421052633</v>
      </c>
      <c r="F650" s="1">
        <v>6691.7368421052633</v>
      </c>
      <c r="G650" s="1">
        <v>78</v>
      </c>
      <c r="H650" s="1" t="s">
        <v>84</v>
      </c>
      <c r="I650" s="1" t="s">
        <v>160</v>
      </c>
      <c r="K650" t="str">
        <f>Table1[[#This Row],[Customer Profesi]]</f>
        <v>PENDIDIKAN</v>
      </c>
      <c r="L650">
        <f>COUNTIFS(K650:$K$1001,K650)</f>
        <v>51</v>
      </c>
      <c r="M650">
        <f t="shared" si="32"/>
        <v>0</v>
      </c>
      <c r="N650">
        <f t="shared" si="33"/>
        <v>8</v>
      </c>
      <c r="O650">
        <f>COUNTIFS($N$2:N650,N650)</f>
        <v>648</v>
      </c>
      <c r="P650">
        <f t="shared" si="34"/>
        <v>0</v>
      </c>
    </row>
    <row r="651" spans="1:16" x14ac:dyDescent="0.25">
      <c r="A651" s="1" t="s">
        <v>116</v>
      </c>
      <c r="B651" s="1" t="s">
        <v>139</v>
      </c>
      <c r="C651" s="1" t="s">
        <v>50</v>
      </c>
      <c r="D651" s="1" t="s">
        <v>94</v>
      </c>
      <c r="E651" s="1">
        <v>8466.5108695652179</v>
      </c>
      <c r="F651" s="1">
        <v>8191.5108695652179</v>
      </c>
      <c r="G651" s="1">
        <v>275</v>
      </c>
      <c r="H651" s="1" t="s">
        <v>81</v>
      </c>
      <c r="I651" s="1" t="s">
        <v>160</v>
      </c>
      <c r="K651" t="str">
        <f>Table1[[#This Row],[Customer Profesi]]</f>
        <v>KARYAWAN SWASTA</v>
      </c>
      <c r="L651">
        <f>COUNTIFS(K651:$K$1001,K651)</f>
        <v>97</v>
      </c>
      <c r="M651">
        <f t="shared" si="32"/>
        <v>0</v>
      </c>
      <c r="N651">
        <f t="shared" si="33"/>
        <v>8</v>
      </c>
      <c r="O651">
        <f>COUNTIFS($N$2:N651,N651)</f>
        <v>649</v>
      </c>
      <c r="P651">
        <f t="shared" si="34"/>
        <v>0</v>
      </c>
    </row>
    <row r="652" spans="1:16" x14ac:dyDescent="0.25">
      <c r="A652" s="1" t="s">
        <v>116</v>
      </c>
      <c r="B652" s="1" t="s">
        <v>139</v>
      </c>
      <c r="C652" s="1" t="s">
        <v>49</v>
      </c>
      <c r="D652" s="1" t="s">
        <v>94</v>
      </c>
      <c r="E652" s="1">
        <v>8517.5108695652179</v>
      </c>
      <c r="F652" s="1">
        <v>8191.5108695652179</v>
      </c>
      <c r="G652" s="1">
        <v>326</v>
      </c>
      <c r="H652" s="1" t="s">
        <v>81</v>
      </c>
      <c r="I652" s="1" t="s">
        <v>160</v>
      </c>
      <c r="K652" t="str">
        <f>Table1[[#This Row],[Customer Profesi]]</f>
        <v>KARYAWAN SWASTA</v>
      </c>
      <c r="L652">
        <f>COUNTIFS(K652:$K$1001,K652)</f>
        <v>96</v>
      </c>
      <c r="M652">
        <f t="shared" si="32"/>
        <v>0</v>
      </c>
      <c r="N652">
        <f t="shared" si="33"/>
        <v>8</v>
      </c>
      <c r="O652">
        <f>COUNTIFS($N$2:N652,N652)</f>
        <v>650</v>
      </c>
      <c r="P652">
        <f t="shared" si="34"/>
        <v>0</v>
      </c>
    </row>
    <row r="653" spans="1:16" x14ac:dyDescent="0.25">
      <c r="A653" s="1" t="s">
        <v>116</v>
      </c>
      <c r="B653" s="1" t="s">
        <v>139</v>
      </c>
      <c r="C653" s="1" t="s">
        <v>51</v>
      </c>
      <c r="D653" s="1" t="s">
        <v>97</v>
      </c>
      <c r="E653" s="1">
        <v>6688.3039215686276</v>
      </c>
      <c r="F653" s="1">
        <v>6200.3039215686276</v>
      </c>
      <c r="G653" s="1">
        <v>488</v>
      </c>
      <c r="H653" s="1" t="s">
        <v>80</v>
      </c>
      <c r="I653" s="1" t="s">
        <v>160</v>
      </c>
      <c r="K653" t="str">
        <f>Table1[[#This Row],[Customer Profesi]]</f>
        <v>WIRASWASTA</v>
      </c>
      <c r="L653">
        <f>COUNTIFS(K653:$K$1001,K653)</f>
        <v>94</v>
      </c>
      <c r="M653">
        <f t="shared" si="32"/>
        <v>0</v>
      </c>
      <c r="N653">
        <f t="shared" si="33"/>
        <v>8</v>
      </c>
      <c r="O653">
        <f>COUNTIFS($N$2:N653,N653)</f>
        <v>651</v>
      </c>
      <c r="P653">
        <f t="shared" si="34"/>
        <v>0</v>
      </c>
    </row>
    <row r="654" spans="1:16" x14ac:dyDescent="0.25">
      <c r="A654" s="1" t="s">
        <v>116</v>
      </c>
      <c r="B654" s="1" t="s">
        <v>139</v>
      </c>
      <c r="C654" s="1" t="s">
        <v>49</v>
      </c>
      <c r="D654" s="1" t="s">
        <v>94</v>
      </c>
      <c r="E654" s="1">
        <v>8320.5108695652179</v>
      </c>
      <c r="F654" s="1">
        <v>8191.5108695652179</v>
      </c>
      <c r="G654" s="1">
        <v>129</v>
      </c>
      <c r="H654" s="1" t="s">
        <v>81</v>
      </c>
      <c r="I654" s="1" t="s">
        <v>160</v>
      </c>
      <c r="K654" t="str">
        <f>Table1[[#This Row],[Customer Profesi]]</f>
        <v>KARYAWAN SWASTA</v>
      </c>
      <c r="L654">
        <f>COUNTIFS(K654:$K$1001,K654)</f>
        <v>95</v>
      </c>
      <c r="M654">
        <f t="shared" si="32"/>
        <v>0</v>
      </c>
      <c r="N654">
        <f t="shared" si="33"/>
        <v>8</v>
      </c>
      <c r="O654">
        <f>COUNTIFS($N$2:N654,N654)</f>
        <v>652</v>
      </c>
      <c r="P654">
        <f t="shared" si="34"/>
        <v>0</v>
      </c>
    </row>
    <row r="655" spans="1:16" x14ac:dyDescent="0.25">
      <c r="A655" s="1" t="s">
        <v>116</v>
      </c>
      <c r="B655" s="1" t="s">
        <v>139</v>
      </c>
      <c r="C655" s="1" t="s">
        <v>50</v>
      </c>
      <c r="D655" s="1" t="s">
        <v>98</v>
      </c>
      <c r="E655" s="1">
        <v>6987.7368421052633</v>
      </c>
      <c r="F655" s="1">
        <v>6691.7368421052633</v>
      </c>
      <c r="G655" s="1">
        <v>296</v>
      </c>
      <c r="H655" s="1" t="s">
        <v>80</v>
      </c>
      <c r="I655" s="1" t="s">
        <v>160</v>
      </c>
      <c r="K655" t="str">
        <f>Table1[[#This Row],[Customer Profesi]]</f>
        <v>WIRASWASTA</v>
      </c>
      <c r="L655">
        <f>COUNTIFS(K655:$K$1001,K655)</f>
        <v>93</v>
      </c>
      <c r="M655">
        <f t="shared" si="32"/>
        <v>0</v>
      </c>
      <c r="N655">
        <f t="shared" si="33"/>
        <v>8</v>
      </c>
      <c r="O655">
        <f>COUNTIFS($N$2:N655,N655)</f>
        <v>653</v>
      </c>
      <c r="P655">
        <f t="shared" si="34"/>
        <v>0</v>
      </c>
    </row>
    <row r="656" spans="1:16" x14ac:dyDescent="0.25">
      <c r="A656" s="1" t="s">
        <v>116</v>
      </c>
      <c r="B656" s="1" t="s">
        <v>140</v>
      </c>
      <c r="C656" s="1" t="s">
        <v>52</v>
      </c>
      <c r="D656" s="1" t="s">
        <v>101</v>
      </c>
      <c r="E656" s="1">
        <v>5839.6842105263158</v>
      </c>
      <c r="F656" s="1">
        <v>5727.6842105263158</v>
      </c>
      <c r="G656" s="1">
        <v>112</v>
      </c>
      <c r="H656" s="1" t="s">
        <v>81</v>
      </c>
      <c r="I656" s="1" t="s">
        <v>160</v>
      </c>
      <c r="K656" t="str">
        <f>Table1[[#This Row],[Customer Profesi]]</f>
        <v>KARYAWAN SWASTA</v>
      </c>
      <c r="L656">
        <f>COUNTIFS(K656:$K$1001,K656)</f>
        <v>94</v>
      </c>
      <c r="M656">
        <f t="shared" si="32"/>
        <v>0</v>
      </c>
      <c r="N656">
        <f t="shared" si="33"/>
        <v>8</v>
      </c>
      <c r="O656">
        <f>COUNTIFS($N$2:N656,N656)</f>
        <v>654</v>
      </c>
      <c r="P656">
        <f t="shared" si="34"/>
        <v>0</v>
      </c>
    </row>
    <row r="657" spans="1:16" x14ac:dyDescent="0.25">
      <c r="A657" s="1" t="s">
        <v>116</v>
      </c>
      <c r="B657" s="1" t="s">
        <v>140</v>
      </c>
      <c r="C657" s="1" t="s">
        <v>53</v>
      </c>
      <c r="D657" s="1" t="s">
        <v>92</v>
      </c>
      <c r="E657" s="1">
        <v>8768.174757281553</v>
      </c>
      <c r="F657" s="1">
        <v>8675.174757281553</v>
      </c>
      <c r="G657" s="1">
        <v>93</v>
      </c>
      <c r="H657" s="1" t="s">
        <v>80</v>
      </c>
      <c r="I657" s="1" t="s">
        <v>160</v>
      </c>
      <c r="K657" t="str">
        <f>Table1[[#This Row],[Customer Profesi]]</f>
        <v>WIRASWASTA</v>
      </c>
      <c r="L657">
        <f>COUNTIFS(K657:$K$1001,K657)</f>
        <v>92</v>
      </c>
      <c r="M657">
        <f t="shared" si="32"/>
        <v>0</v>
      </c>
      <c r="N657">
        <f t="shared" si="33"/>
        <v>8</v>
      </c>
      <c r="O657">
        <f>COUNTIFS($N$2:N657,N657)</f>
        <v>655</v>
      </c>
      <c r="P657">
        <f t="shared" si="34"/>
        <v>0</v>
      </c>
    </row>
    <row r="658" spans="1:16" x14ac:dyDescent="0.25">
      <c r="A658" s="1" t="s">
        <v>116</v>
      </c>
      <c r="B658" s="1" t="s">
        <v>140</v>
      </c>
      <c r="C658" s="1" t="s">
        <v>53</v>
      </c>
      <c r="D658" s="1" t="s">
        <v>99</v>
      </c>
      <c r="E658" s="1">
        <v>7601.272727272727</v>
      </c>
      <c r="F658" s="1">
        <v>7218.272727272727</v>
      </c>
      <c r="G658" s="1">
        <v>383</v>
      </c>
      <c r="H658" s="1" t="s">
        <v>82</v>
      </c>
      <c r="I658" s="1" t="s">
        <v>160</v>
      </c>
      <c r="K658" t="str">
        <f>Table1[[#This Row],[Customer Profesi]]</f>
        <v>PEGAWAI NEGERI</v>
      </c>
      <c r="L658">
        <f>COUNTIFS(K658:$K$1001,K658)</f>
        <v>82</v>
      </c>
      <c r="M658">
        <f t="shared" si="32"/>
        <v>0</v>
      </c>
      <c r="N658">
        <f t="shared" si="33"/>
        <v>8</v>
      </c>
      <c r="O658">
        <f>COUNTIFS($N$2:N658,N658)</f>
        <v>656</v>
      </c>
      <c r="P658">
        <f t="shared" si="34"/>
        <v>0</v>
      </c>
    </row>
    <row r="659" spans="1:16" x14ac:dyDescent="0.25">
      <c r="A659" s="1" t="s">
        <v>116</v>
      </c>
      <c r="B659" s="1" t="s">
        <v>140</v>
      </c>
      <c r="C659" s="1" t="s">
        <v>53</v>
      </c>
      <c r="D659" s="1" t="s">
        <v>101</v>
      </c>
      <c r="E659" s="1">
        <v>6036.6842105263158</v>
      </c>
      <c r="F659" s="1">
        <v>5727.6842105263158</v>
      </c>
      <c r="G659" s="1">
        <v>309</v>
      </c>
      <c r="H659" s="1" t="s">
        <v>80</v>
      </c>
      <c r="I659" s="1" t="s">
        <v>160</v>
      </c>
      <c r="K659" t="str">
        <f>Table1[[#This Row],[Customer Profesi]]</f>
        <v>WIRASWASTA</v>
      </c>
      <c r="L659">
        <f>COUNTIFS(K659:$K$1001,K659)</f>
        <v>91</v>
      </c>
      <c r="M659">
        <f t="shared" si="32"/>
        <v>0</v>
      </c>
      <c r="N659">
        <f t="shared" si="33"/>
        <v>8</v>
      </c>
      <c r="O659">
        <f>COUNTIFS($N$2:N659,N659)</f>
        <v>657</v>
      </c>
      <c r="P659">
        <f t="shared" si="34"/>
        <v>0</v>
      </c>
    </row>
    <row r="660" spans="1:16" x14ac:dyDescent="0.25">
      <c r="A660" s="1" t="s">
        <v>116</v>
      </c>
      <c r="B660" s="1" t="s">
        <v>140</v>
      </c>
      <c r="C660" s="1" t="s">
        <v>53</v>
      </c>
      <c r="D660" s="1" t="s">
        <v>100</v>
      </c>
      <c r="E660" s="1">
        <v>11190.619047619046</v>
      </c>
      <c r="F660" s="1">
        <v>10971.619047619046</v>
      </c>
      <c r="G660" s="1">
        <v>219</v>
      </c>
      <c r="H660" s="1" t="s">
        <v>81</v>
      </c>
      <c r="I660" s="1" t="s">
        <v>160</v>
      </c>
      <c r="K660" t="str">
        <f>Table1[[#This Row],[Customer Profesi]]</f>
        <v>KARYAWAN SWASTA</v>
      </c>
      <c r="L660">
        <f>COUNTIFS(K660:$K$1001,K660)</f>
        <v>93</v>
      </c>
      <c r="M660">
        <f t="shared" si="32"/>
        <v>0</v>
      </c>
      <c r="N660">
        <f t="shared" si="33"/>
        <v>8</v>
      </c>
      <c r="O660">
        <f>COUNTIFS($N$2:N660,N660)</f>
        <v>658</v>
      </c>
      <c r="P660">
        <f t="shared" si="34"/>
        <v>0</v>
      </c>
    </row>
    <row r="661" spans="1:16" x14ac:dyDescent="0.25">
      <c r="A661" s="1" t="s">
        <v>116</v>
      </c>
      <c r="B661" s="1" t="s">
        <v>140</v>
      </c>
      <c r="C661" s="1" t="s">
        <v>53</v>
      </c>
      <c r="D661" s="1" t="s">
        <v>96</v>
      </c>
      <c r="E661" s="1">
        <v>9318.7435897435898</v>
      </c>
      <c r="F661" s="1">
        <v>9217.7435897435898</v>
      </c>
      <c r="G661" s="1">
        <v>101</v>
      </c>
      <c r="H661" s="1" t="s">
        <v>149</v>
      </c>
      <c r="I661" s="1" t="s">
        <v>160</v>
      </c>
      <c r="K661" t="str">
        <f>Table1[[#This Row],[Customer Profesi]]</f>
        <v>APARAT</v>
      </c>
      <c r="L661">
        <f>COUNTIFS(K661:$K$1001,K661)</f>
        <v>4</v>
      </c>
      <c r="M661">
        <f t="shared" si="32"/>
        <v>0</v>
      </c>
      <c r="N661">
        <f t="shared" si="33"/>
        <v>8</v>
      </c>
      <c r="O661">
        <f>COUNTIFS($N$2:N661,N661)</f>
        <v>659</v>
      </c>
      <c r="P661">
        <f t="shared" si="34"/>
        <v>0</v>
      </c>
    </row>
    <row r="662" spans="1:16" x14ac:dyDescent="0.25">
      <c r="A662" s="1" t="s">
        <v>116</v>
      </c>
      <c r="B662" s="1" t="s">
        <v>140</v>
      </c>
      <c r="C662" s="1" t="s">
        <v>54</v>
      </c>
      <c r="D662" s="1" t="s">
        <v>98</v>
      </c>
      <c r="E662" s="1">
        <v>6895.7368421052633</v>
      </c>
      <c r="F662" s="1">
        <v>6691.7368421052633</v>
      </c>
      <c r="G662" s="1">
        <v>204</v>
      </c>
      <c r="H662" s="1" t="s">
        <v>81</v>
      </c>
      <c r="I662" s="1" t="s">
        <v>160</v>
      </c>
      <c r="K662" t="str">
        <f>Table1[[#This Row],[Customer Profesi]]</f>
        <v>KARYAWAN SWASTA</v>
      </c>
      <c r="L662">
        <f>COUNTIFS(K662:$K$1001,K662)</f>
        <v>92</v>
      </c>
      <c r="M662">
        <f t="shared" si="32"/>
        <v>0</v>
      </c>
      <c r="N662">
        <f t="shared" si="33"/>
        <v>8</v>
      </c>
      <c r="O662">
        <f>COUNTIFS($N$2:N662,N662)</f>
        <v>660</v>
      </c>
      <c r="P662">
        <f t="shared" si="34"/>
        <v>0</v>
      </c>
    </row>
    <row r="663" spans="1:16" x14ac:dyDescent="0.25">
      <c r="A663" s="1" t="s">
        <v>116</v>
      </c>
      <c r="B663" s="1" t="s">
        <v>140</v>
      </c>
      <c r="C663" s="1" t="s">
        <v>53</v>
      </c>
      <c r="D663" s="1" t="s">
        <v>98</v>
      </c>
      <c r="E663" s="1">
        <v>7136.7368421052633</v>
      </c>
      <c r="F663" s="1">
        <v>6691.7368421052633</v>
      </c>
      <c r="G663" s="1">
        <v>445</v>
      </c>
      <c r="H663" s="1" t="s">
        <v>82</v>
      </c>
      <c r="I663" s="1" t="s">
        <v>160</v>
      </c>
      <c r="K663" t="str">
        <f>Table1[[#This Row],[Customer Profesi]]</f>
        <v>PEGAWAI NEGERI</v>
      </c>
      <c r="L663">
        <f>COUNTIFS(K663:$K$1001,K663)</f>
        <v>81</v>
      </c>
      <c r="M663">
        <f t="shared" si="32"/>
        <v>0</v>
      </c>
      <c r="N663">
        <f t="shared" si="33"/>
        <v>8</v>
      </c>
      <c r="O663">
        <f>COUNTIFS($N$2:N663,N663)</f>
        <v>661</v>
      </c>
      <c r="P663">
        <f t="shared" si="34"/>
        <v>0</v>
      </c>
    </row>
    <row r="664" spans="1:16" x14ac:dyDescent="0.25">
      <c r="A664" s="1" t="s">
        <v>116</v>
      </c>
      <c r="B664" s="1" t="s">
        <v>140</v>
      </c>
      <c r="C664" s="1" t="s">
        <v>52</v>
      </c>
      <c r="D664" s="1" t="s">
        <v>95</v>
      </c>
      <c r="E664" s="1">
        <v>8170.8461538461543</v>
      </c>
      <c r="F664" s="1">
        <v>7700.8461538461543</v>
      </c>
      <c r="G664" s="1">
        <v>470</v>
      </c>
      <c r="H664" s="1" t="s">
        <v>82</v>
      </c>
      <c r="I664" s="1" t="s">
        <v>160</v>
      </c>
      <c r="K664" t="str">
        <f>Table1[[#This Row],[Customer Profesi]]</f>
        <v>PEGAWAI NEGERI</v>
      </c>
      <c r="L664">
        <f>COUNTIFS(K664:$K$1001,K664)</f>
        <v>80</v>
      </c>
      <c r="M664">
        <f t="shared" si="32"/>
        <v>0</v>
      </c>
      <c r="N664">
        <f t="shared" si="33"/>
        <v>8</v>
      </c>
      <c r="O664">
        <f>COUNTIFS($N$2:N664,N664)</f>
        <v>662</v>
      </c>
      <c r="P664">
        <f t="shared" si="34"/>
        <v>0</v>
      </c>
    </row>
    <row r="665" spans="1:16" x14ac:dyDescent="0.25">
      <c r="A665" s="1" t="s">
        <v>116</v>
      </c>
      <c r="B665" s="1" t="s">
        <v>140</v>
      </c>
      <c r="C665" s="1" t="s">
        <v>52</v>
      </c>
      <c r="D665" s="1" t="s">
        <v>94</v>
      </c>
      <c r="E665" s="1">
        <v>8375.5108695652179</v>
      </c>
      <c r="F665" s="1">
        <v>8191.5108695652179</v>
      </c>
      <c r="G665" s="1">
        <v>184</v>
      </c>
      <c r="H665" s="1" t="s">
        <v>82</v>
      </c>
      <c r="I665" s="1" t="s">
        <v>160</v>
      </c>
      <c r="K665" t="str">
        <f>Table1[[#This Row],[Customer Profesi]]</f>
        <v>PEGAWAI NEGERI</v>
      </c>
      <c r="L665">
        <f>COUNTIFS(K665:$K$1001,K665)</f>
        <v>79</v>
      </c>
      <c r="M665">
        <f t="shared" si="32"/>
        <v>0</v>
      </c>
      <c r="N665">
        <f t="shared" si="33"/>
        <v>8</v>
      </c>
      <c r="O665">
        <f>COUNTIFS($N$2:N665,N665)</f>
        <v>663</v>
      </c>
      <c r="P665">
        <f t="shared" si="34"/>
        <v>0</v>
      </c>
    </row>
    <row r="666" spans="1:16" x14ac:dyDescent="0.25">
      <c r="A666" s="1" t="s">
        <v>116</v>
      </c>
      <c r="B666" s="1" t="s">
        <v>140</v>
      </c>
      <c r="C666" s="1" t="s">
        <v>52</v>
      </c>
      <c r="D666" s="1" t="s">
        <v>95</v>
      </c>
      <c r="E666" s="1">
        <v>7978.8461538461543</v>
      </c>
      <c r="F666" s="1">
        <v>7700.8461538461543</v>
      </c>
      <c r="G666" s="1">
        <v>278</v>
      </c>
      <c r="H666" s="1" t="s">
        <v>80</v>
      </c>
      <c r="I666" s="1" t="s">
        <v>160</v>
      </c>
      <c r="K666" t="str">
        <f>Table1[[#This Row],[Customer Profesi]]</f>
        <v>WIRASWASTA</v>
      </c>
      <c r="L666">
        <f>COUNTIFS(K666:$K$1001,K666)</f>
        <v>90</v>
      </c>
      <c r="M666">
        <f t="shared" si="32"/>
        <v>0</v>
      </c>
      <c r="N666">
        <f t="shared" si="33"/>
        <v>8</v>
      </c>
      <c r="O666">
        <f>COUNTIFS($N$2:N666,N666)</f>
        <v>664</v>
      </c>
      <c r="P666">
        <f t="shared" si="34"/>
        <v>0</v>
      </c>
    </row>
    <row r="667" spans="1:16" x14ac:dyDescent="0.25">
      <c r="A667" s="1" t="s">
        <v>116</v>
      </c>
      <c r="B667" s="1" t="s">
        <v>140</v>
      </c>
      <c r="C667" s="1" t="s">
        <v>52</v>
      </c>
      <c r="D667" s="1" t="s">
        <v>97</v>
      </c>
      <c r="E667" s="1">
        <v>6566.3039215686276</v>
      </c>
      <c r="F667" s="1">
        <v>6200.3039215686276</v>
      </c>
      <c r="G667" s="1">
        <v>366</v>
      </c>
      <c r="H667" s="1" t="s">
        <v>80</v>
      </c>
      <c r="I667" s="1" t="s">
        <v>160</v>
      </c>
      <c r="K667" t="str">
        <f>Table1[[#This Row],[Customer Profesi]]</f>
        <v>WIRASWASTA</v>
      </c>
      <c r="L667">
        <f>COUNTIFS(K667:$K$1001,K667)</f>
        <v>89</v>
      </c>
      <c r="M667">
        <f t="shared" si="32"/>
        <v>0</v>
      </c>
      <c r="N667">
        <f t="shared" si="33"/>
        <v>8</v>
      </c>
      <c r="O667">
        <f>COUNTIFS($N$2:N667,N667)</f>
        <v>665</v>
      </c>
      <c r="P667">
        <f t="shared" si="34"/>
        <v>0</v>
      </c>
    </row>
    <row r="668" spans="1:16" x14ac:dyDescent="0.25">
      <c r="A668" s="1" t="s">
        <v>116</v>
      </c>
      <c r="B668" s="1" t="s">
        <v>140</v>
      </c>
      <c r="C668" s="1" t="s">
        <v>54</v>
      </c>
      <c r="D668" s="1" t="s">
        <v>98</v>
      </c>
      <c r="E668" s="1">
        <v>7145.7368421052633</v>
      </c>
      <c r="F668" s="1">
        <v>6691.7368421052633</v>
      </c>
      <c r="G668" s="1">
        <v>454</v>
      </c>
      <c r="H668" s="1" t="s">
        <v>80</v>
      </c>
      <c r="I668" s="1" t="s">
        <v>160</v>
      </c>
      <c r="K668" t="str">
        <f>Table1[[#This Row],[Customer Profesi]]</f>
        <v>WIRASWASTA</v>
      </c>
      <c r="L668">
        <f>COUNTIFS(K668:$K$1001,K668)</f>
        <v>88</v>
      </c>
      <c r="M668">
        <f t="shared" si="32"/>
        <v>0</v>
      </c>
      <c r="N668">
        <f t="shared" si="33"/>
        <v>8</v>
      </c>
      <c r="O668">
        <f>COUNTIFS($N$2:N668,N668)</f>
        <v>666</v>
      </c>
      <c r="P668">
        <f t="shared" si="34"/>
        <v>0</v>
      </c>
    </row>
    <row r="669" spans="1:16" x14ac:dyDescent="0.25">
      <c r="A669" s="1" t="s">
        <v>116</v>
      </c>
      <c r="B669" s="1" t="s">
        <v>140</v>
      </c>
      <c r="C669" s="1" t="s">
        <v>53</v>
      </c>
      <c r="D669" s="1" t="s">
        <v>94</v>
      </c>
      <c r="E669" s="1">
        <v>8241.5108695652179</v>
      </c>
      <c r="F669" s="1">
        <v>8191.5108695652179</v>
      </c>
      <c r="G669" s="1">
        <v>50</v>
      </c>
      <c r="H669" s="1" t="s">
        <v>80</v>
      </c>
      <c r="I669" s="1" t="s">
        <v>160</v>
      </c>
      <c r="K669" t="str">
        <f>Table1[[#This Row],[Customer Profesi]]</f>
        <v>WIRASWASTA</v>
      </c>
      <c r="L669">
        <f>COUNTIFS(K669:$K$1001,K669)</f>
        <v>87</v>
      </c>
      <c r="M669">
        <f t="shared" si="32"/>
        <v>0</v>
      </c>
      <c r="N669">
        <f t="shared" si="33"/>
        <v>8</v>
      </c>
      <c r="O669">
        <f>COUNTIFS($N$2:N669,N669)</f>
        <v>667</v>
      </c>
      <c r="P669">
        <f t="shared" si="34"/>
        <v>0</v>
      </c>
    </row>
    <row r="670" spans="1:16" x14ac:dyDescent="0.25">
      <c r="A670" s="1" t="s">
        <v>116</v>
      </c>
      <c r="B670" s="1" t="s">
        <v>140</v>
      </c>
      <c r="C670" s="1" t="s">
        <v>52</v>
      </c>
      <c r="D670" s="1" t="s">
        <v>93</v>
      </c>
      <c r="E670" s="1">
        <v>5364.7317073170734</v>
      </c>
      <c r="F670" s="1">
        <v>5216.7317073170734</v>
      </c>
      <c r="G670" s="1">
        <v>148</v>
      </c>
      <c r="H670" s="1" t="s">
        <v>82</v>
      </c>
      <c r="I670" s="1" t="s">
        <v>160</v>
      </c>
      <c r="K670" t="str">
        <f>Table1[[#This Row],[Customer Profesi]]</f>
        <v>PEGAWAI NEGERI</v>
      </c>
      <c r="L670">
        <f>COUNTIFS(K670:$K$1001,K670)</f>
        <v>78</v>
      </c>
      <c r="M670">
        <f t="shared" si="32"/>
        <v>0</v>
      </c>
      <c r="N670">
        <f t="shared" si="33"/>
        <v>8</v>
      </c>
      <c r="O670">
        <f>COUNTIFS($N$2:N670,N670)</f>
        <v>668</v>
      </c>
      <c r="P670">
        <f t="shared" si="34"/>
        <v>0</v>
      </c>
    </row>
    <row r="671" spans="1:16" x14ac:dyDescent="0.25">
      <c r="A671" s="1" t="s">
        <v>116</v>
      </c>
      <c r="B671" s="1" t="s">
        <v>140</v>
      </c>
      <c r="C671" s="1" t="s">
        <v>53</v>
      </c>
      <c r="D671" s="1" t="s">
        <v>93</v>
      </c>
      <c r="E671" s="1">
        <v>5343.7317073170734</v>
      </c>
      <c r="F671" s="1">
        <v>5216.7317073170734</v>
      </c>
      <c r="G671" s="1">
        <v>127</v>
      </c>
      <c r="H671" s="1" t="s">
        <v>149</v>
      </c>
      <c r="I671" s="1" t="s">
        <v>160</v>
      </c>
      <c r="K671" t="str">
        <f>Table1[[#This Row],[Customer Profesi]]</f>
        <v>APARAT</v>
      </c>
      <c r="L671">
        <f>COUNTIFS(K671:$K$1001,K671)</f>
        <v>3</v>
      </c>
      <c r="M671">
        <f t="shared" si="32"/>
        <v>0</v>
      </c>
      <c r="N671">
        <f t="shared" si="33"/>
        <v>8</v>
      </c>
      <c r="O671">
        <f>COUNTIFS($N$2:N671,N671)</f>
        <v>669</v>
      </c>
      <c r="P671">
        <f t="shared" si="34"/>
        <v>0</v>
      </c>
    </row>
    <row r="672" spans="1:16" x14ac:dyDescent="0.25">
      <c r="A672" s="1" t="s">
        <v>116</v>
      </c>
      <c r="B672" s="1" t="s">
        <v>140</v>
      </c>
      <c r="C672" s="1" t="s">
        <v>53</v>
      </c>
      <c r="D672" s="1" t="s">
        <v>98</v>
      </c>
      <c r="E672" s="1">
        <v>7184.7368421052633</v>
      </c>
      <c r="F672" s="1">
        <v>6691.7368421052633</v>
      </c>
      <c r="G672" s="1">
        <v>493</v>
      </c>
      <c r="H672" s="1" t="s">
        <v>84</v>
      </c>
      <c r="I672" s="1" t="s">
        <v>160</v>
      </c>
      <c r="K672" t="str">
        <f>Table1[[#This Row],[Customer Profesi]]</f>
        <v>PENDIDIKAN</v>
      </c>
      <c r="L672">
        <f>COUNTIFS(K672:$K$1001,K672)</f>
        <v>50</v>
      </c>
      <c r="M672">
        <f t="shared" si="32"/>
        <v>0</v>
      </c>
      <c r="N672">
        <f t="shared" si="33"/>
        <v>8</v>
      </c>
      <c r="O672">
        <f>COUNTIFS($N$2:N672,N672)</f>
        <v>670</v>
      </c>
      <c r="P672">
        <f t="shared" si="34"/>
        <v>0</v>
      </c>
    </row>
    <row r="673" spans="1:16" x14ac:dyDescent="0.25">
      <c r="A673" s="1" t="s">
        <v>116</v>
      </c>
      <c r="B673" s="1" t="s">
        <v>140</v>
      </c>
      <c r="C673" s="1" t="s">
        <v>52</v>
      </c>
      <c r="D673" s="1" t="s">
        <v>93</v>
      </c>
      <c r="E673" s="1">
        <v>5602.7317073170734</v>
      </c>
      <c r="F673" s="1">
        <v>5216.7317073170734</v>
      </c>
      <c r="G673" s="1">
        <v>386</v>
      </c>
      <c r="H673" s="1" t="s">
        <v>84</v>
      </c>
      <c r="I673" s="1" t="s">
        <v>160</v>
      </c>
      <c r="K673" t="str">
        <f>Table1[[#This Row],[Customer Profesi]]</f>
        <v>PENDIDIKAN</v>
      </c>
      <c r="L673">
        <f>COUNTIFS(K673:$K$1001,K673)</f>
        <v>49</v>
      </c>
      <c r="M673">
        <f t="shared" si="32"/>
        <v>0</v>
      </c>
      <c r="N673">
        <f t="shared" si="33"/>
        <v>8</v>
      </c>
      <c r="O673">
        <f>COUNTIFS($N$2:N673,N673)</f>
        <v>671</v>
      </c>
      <c r="P673">
        <f t="shared" si="34"/>
        <v>0</v>
      </c>
    </row>
    <row r="674" spans="1:16" x14ac:dyDescent="0.25">
      <c r="A674" s="1" t="s">
        <v>116</v>
      </c>
      <c r="B674" s="1" t="s">
        <v>140</v>
      </c>
      <c r="C674" s="1" t="s">
        <v>53</v>
      </c>
      <c r="D674" s="1" t="s">
        <v>93</v>
      </c>
      <c r="E674" s="1">
        <v>5317.7317073170734</v>
      </c>
      <c r="F674" s="1">
        <v>5216.7317073170734</v>
      </c>
      <c r="G674" s="1">
        <v>101</v>
      </c>
      <c r="H674" s="1" t="s">
        <v>84</v>
      </c>
      <c r="I674" s="1" t="s">
        <v>160</v>
      </c>
      <c r="K674" t="str">
        <f>Table1[[#This Row],[Customer Profesi]]</f>
        <v>PENDIDIKAN</v>
      </c>
      <c r="L674">
        <f>COUNTIFS(K674:$K$1001,K674)</f>
        <v>48</v>
      </c>
      <c r="M674">
        <f t="shared" si="32"/>
        <v>0</v>
      </c>
      <c r="N674">
        <f t="shared" si="33"/>
        <v>8</v>
      </c>
      <c r="O674">
        <f>COUNTIFS($N$2:N674,N674)</f>
        <v>672</v>
      </c>
      <c r="P674">
        <f t="shared" si="34"/>
        <v>0</v>
      </c>
    </row>
    <row r="675" spans="1:16" x14ac:dyDescent="0.25">
      <c r="A675" s="1" t="s">
        <v>116</v>
      </c>
      <c r="B675" s="1" t="s">
        <v>140</v>
      </c>
      <c r="C675" s="1" t="s">
        <v>54</v>
      </c>
      <c r="D675" s="1" t="s">
        <v>101</v>
      </c>
      <c r="E675" s="1">
        <v>6203.6842105263158</v>
      </c>
      <c r="F675" s="1">
        <v>5727.6842105263158</v>
      </c>
      <c r="G675" s="1">
        <v>476</v>
      </c>
      <c r="H675" s="1" t="s">
        <v>81</v>
      </c>
      <c r="I675" s="1" t="s">
        <v>160</v>
      </c>
      <c r="K675" t="str">
        <f>Table1[[#This Row],[Customer Profesi]]</f>
        <v>KARYAWAN SWASTA</v>
      </c>
      <c r="L675">
        <f>COUNTIFS(K675:$K$1001,K675)</f>
        <v>91</v>
      </c>
      <c r="M675">
        <f t="shared" si="32"/>
        <v>0</v>
      </c>
      <c r="N675">
        <f t="shared" si="33"/>
        <v>8</v>
      </c>
      <c r="O675">
        <f>COUNTIFS($N$2:N675,N675)</f>
        <v>673</v>
      </c>
      <c r="P675">
        <f t="shared" si="34"/>
        <v>0</v>
      </c>
    </row>
    <row r="676" spans="1:16" x14ac:dyDescent="0.25">
      <c r="A676" s="1" t="s">
        <v>116</v>
      </c>
      <c r="B676" s="1" t="s">
        <v>140</v>
      </c>
      <c r="C676" s="1" t="s">
        <v>52</v>
      </c>
      <c r="D676" s="1" t="s">
        <v>101</v>
      </c>
      <c r="E676" s="1">
        <v>6139.6842105263158</v>
      </c>
      <c r="F676" s="1">
        <v>5727.6842105263158</v>
      </c>
      <c r="G676" s="1">
        <v>412</v>
      </c>
      <c r="H676" s="1" t="s">
        <v>81</v>
      </c>
      <c r="I676" s="1" t="s">
        <v>160</v>
      </c>
      <c r="K676" t="str">
        <f>Table1[[#This Row],[Customer Profesi]]</f>
        <v>KARYAWAN SWASTA</v>
      </c>
      <c r="L676">
        <f>COUNTIFS(K676:$K$1001,K676)</f>
        <v>90</v>
      </c>
      <c r="M676">
        <f t="shared" si="32"/>
        <v>0</v>
      </c>
      <c r="N676">
        <f t="shared" si="33"/>
        <v>8</v>
      </c>
      <c r="O676">
        <f>COUNTIFS($N$2:N676,N676)</f>
        <v>674</v>
      </c>
      <c r="P676">
        <f t="shared" si="34"/>
        <v>0</v>
      </c>
    </row>
    <row r="677" spans="1:16" x14ac:dyDescent="0.25">
      <c r="A677" s="1" t="s">
        <v>116</v>
      </c>
      <c r="B677" s="1" t="s">
        <v>140</v>
      </c>
      <c r="C677" s="1" t="s">
        <v>52</v>
      </c>
      <c r="D677" s="1" t="s">
        <v>95</v>
      </c>
      <c r="E677" s="1">
        <v>7984.8461538461543</v>
      </c>
      <c r="F677" s="1">
        <v>7700.8461538461543</v>
      </c>
      <c r="G677" s="1">
        <v>284</v>
      </c>
      <c r="H677" s="1" t="s">
        <v>82</v>
      </c>
      <c r="I677" s="1" t="s">
        <v>160</v>
      </c>
      <c r="K677" t="str">
        <f>Table1[[#This Row],[Customer Profesi]]</f>
        <v>PEGAWAI NEGERI</v>
      </c>
      <c r="L677">
        <f>COUNTIFS(K677:$K$1001,K677)</f>
        <v>77</v>
      </c>
      <c r="M677">
        <f t="shared" si="32"/>
        <v>0</v>
      </c>
      <c r="N677">
        <f t="shared" si="33"/>
        <v>8</v>
      </c>
      <c r="O677">
        <f>COUNTIFS($N$2:N677,N677)</f>
        <v>675</v>
      </c>
      <c r="P677">
        <f t="shared" si="34"/>
        <v>0</v>
      </c>
    </row>
    <row r="678" spans="1:16" x14ac:dyDescent="0.25">
      <c r="A678" s="1" t="s">
        <v>116</v>
      </c>
      <c r="B678" s="1" t="s">
        <v>140</v>
      </c>
      <c r="C678" s="1" t="s">
        <v>53</v>
      </c>
      <c r="D678" s="1" t="s">
        <v>93</v>
      </c>
      <c r="E678" s="1">
        <v>5397.7317073170734</v>
      </c>
      <c r="F678" s="1">
        <v>5216.7317073170734</v>
      </c>
      <c r="G678" s="1">
        <v>181</v>
      </c>
      <c r="H678" s="1" t="s">
        <v>80</v>
      </c>
      <c r="I678" s="1" t="s">
        <v>160</v>
      </c>
      <c r="K678" t="str">
        <f>Table1[[#This Row],[Customer Profesi]]</f>
        <v>WIRASWASTA</v>
      </c>
      <c r="L678">
        <f>COUNTIFS(K678:$K$1001,K678)</f>
        <v>86</v>
      </c>
      <c r="M678">
        <f t="shared" si="32"/>
        <v>0</v>
      </c>
      <c r="N678">
        <f t="shared" si="33"/>
        <v>8</v>
      </c>
      <c r="O678">
        <f>COUNTIFS($N$2:N678,N678)</f>
        <v>676</v>
      </c>
      <c r="P678">
        <f t="shared" si="34"/>
        <v>0</v>
      </c>
    </row>
    <row r="679" spans="1:16" x14ac:dyDescent="0.25">
      <c r="A679" s="1" t="s">
        <v>116</v>
      </c>
      <c r="B679" s="1" t="s">
        <v>140</v>
      </c>
      <c r="C679" s="1" t="s">
        <v>52</v>
      </c>
      <c r="D679" s="1" t="s">
        <v>100</v>
      </c>
      <c r="E679" s="1">
        <v>11229.619047619046</v>
      </c>
      <c r="F679" s="1">
        <v>10971.619047619046</v>
      </c>
      <c r="G679" s="1">
        <v>258</v>
      </c>
      <c r="H679" s="1" t="s">
        <v>81</v>
      </c>
      <c r="I679" s="1" t="s">
        <v>160</v>
      </c>
      <c r="K679" t="str">
        <f>Table1[[#This Row],[Customer Profesi]]</f>
        <v>KARYAWAN SWASTA</v>
      </c>
      <c r="L679">
        <f>COUNTIFS(K679:$K$1001,K679)</f>
        <v>89</v>
      </c>
      <c r="M679">
        <f t="shared" si="32"/>
        <v>0</v>
      </c>
      <c r="N679">
        <f t="shared" si="33"/>
        <v>8</v>
      </c>
      <c r="O679">
        <f>COUNTIFS($N$2:N679,N679)</f>
        <v>677</v>
      </c>
      <c r="P679">
        <f t="shared" si="34"/>
        <v>0</v>
      </c>
    </row>
    <row r="680" spans="1:16" x14ac:dyDescent="0.25">
      <c r="A680" s="1" t="s">
        <v>116</v>
      </c>
      <c r="B680" s="1" t="s">
        <v>140</v>
      </c>
      <c r="C680" s="1" t="s">
        <v>52</v>
      </c>
      <c r="D680" s="1" t="s">
        <v>97</v>
      </c>
      <c r="E680" s="1">
        <v>6682.3039215686276</v>
      </c>
      <c r="F680" s="1">
        <v>6200.3039215686276</v>
      </c>
      <c r="G680" s="1">
        <v>482</v>
      </c>
      <c r="H680" s="1" t="s">
        <v>80</v>
      </c>
      <c r="I680" s="1" t="s">
        <v>160</v>
      </c>
      <c r="K680" t="str">
        <f>Table1[[#This Row],[Customer Profesi]]</f>
        <v>WIRASWASTA</v>
      </c>
      <c r="L680">
        <f>COUNTIFS(K680:$K$1001,K680)</f>
        <v>85</v>
      </c>
      <c r="M680">
        <f t="shared" si="32"/>
        <v>0</v>
      </c>
      <c r="N680">
        <f t="shared" si="33"/>
        <v>8</v>
      </c>
      <c r="O680">
        <f>COUNTIFS($N$2:N680,N680)</f>
        <v>678</v>
      </c>
      <c r="P680">
        <f t="shared" si="34"/>
        <v>0</v>
      </c>
    </row>
    <row r="681" spans="1:16" x14ac:dyDescent="0.25">
      <c r="A681" s="1" t="s">
        <v>116</v>
      </c>
      <c r="B681" s="1" t="s">
        <v>140</v>
      </c>
      <c r="C681" s="1" t="s">
        <v>54</v>
      </c>
      <c r="D681" s="1" t="s">
        <v>98</v>
      </c>
      <c r="E681" s="1">
        <v>7011.7368421052633</v>
      </c>
      <c r="F681" s="1">
        <v>6691.7368421052633</v>
      </c>
      <c r="G681" s="1">
        <v>320</v>
      </c>
      <c r="H681" s="1" t="s">
        <v>149</v>
      </c>
      <c r="I681" s="1" t="s">
        <v>160</v>
      </c>
      <c r="K681" t="str">
        <f>Table1[[#This Row],[Customer Profesi]]</f>
        <v>APARAT</v>
      </c>
      <c r="L681">
        <f>COUNTIFS(K681:$K$1001,K681)</f>
        <v>2</v>
      </c>
      <c r="M681">
        <f t="shared" si="32"/>
        <v>0</v>
      </c>
      <c r="N681">
        <f t="shared" si="33"/>
        <v>8</v>
      </c>
      <c r="O681">
        <f>COUNTIFS($N$2:N681,N681)</f>
        <v>679</v>
      </c>
      <c r="P681">
        <f t="shared" si="34"/>
        <v>0</v>
      </c>
    </row>
    <row r="682" spans="1:16" x14ac:dyDescent="0.25">
      <c r="A682" s="1" t="s">
        <v>116</v>
      </c>
      <c r="B682" s="1" t="s">
        <v>140</v>
      </c>
      <c r="C682" s="1" t="s">
        <v>54</v>
      </c>
      <c r="D682" s="1" t="s">
        <v>100</v>
      </c>
      <c r="E682" s="1">
        <v>11044.619047619046</v>
      </c>
      <c r="F682" s="1">
        <v>10971.619047619046</v>
      </c>
      <c r="G682" s="1">
        <v>73</v>
      </c>
      <c r="H682" s="1" t="s">
        <v>80</v>
      </c>
      <c r="I682" s="1" t="s">
        <v>160</v>
      </c>
      <c r="K682" t="str">
        <f>Table1[[#This Row],[Customer Profesi]]</f>
        <v>WIRASWASTA</v>
      </c>
      <c r="L682">
        <f>COUNTIFS(K682:$K$1001,K682)</f>
        <v>84</v>
      </c>
      <c r="M682">
        <f t="shared" si="32"/>
        <v>0</v>
      </c>
      <c r="N682">
        <f t="shared" si="33"/>
        <v>8</v>
      </c>
      <c r="O682">
        <f>COUNTIFS($N$2:N682,N682)</f>
        <v>680</v>
      </c>
      <c r="P682">
        <f t="shared" si="34"/>
        <v>0</v>
      </c>
    </row>
    <row r="683" spans="1:16" x14ac:dyDescent="0.25">
      <c r="A683" s="1" t="s">
        <v>116</v>
      </c>
      <c r="B683" s="1" t="s">
        <v>140</v>
      </c>
      <c r="C683" s="1" t="s">
        <v>53</v>
      </c>
      <c r="D683" s="1" t="s">
        <v>96</v>
      </c>
      <c r="E683" s="1">
        <v>9580.7435897435898</v>
      </c>
      <c r="F683" s="1">
        <v>9217.7435897435898</v>
      </c>
      <c r="G683" s="1">
        <v>363</v>
      </c>
      <c r="H683" s="1" t="s">
        <v>81</v>
      </c>
      <c r="I683" s="1" t="s">
        <v>160</v>
      </c>
      <c r="K683" t="str">
        <f>Table1[[#This Row],[Customer Profesi]]</f>
        <v>KARYAWAN SWASTA</v>
      </c>
      <c r="L683">
        <f>COUNTIFS(K683:$K$1001,K683)</f>
        <v>88</v>
      </c>
      <c r="M683">
        <f t="shared" si="32"/>
        <v>0</v>
      </c>
      <c r="N683">
        <f t="shared" si="33"/>
        <v>8</v>
      </c>
      <c r="O683">
        <f>COUNTIFS($N$2:N683,N683)</f>
        <v>681</v>
      </c>
      <c r="P683">
        <f t="shared" si="34"/>
        <v>0</v>
      </c>
    </row>
    <row r="684" spans="1:16" x14ac:dyDescent="0.25">
      <c r="A684" s="1" t="s">
        <v>116</v>
      </c>
      <c r="B684" s="1" t="s">
        <v>140</v>
      </c>
      <c r="C684" s="1" t="s">
        <v>53</v>
      </c>
      <c r="D684" s="1" t="s">
        <v>92</v>
      </c>
      <c r="E684" s="1">
        <v>9059.174757281553</v>
      </c>
      <c r="F684" s="1">
        <v>8675.174757281553</v>
      </c>
      <c r="G684" s="1">
        <v>384</v>
      </c>
      <c r="H684" s="1" t="s">
        <v>80</v>
      </c>
      <c r="I684" s="1" t="s">
        <v>160</v>
      </c>
      <c r="K684" t="str">
        <f>Table1[[#This Row],[Customer Profesi]]</f>
        <v>WIRASWASTA</v>
      </c>
      <c r="L684">
        <f>COUNTIFS(K684:$K$1001,K684)</f>
        <v>83</v>
      </c>
      <c r="M684">
        <f t="shared" si="32"/>
        <v>0</v>
      </c>
      <c r="N684">
        <f t="shared" si="33"/>
        <v>8</v>
      </c>
      <c r="O684">
        <f>COUNTIFS($N$2:N684,N684)</f>
        <v>682</v>
      </c>
      <c r="P684">
        <f t="shared" si="34"/>
        <v>0</v>
      </c>
    </row>
    <row r="685" spans="1:16" x14ac:dyDescent="0.25">
      <c r="A685" s="1" t="s">
        <v>116</v>
      </c>
      <c r="B685" s="1" t="s">
        <v>140</v>
      </c>
      <c r="C685" s="1" t="s">
        <v>53</v>
      </c>
      <c r="D685" s="1" t="s">
        <v>99</v>
      </c>
      <c r="E685" s="1">
        <v>7479.272727272727</v>
      </c>
      <c r="F685" s="1">
        <v>7218.272727272727</v>
      </c>
      <c r="G685" s="1">
        <v>261</v>
      </c>
      <c r="H685" s="1" t="s">
        <v>81</v>
      </c>
      <c r="I685" s="1" t="s">
        <v>160</v>
      </c>
      <c r="K685" t="str">
        <f>Table1[[#This Row],[Customer Profesi]]</f>
        <v>KARYAWAN SWASTA</v>
      </c>
      <c r="L685">
        <f>COUNTIFS(K685:$K$1001,K685)</f>
        <v>87</v>
      </c>
      <c r="M685">
        <f t="shared" si="32"/>
        <v>0</v>
      </c>
      <c r="N685">
        <f t="shared" si="33"/>
        <v>8</v>
      </c>
      <c r="O685">
        <f>COUNTIFS($N$2:N685,N685)</f>
        <v>683</v>
      </c>
      <c r="P685">
        <f t="shared" si="34"/>
        <v>0</v>
      </c>
    </row>
    <row r="686" spans="1:16" x14ac:dyDescent="0.25">
      <c r="A686" s="1" t="s">
        <v>116</v>
      </c>
      <c r="B686" s="1" t="s">
        <v>140</v>
      </c>
      <c r="C686" s="1" t="s">
        <v>52</v>
      </c>
      <c r="D686" s="1" t="s">
        <v>92</v>
      </c>
      <c r="E686" s="1">
        <v>8798.174757281553</v>
      </c>
      <c r="F686" s="1">
        <v>8675.174757281553</v>
      </c>
      <c r="G686" s="1">
        <v>123</v>
      </c>
      <c r="H686" s="1" t="s">
        <v>82</v>
      </c>
      <c r="I686" s="1" t="s">
        <v>160</v>
      </c>
      <c r="K686" t="str">
        <f>Table1[[#This Row],[Customer Profesi]]</f>
        <v>PEGAWAI NEGERI</v>
      </c>
      <c r="L686">
        <f>COUNTIFS(K686:$K$1001,K686)</f>
        <v>76</v>
      </c>
      <c r="M686">
        <f t="shared" si="32"/>
        <v>0</v>
      </c>
      <c r="N686">
        <f t="shared" si="33"/>
        <v>8</v>
      </c>
      <c r="O686">
        <f>COUNTIFS($N$2:N686,N686)</f>
        <v>684</v>
      </c>
      <c r="P686">
        <f t="shared" si="34"/>
        <v>0</v>
      </c>
    </row>
    <row r="687" spans="1:16" x14ac:dyDescent="0.25">
      <c r="A687" s="1" t="s">
        <v>116</v>
      </c>
      <c r="B687" s="1" t="s">
        <v>140</v>
      </c>
      <c r="C687" s="1" t="s">
        <v>52</v>
      </c>
      <c r="D687" s="1" t="s">
        <v>98</v>
      </c>
      <c r="E687" s="1">
        <v>6835.7368421052633</v>
      </c>
      <c r="F687" s="1">
        <v>6691.7368421052633</v>
      </c>
      <c r="G687" s="1">
        <v>144</v>
      </c>
      <c r="H687" s="1" t="s">
        <v>81</v>
      </c>
      <c r="I687" s="1" t="s">
        <v>160</v>
      </c>
      <c r="K687" t="str">
        <f>Table1[[#This Row],[Customer Profesi]]</f>
        <v>KARYAWAN SWASTA</v>
      </c>
      <c r="L687">
        <f>COUNTIFS(K687:$K$1001,K687)</f>
        <v>86</v>
      </c>
      <c r="M687">
        <f t="shared" si="32"/>
        <v>0</v>
      </c>
      <c r="N687">
        <f t="shared" si="33"/>
        <v>8</v>
      </c>
      <c r="O687">
        <f>COUNTIFS($N$2:N687,N687)</f>
        <v>685</v>
      </c>
      <c r="P687">
        <f t="shared" si="34"/>
        <v>0</v>
      </c>
    </row>
    <row r="688" spans="1:16" x14ac:dyDescent="0.25">
      <c r="A688" s="1" t="s">
        <v>116</v>
      </c>
      <c r="B688" s="1" t="s">
        <v>140</v>
      </c>
      <c r="C688" s="1" t="s">
        <v>54</v>
      </c>
      <c r="D688" s="1" t="s">
        <v>98</v>
      </c>
      <c r="E688" s="1">
        <v>6941.7368421052633</v>
      </c>
      <c r="F688" s="1">
        <v>6691.7368421052633</v>
      </c>
      <c r="G688" s="1">
        <v>250</v>
      </c>
      <c r="H688" s="1" t="s">
        <v>82</v>
      </c>
      <c r="I688" s="1" t="s">
        <v>160</v>
      </c>
      <c r="K688" t="str">
        <f>Table1[[#This Row],[Customer Profesi]]</f>
        <v>PEGAWAI NEGERI</v>
      </c>
      <c r="L688">
        <f>COUNTIFS(K688:$K$1001,K688)</f>
        <v>75</v>
      </c>
      <c r="M688">
        <f t="shared" si="32"/>
        <v>0</v>
      </c>
      <c r="N688">
        <f t="shared" si="33"/>
        <v>8</v>
      </c>
      <c r="O688">
        <f>COUNTIFS($N$2:N688,N688)</f>
        <v>686</v>
      </c>
      <c r="P688">
        <f t="shared" si="34"/>
        <v>0</v>
      </c>
    </row>
    <row r="689" spans="1:16" x14ac:dyDescent="0.25">
      <c r="A689" s="1" t="s">
        <v>116</v>
      </c>
      <c r="B689" s="1" t="s">
        <v>140</v>
      </c>
      <c r="C689" s="1" t="s">
        <v>53</v>
      </c>
      <c r="D689" s="1" t="s">
        <v>97</v>
      </c>
      <c r="E689" s="1">
        <v>6323.3039215686276</v>
      </c>
      <c r="F689" s="1">
        <v>6200.3039215686276</v>
      </c>
      <c r="G689" s="1">
        <v>123</v>
      </c>
      <c r="H689" s="1" t="s">
        <v>82</v>
      </c>
      <c r="I689" s="1" t="s">
        <v>160</v>
      </c>
      <c r="K689" t="str">
        <f>Table1[[#This Row],[Customer Profesi]]</f>
        <v>PEGAWAI NEGERI</v>
      </c>
      <c r="L689">
        <f>COUNTIFS(K689:$K$1001,K689)</f>
        <v>74</v>
      </c>
      <c r="M689">
        <f t="shared" si="32"/>
        <v>0</v>
      </c>
      <c r="N689">
        <f t="shared" si="33"/>
        <v>8</v>
      </c>
      <c r="O689">
        <f>COUNTIFS($N$2:N689,N689)</f>
        <v>687</v>
      </c>
      <c r="P689">
        <f t="shared" si="34"/>
        <v>0</v>
      </c>
    </row>
    <row r="690" spans="1:16" x14ac:dyDescent="0.25">
      <c r="A690" s="1" t="s">
        <v>116</v>
      </c>
      <c r="B690" s="1" t="s">
        <v>140</v>
      </c>
      <c r="C690" s="1" t="s">
        <v>54</v>
      </c>
      <c r="D690" s="1" t="s">
        <v>96</v>
      </c>
      <c r="E690" s="1">
        <v>9403.7435897435898</v>
      </c>
      <c r="F690" s="1">
        <v>9217.7435897435898</v>
      </c>
      <c r="G690" s="1">
        <v>186</v>
      </c>
      <c r="H690" s="1" t="s">
        <v>82</v>
      </c>
      <c r="I690" s="1" t="s">
        <v>160</v>
      </c>
      <c r="K690" t="str">
        <f>Table1[[#This Row],[Customer Profesi]]</f>
        <v>PEGAWAI NEGERI</v>
      </c>
      <c r="L690">
        <f>COUNTIFS(K690:$K$1001,K690)</f>
        <v>73</v>
      </c>
      <c r="M690">
        <f t="shared" si="32"/>
        <v>0</v>
      </c>
      <c r="N690">
        <f t="shared" si="33"/>
        <v>8</v>
      </c>
      <c r="O690">
        <f>COUNTIFS($N$2:N690,N690)</f>
        <v>688</v>
      </c>
      <c r="P690">
        <f t="shared" si="34"/>
        <v>0</v>
      </c>
    </row>
    <row r="691" spans="1:16" x14ac:dyDescent="0.25">
      <c r="A691" s="1" t="s">
        <v>116</v>
      </c>
      <c r="B691" s="1" t="s">
        <v>140</v>
      </c>
      <c r="C691" s="1" t="s">
        <v>53</v>
      </c>
      <c r="D691" s="1" t="s">
        <v>99</v>
      </c>
      <c r="E691" s="1">
        <v>7514.272727272727</v>
      </c>
      <c r="F691" s="1">
        <v>7218.272727272727</v>
      </c>
      <c r="G691" s="1">
        <v>296</v>
      </c>
      <c r="H691" s="1" t="s">
        <v>84</v>
      </c>
      <c r="I691" s="1" t="s">
        <v>160</v>
      </c>
      <c r="K691" t="str">
        <f>Table1[[#This Row],[Customer Profesi]]</f>
        <v>PENDIDIKAN</v>
      </c>
      <c r="L691">
        <f>COUNTIFS(K691:$K$1001,K691)</f>
        <v>47</v>
      </c>
      <c r="M691">
        <f t="shared" si="32"/>
        <v>0</v>
      </c>
      <c r="N691">
        <f t="shared" si="33"/>
        <v>8</v>
      </c>
      <c r="O691">
        <f>COUNTIFS($N$2:N691,N691)</f>
        <v>689</v>
      </c>
      <c r="P691">
        <f t="shared" si="34"/>
        <v>0</v>
      </c>
    </row>
    <row r="692" spans="1:16" x14ac:dyDescent="0.25">
      <c r="A692" s="1" t="s">
        <v>116</v>
      </c>
      <c r="B692" s="1" t="s">
        <v>140</v>
      </c>
      <c r="C692" s="1" t="s">
        <v>54</v>
      </c>
      <c r="D692" s="1" t="s">
        <v>101</v>
      </c>
      <c r="E692" s="1">
        <v>6208.6842105263158</v>
      </c>
      <c r="F692" s="1">
        <v>5727.6842105263158</v>
      </c>
      <c r="G692" s="1">
        <v>481</v>
      </c>
      <c r="H692" s="1" t="s">
        <v>81</v>
      </c>
      <c r="I692" s="1" t="s">
        <v>160</v>
      </c>
      <c r="K692" t="str">
        <f>Table1[[#This Row],[Customer Profesi]]</f>
        <v>KARYAWAN SWASTA</v>
      </c>
      <c r="L692">
        <f>COUNTIFS(K692:$K$1001,K692)</f>
        <v>85</v>
      </c>
      <c r="M692">
        <f t="shared" si="32"/>
        <v>0</v>
      </c>
      <c r="N692">
        <f t="shared" si="33"/>
        <v>8</v>
      </c>
      <c r="O692">
        <f>COUNTIFS($N$2:N692,N692)</f>
        <v>690</v>
      </c>
      <c r="P692">
        <f t="shared" si="34"/>
        <v>0</v>
      </c>
    </row>
    <row r="693" spans="1:16" x14ac:dyDescent="0.25">
      <c r="A693" s="1" t="s">
        <v>116</v>
      </c>
      <c r="B693" s="1" t="s">
        <v>140</v>
      </c>
      <c r="C693" s="1" t="s">
        <v>54</v>
      </c>
      <c r="D693" s="1" t="s">
        <v>96</v>
      </c>
      <c r="E693" s="1">
        <v>9631.7435897435898</v>
      </c>
      <c r="F693" s="1">
        <v>9217.7435897435898</v>
      </c>
      <c r="G693" s="1">
        <v>414</v>
      </c>
      <c r="H693" s="1" t="s">
        <v>84</v>
      </c>
      <c r="I693" s="1" t="s">
        <v>160</v>
      </c>
      <c r="K693" t="str">
        <f>Table1[[#This Row],[Customer Profesi]]</f>
        <v>PENDIDIKAN</v>
      </c>
      <c r="L693">
        <f>COUNTIFS(K693:$K$1001,K693)</f>
        <v>46</v>
      </c>
      <c r="M693">
        <f t="shared" si="32"/>
        <v>0</v>
      </c>
      <c r="N693">
        <f t="shared" si="33"/>
        <v>8</v>
      </c>
      <c r="O693">
        <f>COUNTIFS($N$2:N693,N693)</f>
        <v>691</v>
      </c>
      <c r="P693">
        <f t="shared" si="34"/>
        <v>0</v>
      </c>
    </row>
    <row r="694" spans="1:16" x14ac:dyDescent="0.25">
      <c r="A694" s="1" t="s">
        <v>116</v>
      </c>
      <c r="B694" s="1" t="s">
        <v>140</v>
      </c>
      <c r="C694" s="1" t="s">
        <v>52</v>
      </c>
      <c r="D694" s="1" t="s">
        <v>99</v>
      </c>
      <c r="E694" s="1">
        <v>7352.272727272727</v>
      </c>
      <c r="F694" s="1">
        <v>7218.272727272727</v>
      </c>
      <c r="G694" s="1">
        <v>134</v>
      </c>
      <c r="H694" s="1" t="s">
        <v>80</v>
      </c>
      <c r="I694" s="1" t="s">
        <v>160</v>
      </c>
      <c r="K694" t="str">
        <f>Table1[[#This Row],[Customer Profesi]]</f>
        <v>WIRASWASTA</v>
      </c>
      <c r="L694">
        <f>COUNTIFS(K694:$K$1001,K694)</f>
        <v>82</v>
      </c>
      <c r="M694">
        <f t="shared" si="32"/>
        <v>0</v>
      </c>
      <c r="N694">
        <f t="shared" si="33"/>
        <v>8</v>
      </c>
      <c r="O694">
        <f>COUNTIFS($N$2:N694,N694)</f>
        <v>692</v>
      </c>
      <c r="P694">
        <f t="shared" si="34"/>
        <v>0</v>
      </c>
    </row>
    <row r="695" spans="1:16" x14ac:dyDescent="0.25">
      <c r="A695" s="1" t="s">
        <v>116</v>
      </c>
      <c r="B695" s="1" t="s">
        <v>140</v>
      </c>
      <c r="C695" s="1" t="s">
        <v>53</v>
      </c>
      <c r="D695" s="1" t="s">
        <v>98</v>
      </c>
      <c r="E695" s="1">
        <v>7144.7368421052633</v>
      </c>
      <c r="F695" s="1">
        <v>6691.7368421052633</v>
      </c>
      <c r="G695" s="1">
        <v>453</v>
      </c>
      <c r="H695" s="1" t="s">
        <v>81</v>
      </c>
      <c r="I695" s="1" t="s">
        <v>160</v>
      </c>
      <c r="K695" t="str">
        <f>Table1[[#This Row],[Customer Profesi]]</f>
        <v>KARYAWAN SWASTA</v>
      </c>
      <c r="L695">
        <f>COUNTIFS(K695:$K$1001,K695)</f>
        <v>84</v>
      </c>
      <c r="M695">
        <f t="shared" si="32"/>
        <v>0</v>
      </c>
      <c r="N695">
        <f t="shared" si="33"/>
        <v>8</v>
      </c>
      <c r="O695">
        <f>COUNTIFS($N$2:N695,N695)</f>
        <v>693</v>
      </c>
      <c r="P695">
        <f t="shared" si="34"/>
        <v>0</v>
      </c>
    </row>
    <row r="696" spans="1:16" x14ac:dyDescent="0.25">
      <c r="A696" s="1" t="s">
        <v>116</v>
      </c>
      <c r="B696" s="1" t="s">
        <v>141</v>
      </c>
      <c r="C696" s="1" t="s">
        <v>55</v>
      </c>
      <c r="D696" s="1" t="s">
        <v>101</v>
      </c>
      <c r="E696" s="1">
        <v>6167.6842105263158</v>
      </c>
      <c r="F696" s="1">
        <v>5727.6842105263158</v>
      </c>
      <c r="G696" s="1">
        <v>440</v>
      </c>
      <c r="H696" s="1" t="s">
        <v>84</v>
      </c>
      <c r="I696" s="1" t="s">
        <v>160</v>
      </c>
      <c r="K696" t="str">
        <f>Table1[[#This Row],[Customer Profesi]]</f>
        <v>PENDIDIKAN</v>
      </c>
      <c r="L696">
        <f>COUNTIFS(K696:$K$1001,K696)</f>
        <v>45</v>
      </c>
      <c r="M696">
        <f t="shared" si="32"/>
        <v>0</v>
      </c>
      <c r="N696">
        <f t="shared" si="33"/>
        <v>8</v>
      </c>
      <c r="O696">
        <f>COUNTIFS($N$2:N696,N696)</f>
        <v>694</v>
      </c>
      <c r="P696">
        <f t="shared" si="34"/>
        <v>0</v>
      </c>
    </row>
    <row r="697" spans="1:16" x14ac:dyDescent="0.25">
      <c r="A697" s="1" t="s">
        <v>116</v>
      </c>
      <c r="B697" s="1" t="s">
        <v>141</v>
      </c>
      <c r="C697" s="1" t="s">
        <v>56</v>
      </c>
      <c r="D697" s="1" t="s">
        <v>95</v>
      </c>
      <c r="E697" s="1">
        <v>7870.8461538461543</v>
      </c>
      <c r="F697" s="1">
        <v>7700.8461538461543</v>
      </c>
      <c r="G697" s="1">
        <v>170</v>
      </c>
      <c r="H697" s="1" t="s">
        <v>84</v>
      </c>
      <c r="I697" s="1" t="s">
        <v>160</v>
      </c>
      <c r="K697" t="str">
        <f>Table1[[#This Row],[Customer Profesi]]</f>
        <v>PENDIDIKAN</v>
      </c>
      <c r="L697">
        <f>COUNTIFS(K697:$K$1001,K697)</f>
        <v>44</v>
      </c>
      <c r="M697">
        <f t="shared" si="32"/>
        <v>0</v>
      </c>
      <c r="N697">
        <f t="shared" si="33"/>
        <v>8</v>
      </c>
      <c r="O697">
        <f>COUNTIFS($N$2:N697,N697)</f>
        <v>695</v>
      </c>
      <c r="P697">
        <f t="shared" si="34"/>
        <v>0</v>
      </c>
    </row>
    <row r="698" spans="1:16" x14ac:dyDescent="0.25">
      <c r="A698" s="1" t="s">
        <v>116</v>
      </c>
      <c r="B698" s="1" t="s">
        <v>141</v>
      </c>
      <c r="C698" s="1" t="s">
        <v>55</v>
      </c>
      <c r="D698" s="1" t="s">
        <v>95</v>
      </c>
      <c r="E698" s="1">
        <v>8048.8461538461543</v>
      </c>
      <c r="F698" s="1">
        <v>7700.8461538461543</v>
      </c>
      <c r="G698" s="1">
        <v>348</v>
      </c>
      <c r="H698" s="1" t="s">
        <v>84</v>
      </c>
      <c r="I698" s="1" t="s">
        <v>160</v>
      </c>
      <c r="K698" t="str">
        <f>Table1[[#This Row],[Customer Profesi]]</f>
        <v>PENDIDIKAN</v>
      </c>
      <c r="L698">
        <f>COUNTIFS(K698:$K$1001,K698)</f>
        <v>43</v>
      </c>
      <c r="M698">
        <f t="shared" si="32"/>
        <v>0</v>
      </c>
      <c r="N698">
        <f t="shared" si="33"/>
        <v>8</v>
      </c>
      <c r="O698">
        <f>COUNTIFS($N$2:N698,N698)</f>
        <v>696</v>
      </c>
      <c r="P698">
        <f t="shared" si="34"/>
        <v>0</v>
      </c>
    </row>
    <row r="699" spans="1:16" x14ac:dyDescent="0.25">
      <c r="A699" s="1" t="s">
        <v>116</v>
      </c>
      <c r="B699" s="1" t="s">
        <v>141</v>
      </c>
      <c r="C699" s="1" t="s">
        <v>57</v>
      </c>
      <c r="D699" s="1" t="s">
        <v>98</v>
      </c>
      <c r="E699" s="1">
        <v>6849.7368421052633</v>
      </c>
      <c r="F699" s="1">
        <v>6691.7368421052633</v>
      </c>
      <c r="G699" s="1">
        <v>158</v>
      </c>
      <c r="H699" s="1" t="s">
        <v>84</v>
      </c>
      <c r="I699" s="1" t="s">
        <v>160</v>
      </c>
      <c r="K699" t="str">
        <f>Table1[[#This Row],[Customer Profesi]]</f>
        <v>PENDIDIKAN</v>
      </c>
      <c r="L699">
        <f>COUNTIFS(K699:$K$1001,K699)</f>
        <v>42</v>
      </c>
      <c r="M699">
        <f t="shared" si="32"/>
        <v>0</v>
      </c>
      <c r="N699">
        <f t="shared" si="33"/>
        <v>8</v>
      </c>
      <c r="O699">
        <f>COUNTIFS($N$2:N699,N699)</f>
        <v>697</v>
      </c>
      <c r="P699">
        <f t="shared" si="34"/>
        <v>0</v>
      </c>
    </row>
    <row r="700" spans="1:16" x14ac:dyDescent="0.25">
      <c r="A700" s="1" t="s">
        <v>116</v>
      </c>
      <c r="B700" s="1" t="s">
        <v>141</v>
      </c>
      <c r="C700" s="1" t="s">
        <v>56</v>
      </c>
      <c r="D700" s="1" t="s">
        <v>101</v>
      </c>
      <c r="E700" s="1">
        <v>6095.6842105263158</v>
      </c>
      <c r="F700" s="1">
        <v>5727.6842105263158</v>
      </c>
      <c r="G700" s="1">
        <v>368</v>
      </c>
      <c r="H700" s="1" t="s">
        <v>84</v>
      </c>
      <c r="I700" s="1" t="s">
        <v>160</v>
      </c>
      <c r="K700" t="str">
        <f>Table1[[#This Row],[Customer Profesi]]</f>
        <v>PENDIDIKAN</v>
      </c>
      <c r="L700">
        <f>COUNTIFS(K700:$K$1001,K700)</f>
        <v>41</v>
      </c>
      <c r="M700">
        <f t="shared" si="32"/>
        <v>0</v>
      </c>
      <c r="N700">
        <f t="shared" si="33"/>
        <v>8</v>
      </c>
      <c r="O700">
        <f>COUNTIFS($N$2:N700,N700)</f>
        <v>698</v>
      </c>
      <c r="P700">
        <f t="shared" si="34"/>
        <v>0</v>
      </c>
    </row>
    <row r="701" spans="1:16" x14ac:dyDescent="0.25">
      <c r="A701" s="1" t="s">
        <v>116</v>
      </c>
      <c r="B701" s="1" t="s">
        <v>141</v>
      </c>
      <c r="C701" s="1" t="s">
        <v>55</v>
      </c>
      <c r="D701" s="1" t="s">
        <v>92</v>
      </c>
      <c r="E701" s="1">
        <v>8988.174757281553</v>
      </c>
      <c r="F701" s="1">
        <v>8675.174757281553</v>
      </c>
      <c r="G701" s="1">
        <v>313</v>
      </c>
      <c r="H701" s="1" t="s">
        <v>149</v>
      </c>
      <c r="I701" s="1" t="s">
        <v>160</v>
      </c>
      <c r="K701" t="str">
        <f>Table1[[#This Row],[Customer Profesi]]</f>
        <v>APARAT</v>
      </c>
      <c r="L701">
        <f>COUNTIFS(K701:$K$1001,K701)</f>
        <v>1</v>
      </c>
      <c r="M701">
        <f t="shared" si="32"/>
        <v>1</v>
      </c>
      <c r="N701">
        <f t="shared" si="33"/>
        <v>1</v>
      </c>
      <c r="O701">
        <f>COUNTIFS($N$2:N701,N701)</f>
        <v>2</v>
      </c>
      <c r="P701">
        <f t="shared" si="34"/>
        <v>3</v>
      </c>
    </row>
    <row r="702" spans="1:16" x14ac:dyDescent="0.25">
      <c r="A702" s="1" t="s">
        <v>116</v>
      </c>
      <c r="B702" s="1" t="s">
        <v>141</v>
      </c>
      <c r="C702" s="1" t="s">
        <v>57</v>
      </c>
      <c r="D702" s="1" t="s">
        <v>101</v>
      </c>
      <c r="E702" s="1">
        <v>5837.6842105263158</v>
      </c>
      <c r="F702" s="1">
        <v>5727.6842105263158</v>
      </c>
      <c r="G702" s="1">
        <v>110</v>
      </c>
      <c r="H702" s="1" t="s">
        <v>81</v>
      </c>
      <c r="I702" s="1" t="s">
        <v>160</v>
      </c>
      <c r="K702" t="str">
        <f>Table1[[#This Row],[Customer Profesi]]</f>
        <v>KARYAWAN SWASTA</v>
      </c>
      <c r="L702">
        <f>COUNTIFS(K702:$K$1001,K702)</f>
        <v>83</v>
      </c>
      <c r="M702">
        <f t="shared" si="32"/>
        <v>0</v>
      </c>
      <c r="N702">
        <f t="shared" si="33"/>
        <v>8</v>
      </c>
      <c r="O702">
        <f>COUNTIFS($N$2:N702,N702)</f>
        <v>699</v>
      </c>
      <c r="P702">
        <f t="shared" si="34"/>
        <v>0</v>
      </c>
    </row>
    <row r="703" spans="1:16" x14ac:dyDescent="0.25">
      <c r="A703" s="1" t="s">
        <v>116</v>
      </c>
      <c r="B703" s="1" t="s">
        <v>141</v>
      </c>
      <c r="C703" s="1" t="s">
        <v>55</v>
      </c>
      <c r="D703" s="1" t="s">
        <v>99</v>
      </c>
      <c r="E703" s="1">
        <v>7493.272727272727</v>
      </c>
      <c r="F703" s="1">
        <v>7218.272727272727</v>
      </c>
      <c r="G703" s="1">
        <v>275</v>
      </c>
      <c r="H703" s="1" t="s">
        <v>80</v>
      </c>
      <c r="I703" s="1" t="s">
        <v>160</v>
      </c>
      <c r="K703" t="str">
        <f>Table1[[#This Row],[Customer Profesi]]</f>
        <v>WIRASWASTA</v>
      </c>
      <c r="L703">
        <f>COUNTIFS(K703:$K$1001,K703)</f>
        <v>81</v>
      </c>
      <c r="M703">
        <f t="shared" si="32"/>
        <v>0</v>
      </c>
      <c r="N703">
        <f t="shared" si="33"/>
        <v>8</v>
      </c>
      <c r="O703">
        <f>COUNTIFS($N$2:N703,N703)</f>
        <v>700</v>
      </c>
      <c r="P703">
        <f t="shared" si="34"/>
        <v>0</v>
      </c>
    </row>
    <row r="704" spans="1:16" x14ac:dyDescent="0.25">
      <c r="A704" s="1" t="s">
        <v>116</v>
      </c>
      <c r="B704" s="1" t="s">
        <v>141</v>
      </c>
      <c r="C704" s="1" t="s">
        <v>56</v>
      </c>
      <c r="D704" s="1" t="s">
        <v>95</v>
      </c>
      <c r="E704" s="1">
        <v>8041.8461538461543</v>
      </c>
      <c r="F704" s="1">
        <v>7700.8461538461543</v>
      </c>
      <c r="G704" s="1">
        <v>341</v>
      </c>
      <c r="H704" s="1" t="s">
        <v>81</v>
      </c>
      <c r="I704" s="1" t="s">
        <v>160</v>
      </c>
      <c r="K704" t="str">
        <f>Table1[[#This Row],[Customer Profesi]]</f>
        <v>KARYAWAN SWASTA</v>
      </c>
      <c r="L704">
        <f>COUNTIFS(K704:$K$1001,K704)</f>
        <v>82</v>
      </c>
      <c r="M704">
        <f t="shared" si="32"/>
        <v>0</v>
      </c>
      <c r="N704">
        <f t="shared" si="33"/>
        <v>8</v>
      </c>
      <c r="O704">
        <f>COUNTIFS($N$2:N704,N704)</f>
        <v>701</v>
      </c>
      <c r="P704">
        <f t="shared" si="34"/>
        <v>0</v>
      </c>
    </row>
    <row r="705" spans="1:16" x14ac:dyDescent="0.25">
      <c r="A705" s="1" t="s">
        <v>116</v>
      </c>
      <c r="B705" s="1" t="s">
        <v>141</v>
      </c>
      <c r="C705" s="1" t="s">
        <v>56</v>
      </c>
      <c r="D705" s="1" t="s">
        <v>95</v>
      </c>
      <c r="E705" s="1">
        <v>8175.8461538461543</v>
      </c>
      <c r="F705" s="1">
        <v>7700.8461538461543</v>
      </c>
      <c r="G705" s="1">
        <v>475</v>
      </c>
      <c r="H705" s="1" t="s">
        <v>80</v>
      </c>
      <c r="I705" s="1" t="s">
        <v>160</v>
      </c>
      <c r="K705" t="str">
        <f>Table1[[#This Row],[Customer Profesi]]</f>
        <v>WIRASWASTA</v>
      </c>
      <c r="L705">
        <f>COUNTIFS(K705:$K$1001,K705)</f>
        <v>80</v>
      </c>
      <c r="M705">
        <f t="shared" si="32"/>
        <v>0</v>
      </c>
      <c r="N705">
        <f t="shared" si="33"/>
        <v>8</v>
      </c>
      <c r="O705">
        <f>COUNTIFS($N$2:N705,N705)</f>
        <v>702</v>
      </c>
      <c r="P705">
        <f t="shared" si="34"/>
        <v>0</v>
      </c>
    </row>
    <row r="706" spans="1:16" x14ac:dyDescent="0.25">
      <c r="A706" s="1" t="s">
        <v>116</v>
      </c>
      <c r="B706" s="1" t="s">
        <v>141</v>
      </c>
      <c r="C706" s="1" t="s">
        <v>56</v>
      </c>
      <c r="D706" s="1" t="s">
        <v>95</v>
      </c>
      <c r="E706" s="1">
        <v>8010.8461538461543</v>
      </c>
      <c r="F706" s="1">
        <v>7700.8461538461543</v>
      </c>
      <c r="G706" s="1">
        <v>310</v>
      </c>
      <c r="H706" s="1" t="s">
        <v>81</v>
      </c>
      <c r="I706" s="1" t="s">
        <v>160</v>
      </c>
      <c r="K706" t="str">
        <f>Table1[[#This Row],[Customer Profesi]]</f>
        <v>KARYAWAN SWASTA</v>
      </c>
      <c r="L706">
        <f>COUNTIFS(K706:$K$1001,K706)</f>
        <v>81</v>
      </c>
      <c r="M706">
        <f t="shared" ref="M706:M769" si="35">IF(L706=1,1,0)</f>
        <v>0</v>
      </c>
      <c r="N706">
        <f t="shared" ref="N706:N769" si="36">RANK(M706,$M$2:$M$1001,0)</f>
        <v>8</v>
      </c>
      <c r="O706">
        <f>COUNTIFS($N$2:N706,N706)</f>
        <v>703</v>
      </c>
      <c r="P706">
        <f t="shared" si="34"/>
        <v>0</v>
      </c>
    </row>
    <row r="707" spans="1:16" x14ac:dyDescent="0.25">
      <c r="A707" s="1" t="s">
        <v>116</v>
      </c>
      <c r="B707" s="1" t="s">
        <v>141</v>
      </c>
      <c r="C707" s="1" t="s">
        <v>57</v>
      </c>
      <c r="D707" s="1" t="s">
        <v>95</v>
      </c>
      <c r="E707" s="1">
        <v>7836.8461538461543</v>
      </c>
      <c r="F707" s="1">
        <v>7700.8461538461543</v>
      </c>
      <c r="G707" s="1">
        <v>136</v>
      </c>
      <c r="H707" s="1" t="s">
        <v>82</v>
      </c>
      <c r="I707" s="1" t="s">
        <v>160</v>
      </c>
      <c r="K707" t="str">
        <f>Table1[[#This Row],[Customer Profesi]]</f>
        <v>PEGAWAI NEGERI</v>
      </c>
      <c r="L707">
        <f>COUNTIFS(K707:$K$1001,K707)</f>
        <v>72</v>
      </c>
      <c r="M707">
        <f t="shared" si="35"/>
        <v>0</v>
      </c>
      <c r="N707">
        <f t="shared" si="36"/>
        <v>8</v>
      </c>
      <c r="O707">
        <f>COUNTIFS($N$2:N707,N707)</f>
        <v>704</v>
      </c>
      <c r="P707">
        <f t="shared" ref="P707:P770" si="37">IF(M707=0,0,N707+O707)</f>
        <v>0</v>
      </c>
    </row>
    <row r="708" spans="1:16" x14ac:dyDescent="0.25">
      <c r="A708" s="1" t="s">
        <v>116</v>
      </c>
      <c r="B708" s="1" t="s">
        <v>141</v>
      </c>
      <c r="C708" s="1" t="s">
        <v>56</v>
      </c>
      <c r="D708" s="1" t="s">
        <v>99</v>
      </c>
      <c r="E708" s="1">
        <v>7702.272727272727</v>
      </c>
      <c r="F708" s="1">
        <v>7218.272727272727</v>
      </c>
      <c r="G708" s="1">
        <v>484</v>
      </c>
      <c r="H708" s="1" t="s">
        <v>81</v>
      </c>
      <c r="I708" s="1" t="s">
        <v>160</v>
      </c>
      <c r="K708" t="str">
        <f>Table1[[#This Row],[Customer Profesi]]</f>
        <v>KARYAWAN SWASTA</v>
      </c>
      <c r="L708">
        <f>COUNTIFS(K708:$K$1001,K708)</f>
        <v>80</v>
      </c>
      <c r="M708">
        <f t="shared" si="35"/>
        <v>0</v>
      </c>
      <c r="N708">
        <f t="shared" si="36"/>
        <v>8</v>
      </c>
      <c r="O708">
        <f>COUNTIFS($N$2:N708,N708)</f>
        <v>705</v>
      </c>
      <c r="P708">
        <f t="shared" si="37"/>
        <v>0</v>
      </c>
    </row>
    <row r="709" spans="1:16" x14ac:dyDescent="0.25">
      <c r="A709" s="1" t="s">
        <v>116</v>
      </c>
      <c r="B709" s="1" t="s">
        <v>141</v>
      </c>
      <c r="C709" s="1" t="s">
        <v>55</v>
      </c>
      <c r="D709" s="1" t="s">
        <v>99</v>
      </c>
      <c r="E709" s="1">
        <v>7367.272727272727</v>
      </c>
      <c r="F709" s="1">
        <v>7218.272727272727</v>
      </c>
      <c r="G709" s="1">
        <v>149</v>
      </c>
      <c r="H709" s="1" t="s">
        <v>80</v>
      </c>
      <c r="I709" s="1" t="s">
        <v>160</v>
      </c>
      <c r="K709" t="str">
        <f>Table1[[#This Row],[Customer Profesi]]</f>
        <v>WIRASWASTA</v>
      </c>
      <c r="L709">
        <f>COUNTIFS(K709:$K$1001,K709)</f>
        <v>79</v>
      </c>
      <c r="M709">
        <f t="shared" si="35"/>
        <v>0</v>
      </c>
      <c r="N709">
        <f t="shared" si="36"/>
        <v>8</v>
      </c>
      <c r="O709">
        <f>COUNTIFS($N$2:N709,N709)</f>
        <v>706</v>
      </c>
      <c r="P709">
        <f t="shared" si="37"/>
        <v>0</v>
      </c>
    </row>
    <row r="710" spans="1:16" x14ac:dyDescent="0.25">
      <c r="A710" s="1" t="s">
        <v>116</v>
      </c>
      <c r="B710" s="1" t="s">
        <v>141</v>
      </c>
      <c r="C710" s="1" t="s">
        <v>55</v>
      </c>
      <c r="D710" s="1" t="s">
        <v>92</v>
      </c>
      <c r="E710" s="1">
        <v>8780.174757281553</v>
      </c>
      <c r="F710" s="1">
        <v>8675.174757281553</v>
      </c>
      <c r="G710" s="1">
        <v>105</v>
      </c>
      <c r="H710" s="1" t="s">
        <v>81</v>
      </c>
      <c r="I710" s="1" t="s">
        <v>160</v>
      </c>
      <c r="K710" t="str">
        <f>Table1[[#This Row],[Customer Profesi]]</f>
        <v>KARYAWAN SWASTA</v>
      </c>
      <c r="L710">
        <f>COUNTIFS(K710:$K$1001,K710)</f>
        <v>79</v>
      </c>
      <c r="M710">
        <f t="shared" si="35"/>
        <v>0</v>
      </c>
      <c r="N710">
        <f t="shared" si="36"/>
        <v>8</v>
      </c>
      <c r="O710">
        <f>COUNTIFS($N$2:N710,N710)</f>
        <v>707</v>
      </c>
      <c r="P710">
        <f t="shared" si="37"/>
        <v>0</v>
      </c>
    </row>
    <row r="711" spans="1:16" x14ac:dyDescent="0.25">
      <c r="A711" s="1" t="s">
        <v>116</v>
      </c>
      <c r="B711" s="1" t="s">
        <v>141</v>
      </c>
      <c r="C711" s="1" t="s">
        <v>57</v>
      </c>
      <c r="D711" s="1" t="s">
        <v>94</v>
      </c>
      <c r="E711" s="1">
        <v>8581.5108695652179</v>
      </c>
      <c r="F711" s="1">
        <v>8191.5108695652179</v>
      </c>
      <c r="G711" s="1">
        <v>390</v>
      </c>
      <c r="H711" s="1" t="s">
        <v>83</v>
      </c>
      <c r="I711" s="1" t="s">
        <v>160</v>
      </c>
      <c r="K711" t="str">
        <f>Table1[[#This Row],[Customer Profesi]]</f>
        <v>TENAGA KESEHATAN</v>
      </c>
      <c r="L711">
        <f>COUNTIFS(K711:$K$1001,K711)</f>
        <v>24</v>
      </c>
      <c r="M711">
        <f t="shared" si="35"/>
        <v>0</v>
      </c>
      <c r="N711">
        <f t="shared" si="36"/>
        <v>8</v>
      </c>
      <c r="O711">
        <f>COUNTIFS($N$2:N711,N711)</f>
        <v>708</v>
      </c>
      <c r="P711">
        <f t="shared" si="37"/>
        <v>0</v>
      </c>
    </row>
    <row r="712" spans="1:16" x14ac:dyDescent="0.25">
      <c r="A712" s="1" t="s">
        <v>116</v>
      </c>
      <c r="B712" s="1" t="s">
        <v>141</v>
      </c>
      <c r="C712" s="1" t="s">
        <v>55</v>
      </c>
      <c r="D712" s="1" t="s">
        <v>100</v>
      </c>
      <c r="E712" s="1">
        <v>11369.619047619046</v>
      </c>
      <c r="F712" s="1">
        <v>10971.619047619046</v>
      </c>
      <c r="G712" s="1">
        <v>398</v>
      </c>
      <c r="H712" s="1" t="s">
        <v>81</v>
      </c>
      <c r="I712" s="1" t="s">
        <v>160</v>
      </c>
      <c r="K712" t="str">
        <f>Table1[[#This Row],[Customer Profesi]]</f>
        <v>KARYAWAN SWASTA</v>
      </c>
      <c r="L712">
        <f>COUNTIFS(K712:$K$1001,K712)</f>
        <v>78</v>
      </c>
      <c r="M712">
        <f t="shared" si="35"/>
        <v>0</v>
      </c>
      <c r="N712">
        <f t="shared" si="36"/>
        <v>8</v>
      </c>
      <c r="O712">
        <f>COUNTIFS($N$2:N712,N712)</f>
        <v>709</v>
      </c>
      <c r="P712">
        <f t="shared" si="37"/>
        <v>0</v>
      </c>
    </row>
    <row r="713" spans="1:16" x14ac:dyDescent="0.25">
      <c r="A713" s="1" t="s">
        <v>116</v>
      </c>
      <c r="B713" s="1" t="s">
        <v>141</v>
      </c>
      <c r="C713" s="1" t="s">
        <v>56</v>
      </c>
      <c r="D713" s="1" t="s">
        <v>98</v>
      </c>
      <c r="E713" s="1">
        <v>7005.7368421052633</v>
      </c>
      <c r="F713" s="1">
        <v>6691.7368421052633</v>
      </c>
      <c r="G713" s="1">
        <v>314</v>
      </c>
      <c r="H713" s="1" t="s">
        <v>81</v>
      </c>
      <c r="I713" s="1" t="s">
        <v>160</v>
      </c>
      <c r="K713" t="str">
        <f>Table1[[#This Row],[Customer Profesi]]</f>
        <v>KARYAWAN SWASTA</v>
      </c>
      <c r="L713">
        <f>COUNTIFS(K713:$K$1001,K713)</f>
        <v>77</v>
      </c>
      <c r="M713">
        <f t="shared" si="35"/>
        <v>0</v>
      </c>
      <c r="N713">
        <f t="shared" si="36"/>
        <v>8</v>
      </c>
      <c r="O713">
        <f>COUNTIFS($N$2:N713,N713)</f>
        <v>710</v>
      </c>
      <c r="P713">
        <f t="shared" si="37"/>
        <v>0</v>
      </c>
    </row>
    <row r="714" spans="1:16" x14ac:dyDescent="0.25">
      <c r="A714" s="1" t="s">
        <v>116</v>
      </c>
      <c r="B714" s="1" t="s">
        <v>141</v>
      </c>
      <c r="C714" s="1" t="s">
        <v>57</v>
      </c>
      <c r="D714" s="1" t="s">
        <v>92</v>
      </c>
      <c r="E714" s="1">
        <v>9040.174757281553</v>
      </c>
      <c r="F714" s="1">
        <v>8675.174757281553</v>
      </c>
      <c r="G714" s="1">
        <v>365</v>
      </c>
      <c r="H714" s="1" t="s">
        <v>81</v>
      </c>
      <c r="I714" s="1" t="s">
        <v>160</v>
      </c>
      <c r="K714" t="str">
        <f>Table1[[#This Row],[Customer Profesi]]</f>
        <v>KARYAWAN SWASTA</v>
      </c>
      <c r="L714">
        <f>COUNTIFS(K714:$K$1001,K714)</f>
        <v>76</v>
      </c>
      <c r="M714">
        <f t="shared" si="35"/>
        <v>0</v>
      </c>
      <c r="N714">
        <f t="shared" si="36"/>
        <v>8</v>
      </c>
      <c r="O714">
        <f>COUNTIFS($N$2:N714,N714)</f>
        <v>711</v>
      </c>
      <c r="P714">
        <f t="shared" si="37"/>
        <v>0</v>
      </c>
    </row>
    <row r="715" spans="1:16" x14ac:dyDescent="0.25">
      <c r="A715" s="1" t="s">
        <v>116</v>
      </c>
      <c r="B715" s="1" t="s">
        <v>141</v>
      </c>
      <c r="C715" s="1" t="s">
        <v>55</v>
      </c>
      <c r="D715" s="1" t="s">
        <v>98</v>
      </c>
      <c r="E715" s="1">
        <v>6890.7368421052633</v>
      </c>
      <c r="F715" s="1">
        <v>6691.7368421052633</v>
      </c>
      <c r="G715" s="1">
        <v>199</v>
      </c>
      <c r="H715" s="1" t="s">
        <v>82</v>
      </c>
      <c r="I715" s="1" t="s">
        <v>160</v>
      </c>
      <c r="K715" t="str">
        <f>Table1[[#This Row],[Customer Profesi]]</f>
        <v>PEGAWAI NEGERI</v>
      </c>
      <c r="L715">
        <f>COUNTIFS(K715:$K$1001,K715)</f>
        <v>71</v>
      </c>
      <c r="M715">
        <f t="shared" si="35"/>
        <v>0</v>
      </c>
      <c r="N715">
        <f t="shared" si="36"/>
        <v>8</v>
      </c>
      <c r="O715">
        <f>COUNTIFS($N$2:N715,N715)</f>
        <v>712</v>
      </c>
      <c r="P715">
        <f t="shared" si="37"/>
        <v>0</v>
      </c>
    </row>
    <row r="716" spans="1:16" x14ac:dyDescent="0.25">
      <c r="A716" s="1" t="s">
        <v>116</v>
      </c>
      <c r="B716" s="1" t="s">
        <v>141</v>
      </c>
      <c r="C716" s="1" t="s">
        <v>57</v>
      </c>
      <c r="D716" s="1" t="s">
        <v>93</v>
      </c>
      <c r="E716" s="1">
        <v>5681.7317073170734</v>
      </c>
      <c r="F716" s="1">
        <v>5216.7317073170734</v>
      </c>
      <c r="G716" s="1">
        <v>465</v>
      </c>
      <c r="H716" s="1" t="s">
        <v>80</v>
      </c>
      <c r="I716" s="1" t="s">
        <v>160</v>
      </c>
      <c r="K716" t="str">
        <f>Table1[[#This Row],[Customer Profesi]]</f>
        <v>WIRASWASTA</v>
      </c>
      <c r="L716">
        <f>COUNTIFS(K716:$K$1001,K716)</f>
        <v>78</v>
      </c>
      <c r="M716">
        <f t="shared" si="35"/>
        <v>0</v>
      </c>
      <c r="N716">
        <f t="shared" si="36"/>
        <v>8</v>
      </c>
      <c r="O716">
        <f>COUNTIFS($N$2:N716,N716)</f>
        <v>713</v>
      </c>
      <c r="P716">
        <f t="shared" si="37"/>
        <v>0</v>
      </c>
    </row>
    <row r="717" spans="1:16" x14ac:dyDescent="0.25">
      <c r="A717" s="1" t="s">
        <v>116</v>
      </c>
      <c r="B717" s="1" t="s">
        <v>141</v>
      </c>
      <c r="C717" s="1" t="s">
        <v>57</v>
      </c>
      <c r="D717" s="1" t="s">
        <v>96</v>
      </c>
      <c r="E717" s="1">
        <v>9670.7435897435898</v>
      </c>
      <c r="F717" s="1">
        <v>9217.7435897435898</v>
      </c>
      <c r="G717" s="1">
        <v>453</v>
      </c>
      <c r="H717" s="1" t="s">
        <v>82</v>
      </c>
      <c r="I717" s="1" t="s">
        <v>160</v>
      </c>
      <c r="K717" t="str">
        <f>Table1[[#This Row],[Customer Profesi]]</f>
        <v>PEGAWAI NEGERI</v>
      </c>
      <c r="L717">
        <f>COUNTIFS(K717:$K$1001,K717)</f>
        <v>70</v>
      </c>
      <c r="M717">
        <f t="shared" si="35"/>
        <v>0</v>
      </c>
      <c r="N717">
        <f t="shared" si="36"/>
        <v>8</v>
      </c>
      <c r="O717">
        <f>COUNTIFS($N$2:N717,N717)</f>
        <v>714</v>
      </c>
      <c r="P717">
        <f t="shared" si="37"/>
        <v>0</v>
      </c>
    </row>
    <row r="718" spans="1:16" x14ac:dyDescent="0.25">
      <c r="A718" s="1" t="s">
        <v>116</v>
      </c>
      <c r="B718" s="1" t="s">
        <v>141</v>
      </c>
      <c r="C718" s="1" t="s">
        <v>55</v>
      </c>
      <c r="D718" s="1" t="s">
        <v>94</v>
      </c>
      <c r="E718" s="1">
        <v>8673.5108695652179</v>
      </c>
      <c r="F718" s="1">
        <v>8191.5108695652179</v>
      </c>
      <c r="G718" s="1">
        <v>482</v>
      </c>
      <c r="H718" s="1" t="s">
        <v>82</v>
      </c>
      <c r="I718" s="1" t="s">
        <v>160</v>
      </c>
      <c r="K718" t="str">
        <f>Table1[[#This Row],[Customer Profesi]]</f>
        <v>PEGAWAI NEGERI</v>
      </c>
      <c r="L718">
        <f>COUNTIFS(K718:$K$1001,K718)</f>
        <v>69</v>
      </c>
      <c r="M718">
        <f t="shared" si="35"/>
        <v>0</v>
      </c>
      <c r="N718">
        <f t="shared" si="36"/>
        <v>8</v>
      </c>
      <c r="O718">
        <f>COUNTIFS($N$2:N718,N718)</f>
        <v>715</v>
      </c>
      <c r="P718">
        <f t="shared" si="37"/>
        <v>0</v>
      </c>
    </row>
    <row r="719" spans="1:16" x14ac:dyDescent="0.25">
      <c r="A719" s="1" t="s">
        <v>116</v>
      </c>
      <c r="B719" s="1" t="s">
        <v>141</v>
      </c>
      <c r="C719" s="1" t="s">
        <v>56</v>
      </c>
      <c r="D719" s="1" t="s">
        <v>97</v>
      </c>
      <c r="E719" s="1">
        <v>6546.3039215686276</v>
      </c>
      <c r="F719" s="1">
        <v>6200.3039215686276</v>
      </c>
      <c r="G719" s="1">
        <v>346</v>
      </c>
      <c r="H719" s="1" t="s">
        <v>80</v>
      </c>
      <c r="I719" s="1" t="s">
        <v>160</v>
      </c>
      <c r="K719" t="str">
        <f>Table1[[#This Row],[Customer Profesi]]</f>
        <v>WIRASWASTA</v>
      </c>
      <c r="L719">
        <f>COUNTIFS(K719:$K$1001,K719)</f>
        <v>77</v>
      </c>
      <c r="M719">
        <f t="shared" si="35"/>
        <v>0</v>
      </c>
      <c r="N719">
        <f t="shared" si="36"/>
        <v>8</v>
      </c>
      <c r="O719">
        <f>COUNTIFS($N$2:N719,N719)</f>
        <v>716</v>
      </c>
      <c r="P719">
        <f t="shared" si="37"/>
        <v>0</v>
      </c>
    </row>
    <row r="720" spans="1:16" x14ac:dyDescent="0.25">
      <c r="A720" s="1" t="s">
        <v>116</v>
      </c>
      <c r="B720" s="1" t="s">
        <v>141</v>
      </c>
      <c r="C720" s="1" t="s">
        <v>55</v>
      </c>
      <c r="D720" s="1" t="s">
        <v>97</v>
      </c>
      <c r="E720" s="1">
        <v>6360.3039215686276</v>
      </c>
      <c r="F720" s="1">
        <v>6200.3039215686276</v>
      </c>
      <c r="G720" s="1">
        <v>160</v>
      </c>
      <c r="H720" s="1" t="s">
        <v>81</v>
      </c>
      <c r="I720" s="1" t="s">
        <v>160</v>
      </c>
      <c r="K720" t="str">
        <f>Table1[[#This Row],[Customer Profesi]]</f>
        <v>KARYAWAN SWASTA</v>
      </c>
      <c r="L720">
        <f>COUNTIFS(K720:$K$1001,K720)</f>
        <v>75</v>
      </c>
      <c r="M720">
        <f t="shared" si="35"/>
        <v>0</v>
      </c>
      <c r="N720">
        <f t="shared" si="36"/>
        <v>8</v>
      </c>
      <c r="O720">
        <f>COUNTIFS($N$2:N720,N720)</f>
        <v>717</v>
      </c>
      <c r="P720">
        <f t="shared" si="37"/>
        <v>0</v>
      </c>
    </row>
    <row r="721" spans="1:16" x14ac:dyDescent="0.25">
      <c r="A721" s="1" t="s">
        <v>116</v>
      </c>
      <c r="B721" s="1" t="s">
        <v>141</v>
      </c>
      <c r="C721" s="1" t="s">
        <v>57</v>
      </c>
      <c r="D721" s="1" t="s">
        <v>98</v>
      </c>
      <c r="E721" s="1">
        <v>7017.7368421052633</v>
      </c>
      <c r="F721" s="1">
        <v>6691.7368421052633</v>
      </c>
      <c r="G721" s="1">
        <v>326</v>
      </c>
      <c r="H721" s="1" t="s">
        <v>82</v>
      </c>
      <c r="I721" s="1" t="s">
        <v>160</v>
      </c>
      <c r="K721" t="str">
        <f>Table1[[#This Row],[Customer Profesi]]</f>
        <v>PEGAWAI NEGERI</v>
      </c>
      <c r="L721">
        <f>COUNTIFS(K721:$K$1001,K721)</f>
        <v>68</v>
      </c>
      <c r="M721">
        <f t="shared" si="35"/>
        <v>0</v>
      </c>
      <c r="N721">
        <f t="shared" si="36"/>
        <v>8</v>
      </c>
      <c r="O721">
        <f>COUNTIFS($N$2:N721,N721)</f>
        <v>718</v>
      </c>
      <c r="P721">
        <f t="shared" si="37"/>
        <v>0</v>
      </c>
    </row>
    <row r="722" spans="1:16" x14ac:dyDescent="0.25">
      <c r="A722" s="1" t="s">
        <v>116</v>
      </c>
      <c r="B722" s="1" t="s">
        <v>141</v>
      </c>
      <c r="C722" s="1" t="s">
        <v>55</v>
      </c>
      <c r="D722" s="1" t="s">
        <v>100</v>
      </c>
      <c r="E722" s="1">
        <v>11069.619047619046</v>
      </c>
      <c r="F722" s="1">
        <v>10971.619047619046</v>
      </c>
      <c r="G722" s="1">
        <v>98</v>
      </c>
      <c r="H722" s="1" t="s">
        <v>84</v>
      </c>
      <c r="I722" s="1" t="s">
        <v>160</v>
      </c>
      <c r="K722" t="str">
        <f>Table1[[#This Row],[Customer Profesi]]</f>
        <v>PENDIDIKAN</v>
      </c>
      <c r="L722">
        <f>COUNTIFS(K722:$K$1001,K722)</f>
        <v>40</v>
      </c>
      <c r="M722">
        <f t="shared" si="35"/>
        <v>0</v>
      </c>
      <c r="N722">
        <f t="shared" si="36"/>
        <v>8</v>
      </c>
      <c r="O722">
        <f>COUNTIFS($N$2:N722,N722)</f>
        <v>719</v>
      </c>
      <c r="P722">
        <f t="shared" si="37"/>
        <v>0</v>
      </c>
    </row>
    <row r="723" spans="1:16" x14ac:dyDescent="0.25">
      <c r="A723" s="1" t="s">
        <v>116</v>
      </c>
      <c r="B723" s="1" t="s">
        <v>141</v>
      </c>
      <c r="C723" s="1" t="s">
        <v>57</v>
      </c>
      <c r="D723" s="1" t="s">
        <v>92</v>
      </c>
      <c r="E723" s="1">
        <v>8985.174757281553</v>
      </c>
      <c r="F723" s="1">
        <v>8675.174757281553</v>
      </c>
      <c r="G723" s="1">
        <v>310</v>
      </c>
      <c r="H723" s="1" t="s">
        <v>84</v>
      </c>
      <c r="I723" s="1" t="s">
        <v>160</v>
      </c>
      <c r="K723" t="str">
        <f>Table1[[#This Row],[Customer Profesi]]</f>
        <v>PENDIDIKAN</v>
      </c>
      <c r="L723">
        <f>COUNTIFS(K723:$K$1001,K723)</f>
        <v>39</v>
      </c>
      <c r="M723">
        <f t="shared" si="35"/>
        <v>0</v>
      </c>
      <c r="N723">
        <f t="shared" si="36"/>
        <v>8</v>
      </c>
      <c r="O723">
        <f>COUNTIFS($N$2:N723,N723)</f>
        <v>720</v>
      </c>
      <c r="P723">
        <f t="shared" si="37"/>
        <v>0</v>
      </c>
    </row>
    <row r="724" spans="1:16" x14ac:dyDescent="0.25">
      <c r="A724" s="1" t="s">
        <v>116</v>
      </c>
      <c r="B724" s="1" t="s">
        <v>141</v>
      </c>
      <c r="C724" s="1" t="s">
        <v>56</v>
      </c>
      <c r="D724" s="1" t="s">
        <v>97</v>
      </c>
      <c r="E724" s="1">
        <v>6285.3039215686276</v>
      </c>
      <c r="F724" s="1">
        <v>6200.3039215686276</v>
      </c>
      <c r="G724" s="1">
        <v>85</v>
      </c>
      <c r="H724" s="1" t="s">
        <v>84</v>
      </c>
      <c r="I724" s="1" t="s">
        <v>160</v>
      </c>
      <c r="K724" t="str">
        <f>Table1[[#This Row],[Customer Profesi]]</f>
        <v>PENDIDIKAN</v>
      </c>
      <c r="L724">
        <f>COUNTIFS(K724:$K$1001,K724)</f>
        <v>38</v>
      </c>
      <c r="M724">
        <f t="shared" si="35"/>
        <v>0</v>
      </c>
      <c r="N724">
        <f t="shared" si="36"/>
        <v>8</v>
      </c>
      <c r="O724">
        <f>COUNTIFS($N$2:N724,N724)</f>
        <v>721</v>
      </c>
      <c r="P724">
        <f t="shared" si="37"/>
        <v>0</v>
      </c>
    </row>
    <row r="725" spans="1:16" x14ac:dyDescent="0.25">
      <c r="A725" s="1" t="s">
        <v>116</v>
      </c>
      <c r="B725" s="1" t="s">
        <v>141</v>
      </c>
      <c r="C725" s="1" t="s">
        <v>56</v>
      </c>
      <c r="D725" s="1" t="s">
        <v>100</v>
      </c>
      <c r="E725" s="1">
        <v>11407.619047619046</v>
      </c>
      <c r="F725" s="1">
        <v>10971.619047619046</v>
      </c>
      <c r="G725" s="1">
        <v>436</v>
      </c>
      <c r="H725" s="1" t="s">
        <v>81</v>
      </c>
      <c r="I725" s="1" t="s">
        <v>160</v>
      </c>
      <c r="K725" t="str">
        <f>Table1[[#This Row],[Customer Profesi]]</f>
        <v>KARYAWAN SWASTA</v>
      </c>
      <c r="L725">
        <f>COUNTIFS(K725:$K$1001,K725)</f>
        <v>74</v>
      </c>
      <c r="M725">
        <f t="shared" si="35"/>
        <v>0</v>
      </c>
      <c r="N725">
        <f t="shared" si="36"/>
        <v>8</v>
      </c>
      <c r="O725">
        <f>COUNTIFS($N$2:N725,N725)</f>
        <v>722</v>
      </c>
      <c r="P725">
        <f t="shared" si="37"/>
        <v>0</v>
      </c>
    </row>
    <row r="726" spans="1:16" x14ac:dyDescent="0.25">
      <c r="A726" s="1" t="s">
        <v>116</v>
      </c>
      <c r="B726" s="1" t="s">
        <v>141</v>
      </c>
      <c r="C726" s="1" t="s">
        <v>57</v>
      </c>
      <c r="D726" s="1" t="s">
        <v>97</v>
      </c>
      <c r="E726" s="1">
        <v>6345.3039215686276</v>
      </c>
      <c r="F726" s="1">
        <v>6200.3039215686276</v>
      </c>
      <c r="G726" s="1">
        <v>145</v>
      </c>
      <c r="H726" s="1" t="s">
        <v>82</v>
      </c>
      <c r="I726" s="1" t="s">
        <v>160</v>
      </c>
      <c r="K726" t="str">
        <f>Table1[[#This Row],[Customer Profesi]]</f>
        <v>PEGAWAI NEGERI</v>
      </c>
      <c r="L726">
        <f>COUNTIFS(K726:$K$1001,K726)</f>
        <v>67</v>
      </c>
      <c r="M726">
        <f t="shared" si="35"/>
        <v>0</v>
      </c>
      <c r="N726">
        <f t="shared" si="36"/>
        <v>8</v>
      </c>
      <c r="O726">
        <f>COUNTIFS($N$2:N726,N726)</f>
        <v>723</v>
      </c>
      <c r="P726">
        <f t="shared" si="37"/>
        <v>0</v>
      </c>
    </row>
    <row r="727" spans="1:16" x14ac:dyDescent="0.25">
      <c r="A727" s="1" t="s">
        <v>116</v>
      </c>
      <c r="B727" s="1" t="s">
        <v>141</v>
      </c>
      <c r="C727" s="1" t="s">
        <v>55</v>
      </c>
      <c r="D727" s="1" t="s">
        <v>92</v>
      </c>
      <c r="E727" s="1">
        <v>8924.174757281553</v>
      </c>
      <c r="F727" s="1">
        <v>8675.174757281553</v>
      </c>
      <c r="G727" s="1">
        <v>249</v>
      </c>
      <c r="H727" s="1" t="s">
        <v>82</v>
      </c>
      <c r="I727" s="1" t="s">
        <v>160</v>
      </c>
      <c r="K727" t="str">
        <f>Table1[[#This Row],[Customer Profesi]]</f>
        <v>PEGAWAI NEGERI</v>
      </c>
      <c r="L727">
        <f>COUNTIFS(K727:$K$1001,K727)</f>
        <v>66</v>
      </c>
      <c r="M727">
        <f t="shared" si="35"/>
        <v>0</v>
      </c>
      <c r="N727">
        <f t="shared" si="36"/>
        <v>8</v>
      </c>
      <c r="O727">
        <f>COUNTIFS($N$2:N727,N727)</f>
        <v>724</v>
      </c>
      <c r="P727">
        <f t="shared" si="37"/>
        <v>0</v>
      </c>
    </row>
    <row r="728" spans="1:16" x14ac:dyDescent="0.25">
      <c r="A728" s="1" t="s">
        <v>116</v>
      </c>
      <c r="B728" s="1" t="s">
        <v>141</v>
      </c>
      <c r="C728" s="1" t="s">
        <v>57</v>
      </c>
      <c r="D728" s="1" t="s">
        <v>100</v>
      </c>
      <c r="E728" s="1">
        <v>11427.619047619046</v>
      </c>
      <c r="F728" s="1">
        <v>10971.619047619046</v>
      </c>
      <c r="G728" s="1">
        <v>456</v>
      </c>
      <c r="H728" s="1" t="s">
        <v>80</v>
      </c>
      <c r="I728" s="1" t="s">
        <v>160</v>
      </c>
      <c r="K728" t="str">
        <f>Table1[[#This Row],[Customer Profesi]]</f>
        <v>WIRASWASTA</v>
      </c>
      <c r="L728">
        <f>COUNTIFS(K728:$K$1001,K728)</f>
        <v>76</v>
      </c>
      <c r="M728">
        <f t="shared" si="35"/>
        <v>0</v>
      </c>
      <c r="N728">
        <f t="shared" si="36"/>
        <v>8</v>
      </c>
      <c r="O728">
        <f>COUNTIFS($N$2:N728,N728)</f>
        <v>725</v>
      </c>
      <c r="P728">
        <f t="shared" si="37"/>
        <v>0</v>
      </c>
    </row>
    <row r="729" spans="1:16" x14ac:dyDescent="0.25">
      <c r="A729" s="1" t="s">
        <v>116</v>
      </c>
      <c r="B729" s="1" t="s">
        <v>141</v>
      </c>
      <c r="C729" s="1" t="s">
        <v>55</v>
      </c>
      <c r="D729" s="1" t="s">
        <v>93</v>
      </c>
      <c r="E729" s="1">
        <v>5628.7317073170734</v>
      </c>
      <c r="F729" s="1">
        <v>5216.7317073170734</v>
      </c>
      <c r="G729" s="1">
        <v>412</v>
      </c>
      <c r="H729" s="1" t="s">
        <v>81</v>
      </c>
      <c r="I729" s="1" t="s">
        <v>160</v>
      </c>
      <c r="K729" t="str">
        <f>Table1[[#This Row],[Customer Profesi]]</f>
        <v>KARYAWAN SWASTA</v>
      </c>
      <c r="L729">
        <f>COUNTIFS(K729:$K$1001,K729)</f>
        <v>73</v>
      </c>
      <c r="M729">
        <f t="shared" si="35"/>
        <v>0</v>
      </c>
      <c r="N729">
        <f t="shared" si="36"/>
        <v>8</v>
      </c>
      <c r="O729">
        <f>COUNTIFS($N$2:N729,N729)</f>
        <v>726</v>
      </c>
      <c r="P729">
        <f t="shared" si="37"/>
        <v>0</v>
      </c>
    </row>
    <row r="730" spans="1:16" x14ac:dyDescent="0.25">
      <c r="A730" s="1" t="s">
        <v>116</v>
      </c>
      <c r="B730" s="1" t="s">
        <v>141</v>
      </c>
      <c r="C730" s="1" t="s">
        <v>57</v>
      </c>
      <c r="D730" s="1" t="s">
        <v>99</v>
      </c>
      <c r="E730" s="1">
        <v>7458.272727272727</v>
      </c>
      <c r="F730" s="1">
        <v>7218.272727272727</v>
      </c>
      <c r="G730" s="1">
        <v>240</v>
      </c>
      <c r="H730" s="1" t="s">
        <v>81</v>
      </c>
      <c r="I730" s="1" t="s">
        <v>160</v>
      </c>
      <c r="K730" t="str">
        <f>Table1[[#This Row],[Customer Profesi]]</f>
        <v>KARYAWAN SWASTA</v>
      </c>
      <c r="L730">
        <f>COUNTIFS(K730:$K$1001,K730)</f>
        <v>72</v>
      </c>
      <c r="M730">
        <f t="shared" si="35"/>
        <v>0</v>
      </c>
      <c r="N730">
        <f t="shared" si="36"/>
        <v>8</v>
      </c>
      <c r="O730">
        <f>COUNTIFS($N$2:N730,N730)</f>
        <v>727</v>
      </c>
      <c r="P730">
        <f t="shared" si="37"/>
        <v>0</v>
      </c>
    </row>
    <row r="731" spans="1:16" x14ac:dyDescent="0.25">
      <c r="A731" s="1" t="s">
        <v>116</v>
      </c>
      <c r="B731" s="1" t="s">
        <v>141</v>
      </c>
      <c r="C731" s="1" t="s">
        <v>56</v>
      </c>
      <c r="D731" s="1" t="s">
        <v>96</v>
      </c>
      <c r="E731" s="1">
        <v>9288.7435897435898</v>
      </c>
      <c r="F731" s="1">
        <v>9217.7435897435898</v>
      </c>
      <c r="G731" s="1">
        <v>71</v>
      </c>
      <c r="H731" s="1" t="s">
        <v>83</v>
      </c>
      <c r="I731" s="1" t="s">
        <v>160</v>
      </c>
      <c r="K731" t="str">
        <f>Table1[[#This Row],[Customer Profesi]]</f>
        <v>TENAGA KESEHATAN</v>
      </c>
      <c r="L731">
        <f>COUNTIFS(K731:$K$1001,K731)</f>
        <v>23</v>
      </c>
      <c r="M731">
        <f t="shared" si="35"/>
        <v>0</v>
      </c>
      <c r="N731">
        <f t="shared" si="36"/>
        <v>8</v>
      </c>
      <c r="O731">
        <f>COUNTIFS($N$2:N731,N731)</f>
        <v>728</v>
      </c>
      <c r="P731">
        <f t="shared" si="37"/>
        <v>0</v>
      </c>
    </row>
    <row r="732" spans="1:16" x14ac:dyDescent="0.25">
      <c r="A732" s="1" t="s">
        <v>116</v>
      </c>
      <c r="B732" s="1" t="s">
        <v>141</v>
      </c>
      <c r="C732" s="1" t="s">
        <v>57</v>
      </c>
      <c r="D732" s="1" t="s">
        <v>97</v>
      </c>
      <c r="E732" s="1">
        <v>6532.3039215686276</v>
      </c>
      <c r="F732" s="1">
        <v>6200.3039215686276</v>
      </c>
      <c r="G732" s="1">
        <v>332</v>
      </c>
      <c r="H732" s="1" t="s">
        <v>80</v>
      </c>
      <c r="I732" s="1" t="s">
        <v>160</v>
      </c>
      <c r="K732" t="str">
        <f>Table1[[#This Row],[Customer Profesi]]</f>
        <v>WIRASWASTA</v>
      </c>
      <c r="L732">
        <f>COUNTIFS(K732:$K$1001,K732)</f>
        <v>75</v>
      </c>
      <c r="M732">
        <f t="shared" si="35"/>
        <v>0</v>
      </c>
      <c r="N732">
        <f t="shared" si="36"/>
        <v>8</v>
      </c>
      <c r="O732">
        <f>COUNTIFS($N$2:N732,N732)</f>
        <v>729</v>
      </c>
      <c r="P732">
        <f t="shared" si="37"/>
        <v>0</v>
      </c>
    </row>
    <row r="733" spans="1:16" x14ac:dyDescent="0.25">
      <c r="A733" s="1" t="s">
        <v>116</v>
      </c>
      <c r="B733" s="1" t="s">
        <v>141</v>
      </c>
      <c r="C733" s="1" t="s">
        <v>57</v>
      </c>
      <c r="D733" s="1" t="s">
        <v>97</v>
      </c>
      <c r="E733" s="1">
        <v>6538.3039215686276</v>
      </c>
      <c r="F733" s="1">
        <v>6200.3039215686276</v>
      </c>
      <c r="G733" s="1">
        <v>338</v>
      </c>
      <c r="H733" s="1" t="s">
        <v>82</v>
      </c>
      <c r="I733" s="1" t="s">
        <v>160</v>
      </c>
      <c r="K733" t="str">
        <f>Table1[[#This Row],[Customer Profesi]]</f>
        <v>PEGAWAI NEGERI</v>
      </c>
      <c r="L733">
        <f>COUNTIFS(K733:$K$1001,K733)</f>
        <v>65</v>
      </c>
      <c r="M733">
        <f t="shared" si="35"/>
        <v>0</v>
      </c>
      <c r="N733">
        <f t="shared" si="36"/>
        <v>8</v>
      </c>
      <c r="O733">
        <f>COUNTIFS($N$2:N733,N733)</f>
        <v>730</v>
      </c>
      <c r="P733">
        <f t="shared" si="37"/>
        <v>0</v>
      </c>
    </row>
    <row r="734" spans="1:16" x14ac:dyDescent="0.25">
      <c r="A734" s="1" t="s">
        <v>116</v>
      </c>
      <c r="B734" s="1" t="s">
        <v>141</v>
      </c>
      <c r="C734" s="1" t="s">
        <v>55</v>
      </c>
      <c r="D734" s="1" t="s">
        <v>98</v>
      </c>
      <c r="E734" s="1">
        <v>6880.7368421052633</v>
      </c>
      <c r="F734" s="1">
        <v>6691.7368421052633</v>
      </c>
      <c r="G734" s="1">
        <v>189</v>
      </c>
      <c r="H734" s="1" t="s">
        <v>80</v>
      </c>
      <c r="I734" s="1" t="s">
        <v>160</v>
      </c>
      <c r="K734" t="str">
        <f>Table1[[#This Row],[Customer Profesi]]</f>
        <v>WIRASWASTA</v>
      </c>
      <c r="L734">
        <f>COUNTIFS(K734:$K$1001,K734)</f>
        <v>74</v>
      </c>
      <c r="M734">
        <f t="shared" si="35"/>
        <v>0</v>
      </c>
      <c r="N734">
        <f t="shared" si="36"/>
        <v>8</v>
      </c>
      <c r="O734">
        <f>COUNTIFS($N$2:N734,N734)</f>
        <v>731</v>
      </c>
      <c r="P734">
        <f t="shared" si="37"/>
        <v>0</v>
      </c>
    </row>
    <row r="735" spans="1:16" x14ac:dyDescent="0.25">
      <c r="A735" s="1" t="s">
        <v>116</v>
      </c>
      <c r="B735" s="1" t="s">
        <v>142</v>
      </c>
      <c r="C735" s="1" t="s">
        <v>58</v>
      </c>
      <c r="D735" s="1" t="s">
        <v>94</v>
      </c>
      <c r="E735" s="1">
        <v>8540.5108695652179</v>
      </c>
      <c r="F735" s="1">
        <v>8191.5108695652179</v>
      </c>
      <c r="G735" s="1">
        <v>349</v>
      </c>
      <c r="H735" s="1" t="s">
        <v>81</v>
      </c>
      <c r="I735" s="1" t="s">
        <v>160</v>
      </c>
      <c r="K735" t="str">
        <f>Table1[[#This Row],[Customer Profesi]]</f>
        <v>KARYAWAN SWASTA</v>
      </c>
      <c r="L735">
        <f>COUNTIFS(K735:$K$1001,K735)</f>
        <v>71</v>
      </c>
      <c r="M735">
        <f t="shared" si="35"/>
        <v>0</v>
      </c>
      <c r="N735">
        <f t="shared" si="36"/>
        <v>8</v>
      </c>
      <c r="O735">
        <f>COUNTIFS($N$2:N735,N735)</f>
        <v>732</v>
      </c>
      <c r="P735">
        <f t="shared" si="37"/>
        <v>0</v>
      </c>
    </row>
    <row r="736" spans="1:16" x14ac:dyDescent="0.25">
      <c r="A736" s="1" t="s">
        <v>116</v>
      </c>
      <c r="B736" s="1" t="s">
        <v>142</v>
      </c>
      <c r="C736" s="1" t="s">
        <v>59</v>
      </c>
      <c r="D736" s="1" t="s">
        <v>97</v>
      </c>
      <c r="E736" s="1">
        <v>6440.3039215686276</v>
      </c>
      <c r="F736" s="1">
        <v>6200.3039215686276</v>
      </c>
      <c r="G736" s="1">
        <v>240</v>
      </c>
      <c r="H736" s="1" t="s">
        <v>82</v>
      </c>
      <c r="I736" s="1" t="s">
        <v>160</v>
      </c>
      <c r="K736" t="str">
        <f>Table1[[#This Row],[Customer Profesi]]</f>
        <v>PEGAWAI NEGERI</v>
      </c>
      <c r="L736">
        <f>COUNTIFS(K736:$K$1001,K736)</f>
        <v>64</v>
      </c>
      <c r="M736">
        <f t="shared" si="35"/>
        <v>0</v>
      </c>
      <c r="N736">
        <f t="shared" si="36"/>
        <v>8</v>
      </c>
      <c r="O736">
        <f>COUNTIFS($N$2:N736,N736)</f>
        <v>733</v>
      </c>
      <c r="P736">
        <f t="shared" si="37"/>
        <v>0</v>
      </c>
    </row>
    <row r="737" spans="1:16" x14ac:dyDescent="0.25">
      <c r="A737" s="1" t="s">
        <v>116</v>
      </c>
      <c r="B737" s="1" t="s">
        <v>142</v>
      </c>
      <c r="C737" s="1" t="s">
        <v>59</v>
      </c>
      <c r="D737" s="1" t="s">
        <v>96</v>
      </c>
      <c r="E737" s="1">
        <v>9288.7435897435898</v>
      </c>
      <c r="F737" s="1">
        <v>9217.7435897435898</v>
      </c>
      <c r="G737" s="1">
        <v>71</v>
      </c>
      <c r="H737" s="1" t="s">
        <v>81</v>
      </c>
      <c r="I737" s="1" t="s">
        <v>160</v>
      </c>
      <c r="K737" t="str">
        <f>Table1[[#This Row],[Customer Profesi]]</f>
        <v>KARYAWAN SWASTA</v>
      </c>
      <c r="L737">
        <f>COUNTIFS(K737:$K$1001,K737)</f>
        <v>70</v>
      </c>
      <c r="M737">
        <f t="shared" si="35"/>
        <v>0</v>
      </c>
      <c r="N737">
        <f t="shared" si="36"/>
        <v>8</v>
      </c>
      <c r="O737">
        <f>COUNTIFS($N$2:N737,N737)</f>
        <v>734</v>
      </c>
      <c r="P737">
        <f t="shared" si="37"/>
        <v>0</v>
      </c>
    </row>
    <row r="738" spans="1:16" x14ac:dyDescent="0.25">
      <c r="A738" s="1" t="s">
        <v>116</v>
      </c>
      <c r="B738" s="1" t="s">
        <v>142</v>
      </c>
      <c r="C738" s="1" t="s">
        <v>60</v>
      </c>
      <c r="D738" s="1" t="s">
        <v>100</v>
      </c>
      <c r="E738" s="1">
        <v>11033.619047619046</v>
      </c>
      <c r="F738" s="1">
        <v>10971.619047619046</v>
      </c>
      <c r="G738" s="1">
        <v>62</v>
      </c>
      <c r="H738" s="1" t="s">
        <v>82</v>
      </c>
      <c r="I738" s="1" t="s">
        <v>160</v>
      </c>
      <c r="K738" t="str">
        <f>Table1[[#This Row],[Customer Profesi]]</f>
        <v>PEGAWAI NEGERI</v>
      </c>
      <c r="L738">
        <f>COUNTIFS(K738:$K$1001,K738)</f>
        <v>63</v>
      </c>
      <c r="M738">
        <f t="shared" si="35"/>
        <v>0</v>
      </c>
      <c r="N738">
        <f t="shared" si="36"/>
        <v>8</v>
      </c>
      <c r="O738">
        <f>COUNTIFS($N$2:N738,N738)</f>
        <v>735</v>
      </c>
      <c r="P738">
        <f t="shared" si="37"/>
        <v>0</v>
      </c>
    </row>
    <row r="739" spans="1:16" x14ac:dyDescent="0.25">
      <c r="A739" s="1" t="s">
        <v>116</v>
      </c>
      <c r="B739" s="1" t="s">
        <v>142</v>
      </c>
      <c r="C739" s="1" t="s">
        <v>59</v>
      </c>
      <c r="D739" s="1" t="s">
        <v>93</v>
      </c>
      <c r="E739" s="1">
        <v>5547.7317073170734</v>
      </c>
      <c r="F739" s="1">
        <v>5216.7317073170734</v>
      </c>
      <c r="G739" s="1">
        <v>331</v>
      </c>
      <c r="H739" s="1" t="s">
        <v>82</v>
      </c>
      <c r="I739" s="1" t="s">
        <v>160</v>
      </c>
      <c r="K739" t="str">
        <f>Table1[[#This Row],[Customer Profesi]]</f>
        <v>PEGAWAI NEGERI</v>
      </c>
      <c r="L739">
        <f>COUNTIFS(K739:$K$1001,K739)</f>
        <v>62</v>
      </c>
      <c r="M739">
        <f t="shared" si="35"/>
        <v>0</v>
      </c>
      <c r="N739">
        <f t="shared" si="36"/>
        <v>8</v>
      </c>
      <c r="O739">
        <f>COUNTIFS($N$2:N739,N739)</f>
        <v>736</v>
      </c>
      <c r="P739">
        <f t="shared" si="37"/>
        <v>0</v>
      </c>
    </row>
    <row r="740" spans="1:16" x14ac:dyDescent="0.25">
      <c r="A740" s="1" t="s">
        <v>116</v>
      </c>
      <c r="B740" s="1" t="s">
        <v>142</v>
      </c>
      <c r="C740" s="1" t="s">
        <v>58</v>
      </c>
      <c r="D740" s="1" t="s">
        <v>98</v>
      </c>
      <c r="E740" s="1">
        <v>7021.7368421052633</v>
      </c>
      <c r="F740" s="1">
        <v>6691.7368421052633</v>
      </c>
      <c r="G740" s="1">
        <v>330</v>
      </c>
      <c r="H740" s="1" t="s">
        <v>82</v>
      </c>
      <c r="I740" s="1" t="s">
        <v>160</v>
      </c>
      <c r="K740" t="str">
        <f>Table1[[#This Row],[Customer Profesi]]</f>
        <v>PEGAWAI NEGERI</v>
      </c>
      <c r="L740">
        <f>COUNTIFS(K740:$K$1001,K740)</f>
        <v>61</v>
      </c>
      <c r="M740">
        <f t="shared" si="35"/>
        <v>0</v>
      </c>
      <c r="N740">
        <f t="shared" si="36"/>
        <v>8</v>
      </c>
      <c r="O740">
        <f>COUNTIFS($N$2:N740,N740)</f>
        <v>737</v>
      </c>
      <c r="P740">
        <f t="shared" si="37"/>
        <v>0</v>
      </c>
    </row>
    <row r="741" spans="1:16" x14ac:dyDescent="0.25">
      <c r="A741" s="1" t="s">
        <v>116</v>
      </c>
      <c r="B741" s="1" t="s">
        <v>142</v>
      </c>
      <c r="C741" s="1" t="s">
        <v>58</v>
      </c>
      <c r="D741" s="1" t="s">
        <v>100</v>
      </c>
      <c r="E741" s="1">
        <v>11153.619047619046</v>
      </c>
      <c r="F741" s="1">
        <v>10971.619047619046</v>
      </c>
      <c r="G741" s="1">
        <v>182</v>
      </c>
      <c r="H741" s="1" t="s">
        <v>83</v>
      </c>
      <c r="I741" s="1" t="s">
        <v>160</v>
      </c>
      <c r="K741" t="str">
        <f>Table1[[#This Row],[Customer Profesi]]</f>
        <v>TENAGA KESEHATAN</v>
      </c>
      <c r="L741">
        <f>COUNTIFS(K741:$K$1001,K741)</f>
        <v>22</v>
      </c>
      <c r="M741">
        <f t="shared" si="35"/>
        <v>0</v>
      </c>
      <c r="N741">
        <f t="shared" si="36"/>
        <v>8</v>
      </c>
      <c r="O741">
        <f>COUNTIFS($N$2:N741,N741)</f>
        <v>738</v>
      </c>
      <c r="P741">
        <f t="shared" si="37"/>
        <v>0</v>
      </c>
    </row>
    <row r="742" spans="1:16" x14ac:dyDescent="0.25">
      <c r="A742" s="1" t="s">
        <v>116</v>
      </c>
      <c r="B742" s="1" t="s">
        <v>142</v>
      </c>
      <c r="C742" s="1" t="s">
        <v>58</v>
      </c>
      <c r="D742" s="1" t="s">
        <v>94</v>
      </c>
      <c r="E742" s="1">
        <v>8346.5108695652179</v>
      </c>
      <c r="F742" s="1">
        <v>8191.5108695652179</v>
      </c>
      <c r="G742" s="1">
        <v>155</v>
      </c>
      <c r="H742" s="1" t="s">
        <v>80</v>
      </c>
      <c r="I742" s="1" t="s">
        <v>160</v>
      </c>
      <c r="K742" t="str">
        <f>Table1[[#This Row],[Customer Profesi]]</f>
        <v>WIRASWASTA</v>
      </c>
      <c r="L742">
        <f>COUNTIFS(K742:$K$1001,K742)</f>
        <v>73</v>
      </c>
      <c r="M742">
        <f t="shared" si="35"/>
        <v>0</v>
      </c>
      <c r="N742">
        <f t="shared" si="36"/>
        <v>8</v>
      </c>
      <c r="O742">
        <f>COUNTIFS($N$2:N742,N742)</f>
        <v>739</v>
      </c>
      <c r="P742">
        <f t="shared" si="37"/>
        <v>0</v>
      </c>
    </row>
    <row r="743" spans="1:16" x14ac:dyDescent="0.25">
      <c r="A743" s="1" t="s">
        <v>116</v>
      </c>
      <c r="B743" s="1" t="s">
        <v>142</v>
      </c>
      <c r="C743" s="1" t="s">
        <v>60</v>
      </c>
      <c r="D743" s="1" t="s">
        <v>100</v>
      </c>
      <c r="E743" s="1">
        <v>11298.619047619046</v>
      </c>
      <c r="F743" s="1">
        <v>10971.619047619046</v>
      </c>
      <c r="G743" s="1">
        <v>327</v>
      </c>
      <c r="H743" s="1" t="s">
        <v>80</v>
      </c>
      <c r="I743" s="1" t="s">
        <v>160</v>
      </c>
      <c r="K743" t="str">
        <f>Table1[[#This Row],[Customer Profesi]]</f>
        <v>WIRASWASTA</v>
      </c>
      <c r="L743">
        <f>COUNTIFS(K743:$K$1001,K743)</f>
        <v>72</v>
      </c>
      <c r="M743">
        <f t="shared" si="35"/>
        <v>0</v>
      </c>
      <c r="N743">
        <f t="shared" si="36"/>
        <v>8</v>
      </c>
      <c r="O743">
        <f>COUNTIFS($N$2:N743,N743)</f>
        <v>740</v>
      </c>
      <c r="P743">
        <f t="shared" si="37"/>
        <v>0</v>
      </c>
    </row>
    <row r="744" spans="1:16" x14ac:dyDescent="0.25">
      <c r="A744" s="1" t="s">
        <v>116</v>
      </c>
      <c r="B744" s="1" t="s">
        <v>142</v>
      </c>
      <c r="C744" s="1" t="s">
        <v>60</v>
      </c>
      <c r="D744" s="1" t="s">
        <v>98</v>
      </c>
      <c r="E744" s="1">
        <v>6944.7368421052633</v>
      </c>
      <c r="F744" s="1">
        <v>6691.7368421052633</v>
      </c>
      <c r="G744" s="1">
        <v>253</v>
      </c>
      <c r="H744" s="1" t="s">
        <v>81</v>
      </c>
      <c r="I744" s="1" t="s">
        <v>160</v>
      </c>
      <c r="K744" t="str">
        <f>Table1[[#This Row],[Customer Profesi]]</f>
        <v>KARYAWAN SWASTA</v>
      </c>
      <c r="L744">
        <f>COUNTIFS(K744:$K$1001,K744)</f>
        <v>69</v>
      </c>
      <c r="M744">
        <f t="shared" si="35"/>
        <v>0</v>
      </c>
      <c r="N744">
        <f t="shared" si="36"/>
        <v>8</v>
      </c>
      <c r="O744">
        <f>COUNTIFS($N$2:N744,N744)</f>
        <v>741</v>
      </c>
      <c r="P744">
        <f t="shared" si="37"/>
        <v>0</v>
      </c>
    </row>
    <row r="745" spans="1:16" x14ac:dyDescent="0.25">
      <c r="A745" s="1" t="s">
        <v>116</v>
      </c>
      <c r="B745" s="1" t="s">
        <v>142</v>
      </c>
      <c r="C745" s="1" t="s">
        <v>58</v>
      </c>
      <c r="D745" s="1" t="s">
        <v>100</v>
      </c>
      <c r="E745" s="1">
        <v>11366.619047619046</v>
      </c>
      <c r="F745" s="1">
        <v>10971.619047619046</v>
      </c>
      <c r="G745" s="1">
        <v>395</v>
      </c>
      <c r="H745" s="1" t="s">
        <v>81</v>
      </c>
      <c r="I745" s="1" t="s">
        <v>160</v>
      </c>
      <c r="K745" t="str">
        <f>Table1[[#This Row],[Customer Profesi]]</f>
        <v>KARYAWAN SWASTA</v>
      </c>
      <c r="L745">
        <f>COUNTIFS(K745:$K$1001,K745)</f>
        <v>68</v>
      </c>
      <c r="M745">
        <f t="shared" si="35"/>
        <v>0</v>
      </c>
      <c r="N745">
        <f t="shared" si="36"/>
        <v>8</v>
      </c>
      <c r="O745">
        <f>COUNTIFS($N$2:N745,N745)</f>
        <v>742</v>
      </c>
      <c r="P745">
        <f t="shared" si="37"/>
        <v>0</v>
      </c>
    </row>
    <row r="746" spans="1:16" x14ac:dyDescent="0.25">
      <c r="A746" s="1" t="s">
        <v>116</v>
      </c>
      <c r="B746" s="1" t="s">
        <v>142</v>
      </c>
      <c r="C746" s="1" t="s">
        <v>58</v>
      </c>
      <c r="D746" s="1" t="s">
        <v>95</v>
      </c>
      <c r="E746" s="1">
        <v>7973.8461538461543</v>
      </c>
      <c r="F746" s="1">
        <v>7700.8461538461543</v>
      </c>
      <c r="G746" s="1">
        <v>273</v>
      </c>
      <c r="H746" s="1" t="s">
        <v>80</v>
      </c>
      <c r="I746" s="1" t="s">
        <v>160</v>
      </c>
      <c r="K746" t="str">
        <f>Table1[[#This Row],[Customer Profesi]]</f>
        <v>WIRASWASTA</v>
      </c>
      <c r="L746">
        <f>COUNTIFS(K746:$K$1001,K746)</f>
        <v>71</v>
      </c>
      <c r="M746">
        <f t="shared" si="35"/>
        <v>0</v>
      </c>
      <c r="N746">
        <f t="shared" si="36"/>
        <v>8</v>
      </c>
      <c r="O746">
        <f>COUNTIFS($N$2:N746,N746)</f>
        <v>743</v>
      </c>
      <c r="P746">
        <f t="shared" si="37"/>
        <v>0</v>
      </c>
    </row>
    <row r="747" spans="1:16" x14ac:dyDescent="0.25">
      <c r="A747" s="1" t="s">
        <v>116</v>
      </c>
      <c r="B747" s="1" t="s">
        <v>142</v>
      </c>
      <c r="C747" s="1" t="s">
        <v>60</v>
      </c>
      <c r="D747" s="1" t="s">
        <v>98</v>
      </c>
      <c r="E747" s="1">
        <v>7072.7368421052633</v>
      </c>
      <c r="F747" s="1">
        <v>6691.7368421052633</v>
      </c>
      <c r="G747" s="1">
        <v>381</v>
      </c>
      <c r="H747" s="1" t="s">
        <v>84</v>
      </c>
      <c r="I747" s="1" t="s">
        <v>160</v>
      </c>
      <c r="K747" t="str">
        <f>Table1[[#This Row],[Customer Profesi]]</f>
        <v>PENDIDIKAN</v>
      </c>
      <c r="L747">
        <f>COUNTIFS(K747:$K$1001,K747)</f>
        <v>37</v>
      </c>
      <c r="M747">
        <f t="shared" si="35"/>
        <v>0</v>
      </c>
      <c r="N747">
        <f t="shared" si="36"/>
        <v>8</v>
      </c>
      <c r="O747">
        <f>COUNTIFS($N$2:N747,N747)</f>
        <v>744</v>
      </c>
      <c r="P747">
        <f t="shared" si="37"/>
        <v>0</v>
      </c>
    </row>
    <row r="748" spans="1:16" x14ac:dyDescent="0.25">
      <c r="A748" s="1" t="s">
        <v>116</v>
      </c>
      <c r="B748" s="1" t="s">
        <v>142</v>
      </c>
      <c r="C748" s="1" t="s">
        <v>59</v>
      </c>
      <c r="D748" s="1" t="s">
        <v>96</v>
      </c>
      <c r="E748" s="1">
        <v>9709.7435897435898</v>
      </c>
      <c r="F748" s="1">
        <v>9217.7435897435898</v>
      </c>
      <c r="G748" s="1">
        <v>492</v>
      </c>
      <c r="H748" s="1" t="s">
        <v>81</v>
      </c>
      <c r="I748" s="1" t="s">
        <v>160</v>
      </c>
      <c r="K748" t="str">
        <f>Table1[[#This Row],[Customer Profesi]]</f>
        <v>KARYAWAN SWASTA</v>
      </c>
      <c r="L748">
        <f>COUNTIFS(K748:$K$1001,K748)</f>
        <v>67</v>
      </c>
      <c r="M748">
        <f t="shared" si="35"/>
        <v>0</v>
      </c>
      <c r="N748">
        <f t="shared" si="36"/>
        <v>8</v>
      </c>
      <c r="O748">
        <f>COUNTIFS($N$2:N748,N748)</f>
        <v>745</v>
      </c>
      <c r="P748">
        <f t="shared" si="37"/>
        <v>0</v>
      </c>
    </row>
    <row r="749" spans="1:16" x14ac:dyDescent="0.25">
      <c r="A749" s="1" t="s">
        <v>116</v>
      </c>
      <c r="B749" s="1" t="s">
        <v>142</v>
      </c>
      <c r="C749" s="1" t="s">
        <v>60</v>
      </c>
      <c r="D749" s="1" t="s">
        <v>101</v>
      </c>
      <c r="E749" s="1">
        <v>6113.6842105263158</v>
      </c>
      <c r="F749" s="1">
        <v>5727.6842105263158</v>
      </c>
      <c r="G749" s="1">
        <v>386</v>
      </c>
      <c r="H749" s="1" t="s">
        <v>81</v>
      </c>
      <c r="I749" s="1" t="s">
        <v>160</v>
      </c>
      <c r="K749" t="str">
        <f>Table1[[#This Row],[Customer Profesi]]</f>
        <v>KARYAWAN SWASTA</v>
      </c>
      <c r="L749">
        <f>COUNTIFS(K749:$K$1001,K749)</f>
        <v>66</v>
      </c>
      <c r="M749">
        <f t="shared" si="35"/>
        <v>0</v>
      </c>
      <c r="N749">
        <f t="shared" si="36"/>
        <v>8</v>
      </c>
      <c r="O749">
        <f>COUNTIFS($N$2:N749,N749)</f>
        <v>746</v>
      </c>
      <c r="P749">
        <f t="shared" si="37"/>
        <v>0</v>
      </c>
    </row>
    <row r="750" spans="1:16" x14ac:dyDescent="0.25">
      <c r="A750" s="1" t="s">
        <v>116</v>
      </c>
      <c r="B750" s="1" t="s">
        <v>142</v>
      </c>
      <c r="C750" s="1" t="s">
        <v>60</v>
      </c>
      <c r="D750" s="1" t="s">
        <v>99</v>
      </c>
      <c r="E750" s="1">
        <v>7463.272727272727</v>
      </c>
      <c r="F750" s="1">
        <v>7218.272727272727</v>
      </c>
      <c r="G750" s="1">
        <v>245</v>
      </c>
      <c r="H750" s="1" t="s">
        <v>84</v>
      </c>
      <c r="I750" s="1" t="s">
        <v>160</v>
      </c>
      <c r="K750" t="str">
        <f>Table1[[#This Row],[Customer Profesi]]</f>
        <v>PENDIDIKAN</v>
      </c>
      <c r="L750">
        <f>COUNTIFS(K750:$K$1001,K750)</f>
        <v>36</v>
      </c>
      <c r="M750">
        <f t="shared" si="35"/>
        <v>0</v>
      </c>
      <c r="N750">
        <f t="shared" si="36"/>
        <v>8</v>
      </c>
      <c r="O750">
        <f>COUNTIFS($N$2:N750,N750)</f>
        <v>747</v>
      </c>
      <c r="P750">
        <f t="shared" si="37"/>
        <v>0</v>
      </c>
    </row>
    <row r="751" spans="1:16" x14ac:dyDescent="0.25">
      <c r="A751" s="1" t="s">
        <v>116</v>
      </c>
      <c r="B751" s="1" t="s">
        <v>142</v>
      </c>
      <c r="C751" s="1" t="s">
        <v>60</v>
      </c>
      <c r="D751" s="1" t="s">
        <v>94</v>
      </c>
      <c r="E751" s="1">
        <v>8291.5108695652179</v>
      </c>
      <c r="F751" s="1">
        <v>8191.5108695652179</v>
      </c>
      <c r="G751" s="1">
        <v>100</v>
      </c>
      <c r="H751" s="1" t="s">
        <v>83</v>
      </c>
      <c r="I751" s="1" t="s">
        <v>160</v>
      </c>
      <c r="K751" t="str">
        <f>Table1[[#This Row],[Customer Profesi]]</f>
        <v>TENAGA KESEHATAN</v>
      </c>
      <c r="L751">
        <f>COUNTIFS(K751:$K$1001,K751)</f>
        <v>21</v>
      </c>
      <c r="M751">
        <f t="shared" si="35"/>
        <v>0</v>
      </c>
      <c r="N751">
        <f t="shared" si="36"/>
        <v>8</v>
      </c>
      <c r="O751">
        <f>COUNTIFS($N$2:N751,N751)</f>
        <v>748</v>
      </c>
      <c r="P751">
        <f t="shared" si="37"/>
        <v>0</v>
      </c>
    </row>
    <row r="752" spans="1:16" x14ac:dyDescent="0.25">
      <c r="A752" s="1" t="s">
        <v>116</v>
      </c>
      <c r="B752" s="1" t="s">
        <v>142</v>
      </c>
      <c r="C752" s="1" t="s">
        <v>59</v>
      </c>
      <c r="D752" s="1" t="s">
        <v>92</v>
      </c>
      <c r="E752" s="1">
        <v>9145.174757281553</v>
      </c>
      <c r="F752" s="1">
        <v>8675.174757281553</v>
      </c>
      <c r="G752" s="1">
        <v>470</v>
      </c>
      <c r="H752" s="1" t="s">
        <v>81</v>
      </c>
      <c r="I752" s="1" t="s">
        <v>160</v>
      </c>
      <c r="K752" t="str">
        <f>Table1[[#This Row],[Customer Profesi]]</f>
        <v>KARYAWAN SWASTA</v>
      </c>
      <c r="L752">
        <f>COUNTIFS(K752:$K$1001,K752)</f>
        <v>65</v>
      </c>
      <c r="M752">
        <f t="shared" si="35"/>
        <v>0</v>
      </c>
      <c r="N752">
        <f t="shared" si="36"/>
        <v>8</v>
      </c>
      <c r="O752">
        <f>COUNTIFS($N$2:N752,N752)</f>
        <v>749</v>
      </c>
      <c r="P752">
        <f t="shared" si="37"/>
        <v>0</v>
      </c>
    </row>
    <row r="753" spans="1:16" x14ac:dyDescent="0.25">
      <c r="A753" s="1" t="s">
        <v>116</v>
      </c>
      <c r="B753" s="1" t="s">
        <v>142</v>
      </c>
      <c r="C753" s="1" t="s">
        <v>58</v>
      </c>
      <c r="D753" s="1" t="s">
        <v>100</v>
      </c>
      <c r="E753" s="1">
        <v>11216.619047619046</v>
      </c>
      <c r="F753" s="1">
        <v>10971.619047619046</v>
      </c>
      <c r="G753" s="1">
        <v>245</v>
      </c>
      <c r="H753" s="1" t="s">
        <v>80</v>
      </c>
      <c r="I753" s="1" t="s">
        <v>160</v>
      </c>
      <c r="K753" t="str">
        <f>Table1[[#This Row],[Customer Profesi]]</f>
        <v>WIRASWASTA</v>
      </c>
      <c r="L753">
        <f>COUNTIFS(K753:$K$1001,K753)</f>
        <v>70</v>
      </c>
      <c r="M753">
        <f t="shared" si="35"/>
        <v>0</v>
      </c>
      <c r="N753">
        <f t="shared" si="36"/>
        <v>8</v>
      </c>
      <c r="O753">
        <f>COUNTIFS($N$2:N753,N753)</f>
        <v>750</v>
      </c>
      <c r="P753">
        <f t="shared" si="37"/>
        <v>0</v>
      </c>
    </row>
    <row r="754" spans="1:16" x14ac:dyDescent="0.25">
      <c r="A754" s="1" t="s">
        <v>116</v>
      </c>
      <c r="B754" s="1" t="s">
        <v>142</v>
      </c>
      <c r="C754" s="1" t="s">
        <v>59</v>
      </c>
      <c r="D754" s="1" t="s">
        <v>92</v>
      </c>
      <c r="E754" s="1">
        <v>8859.174757281553</v>
      </c>
      <c r="F754" s="1">
        <v>8675.174757281553</v>
      </c>
      <c r="G754" s="1">
        <v>184</v>
      </c>
      <c r="H754" s="1" t="s">
        <v>81</v>
      </c>
      <c r="I754" s="1" t="s">
        <v>160</v>
      </c>
      <c r="K754" t="str">
        <f>Table1[[#This Row],[Customer Profesi]]</f>
        <v>KARYAWAN SWASTA</v>
      </c>
      <c r="L754">
        <f>COUNTIFS(K754:$K$1001,K754)</f>
        <v>64</v>
      </c>
      <c r="M754">
        <f t="shared" si="35"/>
        <v>0</v>
      </c>
      <c r="N754">
        <f t="shared" si="36"/>
        <v>8</v>
      </c>
      <c r="O754">
        <f>COUNTIFS($N$2:N754,N754)</f>
        <v>751</v>
      </c>
      <c r="P754">
        <f t="shared" si="37"/>
        <v>0</v>
      </c>
    </row>
    <row r="755" spans="1:16" x14ac:dyDescent="0.25">
      <c r="A755" s="1" t="s">
        <v>116</v>
      </c>
      <c r="B755" s="1" t="s">
        <v>142</v>
      </c>
      <c r="C755" s="1" t="s">
        <v>58</v>
      </c>
      <c r="D755" s="1" t="s">
        <v>95</v>
      </c>
      <c r="E755" s="1">
        <v>7859.8461538461543</v>
      </c>
      <c r="F755" s="1">
        <v>7700.8461538461543</v>
      </c>
      <c r="G755" s="1">
        <v>159</v>
      </c>
      <c r="H755" s="1" t="s">
        <v>80</v>
      </c>
      <c r="I755" s="1" t="s">
        <v>160</v>
      </c>
      <c r="K755" t="str">
        <f>Table1[[#This Row],[Customer Profesi]]</f>
        <v>WIRASWASTA</v>
      </c>
      <c r="L755">
        <f>COUNTIFS(K755:$K$1001,K755)</f>
        <v>69</v>
      </c>
      <c r="M755">
        <f t="shared" si="35"/>
        <v>0</v>
      </c>
      <c r="N755">
        <f t="shared" si="36"/>
        <v>8</v>
      </c>
      <c r="O755">
        <f>COUNTIFS($N$2:N755,N755)</f>
        <v>752</v>
      </c>
      <c r="P755">
        <f t="shared" si="37"/>
        <v>0</v>
      </c>
    </row>
    <row r="756" spans="1:16" x14ac:dyDescent="0.25">
      <c r="A756" s="1" t="s">
        <v>116</v>
      </c>
      <c r="B756" s="1" t="s">
        <v>142</v>
      </c>
      <c r="C756" s="1" t="s">
        <v>58</v>
      </c>
      <c r="D756" s="1" t="s">
        <v>93</v>
      </c>
      <c r="E756" s="1">
        <v>5520.7317073170734</v>
      </c>
      <c r="F756" s="1">
        <v>5216.7317073170734</v>
      </c>
      <c r="G756" s="1">
        <v>304</v>
      </c>
      <c r="H756" s="1" t="s">
        <v>81</v>
      </c>
      <c r="I756" s="1" t="s">
        <v>160</v>
      </c>
      <c r="K756" t="str">
        <f>Table1[[#This Row],[Customer Profesi]]</f>
        <v>KARYAWAN SWASTA</v>
      </c>
      <c r="L756">
        <f>COUNTIFS(K756:$K$1001,K756)</f>
        <v>63</v>
      </c>
      <c r="M756">
        <f t="shared" si="35"/>
        <v>0</v>
      </c>
      <c r="N756">
        <f t="shared" si="36"/>
        <v>8</v>
      </c>
      <c r="O756">
        <f>COUNTIFS($N$2:N756,N756)</f>
        <v>753</v>
      </c>
      <c r="P756">
        <f t="shared" si="37"/>
        <v>0</v>
      </c>
    </row>
    <row r="757" spans="1:16" x14ac:dyDescent="0.25">
      <c r="A757" s="1" t="s">
        <v>116</v>
      </c>
      <c r="B757" s="1" t="s">
        <v>142</v>
      </c>
      <c r="C757" s="1" t="s">
        <v>59</v>
      </c>
      <c r="D757" s="1" t="s">
        <v>97</v>
      </c>
      <c r="E757" s="1">
        <v>6539.3039215686276</v>
      </c>
      <c r="F757" s="1">
        <v>6200.3039215686276</v>
      </c>
      <c r="G757" s="1">
        <v>339</v>
      </c>
      <c r="H757" s="1" t="s">
        <v>82</v>
      </c>
      <c r="I757" s="1" t="s">
        <v>160</v>
      </c>
      <c r="K757" t="str">
        <f>Table1[[#This Row],[Customer Profesi]]</f>
        <v>PEGAWAI NEGERI</v>
      </c>
      <c r="L757">
        <f>COUNTIFS(K757:$K$1001,K757)</f>
        <v>60</v>
      </c>
      <c r="M757">
        <f t="shared" si="35"/>
        <v>0</v>
      </c>
      <c r="N757">
        <f t="shared" si="36"/>
        <v>8</v>
      </c>
      <c r="O757">
        <f>COUNTIFS($N$2:N757,N757)</f>
        <v>754</v>
      </c>
      <c r="P757">
        <f t="shared" si="37"/>
        <v>0</v>
      </c>
    </row>
    <row r="758" spans="1:16" x14ac:dyDescent="0.25">
      <c r="A758" s="1" t="s">
        <v>116</v>
      </c>
      <c r="B758" s="1" t="s">
        <v>142</v>
      </c>
      <c r="C758" s="1" t="s">
        <v>59</v>
      </c>
      <c r="D758" s="1" t="s">
        <v>92</v>
      </c>
      <c r="E758" s="1">
        <v>9157.174757281553</v>
      </c>
      <c r="F758" s="1">
        <v>8675.174757281553</v>
      </c>
      <c r="G758" s="1">
        <v>482</v>
      </c>
      <c r="H758" s="1" t="s">
        <v>81</v>
      </c>
      <c r="I758" s="1" t="s">
        <v>160</v>
      </c>
      <c r="K758" t="str">
        <f>Table1[[#This Row],[Customer Profesi]]</f>
        <v>KARYAWAN SWASTA</v>
      </c>
      <c r="L758">
        <f>COUNTIFS(K758:$K$1001,K758)</f>
        <v>62</v>
      </c>
      <c r="M758">
        <f t="shared" si="35"/>
        <v>0</v>
      </c>
      <c r="N758">
        <f t="shared" si="36"/>
        <v>8</v>
      </c>
      <c r="O758">
        <f>COUNTIFS($N$2:N758,N758)</f>
        <v>755</v>
      </c>
      <c r="P758">
        <f t="shared" si="37"/>
        <v>0</v>
      </c>
    </row>
    <row r="759" spans="1:16" x14ac:dyDescent="0.25">
      <c r="A759" s="1" t="s">
        <v>116</v>
      </c>
      <c r="B759" s="1" t="s">
        <v>142</v>
      </c>
      <c r="C759" s="1" t="s">
        <v>59</v>
      </c>
      <c r="D759" s="1" t="s">
        <v>100</v>
      </c>
      <c r="E759" s="1">
        <v>11209.619047619046</v>
      </c>
      <c r="F759" s="1">
        <v>10971.619047619046</v>
      </c>
      <c r="G759" s="1">
        <v>238</v>
      </c>
      <c r="H759" s="1" t="s">
        <v>80</v>
      </c>
      <c r="I759" s="1" t="s">
        <v>160</v>
      </c>
      <c r="K759" t="str">
        <f>Table1[[#This Row],[Customer Profesi]]</f>
        <v>WIRASWASTA</v>
      </c>
      <c r="L759">
        <f>COUNTIFS(K759:$K$1001,K759)</f>
        <v>68</v>
      </c>
      <c r="M759">
        <f t="shared" si="35"/>
        <v>0</v>
      </c>
      <c r="N759">
        <f t="shared" si="36"/>
        <v>8</v>
      </c>
      <c r="O759">
        <f>COUNTIFS($N$2:N759,N759)</f>
        <v>756</v>
      </c>
      <c r="P759">
        <f t="shared" si="37"/>
        <v>0</v>
      </c>
    </row>
    <row r="760" spans="1:16" x14ac:dyDescent="0.25">
      <c r="A760" s="1" t="s">
        <v>116</v>
      </c>
      <c r="B760" s="1" t="s">
        <v>142</v>
      </c>
      <c r="C760" s="1" t="s">
        <v>60</v>
      </c>
      <c r="D760" s="1" t="s">
        <v>99</v>
      </c>
      <c r="E760" s="1">
        <v>7392.272727272727</v>
      </c>
      <c r="F760" s="1">
        <v>7218.272727272727</v>
      </c>
      <c r="G760" s="1">
        <v>174</v>
      </c>
      <c r="H760" s="1" t="s">
        <v>81</v>
      </c>
      <c r="I760" s="1" t="s">
        <v>160</v>
      </c>
      <c r="K760" t="str">
        <f>Table1[[#This Row],[Customer Profesi]]</f>
        <v>KARYAWAN SWASTA</v>
      </c>
      <c r="L760">
        <f>COUNTIFS(K760:$K$1001,K760)</f>
        <v>61</v>
      </c>
      <c r="M760">
        <f t="shared" si="35"/>
        <v>0</v>
      </c>
      <c r="N760">
        <f t="shared" si="36"/>
        <v>8</v>
      </c>
      <c r="O760">
        <f>COUNTIFS($N$2:N760,N760)</f>
        <v>757</v>
      </c>
      <c r="P760">
        <f t="shared" si="37"/>
        <v>0</v>
      </c>
    </row>
    <row r="761" spans="1:16" x14ac:dyDescent="0.25">
      <c r="A761" s="1" t="s">
        <v>116</v>
      </c>
      <c r="B761" s="1" t="s">
        <v>142</v>
      </c>
      <c r="C761" s="1" t="s">
        <v>58</v>
      </c>
      <c r="D761" s="1" t="s">
        <v>96</v>
      </c>
      <c r="E761" s="1">
        <v>9587.7435897435898</v>
      </c>
      <c r="F761" s="1">
        <v>9217.7435897435898</v>
      </c>
      <c r="G761" s="1">
        <v>370</v>
      </c>
      <c r="H761" s="1" t="s">
        <v>83</v>
      </c>
      <c r="I761" s="1" t="s">
        <v>160</v>
      </c>
      <c r="K761" t="str">
        <f>Table1[[#This Row],[Customer Profesi]]</f>
        <v>TENAGA KESEHATAN</v>
      </c>
      <c r="L761">
        <f>COUNTIFS(K761:$K$1001,K761)</f>
        <v>20</v>
      </c>
      <c r="M761">
        <f t="shared" si="35"/>
        <v>0</v>
      </c>
      <c r="N761">
        <f t="shared" si="36"/>
        <v>8</v>
      </c>
      <c r="O761">
        <f>COUNTIFS($N$2:N761,N761)</f>
        <v>758</v>
      </c>
      <c r="P761">
        <f t="shared" si="37"/>
        <v>0</v>
      </c>
    </row>
    <row r="762" spans="1:16" x14ac:dyDescent="0.25">
      <c r="A762" s="1" t="s">
        <v>116</v>
      </c>
      <c r="B762" s="1" t="s">
        <v>142</v>
      </c>
      <c r="C762" s="1" t="s">
        <v>60</v>
      </c>
      <c r="D762" s="1" t="s">
        <v>98</v>
      </c>
      <c r="E762" s="1">
        <v>6786.7368421052633</v>
      </c>
      <c r="F762" s="1">
        <v>6691.7368421052633</v>
      </c>
      <c r="G762" s="1">
        <v>95</v>
      </c>
      <c r="H762" s="1" t="s">
        <v>81</v>
      </c>
      <c r="I762" s="1" t="s">
        <v>160</v>
      </c>
      <c r="K762" t="str">
        <f>Table1[[#This Row],[Customer Profesi]]</f>
        <v>KARYAWAN SWASTA</v>
      </c>
      <c r="L762">
        <f>COUNTIFS(K762:$K$1001,K762)</f>
        <v>60</v>
      </c>
      <c r="M762">
        <f t="shared" si="35"/>
        <v>0</v>
      </c>
      <c r="N762">
        <f t="shared" si="36"/>
        <v>8</v>
      </c>
      <c r="O762">
        <f>COUNTIFS($N$2:N762,N762)</f>
        <v>759</v>
      </c>
      <c r="P762">
        <f t="shared" si="37"/>
        <v>0</v>
      </c>
    </row>
    <row r="763" spans="1:16" x14ac:dyDescent="0.25">
      <c r="A763" s="1" t="s">
        <v>116</v>
      </c>
      <c r="B763" s="1" t="s">
        <v>142</v>
      </c>
      <c r="C763" s="1" t="s">
        <v>58</v>
      </c>
      <c r="D763" s="1" t="s">
        <v>97</v>
      </c>
      <c r="E763" s="1">
        <v>6598.3039215686276</v>
      </c>
      <c r="F763" s="1">
        <v>6200.3039215686276</v>
      </c>
      <c r="G763" s="1">
        <v>398</v>
      </c>
      <c r="H763" s="1" t="s">
        <v>82</v>
      </c>
      <c r="I763" s="1" t="s">
        <v>160</v>
      </c>
      <c r="K763" t="str">
        <f>Table1[[#This Row],[Customer Profesi]]</f>
        <v>PEGAWAI NEGERI</v>
      </c>
      <c r="L763">
        <f>COUNTIFS(K763:$K$1001,K763)</f>
        <v>59</v>
      </c>
      <c r="M763">
        <f t="shared" si="35"/>
        <v>0</v>
      </c>
      <c r="N763">
        <f t="shared" si="36"/>
        <v>8</v>
      </c>
      <c r="O763">
        <f>COUNTIFS($N$2:N763,N763)</f>
        <v>760</v>
      </c>
      <c r="P763">
        <f t="shared" si="37"/>
        <v>0</v>
      </c>
    </row>
    <row r="764" spans="1:16" x14ac:dyDescent="0.25">
      <c r="A764" s="1" t="s">
        <v>116</v>
      </c>
      <c r="B764" s="1" t="s">
        <v>142</v>
      </c>
      <c r="C764" s="1" t="s">
        <v>59</v>
      </c>
      <c r="D764" s="1" t="s">
        <v>99</v>
      </c>
      <c r="E764" s="1">
        <v>7360.272727272727</v>
      </c>
      <c r="F764" s="1">
        <v>7218.272727272727</v>
      </c>
      <c r="G764" s="1">
        <v>142</v>
      </c>
      <c r="H764" s="1" t="s">
        <v>82</v>
      </c>
      <c r="I764" s="1" t="s">
        <v>160</v>
      </c>
      <c r="K764" t="str">
        <f>Table1[[#This Row],[Customer Profesi]]</f>
        <v>PEGAWAI NEGERI</v>
      </c>
      <c r="L764">
        <f>COUNTIFS(K764:$K$1001,K764)</f>
        <v>58</v>
      </c>
      <c r="M764">
        <f t="shared" si="35"/>
        <v>0</v>
      </c>
      <c r="N764">
        <f t="shared" si="36"/>
        <v>8</v>
      </c>
      <c r="O764">
        <f>COUNTIFS($N$2:N764,N764)</f>
        <v>761</v>
      </c>
      <c r="P764">
        <f t="shared" si="37"/>
        <v>0</v>
      </c>
    </row>
    <row r="765" spans="1:16" x14ac:dyDescent="0.25">
      <c r="A765" s="1" t="s">
        <v>116</v>
      </c>
      <c r="B765" s="1" t="s">
        <v>142</v>
      </c>
      <c r="C765" s="1" t="s">
        <v>60</v>
      </c>
      <c r="D765" s="1" t="s">
        <v>94</v>
      </c>
      <c r="E765" s="1">
        <v>8575.5108695652179</v>
      </c>
      <c r="F765" s="1">
        <v>8191.5108695652179</v>
      </c>
      <c r="G765" s="1">
        <v>384</v>
      </c>
      <c r="H765" s="1" t="s">
        <v>82</v>
      </c>
      <c r="I765" s="1" t="s">
        <v>160</v>
      </c>
      <c r="K765" t="str">
        <f>Table1[[#This Row],[Customer Profesi]]</f>
        <v>PEGAWAI NEGERI</v>
      </c>
      <c r="L765">
        <f>COUNTIFS(K765:$K$1001,K765)</f>
        <v>57</v>
      </c>
      <c r="M765">
        <f t="shared" si="35"/>
        <v>0</v>
      </c>
      <c r="N765">
        <f t="shared" si="36"/>
        <v>8</v>
      </c>
      <c r="O765">
        <f>COUNTIFS($N$2:N765,N765)</f>
        <v>762</v>
      </c>
      <c r="P765">
        <f t="shared" si="37"/>
        <v>0</v>
      </c>
    </row>
    <row r="766" spans="1:16" x14ac:dyDescent="0.25">
      <c r="A766" s="1" t="s">
        <v>116</v>
      </c>
      <c r="B766" s="1" t="s">
        <v>142</v>
      </c>
      <c r="C766" s="1" t="s">
        <v>60</v>
      </c>
      <c r="D766" s="1" t="s">
        <v>100</v>
      </c>
      <c r="E766" s="1">
        <v>11104.619047619046</v>
      </c>
      <c r="F766" s="1">
        <v>10971.619047619046</v>
      </c>
      <c r="G766" s="1">
        <v>133</v>
      </c>
      <c r="H766" s="1" t="s">
        <v>80</v>
      </c>
      <c r="I766" s="1" t="s">
        <v>160</v>
      </c>
      <c r="K766" t="str">
        <f>Table1[[#This Row],[Customer Profesi]]</f>
        <v>WIRASWASTA</v>
      </c>
      <c r="L766">
        <f>COUNTIFS(K766:$K$1001,K766)</f>
        <v>67</v>
      </c>
      <c r="M766">
        <f t="shared" si="35"/>
        <v>0</v>
      </c>
      <c r="N766">
        <f t="shared" si="36"/>
        <v>8</v>
      </c>
      <c r="O766">
        <f>COUNTIFS($N$2:N766,N766)</f>
        <v>763</v>
      </c>
      <c r="P766">
        <f t="shared" si="37"/>
        <v>0</v>
      </c>
    </row>
    <row r="767" spans="1:16" x14ac:dyDescent="0.25">
      <c r="A767" s="1" t="s">
        <v>116</v>
      </c>
      <c r="B767" s="1" t="s">
        <v>142</v>
      </c>
      <c r="C767" s="1" t="s">
        <v>58</v>
      </c>
      <c r="D767" s="1" t="s">
        <v>100</v>
      </c>
      <c r="E767" s="1">
        <v>11331.619047619046</v>
      </c>
      <c r="F767" s="1">
        <v>10971.619047619046</v>
      </c>
      <c r="G767" s="1">
        <v>360</v>
      </c>
      <c r="H767" s="1" t="s">
        <v>80</v>
      </c>
      <c r="I767" s="1" t="s">
        <v>160</v>
      </c>
      <c r="K767" t="str">
        <f>Table1[[#This Row],[Customer Profesi]]</f>
        <v>WIRASWASTA</v>
      </c>
      <c r="L767">
        <f>COUNTIFS(K767:$K$1001,K767)</f>
        <v>66</v>
      </c>
      <c r="M767">
        <f t="shared" si="35"/>
        <v>0</v>
      </c>
      <c r="N767">
        <f t="shared" si="36"/>
        <v>8</v>
      </c>
      <c r="O767">
        <f>COUNTIFS($N$2:N767,N767)</f>
        <v>764</v>
      </c>
      <c r="P767">
        <f t="shared" si="37"/>
        <v>0</v>
      </c>
    </row>
    <row r="768" spans="1:16" x14ac:dyDescent="0.25">
      <c r="A768" s="1" t="s">
        <v>116</v>
      </c>
      <c r="B768" s="1" t="s">
        <v>142</v>
      </c>
      <c r="C768" s="1" t="s">
        <v>58</v>
      </c>
      <c r="D768" s="1" t="s">
        <v>92</v>
      </c>
      <c r="E768" s="1">
        <v>8787.174757281553</v>
      </c>
      <c r="F768" s="1">
        <v>8675.174757281553</v>
      </c>
      <c r="G768" s="1">
        <v>112</v>
      </c>
      <c r="H768" s="1" t="s">
        <v>80</v>
      </c>
      <c r="I768" s="1" t="s">
        <v>160</v>
      </c>
      <c r="K768" t="str">
        <f>Table1[[#This Row],[Customer Profesi]]</f>
        <v>WIRASWASTA</v>
      </c>
      <c r="L768">
        <f>COUNTIFS(K768:$K$1001,K768)</f>
        <v>65</v>
      </c>
      <c r="M768">
        <f t="shared" si="35"/>
        <v>0</v>
      </c>
      <c r="N768">
        <f t="shared" si="36"/>
        <v>8</v>
      </c>
      <c r="O768">
        <f>COUNTIFS($N$2:N768,N768)</f>
        <v>765</v>
      </c>
      <c r="P768">
        <f t="shared" si="37"/>
        <v>0</v>
      </c>
    </row>
    <row r="769" spans="1:16" x14ac:dyDescent="0.25">
      <c r="A769" s="1" t="s">
        <v>116</v>
      </c>
      <c r="B769" s="1" t="s">
        <v>142</v>
      </c>
      <c r="C769" s="1" t="s">
        <v>58</v>
      </c>
      <c r="D769" s="1" t="s">
        <v>93</v>
      </c>
      <c r="E769" s="1">
        <v>5472.7317073170734</v>
      </c>
      <c r="F769" s="1">
        <v>5216.7317073170734</v>
      </c>
      <c r="G769" s="1">
        <v>256</v>
      </c>
      <c r="H769" s="1" t="s">
        <v>80</v>
      </c>
      <c r="I769" s="1" t="s">
        <v>160</v>
      </c>
      <c r="K769" t="str">
        <f>Table1[[#This Row],[Customer Profesi]]</f>
        <v>WIRASWASTA</v>
      </c>
      <c r="L769">
        <f>COUNTIFS(K769:$K$1001,K769)</f>
        <v>64</v>
      </c>
      <c r="M769">
        <f t="shared" si="35"/>
        <v>0</v>
      </c>
      <c r="N769">
        <f t="shared" si="36"/>
        <v>8</v>
      </c>
      <c r="O769">
        <f>COUNTIFS($N$2:N769,N769)</f>
        <v>766</v>
      </c>
      <c r="P769">
        <f t="shared" si="37"/>
        <v>0</v>
      </c>
    </row>
    <row r="770" spans="1:16" x14ac:dyDescent="0.25">
      <c r="A770" s="1" t="s">
        <v>116</v>
      </c>
      <c r="B770" s="1" t="s">
        <v>142</v>
      </c>
      <c r="C770" s="1" t="s">
        <v>59</v>
      </c>
      <c r="D770" s="1" t="s">
        <v>98</v>
      </c>
      <c r="E770" s="1">
        <v>6746.7368421052633</v>
      </c>
      <c r="F770" s="1">
        <v>6691.7368421052633</v>
      </c>
      <c r="G770" s="1">
        <v>55</v>
      </c>
      <c r="H770" s="1" t="s">
        <v>81</v>
      </c>
      <c r="I770" s="1" t="s">
        <v>160</v>
      </c>
      <c r="K770" t="str">
        <f>Table1[[#This Row],[Customer Profesi]]</f>
        <v>KARYAWAN SWASTA</v>
      </c>
      <c r="L770">
        <f>COUNTIFS(K770:$K$1001,K770)</f>
        <v>59</v>
      </c>
      <c r="M770">
        <f t="shared" ref="M770:M833" si="38">IF(L770=1,1,0)</f>
        <v>0</v>
      </c>
      <c r="N770">
        <f t="shared" ref="N770:N833" si="39">RANK(M770,$M$2:$M$1001,0)</f>
        <v>8</v>
      </c>
      <c r="O770">
        <f>COUNTIFS($N$2:N770,N770)</f>
        <v>767</v>
      </c>
      <c r="P770">
        <f t="shared" si="37"/>
        <v>0</v>
      </c>
    </row>
    <row r="771" spans="1:16" x14ac:dyDescent="0.25">
      <c r="A771" s="1" t="s">
        <v>116</v>
      </c>
      <c r="B771" s="1" t="s">
        <v>142</v>
      </c>
      <c r="C771" s="1" t="s">
        <v>59</v>
      </c>
      <c r="D771" s="1" t="s">
        <v>97</v>
      </c>
      <c r="E771" s="1">
        <v>6308.3039215686276</v>
      </c>
      <c r="F771" s="1">
        <v>6200.3039215686276</v>
      </c>
      <c r="G771" s="1">
        <v>108</v>
      </c>
      <c r="H771" s="1" t="s">
        <v>83</v>
      </c>
      <c r="I771" s="1" t="s">
        <v>160</v>
      </c>
      <c r="K771" t="str">
        <f>Table1[[#This Row],[Customer Profesi]]</f>
        <v>TENAGA KESEHATAN</v>
      </c>
      <c r="L771">
        <f>COUNTIFS(K771:$K$1001,K771)</f>
        <v>19</v>
      </c>
      <c r="M771">
        <f t="shared" si="38"/>
        <v>0</v>
      </c>
      <c r="N771">
        <f t="shared" si="39"/>
        <v>8</v>
      </c>
      <c r="O771">
        <f>COUNTIFS($N$2:N771,N771)</f>
        <v>768</v>
      </c>
      <c r="P771">
        <f t="shared" ref="P771:P834" si="40">IF(M771=0,0,N771+O771)</f>
        <v>0</v>
      </c>
    </row>
    <row r="772" spans="1:16" x14ac:dyDescent="0.25">
      <c r="A772" s="1" t="s">
        <v>116</v>
      </c>
      <c r="B772" s="1" t="s">
        <v>142</v>
      </c>
      <c r="C772" s="1" t="s">
        <v>60</v>
      </c>
      <c r="D772" s="1" t="s">
        <v>101</v>
      </c>
      <c r="E772" s="1">
        <v>6082.6842105263158</v>
      </c>
      <c r="F772" s="1">
        <v>5727.6842105263158</v>
      </c>
      <c r="G772" s="1">
        <v>355</v>
      </c>
      <c r="H772" s="1" t="s">
        <v>84</v>
      </c>
      <c r="I772" s="1" t="s">
        <v>160</v>
      </c>
      <c r="K772" t="str">
        <f>Table1[[#This Row],[Customer Profesi]]</f>
        <v>PENDIDIKAN</v>
      </c>
      <c r="L772">
        <f>COUNTIFS(K772:$K$1001,K772)</f>
        <v>35</v>
      </c>
      <c r="M772">
        <f t="shared" si="38"/>
        <v>0</v>
      </c>
      <c r="N772">
        <f t="shared" si="39"/>
        <v>8</v>
      </c>
      <c r="O772">
        <f>COUNTIFS($N$2:N772,N772)</f>
        <v>769</v>
      </c>
      <c r="P772">
        <f t="shared" si="40"/>
        <v>0</v>
      </c>
    </row>
    <row r="773" spans="1:16" x14ac:dyDescent="0.25">
      <c r="A773" s="1" t="s">
        <v>116</v>
      </c>
      <c r="B773" s="1" t="s">
        <v>142</v>
      </c>
      <c r="C773" s="1" t="s">
        <v>58</v>
      </c>
      <c r="D773" s="1" t="s">
        <v>100</v>
      </c>
      <c r="E773" s="1">
        <v>11455.619047619046</v>
      </c>
      <c r="F773" s="1">
        <v>10971.619047619046</v>
      </c>
      <c r="G773" s="1">
        <v>484</v>
      </c>
      <c r="H773" s="1" t="s">
        <v>82</v>
      </c>
      <c r="I773" s="1" t="s">
        <v>160</v>
      </c>
      <c r="K773" t="str">
        <f>Table1[[#This Row],[Customer Profesi]]</f>
        <v>PEGAWAI NEGERI</v>
      </c>
      <c r="L773">
        <f>COUNTIFS(K773:$K$1001,K773)</f>
        <v>56</v>
      </c>
      <c r="M773">
        <f t="shared" si="38"/>
        <v>0</v>
      </c>
      <c r="N773">
        <f t="shared" si="39"/>
        <v>8</v>
      </c>
      <c r="O773">
        <f>COUNTIFS($N$2:N773,N773)</f>
        <v>770</v>
      </c>
      <c r="P773">
        <f t="shared" si="40"/>
        <v>0</v>
      </c>
    </row>
    <row r="774" spans="1:16" x14ac:dyDescent="0.25">
      <c r="A774" s="1" t="s">
        <v>116</v>
      </c>
      <c r="B774" s="1" t="s">
        <v>143</v>
      </c>
      <c r="C774" s="1" t="s">
        <v>61</v>
      </c>
      <c r="D774" s="1" t="s">
        <v>98</v>
      </c>
      <c r="E774" s="1">
        <v>6893.7368421052633</v>
      </c>
      <c r="F774" s="1">
        <v>6691.7368421052633</v>
      </c>
      <c r="G774" s="1">
        <v>202</v>
      </c>
      <c r="H774" s="1" t="s">
        <v>84</v>
      </c>
      <c r="I774" s="1" t="s">
        <v>160</v>
      </c>
      <c r="K774" t="str">
        <f>Table1[[#This Row],[Customer Profesi]]</f>
        <v>PENDIDIKAN</v>
      </c>
      <c r="L774">
        <f>COUNTIFS(K774:$K$1001,K774)</f>
        <v>34</v>
      </c>
      <c r="M774">
        <f t="shared" si="38"/>
        <v>0</v>
      </c>
      <c r="N774">
        <f t="shared" si="39"/>
        <v>8</v>
      </c>
      <c r="O774">
        <f>COUNTIFS($N$2:N774,N774)</f>
        <v>771</v>
      </c>
      <c r="P774">
        <f t="shared" si="40"/>
        <v>0</v>
      </c>
    </row>
    <row r="775" spans="1:16" x14ac:dyDescent="0.25">
      <c r="A775" s="1" t="s">
        <v>116</v>
      </c>
      <c r="B775" s="1" t="s">
        <v>143</v>
      </c>
      <c r="C775" s="1" t="s">
        <v>62</v>
      </c>
      <c r="D775" s="1" t="s">
        <v>95</v>
      </c>
      <c r="E775" s="1">
        <v>7801.8461538461543</v>
      </c>
      <c r="F775" s="1">
        <v>7700.8461538461543</v>
      </c>
      <c r="G775" s="1">
        <v>101</v>
      </c>
      <c r="H775" s="1" t="s">
        <v>84</v>
      </c>
      <c r="I775" s="1" t="s">
        <v>160</v>
      </c>
      <c r="K775" t="str">
        <f>Table1[[#This Row],[Customer Profesi]]</f>
        <v>PENDIDIKAN</v>
      </c>
      <c r="L775">
        <f>COUNTIFS(K775:$K$1001,K775)</f>
        <v>33</v>
      </c>
      <c r="M775">
        <f t="shared" si="38"/>
        <v>0</v>
      </c>
      <c r="N775">
        <f t="shared" si="39"/>
        <v>8</v>
      </c>
      <c r="O775">
        <f>COUNTIFS($N$2:N775,N775)</f>
        <v>772</v>
      </c>
      <c r="P775">
        <f t="shared" si="40"/>
        <v>0</v>
      </c>
    </row>
    <row r="776" spans="1:16" x14ac:dyDescent="0.25">
      <c r="A776" s="1" t="s">
        <v>116</v>
      </c>
      <c r="B776" s="1" t="s">
        <v>143</v>
      </c>
      <c r="C776" s="1" t="s">
        <v>61</v>
      </c>
      <c r="D776" s="1" t="s">
        <v>101</v>
      </c>
      <c r="E776" s="1">
        <v>5783.6842105263158</v>
      </c>
      <c r="F776" s="1">
        <v>5727.6842105263158</v>
      </c>
      <c r="G776" s="1">
        <v>56</v>
      </c>
      <c r="H776" s="1" t="s">
        <v>82</v>
      </c>
      <c r="I776" s="1" t="s">
        <v>160</v>
      </c>
      <c r="K776" t="str">
        <f>Table1[[#This Row],[Customer Profesi]]</f>
        <v>PEGAWAI NEGERI</v>
      </c>
      <c r="L776">
        <f>COUNTIFS(K776:$K$1001,K776)</f>
        <v>55</v>
      </c>
      <c r="M776">
        <f t="shared" si="38"/>
        <v>0</v>
      </c>
      <c r="N776">
        <f t="shared" si="39"/>
        <v>8</v>
      </c>
      <c r="O776">
        <f>COUNTIFS($N$2:N776,N776)</f>
        <v>773</v>
      </c>
      <c r="P776">
        <f t="shared" si="40"/>
        <v>0</v>
      </c>
    </row>
    <row r="777" spans="1:16" x14ac:dyDescent="0.25">
      <c r="A777" s="1" t="s">
        <v>116</v>
      </c>
      <c r="B777" s="1" t="s">
        <v>143</v>
      </c>
      <c r="C777" s="1" t="s">
        <v>61</v>
      </c>
      <c r="D777" s="1" t="s">
        <v>95</v>
      </c>
      <c r="E777" s="1">
        <v>8107.8461538461543</v>
      </c>
      <c r="F777" s="1">
        <v>7700.8461538461543</v>
      </c>
      <c r="G777" s="1">
        <v>407</v>
      </c>
      <c r="H777" s="1" t="s">
        <v>81</v>
      </c>
      <c r="I777" s="1" t="s">
        <v>160</v>
      </c>
      <c r="K777" t="str">
        <f>Table1[[#This Row],[Customer Profesi]]</f>
        <v>KARYAWAN SWASTA</v>
      </c>
      <c r="L777">
        <f>COUNTIFS(K777:$K$1001,K777)</f>
        <v>58</v>
      </c>
      <c r="M777">
        <f t="shared" si="38"/>
        <v>0</v>
      </c>
      <c r="N777">
        <f t="shared" si="39"/>
        <v>8</v>
      </c>
      <c r="O777">
        <f>COUNTIFS($N$2:N777,N777)</f>
        <v>774</v>
      </c>
      <c r="P777">
        <f t="shared" si="40"/>
        <v>0</v>
      </c>
    </row>
    <row r="778" spans="1:16" x14ac:dyDescent="0.25">
      <c r="A778" s="1" t="s">
        <v>116</v>
      </c>
      <c r="B778" s="1" t="s">
        <v>143</v>
      </c>
      <c r="C778" s="1" t="s">
        <v>62</v>
      </c>
      <c r="D778" s="1" t="s">
        <v>94</v>
      </c>
      <c r="E778" s="1">
        <v>8476.5108695652179</v>
      </c>
      <c r="F778" s="1">
        <v>8191.5108695652179</v>
      </c>
      <c r="G778" s="1">
        <v>285</v>
      </c>
      <c r="H778" s="1" t="s">
        <v>80</v>
      </c>
      <c r="I778" s="1" t="s">
        <v>160</v>
      </c>
      <c r="K778" t="str">
        <f>Table1[[#This Row],[Customer Profesi]]</f>
        <v>WIRASWASTA</v>
      </c>
      <c r="L778">
        <f>COUNTIFS(K778:$K$1001,K778)</f>
        <v>63</v>
      </c>
      <c r="M778">
        <f t="shared" si="38"/>
        <v>0</v>
      </c>
      <c r="N778">
        <f t="shared" si="39"/>
        <v>8</v>
      </c>
      <c r="O778">
        <f>COUNTIFS($N$2:N778,N778)</f>
        <v>775</v>
      </c>
      <c r="P778">
        <f t="shared" si="40"/>
        <v>0</v>
      </c>
    </row>
    <row r="779" spans="1:16" x14ac:dyDescent="0.25">
      <c r="A779" s="1" t="s">
        <v>116</v>
      </c>
      <c r="B779" s="1" t="s">
        <v>143</v>
      </c>
      <c r="C779" s="1" t="s">
        <v>61</v>
      </c>
      <c r="D779" s="1" t="s">
        <v>94</v>
      </c>
      <c r="E779" s="1">
        <v>8255.5108695652179</v>
      </c>
      <c r="F779" s="1">
        <v>8191.5108695652179</v>
      </c>
      <c r="G779" s="1">
        <v>64</v>
      </c>
      <c r="H779" s="1" t="s">
        <v>81</v>
      </c>
      <c r="I779" s="1" t="s">
        <v>160</v>
      </c>
      <c r="K779" t="str">
        <f>Table1[[#This Row],[Customer Profesi]]</f>
        <v>KARYAWAN SWASTA</v>
      </c>
      <c r="L779">
        <f>COUNTIFS(K779:$K$1001,K779)</f>
        <v>57</v>
      </c>
      <c r="M779">
        <f t="shared" si="38"/>
        <v>0</v>
      </c>
      <c r="N779">
        <f t="shared" si="39"/>
        <v>8</v>
      </c>
      <c r="O779">
        <f>COUNTIFS($N$2:N779,N779)</f>
        <v>776</v>
      </c>
      <c r="P779">
        <f t="shared" si="40"/>
        <v>0</v>
      </c>
    </row>
    <row r="780" spans="1:16" x14ac:dyDescent="0.25">
      <c r="A780" s="1" t="s">
        <v>116</v>
      </c>
      <c r="B780" s="1" t="s">
        <v>143</v>
      </c>
      <c r="C780" s="1" t="s">
        <v>62</v>
      </c>
      <c r="D780" s="1" t="s">
        <v>96</v>
      </c>
      <c r="E780" s="1">
        <v>9487.7435897435898</v>
      </c>
      <c r="F780" s="1">
        <v>9217.7435897435898</v>
      </c>
      <c r="G780" s="1">
        <v>270</v>
      </c>
      <c r="H780" s="1" t="s">
        <v>80</v>
      </c>
      <c r="I780" s="1" t="s">
        <v>160</v>
      </c>
      <c r="K780" t="str">
        <f>Table1[[#This Row],[Customer Profesi]]</f>
        <v>WIRASWASTA</v>
      </c>
      <c r="L780">
        <f>COUNTIFS(K780:$K$1001,K780)</f>
        <v>62</v>
      </c>
      <c r="M780">
        <f t="shared" si="38"/>
        <v>0</v>
      </c>
      <c r="N780">
        <f t="shared" si="39"/>
        <v>8</v>
      </c>
      <c r="O780">
        <f>COUNTIFS($N$2:N780,N780)</f>
        <v>777</v>
      </c>
      <c r="P780">
        <f t="shared" si="40"/>
        <v>0</v>
      </c>
    </row>
    <row r="781" spans="1:16" x14ac:dyDescent="0.25">
      <c r="A781" s="1" t="s">
        <v>116</v>
      </c>
      <c r="B781" s="1" t="s">
        <v>143</v>
      </c>
      <c r="C781" s="1" t="s">
        <v>61</v>
      </c>
      <c r="D781" s="1" t="s">
        <v>95</v>
      </c>
      <c r="E781" s="1">
        <v>8118.8461538461543</v>
      </c>
      <c r="F781" s="1">
        <v>7700.8461538461543</v>
      </c>
      <c r="G781" s="1">
        <v>418</v>
      </c>
      <c r="H781" s="1" t="s">
        <v>82</v>
      </c>
      <c r="I781" s="1" t="s">
        <v>160</v>
      </c>
      <c r="K781" t="str">
        <f>Table1[[#This Row],[Customer Profesi]]</f>
        <v>PEGAWAI NEGERI</v>
      </c>
      <c r="L781">
        <f>COUNTIFS(K781:$K$1001,K781)</f>
        <v>54</v>
      </c>
      <c r="M781">
        <f t="shared" si="38"/>
        <v>0</v>
      </c>
      <c r="N781">
        <f t="shared" si="39"/>
        <v>8</v>
      </c>
      <c r="O781">
        <f>COUNTIFS($N$2:N781,N781)</f>
        <v>778</v>
      </c>
      <c r="P781">
        <f t="shared" si="40"/>
        <v>0</v>
      </c>
    </row>
    <row r="782" spans="1:16" x14ac:dyDescent="0.25">
      <c r="A782" s="1" t="s">
        <v>116</v>
      </c>
      <c r="B782" s="1" t="s">
        <v>143</v>
      </c>
      <c r="C782" s="1" t="s">
        <v>61</v>
      </c>
      <c r="D782" s="1" t="s">
        <v>94</v>
      </c>
      <c r="E782" s="1">
        <v>8676.5108695652179</v>
      </c>
      <c r="F782" s="1">
        <v>8191.5108695652179</v>
      </c>
      <c r="G782" s="1">
        <v>485</v>
      </c>
      <c r="H782" s="1" t="s">
        <v>80</v>
      </c>
      <c r="I782" s="1" t="s">
        <v>160</v>
      </c>
      <c r="K782" t="str">
        <f>Table1[[#This Row],[Customer Profesi]]</f>
        <v>WIRASWASTA</v>
      </c>
      <c r="L782">
        <f>COUNTIFS(K782:$K$1001,K782)</f>
        <v>61</v>
      </c>
      <c r="M782">
        <f t="shared" si="38"/>
        <v>0</v>
      </c>
      <c r="N782">
        <f t="shared" si="39"/>
        <v>8</v>
      </c>
      <c r="O782">
        <f>COUNTIFS($N$2:N782,N782)</f>
        <v>779</v>
      </c>
      <c r="P782">
        <f t="shared" si="40"/>
        <v>0</v>
      </c>
    </row>
    <row r="783" spans="1:16" x14ac:dyDescent="0.25">
      <c r="A783" s="1" t="s">
        <v>116</v>
      </c>
      <c r="B783" s="1" t="s">
        <v>143</v>
      </c>
      <c r="C783" s="1" t="s">
        <v>61</v>
      </c>
      <c r="D783" s="1" t="s">
        <v>98</v>
      </c>
      <c r="E783" s="1">
        <v>7081.7368421052633</v>
      </c>
      <c r="F783" s="1">
        <v>6691.7368421052633</v>
      </c>
      <c r="G783" s="1">
        <v>390</v>
      </c>
      <c r="H783" s="1" t="s">
        <v>81</v>
      </c>
      <c r="I783" s="1" t="s">
        <v>160</v>
      </c>
      <c r="K783" t="str">
        <f>Table1[[#This Row],[Customer Profesi]]</f>
        <v>KARYAWAN SWASTA</v>
      </c>
      <c r="L783">
        <f>COUNTIFS(K783:$K$1001,K783)</f>
        <v>56</v>
      </c>
      <c r="M783">
        <f t="shared" si="38"/>
        <v>0</v>
      </c>
      <c r="N783">
        <f t="shared" si="39"/>
        <v>8</v>
      </c>
      <c r="O783">
        <f>COUNTIFS($N$2:N783,N783)</f>
        <v>780</v>
      </c>
      <c r="P783">
        <f t="shared" si="40"/>
        <v>0</v>
      </c>
    </row>
    <row r="784" spans="1:16" x14ac:dyDescent="0.25">
      <c r="A784" s="1" t="s">
        <v>116</v>
      </c>
      <c r="B784" s="1" t="s">
        <v>143</v>
      </c>
      <c r="C784" s="1" t="s">
        <v>62</v>
      </c>
      <c r="D784" s="1" t="s">
        <v>95</v>
      </c>
      <c r="E784" s="1">
        <v>7972.8461538461543</v>
      </c>
      <c r="F784" s="1">
        <v>7700.8461538461543</v>
      </c>
      <c r="G784" s="1">
        <v>272</v>
      </c>
      <c r="H784" s="1" t="s">
        <v>80</v>
      </c>
      <c r="I784" s="1" t="s">
        <v>160</v>
      </c>
      <c r="K784" t="str">
        <f>Table1[[#This Row],[Customer Profesi]]</f>
        <v>WIRASWASTA</v>
      </c>
      <c r="L784">
        <f>COUNTIFS(K784:$K$1001,K784)</f>
        <v>60</v>
      </c>
      <c r="M784">
        <f t="shared" si="38"/>
        <v>0</v>
      </c>
      <c r="N784">
        <f t="shared" si="39"/>
        <v>8</v>
      </c>
      <c r="O784">
        <f>COUNTIFS($N$2:N784,N784)</f>
        <v>781</v>
      </c>
      <c r="P784">
        <f t="shared" si="40"/>
        <v>0</v>
      </c>
    </row>
    <row r="785" spans="1:16" x14ac:dyDescent="0.25">
      <c r="A785" s="1" t="s">
        <v>116</v>
      </c>
      <c r="B785" s="1" t="s">
        <v>143</v>
      </c>
      <c r="C785" s="1" t="s">
        <v>62</v>
      </c>
      <c r="D785" s="1" t="s">
        <v>96</v>
      </c>
      <c r="E785" s="1">
        <v>9546.7435897435898</v>
      </c>
      <c r="F785" s="1">
        <v>9217.7435897435898</v>
      </c>
      <c r="G785" s="1">
        <v>329</v>
      </c>
      <c r="H785" s="1" t="s">
        <v>81</v>
      </c>
      <c r="I785" s="1" t="s">
        <v>160</v>
      </c>
      <c r="K785" t="str">
        <f>Table1[[#This Row],[Customer Profesi]]</f>
        <v>KARYAWAN SWASTA</v>
      </c>
      <c r="L785">
        <f>COUNTIFS(K785:$K$1001,K785)</f>
        <v>55</v>
      </c>
      <c r="M785">
        <f t="shared" si="38"/>
        <v>0</v>
      </c>
      <c r="N785">
        <f t="shared" si="39"/>
        <v>8</v>
      </c>
      <c r="O785">
        <f>COUNTIFS($N$2:N785,N785)</f>
        <v>782</v>
      </c>
      <c r="P785">
        <f t="shared" si="40"/>
        <v>0</v>
      </c>
    </row>
    <row r="786" spans="1:16" x14ac:dyDescent="0.25">
      <c r="A786" s="1" t="s">
        <v>116</v>
      </c>
      <c r="B786" s="1" t="s">
        <v>143</v>
      </c>
      <c r="C786" s="1" t="s">
        <v>63</v>
      </c>
      <c r="D786" s="1" t="s">
        <v>100</v>
      </c>
      <c r="E786" s="1">
        <v>11185.619047619046</v>
      </c>
      <c r="F786" s="1">
        <v>10971.619047619046</v>
      </c>
      <c r="G786" s="1">
        <v>214</v>
      </c>
      <c r="H786" s="1" t="s">
        <v>82</v>
      </c>
      <c r="I786" s="1" t="s">
        <v>160</v>
      </c>
      <c r="K786" t="str">
        <f>Table1[[#This Row],[Customer Profesi]]</f>
        <v>PEGAWAI NEGERI</v>
      </c>
      <c r="L786">
        <f>COUNTIFS(K786:$K$1001,K786)</f>
        <v>53</v>
      </c>
      <c r="M786">
        <f t="shared" si="38"/>
        <v>0</v>
      </c>
      <c r="N786">
        <f t="shared" si="39"/>
        <v>8</v>
      </c>
      <c r="O786">
        <f>COUNTIFS($N$2:N786,N786)</f>
        <v>783</v>
      </c>
      <c r="P786">
        <f t="shared" si="40"/>
        <v>0</v>
      </c>
    </row>
    <row r="787" spans="1:16" x14ac:dyDescent="0.25">
      <c r="A787" s="1" t="s">
        <v>116</v>
      </c>
      <c r="B787" s="1" t="s">
        <v>143</v>
      </c>
      <c r="C787" s="1" t="s">
        <v>62</v>
      </c>
      <c r="D787" s="1" t="s">
        <v>93</v>
      </c>
      <c r="E787" s="1">
        <v>5511.7317073170734</v>
      </c>
      <c r="F787" s="1">
        <v>5216.7317073170734</v>
      </c>
      <c r="G787" s="1">
        <v>295</v>
      </c>
      <c r="H787" s="1" t="s">
        <v>81</v>
      </c>
      <c r="I787" s="1" t="s">
        <v>160</v>
      </c>
      <c r="K787" t="str">
        <f>Table1[[#This Row],[Customer Profesi]]</f>
        <v>KARYAWAN SWASTA</v>
      </c>
      <c r="L787">
        <f>COUNTIFS(K787:$K$1001,K787)</f>
        <v>54</v>
      </c>
      <c r="M787">
        <f t="shared" si="38"/>
        <v>0</v>
      </c>
      <c r="N787">
        <f t="shared" si="39"/>
        <v>8</v>
      </c>
      <c r="O787">
        <f>COUNTIFS($N$2:N787,N787)</f>
        <v>784</v>
      </c>
      <c r="P787">
        <f t="shared" si="40"/>
        <v>0</v>
      </c>
    </row>
    <row r="788" spans="1:16" x14ac:dyDescent="0.25">
      <c r="A788" s="1" t="s">
        <v>116</v>
      </c>
      <c r="B788" s="1" t="s">
        <v>143</v>
      </c>
      <c r="C788" s="1" t="s">
        <v>62</v>
      </c>
      <c r="D788" s="1" t="s">
        <v>95</v>
      </c>
      <c r="E788" s="1">
        <v>7784.8461538461543</v>
      </c>
      <c r="F788" s="1">
        <v>7700.8461538461543</v>
      </c>
      <c r="G788" s="1">
        <v>84</v>
      </c>
      <c r="H788" s="1" t="s">
        <v>84</v>
      </c>
      <c r="I788" s="1" t="s">
        <v>160</v>
      </c>
      <c r="K788" t="str">
        <f>Table1[[#This Row],[Customer Profesi]]</f>
        <v>PENDIDIKAN</v>
      </c>
      <c r="L788">
        <f>COUNTIFS(K788:$K$1001,K788)</f>
        <v>32</v>
      </c>
      <c r="M788">
        <f t="shared" si="38"/>
        <v>0</v>
      </c>
      <c r="N788">
        <f t="shared" si="39"/>
        <v>8</v>
      </c>
      <c r="O788">
        <f>COUNTIFS($N$2:N788,N788)</f>
        <v>785</v>
      </c>
      <c r="P788">
        <f t="shared" si="40"/>
        <v>0</v>
      </c>
    </row>
    <row r="789" spans="1:16" x14ac:dyDescent="0.25">
      <c r="A789" s="1" t="s">
        <v>116</v>
      </c>
      <c r="B789" s="1" t="s">
        <v>143</v>
      </c>
      <c r="C789" s="1" t="s">
        <v>61</v>
      </c>
      <c r="D789" s="1" t="s">
        <v>93</v>
      </c>
      <c r="E789" s="1">
        <v>5453.7317073170734</v>
      </c>
      <c r="F789" s="1">
        <v>5216.7317073170734</v>
      </c>
      <c r="G789" s="1">
        <v>237</v>
      </c>
      <c r="H789" s="1" t="s">
        <v>82</v>
      </c>
      <c r="I789" s="1" t="s">
        <v>160</v>
      </c>
      <c r="K789" t="str">
        <f>Table1[[#This Row],[Customer Profesi]]</f>
        <v>PEGAWAI NEGERI</v>
      </c>
      <c r="L789">
        <f>COUNTIFS(K789:$K$1001,K789)</f>
        <v>52</v>
      </c>
      <c r="M789">
        <f t="shared" si="38"/>
        <v>0</v>
      </c>
      <c r="N789">
        <f t="shared" si="39"/>
        <v>8</v>
      </c>
      <c r="O789">
        <f>COUNTIFS($N$2:N789,N789)</f>
        <v>786</v>
      </c>
      <c r="P789">
        <f t="shared" si="40"/>
        <v>0</v>
      </c>
    </row>
    <row r="790" spans="1:16" x14ac:dyDescent="0.25">
      <c r="A790" s="1" t="s">
        <v>116</v>
      </c>
      <c r="B790" s="1" t="s">
        <v>143</v>
      </c>
      <c r="C790" s="1" t="s">
        <v>61</v>
      </c>
      <c r="D790" s="1" t="s">
        <v>93</v>
      </c>
      <c r="E790" s="1">
        <v>5618.7317073170734</v>
      </c>
      <c r="F790" s="1">
        <v>5216.7317073170734</v>
      </c>
      <c r="G790" s="1">
        <v>402</v>
      </c>
      <c r="H790" s="1" t="s">
        <v>82</v>
      </c>
      <c r="I790" s="1" t="s">
        <v>160</v>
      </c>
      <c r="K790" t="str">
        <f>Table1[[#This Row],[Customer Profesi]]</f>
        <v>PEGAWAI NEGERI</v>
      </c>
      <c r="L790">
        <f>COUNTIFS(K790:$K$1001,K790)</f>
        <v>51</v>
      </c>
      <c r="M790">
        <f t="shared" si="38"/>
        <v>0</v>
      </c>
      <c r="N790">
        <f t="shared" si="39"/>
        <v>8</v>
      </c>
      <c r="O790">
        <f>COUNTIFS($N$2:N790,N790)</f>
        <v>787</v>
      </c>
      <c r="P790">
        <f t="shared" si="40"/>
        <v>0</v>
      </c>
    </row>
    <row r="791" spans="1:16" x14ac:dyDescent="0.25">
      <c r="A791" s="1" t="s">
        <v>116</v>
      </c>
      <c r="B791" s="1" t="s">
        <v>143</v>
      </c>
      <c r="C791" s="1" t="s">
        <v>61</v>
      </c>
      <c r="D791" s="1" t="s">
        <v>94</v>
      </c>
      <c r="E791" s="1">
        <v>8453.5108695652179</v>
      </c>
      <c r="F791" s="1">
        <v>8191.5108695652179</v>
      </c>
      <c r="G791" s="1">
        <v>262</v>
      </c>
      <c r="H791" s="1" t="s">
        <v>83</v>
      </c>
      <c r="I791" s="1" t="s">
        <v>160</v>
      </c>
      <c r="K791" t="str">
        <f>Table1[[#This Row],[Customer Profesi]]</f>
        <v>TENAGA KESEHATAN</v>
      </c>
      <c r="L791">
        <f>COUNTIFS(K791:$K$1001,K791)</f>
        <v>18</v>
      </c>
      <c r="M791">
        <f t="shared" si="38"/>
        <v>0</v>
      </c>
      <c r="N791">
        <f t="shared" si="39"/>
        <v>8</v>
      </c>
      <c r="O791">
        <f>COUNTIFS($N$2:N791,N791)</f>
        <v>788</v>
      </c>
      <c r="P791">
        <f t="shared" si="40"/>
        <v>0</v>
      </c>
    </row>
    <row r="792" spans="1:16" x14ac:dyDescent="0.25">
      <c r="A792" s="1" t="s">
        <v>116</v>
      </c>
      <c r="B792" s="1" t="s">
        <v>143</v>
      </c>
      <c r="C792" s="1" t="s">
        <v>63</v>
      </c>
      <c r="D792" s="1" t="s">
        <v>95</v>
      </c>
      <c r="E792" s="1">
        <v>8141.8461538461543</v>
      </c>
      <c r="F792" s="1">
        <v>7700.8461538461543</v>
      </c>
      <c r="G792" s="1">
        <v>441</v>
      </c>
      <c r="H792" s="1" t="s">
        <v>82</v>
      </c>
      <c r="I792" s="1" t="s">
        <v>160</v>
      </c>
      <c r="K792" t="str">
        <f>Table1[[#This Row],[Customer Profesi]]</f>
        <v>PEGAWAI NEGERI</v>
      </c>
      <c r="L792">
        <f>COUNTIFS(K792:$K$1001,K792)</f>
        <v>50</v>
      </c>
      <c r="M792">
        <f t="shared" si="38"/>
        <v>0</v>
      </c>
      <c r="N792">
        <f t="shared" si="39"/>
        <v>8</v>
      </c>
      <c r="O792">
        <f>COUNTIFS($N$2:N792,N792)</f>
        <v>789</v>
      </c>
      <c r="P792">
        <f t="shared" si="40"/>
        <v>0</v>
      </c>
    </row>
    <row r="793" spans="1:16" x14ac:dyDescent="0.25">
      <c r="A793" s="1" t="s">
        <v>116</v>
      </c>
      <c r="B793" s="1" t="s">
        <v>143</v>
      </c>
      <c r="C793" s="1" t="s">
        <v>62</v>
      </c>
      <c r="D793" s="1" t="s">
        <v>101</v>
      </c>
      <c r="E793" s="1">
        <v>5979.6842105263158</v>
      </c>
      <c r="F793" s="1">
        <v>5727.6842105263158</v>
      </c>
      <c r="G793" s="1">
        <v>252</v>
      </c>
      <c r="H793" s="1" t="s">
        <v>80</v>
      </c>
      <c r="I793" s="1" t="s">
        <v>160</v>
      </c>
      <c r="K793" t="str">
        <f>Table1[[#This Row],[Customer Profesi]]</f>
        <v>WIRASWASTA</v>
      </c>
      <c r="L793">
        <f>COUNTIFS(K793:$K$1001,K793)</f>
        <v>59</v>
      </c>
      <c r="M793">
        <f t="shared" si="38"/>
        <v>0</v>
      </c>
      <c r="N793">
        <f t="shared" si="39"/>
        <v>8</v>
      </c>
      <c r="O793">
        <f>COUNTIFS($N$2:N793,N793)</f>
        <v>790</v>
      </c>
      <c r="P793">
        <f t="shared" si="40"/>
        <v>0</v>
      </c>
    </row>
    <row r="794" spans="1:16" x14ac:dyDescent="0.25">
      <c r="A794" s="1" t="s">
        <v>116</v>
      </c>
      <c r="B794" s="1" t="s">
        <v>143</v>
      </c>
      <c r="C794" s="1" t="s">
        <v>61</v>
      </c>
      <c r="D794" s="1" t="s">
        <v>97</v>
      </c>
      <c r="E794" s="1">
        <v>6272.3039215686276</v>
      </c>
      <c r="F794" s="1">
        <v>6200.3039215686276</v>
      </c>
      <c r="G794" s="1">
        <v>72</v>
      </c>
      <c r="H794" s="1" t="s">
        <v>80</v>
      </c>
      <c r="I794" s="1" t="s">
        <v>160</v>
      </c>
      <c r="K794" t="str">
        <f>Table1[[#This Row],[Customer Profesi]]</f>
        <v>WIRASWASTA</v>
      </c>
      <c r="L794">
        <f>COUNTIFS(K794:$K$1001,K794)</f>
        <v>58</v>
      </c>
      <c r="M794">
        <f t="shared" si="38"/>
        <v>0</v>
      </c>
      <c r="N794">
        <f t="shared" si="39"/>
        <v>8</v>
      </c>
      <c r="O794">
        <f>COUNTIFS($N$2:N794,N794)</f>
        <v>791</v>
      </c>
      <c r="P794">
        <f t="shared" si="40"/>
        <v>0</v>
      </c>
    </row>
    <row r="795" spans="1:16" x14ac:dyDescent="0.25">
      <c r="A795" s="1" t="s">
        <v>116</v>
      </c>
      <c r="B795" s="1" t="s">
        <v>143</v>
      </c>
      <c r="C795" s="1" t="s">
        <v>63</v>
      </c>
      <c r="D795" s="1" t="s">
        <v>92</v>
      </c>
      <c r="E795" s="1">
        <v>9149.174757281553</v>
      </c>
      <c r="F795" s="1">
        <v>8675.174757281553</v>
      </c>
      <c r="G795" s="1">
        <v>474</v>
      </c>
      <c r="H795" s="1" t="s">
        <v>81</v>
      </c>
      <c r="I795" s="1" t="s">
        <v>160</v>
      </c>
      <c r="K795" t="str">
        <f>Table1[[#This Row],[Customer Profesi]]</f>
        <v>KARYAWAN SWASTA</v>
      </c>
      <c r="L795">
        <f>COUNTIFS(K795:$K$1001,K795)</f>
        <v>53</v>
      </c>
      <c r="M795">
        <f t="shared" si="38"/>
        <v>0</v>
      </c>
      <c r="N795">
        <f t="shared" si="39"/>
        <v>8</v>
      </c>
      <c r="O795">
        <f>COUNTIFS($N$2:N795,N795)</f>
        <v>792</v>
      </c>
      <c r="P795">
        <f t="shared" si="40"/>
        <v>0</v>
      </c>
    </row>
    <row r="796" spans="1:16" x14ac:dyDescent="0.25">
      <c r="A796" s="1" t="s">
        <v>116</v>
      </c>
      <c r="B796" s="1" t="s">
        <v>143</v>
      </c>
      <c r="C796" s="1" t="s">
        <v>63</v>
      </c>
      <c r="D796" s="1" t="s">
        <v>97</v>
      </c>
      <c r="E796" s="1">
        <v>6280.3039215686276</v>
      </c>
      <c r="F796" s="1">
        <v>6200.3039215686276</v>
      </c>
      <c r="G796" s="1">
        <v>80</v>
      </c>
      <c r="H796" s="1" t="s">
        <v>80</v>
      </c>
      <c r="I796" s="1" t="s">
        <v>160</v>
      </c>
      <c r="K796" t="str">
        <f>Table1[[#This Row],[Customer Profesi]]</f>
        <v>WIRASWASTA</v>
      </c>
      <c r="L796">
        <f>COUNTIFS(K796:$K$1001,K796)</f>
        <v>57</v>
      </c>
      <c r="M796">
        <f t="shared" si="38"/>
        <v>0</v>
      </c>
      <c r="N796">
        <f t="shared" si="39"/>
        <v>8</v>
      </c>
      <c r="O796">
        <f>COUNTIFS($N$2:N796,N796)</f>
        <v>793</v>
      </c>
      <c r="P796">
        <f t="shared" si="40"/>
        <v>0</v>
      </c>
    </row>
    <row r="797" spans="1:16" x14ac:dyDescent="0.25">
      <c r="A797" s="1" t="s">
        <v>116</v>
      </c>
      <c r="B797" s="1" t="s">
        <v>143</v>
      </c>
      <c r="C797" s="1" t="s">
        <v>63</v>
      </c>
      <c r="D797" s="1" t="s">
        <v>94</v>
      </c>
      <c r="E797" s="1">
        <v>8323.5108695652179</v>
      </c>
      <c r="F797" s="1">
        <v>8191.5108695652179</v>
      </c>
      <c r="G797" s="1">
        <v>132</v>
      </c>
      <c r="H797" s="1" t="s">
        <v>84</v>
      </c>
      <c r="I797" s="1" t="s">
        <v>160</v>
      </c>
      <c r="K797" t="str">
        <f>Table1[[#This Row],[Customer Profesi]]</f>
        <v>PENDIDIKAN</v>
      </c>
      <c r="L797">
        <f>COUNTIFS(K797:$K$1001,K797)</f>
        <v>31</v>
      </c>
      <c r="M797">
        <f t="shared" si="38"/>
        <v>0</v>
      </c>
      <c r="N797">
        <f t="shared" si="39"/>
        <v>8</v>
      </c>
      <c r="O797">
        <f>COUNTIFS($N$2:N797,N797)</f>
        <v>794</v>
      </c>
      <c r="P797">
        <f t="shared" si="40"/>
        <v>0</v>
      </c>
    </row>
    <row r="798" spans="1:16" x14ac:dyDescent="0.25">
      <c r="A798" s="1" t="s">
        <v>116</v>
      </c>
      <c r="B798" s="1" t="s">
        <v>143</v>
      </c>
      <c r="C798" s="1" t="s">
        <v>63</v>
      </c>
      <c r="D798" s="1" t="s">
        <v>101</v>
      </c>
      <c r="E798" s="1">
        <v>6189.6842105263158</v>
      </c>
      <c r="F798" s="1">
        <v>5727.6842105263158</v>
      </c>
      <c r="G798" s="1">
        <v>462</v>
      </c>
      <c r="H798" s="1" t="s">
        <v>84</v>
      </c>
      <c r="I798" s="1" t="s">
        <v>160</v>
      </c>
      <c r="K798" t="str">
        <f>Table1[[#This Row],[Customer Profesi]]</f>
        <v>PENDIDIKAN</v>
      </c>
      <c r="L798">
        <f>COUNTIFS(K798:$K$1001,K798)</f>
        <v>30</v>
      </c>
      <c r="M798">
        <f t="shared" si="38"/>
        <v>0</v>
      </c>
      <c r="N798">
        <f t="shared" si="39"/>
        <v>8</v>
      </c>
      <c r="O798">
        <f>COUNTIFS($N$2:N798,N798)</f>
        <v>795</v>
      </c>
      <c r="P798">
        <f t="shared" si="40"/>
        <v>0</v>
      </c>
    </row>
    <row r="799" spans="1:16" x14ac:dyDescent="0.25">
      <c r="A799" s="1" t="s">
        <v>116</v>
      </c>
      <c r="B799" s="1" t="s">
        <v>143</v>
      </c>
      <c r="C799" s="1" t="s">
        <v>63</v>
      </c>
      <c r="D799" s="1" t="s">
        <v>100</v>
      </c>
      <c r="E799" s="1">
        <v>11133.619047619046</v>
      </c>
      <c r="F799" s="1">
        <v>10971.619047619046</v>
      </c>
      <c r="G799" s="1">
        <v>162</v>
      </c>
      <c r="H799" s="1" t="s">
        <v>84</v>
      </c>
      <c r="I799" s="1" t="s">
        <v>160</v>
      </c>
      <c r="K799" t="str">
        <f>Table1[[#This Row],[Customer Profesi]]</f>
        <v>PENDIDIKAN</v>
      </c>
      <c r="L799">
        <f>COUNTIFS(K799:$K$1001,K799)</f>
        <v>29</v>
      </c>
      <c r="M799">
        <f t="shared" si="38"/>
        <v>0</v>
      </c>
      <c r="N799">
        <f t="shared" si="39"/>
        <v>8</v>
      </c>
      <c r="O799">
        <f>COUNTIFS($N$2:N799,N799)</f>
        <v>796</v>
      </c>
      <c r="P799">
        <f t="shared" si="40"/>
        <v>0</v>
      </c>
    </row>
    <row r="800" spans="1:16" x14ac:dyDescent="0.25">
      <c r="A800" s="1" t="s">
        <v>116</v>
      </c>
      <c r="B800" s="1" t="s">
        <v>143</v>
      </c>
      <c r="C800" s="1" t="s">
        <v>63</v>
      </c>
      <c r="D800" s="1" t="s">
        <v>94</v>
      </c>
      <c r="E800" s="1">
        <v>8295.5108695652179</v>
      </c>
      <c r="F800" s="1">
        <v>8191.5108695652179</v>
      </c>
      <c r="G800" s="1">
        <v>104</v>
      </c>
      <c r="H800" s="1" t="s">
        <v>84</v>
      </c>
      <c r="I800" s="1" t="s">
        <v>160</v>
      </c>
      <c r="K800" t="str">
        <f>Table1[[#This Row],[Customer Profesi]]</f>
        <v>PENDIDIKAN</v>
      </c>
      <c r="L800">
        <f>COUNTIFS(K800:$K$1001,K800)</f>
        <v>28</v>
      </c>
      <c r="M800">
        <f t="shared" si="38"/>
        <v>0</v>
      </c>
      <c r="N800">
        <f t="shared" si="39"/>
        <v>8</v>
      </c>
      <c r="O800">
        <f>COUNTIFS($N$2:N800,N800)</f>
        <v>797</v>
      </c>
      <c r="P800">
        <f t="shared" si="40"/>
        <v>0</v>
      </c>
    </row>
    <row r="801" spans="1:16" x14ac:dyDescent="0.25">
      <c r="A801" s="1" t="s">
        <v>116</v>
      </c>
      <c r="B801" s="1" t="s">
        <v>143</v>
      </c>
      <c r="C801" s="1" t="s">
        <v>61</v>
      </c>
      <c r="D801" s="1" t="s">
        <v>94</v>
      </c>
      <c r="E801" s="1">
        <v>8361.5108695652179</v>
      </c>
      <c r="F801" s="1">
        <v>8191.5108695652179</v>
      </c>
      <c r="G801" s="1">
        <v>170</v>
      </c>
      <c r="H801" s="1" t="s">
        <v>83</v>
      </c>
      <c r="I801" s="1" t="s">
        <v>160</v>
      </c>
      <c r="K801" t="str">
        <f>Table1[[#This Row],[Customer Profesi]]</f>
        <v>TENAGA KESEHATAN</v>
      </c>
      <c r="L801">
        <f>COUNTIFS(K801:$K$1001,K801)</f>
        <v>17</v>
      </c>
      <c r="M801">
        <f t="shared" si="38"/>
        <v>0</v>
      </c>
      <c r="N801">
        <f t="shared" si="39"/>
        <v>8</v>
      </c>
      <c r="O801">
        <f>COUNTIFS($N$2:N801,N801)</f>
        <v>798</v>
      </c>
      <c r="P801">
        <f t="shared" si="40"/>
        <v>0</v>
      </c>
    </row>
    <row r="802" spans="1:16" x14ac:dyDescent="0.25">
      <c r="A802" s="1" t="s">
        <v>116</v>
      </c>
      <c r="B802" s="1" t="s">
        <v>143</v>
      </c>
      <c r="C802" s="1" t="s">
        <v>61</v>
      </c>
      <c r="D802" s="1" t="s">
        <v>95</v>
      </c>
      <c r="E802" s="1">
        <v>8041.8461538461543</v>
      </c>
      <c r="F802" s="1">
        <v>7700.8461538461543</v>
      </c>
      <c r="G802" s="1">
        <v>341</v>
      </c>
      <c r="H802" s="1" t="s">
        <v>81</v>
      </c>
      <c r="I802" s="1" t="s">
        <v>160</v>
      </c>
      <c r="K802" t="str">
        <f>Table1[[#This Row],[Customer Profesi]]</f>
        <v>KARYAWAN SWASTA</v>
      </c>
      <c r="L802">
        <f>COUNTIFS(K802:$K$1001,K802)</f>
        <v>52</v>
      </c>
      <c r="M802">
        <f t="shared" si="38"/>
        <v>0</v>
      </c>
      <c r="N802">
        <f t="shared" si="39"/>
        <v>8</v>
      </c>
      <c r="O802">
        <f>COUNTIFS($N$2:N802,N802)</f>
        <v>799</v>
      </c>
      <c r="P802">
        <f t="shared" si="40"/>
        <v>0</v>
      </c>
    </row>
    <row r="803" spans="1:16" x14ac:dyDescent="0.25">
      <c r="A803" s="1" t="s">
        <v>116</v>
      </c>
      <c r="B803" s="1" t="s">
        <v>143</v>
      </c>
      <c r="C803" s="1" t="s">
        <v>61</v>
      </c>
      <c r="D803" s="1" t="s">
        <v>100</v>
      </c>
      <c r="E803" s="1">
        <v>11358.619047619046</v>
      </c>
      <c r="F803" s="1">
        <v>10971.619047619046</v>
      </c>
      <c r="G803" s="1">
        <v>387</v>
      </c>
      <c r="H803" s="1" t="s">
        <v>80</v>
      </c>
      <c r="I803" s="1" t="s">
        <v>160</v>
      </c>
      <c r="K803" t="str">
        <f>Table1[[#This Row],[Customer Profesi]]</f>
        <v>WIRASWASTA</v>
      </c>
      <c r="L803">
        <f>COUNTIFS(K803:$K$1001,K803)</f>
        <v>56</v>
      </c>
      <c r="M803">
        <f t="shared" si="38"/>
        <v>0</v>
      </c>
      <c r="N803">
        <f t="shared" si="39"/>
        <v>8</v>
      </c>
      <c r="O803">
        <f>COUNTIFS($N$2:N803,N803)</f>
        <v>800</v>
      </c>
      <c r="P803">
        <f t="shared" si="40"/>
        <v>0</v>
      </c>
    </row>
    <row r="804" spans="1:16" x14ac:dyDescent="0.25">
      <c r="A804" s="1" t="s">
        <v>116</v>
      </c>
      <c r="B804" s="1" t="s">
        <v>143</v>
      </c>
      <c r="C804" s="1" t="s">
        <v>61</v>
      </c>
      <c r="D804" s="1" t="s">
        <v>96</v>
      </c>
      <c r="E804" s="1">
        <v>9351.7435897435898</v>
      </c>
      <c r="F804" s="1">
        <v>9217.7435897435898</v>
      </c>
      <c r="G804" s="1">
        <v>134</v>
      </c>
      <c r="H804" s="1" t="s">
        <v>82</v>
      </c>
      <c r="I804" s="1" t="s">
        <v>160</v>
      </c>
      <c r="K804" t="str">
        <f>Table1[[#This Row],[Customer Profesi]]</f>
        <v>PEGAWAI NEGERI</v>
      </c>
      <c r="L804">
        <f>COUNTIFS(K804:$K$1001,K804)</f>
        <v>49</v>
      </c>
      <c r="M804">
        <f t="shared" si="38"/>
        <v>0</v>
      </c>
      <c r="N804">
        <f t="shared" si="39"/>
        <v>8</v>
      </c>
      <c r="O804">
        <f>COUNTIFS($N$2:N804,N804)</f>
        <v>801</v>
      </c>
      <c r="P804">
        <f t="shared" si="40"/>
        <v>0</v>
      </c>
    </row>
    <row r="805" spans="1:16" x14ac:dyDescent="0.25">
      <c r="A805" s="1" t="s">
        <v>116</v>
      </c>
      <c r="B805" s="1" t="s">
        <v>143</v>
      </c>
      <c r="C805" s="1" t="s">
        <v>62</v>
      </c>
      <c r="D805" s="1" t="s">
        <v>94</v>
      </c>
      <c r="E805" s="1">
        <v>8361.5108695652179</v>
      </c>
      <c r="F805" s="1">
        <v>8191.5108695652179</v>
      </c>
      <c r="G805" s="1">
        <v>170</v>
      </c>
      <c r="H805" s="1" t="s">
        <v>80</v>
      </c>
      <c r="I805" s="1" t="s">
        <v>160</v>
      </c>
      <c r="K805" t="str">
        <f>Table1[[#This Row],[Customer Profesi]]</f>
        <v>WIRASWASTA</v>
      </c>
      <c r="L805">
        <f>COUNTIFS(K805:$K$1001,K805)</f>
        <v>55</v>
      </c>
      <c r="M805">
        <f t="shared" si="38"/>
        <v>0</v>
      </c>
      <c r="N805">
        <f t="shared" si="39"/>
        <v>8</v>
      </c>
      <c r="O805">
        <f>COUNTIFS($N$2:N805,N805)</f>
        <v>802</v>
      </c>
      <c r="P805">
        <f t="shared" si="40"/>
        <v>0</v>
      </c>
    </row>
    <row r="806" spans="1:16" x14ac:dyDescent="0.25">
      <c r="A806" s="1" t="s">
        <v>116</v>
      </c>
      <c r="B806" s="1" t="s">
        <v>143</v>
      </c>
      <c r="C806" s="1" t="s">
        <v>63</v>
      </c>
      <c r="D806" s="1" t="s">
        <v>95</v>
      </c>
      <c r="E806" s="1">
        <v>8172.8461538461543</v>
      </c>
      <c r="F806" s="1">
        <v>7700.8461538461543</v>
      </c>
      <c r="G806" s="1">
        <v>472</v>
      </c>
      <c r="H806" s="1" t="s">
        <v>82</v>
      </c>
      <c r="I806" s="1" t="s">
        <v>160</v>
      </c>
      <c r="K806" t="str">
        <f>Table1[[#This Row],[Customer Profesi]]</f>
        <v>PEGAWAI NEGERI</v>
      </c>
      <c r="L806">
        <f>COUNTIFS(K806:$K$1001,K806)</f>
        <v>48</v>
      </c>
      <c r="M806">
        <f t="shared" si="38"/>
        <v>0</v>
      </c>
      <c r="N806">
        <f t="shared" si="39"/>
        <v>8</v>
      </c>
      <c r="O806">
        <f>COUNTIFS($N$2:N806,N806)</f>
        <v>803</v>
      </c>
      <c r="P806">
        <f t="shared" si="40"/>
        <v>0</v>
      </c>
    </row>
    <row r="807" spans="1:16" x14ac:dyDescent="0.25">
      <c r="A807" s="1" t="s">
        <v>116</v>
      </c>
      <c r="B807" s="1" t="s">
        <v>143</v>
      </c>
      <c r="C807" s="1" t="s">
        <v>62</v>
      </c>
      <c r="D807" s="1" t="s">
        <v>100</v>
      </c>
      <c r="E807" s="1">
        <v>11413.619047619046</v>
      </c>
      <c r="F807" s="1">
        <v>10971.619047619046</v>
      </c>
      <c r="G807" s="1">
        <v>442</v>
      </c>
      <c r="H807" s="1" t="s">
        <v>80</v>
      </c>
      <c r="I807" s="1" t="s">
        <v>160</v>
      </c>
      <c r="K807" t="str">
        <f>Table1[[#This Row],[Customer Profesi]]</f>
        <v>WIRASWASTA</v>
      </c>
      <c r="L807">
        <f>COUNTIFS(K807:$K$1001,K807)</f>
        <v>54</v>
      </c>
      <c r="M807">
        <f t="shared" si="38"/>
        <v>0</v>
      </c>
      <c r="N807">
        <f t="shared" si="39"/>
        <v>8</v>
      </c>
      <c r="O807">
        <f>COUNTIFS($N$2:N807,N807)</f>
        <v>804</v>
      </c>
      <c r="P807">
        <f t="shared" si="40"/>
        <v>0</v>
      </c>
    </row>
    <row r="808" spans="1:16" x14ac:dyDescent="0.25">
      <c r="A808" s="1" t="s">
        <v>116</v>
      </c>
      <c r="B808" s="1" t="s">
        <v>143</v>
      </c>
      <c r="C808" s="1" t="s">
        <v>63</v>
      </c>
      <c r="D808" s="1" t="s">
        <v>99</v>
      </c>
      <c r="E808" s="1">
        <v>7272.272727272727</v>
      </c>
      <c r="F808" s="1">
        <v>7218.272727272727</v>
      </c>
      <c r="G808" s="1">
        <v>54</v>
      </c>
      <c r="H808" s="1" t="s">
        <v>81</v>
      </c>
      <c r="I808" s="1" t="s">
        <v>160</v>
      </c>
      <c r="K808" t="str">
        <f>Table1[[#This Row],[Customer Profesi]]</f>
        <v>KARYAWAN SWASTA</v>
      </c>
      <c r="L808">
        <f>COUNTIFS(K808:$K$1001,K808)</f>
        <v>51</v>
      </c>
      <c r="M808">
        <f t="shared" si="38"/>
        <v>0</v>
      </c>
      <c r="N808">
        <f t="shared" si="39"/>
        <v>8</v>
      </c>
      <c r="O808">
        <f>COUNTIFS($N$2:N808,N808)</f>
        <v>805</v>
      </c>
      <c r="P808">
        <f t="shared" si="40"/>
        <v>0</v>
      </c>
    </row>
    <row r="809" spans="1:16" x14ac:dyDescent="0.25">
      <c r="A809" s="1" t="s">
        <v>116</v>
      </c>
      <c r="B809" s="1" t="s">
        <v>143</v>
      </c>
      <c r="C809" s="1" t="s">
        <v>61</v>
      </c>
      <c r="D809" s="1" t="s">
        <v>93</v>
      </c>
      <c r="E809" s="1">
        <v>5314.7317073170734</v>
      </c>
      <c r="F809" s="1">
        <v>5216.7317073170734</v>
      </c>
      <c r="G809" s="1">
        <v>98</v>
      </c>
      <c r="H809" s="1" t="s">
        <v>80</v>
      </c>
      <c r="I809" s="1" t="s">
        <v>160</v>
      </c>
      <c r="K809" t="str">
        <f>Table1[[#This Row],[Customer Profesi]]</f>
        <v>WIRASWASTA</v>
      </c>
      <c r="L809">
        <f>COUNTIFS(K809:$K$1001,K809)</f>
        <v>53</v>
      </c>
      <c r="M809">
        <f t="shared" si="38"/>
        <v>0</v>
      </c>
      <c r="N809">
        <f t="shared" si="39"/>
        <v>8</v>
      </c>
      <c r="O809">
        <f>COUNTIFS($N$2:N809,N809)</f>
        <v>806</v>
      </c>
      <c r="P809">
        <f t="shared" si="40"/>
        <v>0</v>
      </c>
    </row>
    <row r="810" spans="1:16" x14ac:dyDescent="0.25">
      <c r="A810" s="1" t="s">
        <v>116</v>
      </c>
      <c r="B810" s="1" t="s">
        <v>143</v>
      </c>
      <c r="C810" s="1" t="s">
        <v>63</v>
      </c>
      <c r="D810" s="1" t="s">
        <v>96</v>
      </c>
      <c r="E810" s="1">
        <v>9310.7435897435898</v>
      </c>
      <c r="F810" s="1">
        <v>9217.7435897435898</v>
      </c>
      <c r="G810" s="1">
        <v>93</v>
      </c>
      <c r="H810" s="1" t="s">
        <v>81</v>
      </c>
      <c r="I810" s="1" t="s">
        <v>160</v>
      </c>
      <c r="K810" t="str">
        <f>Table1[[#This Row],[Customer Profesi]]</f>
        <v>KARYAWAN SWASTA</v>
      </c>
      <c r="L810">
        <f>COUNTIFS(K810:$K$1001,K810)</f>
        <v>50</v>
      </c>
      <c r="M810">
        <f t="shared" si="38"/>
        <v>0</v>
      </c>
      <c r="N810">
        <f t="shared" si="39"/>
        <v>8</v>
      </c>
      <c r="O810">
        <f>COUNTIFS($N$2:N810,N810)</f>
        <v>807</v>
      </c>
      <c r="P810">
        <f t="shared" si="40"/>
        <v>0</v>
      </c>
    </row>
    <row r="811" spans="1:16" x14ac:dyDescent="0.25">
      <c r="A811" s="1" t="s">
        <v>116</v>
      </c>
      <c r="B811" s="1" t="s">
        <v>143</v>
      </c>
      <c r="C811" s="1" t="s">
        <v>61</v>
      </c>
      <c r="D811" s="1" t="s">
        <v>99</v>
      </c>
      <c r="E811" s="1">
        <v>7332.272727272727</v>
      </c>
      <c r="F811" s="1">
        <v>7218.272727272727</v>
      </c>
      <c r="G811" s="1">
        <v>114</v>
      </c>
      <c r="H811" s="1" t="s">
        <v>82</v>
      </c>
      <c r="I811" s="1" t="s">
        <v>160</v>
      </c>
      <c r="K811" t="str">
        <f>Table1[[#This Row],[Customer Profesi]]</f>
        <v>PEGAWAI NEGERI</v>
      </c>
      <c r="L811">
        <f>COUNTIFS(K811:$K$1001,K811)</f>
        <v>47</v>
      </c>
      <c r="M811">
        <f t="shared" si="38"/>
        <v>0</v>
      </c>
      <c r="N811">
        <f t="shared" si="39"/>
        <v>8</v>
      </c>
      <c r="O811">
        <f>COUNTIFS($N$2:N811,N811)</f>
        <v>808</v>
      </c>
      <c r="P811">
        <f t="shared" si="40"/>
        <v>0</v>
      </c>
    </row>
    <row r="812" spans="1:16" x14ac:dyDescent="0.25">
      <c r="A812" s="1" t="s">
        <v>116</v>
      </c>
      <c r="B812" s="1" t="s">
        <v>143</v>
      </c>
      <c r="C812" s="1" t="s">
        <v>62</v>
      </c>
      <c r="D812" s="1" t="s">
        <v>92</v>
      </c>
      <c r="E812" s="1">
        <v>9101.174757281553</v>
      </c>
      <c r="F812" s="1">
        <v>8675.174757281553</v>
      </c>
      <c r="G812" s="1">
        <v>426</v>
      </c>
      <c r="H812" s="1" t="s">
        <v>81</v>
      </c>
      <c r="I812" s="1" t="s">
        <v>160</v>
      </c>
      <c r="K812" t="str">
        <f>Table1[[#This Row],[Customer Profesi]]</f>
        <v>KARYAWAN SWASTA</v>
      </c>
      <c r="L812">
        <f>COUNTIFS(K812:$K$1001,K812)</f>
        <v>49</v>
      </c>
      <c r="M812">
        <f t="shared" si="38"/>
        <v>0</v>
      </c>
      <c r="N812">
        <f t="shared" si="39"/>
        <v>8</v>
      </c>
      <c r="O812">
        <f>COUNTIFS($N$2:N812,N812)</f>
        <v>809</v>
      </c>
      <c r="P812">
        <f t="shared" si="40"/>
        <v>0</v>
      </c>
    </row>
    <row r="813" spans="1:16" x14ac:dyDescent="0.25">
      <c r="A813" s="1" t="s">
        <v>117</v>
      </c>
      <c r="B813" s="1" t="s">
        <v>144</v>
      </c>
      <c r="C813" s="1" t="s">
        <v>64</v>
      </c>
      <c r="D813" s="1" t="s">
        <v>94</v>
      </c>
      <c r="E813" s="1">
        <v>8389.5108695652179</v>
      </c>
      <c r="F813" s="1">
        <v>8191.5108695652179</v>
      </c>
      <c r="G813" s="1">
        <v>198</v>
      </c>
      <c r="H813" s="1" t="s">
        <v>82</v>
      </c>
      <c r="I813" s="1" t="s">
        <v>160</v>
      </c>
      <c r="K813" t="str">
        <f>Table1[[#This Row],[Customer Profesi]]</f>
        <v>PEGAWAI NEGERI</v>
      </c>
      <c r="L813">
        <f>COUNTIFS(K813:$K$1001,K813)</f>
        <v>46</v>
      </c>
      <c r="M813">
        <f t="shared" si="38"/>
        <v>0</v>
      </c>
      <c r="N813">
        <f t="shared" si="39"/>
        <v>8</v>
      </c>
      <c r="O813">
        <f>COUNTIFS($N$2:N813,N813)</f>
        <v>810</v>
      </c>
      <c r="P813">
        <f t="shared" si="40"/>
        <v>0</v>
      </c>
    </row>
    <row r="814" spans="1:16" x14ac:dyDescent="0.25">
      <c r="A814" s="1" t="s">
        <v>117</v>
      </c>
      <c r="B814" s="1" t="s">
        <v>144</v>
      </c>
      <c r="C814" s="1" t="s">
        <v>65</v>
      </c>
      <c r="D814" s="1" t="s">
        <v>101</v>
      </c>
      <c r="E814" s="1">
        <v>6012.6842105263158</v>
      </c>
      <c r="F814" s="1">
        <v>5727.6842105263158</v>
      </c>
      <c r="G814" s="1">
        <v>285</v>
      </c>
      <c r="H814" s="1" t="s">
        <v>82</v>
      </c>
      <c r="I814" s="1" t="s">
        <v>160</v>
      </c>
      <c r="K814" t="str">
        <f>Table1[[#This Row],[Customer Profesi]]</f>
        <v>PEGAWAI NEGERI</v>
      </c>
      <c r="L814">
        <f>COUNTIFS(K814:$K$1001,K814)</f>
        <v>45</v>
      </c>
      <c r="M814">
        <f t="shared" si="38"/>
        <v>0</v>
      </c>
      <c r="N814">
        <f t="shared" si="39"/>
        <v>8</v>
      </c>
      <c r="O814">
        <f>COUNTIFS($N$2:N814,N814)</f>
        <v>811</v>
      </c>
      <c r="P814">
        <f t="shared" si="40"/>
        <v>0</v>
      </c>
    </row>
    <row r="815" spans="1:16" x14ac:dyDescent="0.25">
      <c r="A815" s="1" t="s">
        <v>117</v>
      </c>
      <c r="B815" s="1" t="s">
        <v>144</v>
      </c>
      <c r="C815" s="1" t="s">
        <v>66</v>
      </c>
      <c r="D815" s="1" t="s">
        <v>97</v>
      </c>
      <c r="E815" s="1">
        <v>6699.3039215686276</v>
      </c>
      <c r="F815" s="1">
        <v>6200.3039215686276</v>
      </c>
      <c r="G815" s="1">
        <v>499</v>
      </c>
      <c r="H815" s="1" t="s">
        <v>82</v>
      </c>
      <c r="I815" s="1" t="s">
        <v>160</v>
      </c>
      <c r="K815" t="str">
        <f>Table1[[#This Row],[Customer Profesi]]</f>
        <v>PEGAWAI NEGERI</v>
      </c>
      <c r="L815">
        <f>COUNTIFS(K815:$K$1001,K815)</f>
        <v>44</v>
      </c>
      <c r="M815">
        <f t="shared" si="38"/>
        <v>0</v>
      </c>
      <c r="N815">
        <f t="shared" si="39"/>
        <v>8</v>
      </c>
      <c r="O815">
        <f>COUNTIFS($N$2:N815,N815)</f>
        <v>812</v>
      </c>
      <c r="P815">
        <f t="shared" si="40"/>
        <v>0</v>
      </c>
    </row>
    <row r="816" spans="1:16" x14ac:dyDescent="0.25">
      <c r="A816" s="1" t="s">
        <v>117</v>
      </c>
      <c r="B816" s="1" t="s">
        <v>144</v>
      </c>
      <c r="C816" s="1" t="s">
        <v>66</v>
      </c>
      <c r="D816" s="1" t="s">
        <v>96</v>
      </c>
      <c r="E816" s="1">
        <v>9646.7435897435898</v>
      </c>
      <c r="F816" s="1">
        <v>9217.7435897435898</v>
      </c>
      <c r="G816" s="1">
        <v>429</v>
      </c>
      <c r="H816" s="1" t="s">
        <v>80</v>
      </c>
      <c r="I816" s="1" t="s">
        <v>160</v>
      </c>
      <c r="K816" t="str">
        <f>Table1[[#This Row],[Customer Profesi]]</f>
        <v>WIRASWASTA</v>
      </c>
      <c r="L816">
        <f>COUNTIFS(K816:$K$1001,K816)</f>
        <v>52</v>
      </c>
      <c r="M816">
        <f t="shared" si="38"/>
        <v>0</v>
      </c>
      <c r="N816">
        <f t="shared" si="39"/>
        <v>8</v>
      </c>
      <c r="O816">
        <f>COUNTIFS($N$2:N816,N816)</f>
        <v>813</v>
      </c>
      <c r="P816">
        <f t="shared" si="40"/>
        <v>0</v>
      </c>
    </row>
    <row r="817" spans="1:16" x14ac:dyDescent="0.25">
      <c r="A817" s="1" t="s">
        <v>117</v>
      </c>
      <c r="B817" s="1" t="s">
        <v>144</v>
      </c>
      <c r="C817" s="1" t="s">
        <v>64</v>
      </c>
      <c r="D817" s="1" t="s">
        <v>101</v>
      </c>
      <c r="E817" s="1">
        <v>6163.6842105263158</v>
      </c>
      <c r="F817" s="1">
        <v>5727.6842105263158</v>
      </c>
      <c r="G817" s="1">
        <v>436</v>
      </c>
      <c r="H817" s="1" t="s">
        <v>80</v>
      </c>
      <c r="I817" s="1" t="s">
        <v>160</v>
      </c>
      <c r="K817" t="str">
        <f>Table1[[#This Row],[Customer Profesi]]</f>
        <v>WIRASWASTA</v>
      </c>
      <c r="L817">
        <f>COUNTIFS(K817:$K$1001,K817)</f>
        <v>51</v>
      </c>
      <c r="M817">
        <f t="shared" si="38"/>
        <v>0</v>
      </c>
      <c r="N817">
        <f t="shared" si="39"/>
        <v>8</v>
      </c>
      <c r="O817">
        <f>COUNTIFS($N$2:N817,N817)</f>
        <v>814</v>
      </c>
      <c r="P817">
        <f t="shared" si="40"/>
        <v>0</v>
      </c>
    </row>
    <row r="818" spans="1:16" x14ac:dyDescent="0.25">
      <c r="A818" s="1" t="s">
        <v>117</v>
      </c>
      <c r="B818" s="1" t="s">
        <v>144</v>
      </c>
      <c r="C818" s="1" t="s">
        <v>64</v>
      </c>
      <c r="D818" s="1" t="s">
        <v>98</v>
      </c>
      <c r="E818" s="1">
        <v>7073.7368421052633</v>
      </c>
      <c r="F818" s="1">
        <v>6691.7368421052633</v>
      </c>
      <c r="G818" s="1">
        <v>382</v>
      </c>
      <c r="H818" s="1" t="s">
        <v>80</v>
      </c>
      <c r="I818" s="1" t="s">
        <v>160</v>
      </c>
      <c r="K818" t="str">
        <f>Table1[[#This Row],[Customer Profesi]]</f>
        <v>WIRASWASTA</v>
      </c>
      <c r="L818">
        <f>COUNTIFS(K818:$K$1001,K818)</f>
        <v>50</v>
      </c>
      <c r="M818">
        <f t="shared" si="38"/>
        <v>0</v>
      </c>
      <c r="N818">
        <f t="shared" si="39"/>
        <v>8</v>
      </c>
      <c r="O818">
        <f>COUNTIFS($N$2:N818,N818)</f>
        <v>815</v>
      </c>
      <c r="P818">
        <f t="shared" si="40"/>
        <v>0</v>
      </c>
    </row>
    <row r="819" spans="1:16" x14ac:dyDescent="0.25">
      <c r="A819" s="1" t="s">
        <v>117</v>
      </c>
      <c r="B819" s="1" t="s">
        <v>144</v>
      </c>
      <c r="C819" s="1" t="s">
        <v>65</v>
      </c>
      <c r="D819" s="1" t="s">
        <v>99</v>
      </c>
      <c r="E819" s="1">
        <v>7412.272727272727</v>
      </c>
      <c r="F819" s="1">
        <v>7218.272727272727</v>
      </c>
      <c r="G819" s="1">
        <v>194</v>
      </c>
      <c r="H819" s="1" t="s">
        <v>80</v>
      </c>
      <c r="I819" s="1" t="s">
        <v>160</v>
      </c>
      <c r="K819" t="str">
        <f>Table1[[#This Row],[Customer Profesi]]</f>
        <v>WIRASWASTA</v>
      </c>
      <c r="L819">
        <f>COUNTIFS(K819:$K$1001,K819)</f>
        <v>49</v>
      </c>
      <c r="M819">
        <f t="shared" si="38"/>
        <v>0</v>
      </c>
      <c r="N819">
        <f t="shared" si="39"/>
        <v>8</v>
      </c>
      <c r="O819">
        <f>COUNTIFS($N$2:N819,N819)</f>
        <v>816</v>
      </c>
      <c r="P819">
        <f t="shared" si="40"/>
        <v>0</v>
      </c>
    </row>
    <row r="820" spans="1:16" x14ac:dyDescent="0.25">
      <c r="A820" s="1" t="s">
        <v>117</v>
      </c>
      <c r="B820" s="1" t="s">
        <v>144</v>
      </c>
      <c r="C820" s="1" t="s">
        <v>66</v>
      </c>
      <c r="D820" s="1" t="s">
        <v>95</v>
      </c>
      <c r="E820" s="1">
        <v>7955.8461538461543</v>
      </c>
      <c r="F820" s="1">
        <v>7700.8461538461543</v>
      </c>
      <c r="G820" s="1">
        <v>255</v>
      </c>
      <c r="H820" s="1" t="s">
        <v>81</v>
      </c>
      <c r="I820" s="1" t="s">
        <v>160</v>
      </c>
      <c r="K820" t="str">
        <f>Table1[[#This Row],[Customer Profesi]]</f>
        <v>KARYAWAN SWASTA</v>
      </c>
      <c r="L820">
        <f>COUNTIFS(K820:$K$1001,K820)</f>
        <v>48</v>
      </c>
      <c r="M820">
        <f t="shared" si="38"/>
        <v>0</v>
      </c>
      <c r="N820">
        <f t="shared" si="39"/>
        <v>8</v>
      </c>
      <c r="O820">
        <f>COUNTIFS($N$2:N820,N820)</f>
        <v>817</v>
      </c>
      <c r="P820">
        <f t="shared" si="40"/>
        <v>0</v>
      </c>
    </row>
    <row r="821" spans="1:16" x14ac:dyDescent="0.25">
      <c r="A821" s="1" t="s">
        <v>117</v>
      </c>
      <c r="B821" s="1" t="s">
        <v>144</v>
      </c>
      <c r="C821" s="1" t="s">
        <v>66</v>
      </c>
      <c r="D821" s="1" t="s">
        <v>94</v>
      </c>
      <c r="E821" s="1">
        <v>8318.5108695652179</v>
      </c>
      <c r="F821" s="1">
        <v>8191.5108695652179</v>
      </c>
      <c r="G821" s="1">
        <v>127</v>
      </c>
      <c r="H821" s="1" t="s">
        <v>83</v>
      </c>
      <c r="I821" s="1" t="s">
        <v>160</v>
      </c>
      <c r="K821" t="str">
        <f>Table1[[#This Row],[Customer Profesi]]</f>
        <v>TENAGA KESEHATAN</v>
      </c>
      <c r="L821">
        <f>COUNTIFS(K821:$K$1001,K821)</f>
        <v>16</v>
      </c>
      <c r="M821">
        <f t="shared" si="38"/>
        <v>0</v>
      </c>
      <c r="N821">
        <f t="shared" si="39"/>
        <v>8</v>
      </c>
      <c r="O821">
        <f>COUNTIFS($N$2:N821,N821)</f>
        <v>818</v>
      </c>
      <c r="P821">
        <f t="shared" si="40"/>
        <v>0</v>
      </c>
    </row>
    <row r="822" spans="1:16" x14ac:dyDescent="0.25">
      <c r="A822" s="1" t="s">
        <v>117</v>
      </c>
      <c r="B822" s="1" t="s">
        <v>144</v>
      </c>
      <c r="C822" s="1" t="s">
        <v>66</v>
      </c>
      <c r="D822" s="1" t="s">
        <v>93</v>
      </c>
      <c r="E822" s="1">
        <v>5353.7317073170734</v>
      </c>
      <c r="F822" s="1">
        <v>5216.7317073170734</v>
      </c>
      <c r="G822" s="1">
        <v>137</v>
      </c>
      <c r="H822" s="1" t="s">
        <v>84</v>
      </c>
      <c r="I822" s="1" t="s">
        <v>160</v>
      </c>
      <c r="K822" t="str">
        <f>Table1[[#This Row],[Customer Profesi]]</f>
        <v>PENDIDIKAN</v>
      </c>
      <c r="L822">
        <f>COUNTIFS(K822:$K$1001,K822)</f>
        <v>27</v>
      </c>
      <c r="M822">
        <f t="shared" si="38"/>
        <v>0</v>
      </c>
      <c r="N822">
        <f t="shared" si="39"/>
        <v>8</v>
      </c>
      <c r="O822">
        <f>COUNTIFS($N$2:N822,N822)</f>
        <v>819</v>
      </c>
      <c r="P822">
        <f t="shared" si="40"/>
        <v>0</v>
      </c>
    </row>
    <row r="823" spans="1:16" x14ac:dyDescent="0.25">
      <c r="A823" s="1" t="s">
        <v>117</v>
      </c>
      <c r="B823" s="1" t="s">
        <v>144</v>
      </c>
      <c r="C823" s="1" t="s">
        <v>65</v>
      </c>
      <c r="D823" s="1" t="s">
        <v>96</v>
      </c>
      <c r="E823" s="1">
        <v>9625.7435897435898</v>
      </c>
      <c r="F823" s="1">
        <v>9217.7435897435898</v>
      </c>
      <c r="G823" s="1">
        <v>408</v>
      </c>
      <c r="H823" s="1" t="s">
        <v>82</v>
      </c>
      <c r="I823" s="1" t="s">
        <v>160</v>
      </c>
      <c r="K823" t="str">
        <f>Table1[[#This Row],[Customer Profesi]]</f>
        <v>PEGAWAI NEGERI</v>
      </c>
      <c r="L823">
        <f>COUNTIFS(K823:$K$1001,K823)</f>
        <v>43</v>
      </c>
      <c r="M823">
        <f t="shared" si="38"/>
        <v>0</v>
      </c>
      <c r="N823">
        <f t="shared" si="39"/>
        <v>8</v>
      </c>
      <c r="O823">
        <f>COUNTIFS($N$2:N823,N823)</f>
        <v>820</v>
      </c>
      <c r="P823">
        <f t="shared" si="40"/>
        <v>0</v>
      </c>
    </row>
    <row r="824" spans="1:16" x14ac:dyDescent="0.25">
      <c r="A824" s="1" t="s">
        <v>117</v>
      </c>
      <c r="B824" s="1" t="s">
        <v>144</v>
      </c>
      <c r="C824" s="1" t="s">
        <v>64</v>
      </c>
      <c r="D824" s="1" t="s">
        <v>97</v>
      </c>
      <c r="E824" s="1">
        <v>6559.3039215686276</v>
      </c>
      <c r="F824" s="1">
        <v>6200.3039215686276</v>
      </c>
      <c r="G824" s="1">
        <v>359</v>
      </c>
      <c r="H824" s="1" t="s">
        <v>82</v>
      </c>
      <c r="I824" s="1" t="s">
        <v>160</v>
      </c>
      <c r="K824" t="str">
        <f>Table1[[#This Row],[Customer Profesi]]</f>
        <v>PEGAWAI NEGERI</v>
      </c>
      <c r="L824">
        <f>COUNTIFS(K824:$K$1001,K824)</f>
        <v>42</v>
      </c>
      <c r="M824">
        <f t="shared" si="38"/>
        <v>0</v>
      </c>
      <c r="N824">
        <f t="shared" si="39"/>
        <v>8</v>
      </c>
      <c r="O824">
        <f>COUNTIFS($N$2:N824,N824)</f>
        <v>821</v>
      </c>
      <c r="P824">
        <f t="shared" si="40"/>
        <v>0</v>
      </c>
    </row>
    <row r="825" spans="1:16" x14ac:dyDescent="0.25">
      <c r="A825" s="1" t="s">
        <v>117</v>
      </c>
      <c r="B825" s="1" t="s">
        <v>144</v>
      </c>
      <c r="C825" s="1" t="s">
        <v>64</v>
      </c>
      <c r="D825" s="1" t="s">
        <v>97</v>
      </c>
      <c r="E825" s="1">
        <v>6582.3039215686276</v>
      </c>
      <c r="F825" s="1">
        <v>6200.3039215686276</v>
      </c>
      <c r="G825" s="1">
        <v>382</v>
      </c>
      <c r="H825" s="1" t="s">
        <v>84</v>
      </c>
      <c r="I825" s="1" t="s">
        <v>160</v>
      </c>
      <c r="K825" t="str">
        <f>Table1[[#This Row],[Customer Profesi]]</f>
        <v>PENDIDIKAN</v>
      </c>
      <c r="L825">
        <f>COUNTIFS(K825:$K$1001,K825)</f>
        <v>26</v>
      </c>
      <c r="M825">
        <f t="shared" si="38"/>
        <v>0</v>
      </c>
      <c r="N825">
        <f t="shared" si="39"/>
        <v>8</v>
      </c>
      <c r="O825">
        <f>COUNTIFS($N$2:N825,N825)</f>
        <v>822</v>
      </c>
      <c r="P825">
        <f t="shared" si="40"/>
        <v>0</v>
      </c>
    </row>
    <row r="826" spans="1:16" x14ac:dyDescent="0.25">
      <c r="A826" s="1" t="s">
        <v>117</v>
      </c>
      <c r="B826" s="1" t="s">
        <v>144</v>
      </c>
      <c r="C826" s="1" t="s">
        <v>64</v>
      </c>
      <c r="D826" s="1" t="s">
        <v>98</v>
      </c>
      <c r="E826" s="1">
        <v>7092.7368421052633</v>
      </c>
      <c r="F826" s="1">
        <v>6691.7368421052633</v>
      </c>
      <c r="G826" s="1">
        <v>401</v>
      </c>
      <c r="H826" s="1" t="s">
        <v>82</v>
      </c>
      <c r="I826" s="1" t="s">
        <v>160</v>
      </c>
      <c r="K826" t="str">
        <f>Table1[[#This Row],[Customer Profesi]]</f>
        <v>PEGAWAI NEGERI</v>
      </c>
      <c r="L826">
        <f>COUNTIFS(K826:$K$1001,K826)</f>
        <v>41</v>
      </c>
      <c r="M826">
        <f t="shared" si="38"/>
        <v>0</v>
      </c>
      <c r="N826">
        <f t="shared" si="39"/>
        <v>8</v>
      </c>
      <c r="O826">
        <f>COUNTIFS($N$2:N826,N826)</f>
        <v>823</v>
      </c>
      <c r="P826">
        <f t="shared" si="40"/>
        <v>0</v>
      </c>
    </row>
    <row r="827" spans="1:16" x14ac:dyDescent="0.25">
      <c r="A827" s="1" t="s">
        <v>117</v>
      </c>
      <c r="B827" s="1" t="s">
        <v>144</v>
      </c>
      <c r="C827" s="1" t="s">
        <v>66</v>
      </c>
      <c r="D827" s="1" t="s">
        <v>92</v>
      </c>
      <c r="E827" s="1">
        <v>8931.174757281553</v>
      </c>
      <c r="F827" s="1">
        <v>8675.174757281553</v>
      </c>
      <c r="G827" s="1">
        <v>256</v>
      </c>
      <c r="H827" s="1" t="s">
        <v>82</v>
      </c>
      <c r="I827" s="1" t="s">
        <v>160</v>
      </c>
      <c r="K827" t="str">
        <f>Table1[[#This Row],[Customer Profesi]]</f>
        <v>PEGAWAI NEGERI</v>
      </c>
      <c r="L827">
        <f>COUNTIFS(K827:$K$1001,K827)</f>
        <v>40</v>
      </c>
      <c r="M827">
        <f t="shared" si="38"/>
        <v>0</v>
      </c>
      <c r="N827">
        <f t="shared" si="39"/>
        <v>8</v>
      </c>
      <c r="O827">
        <f>COUNTIFS($N$2:N827,N827)</f>
        <v>824</v>
      </c>
      <c r="P827">
        <f t="shared" si="40"/>
        <v>0</v>
      </c>
    </row>
    <row r="828" spans="1:16" x14ac:dyDescent="0.25">
      <c r="A828" s="1" t="s">
        <v>117</v>
      </c>
      <c r="B828" s="1" t="s">
        <v>144</v>
      </c>
      <c r="C828" s="1" t="s">
        <v>66</v>
      </c>
      <c r="D828" s="1" t="s">
        <v>97</v>
      </c>
      <c r="E828" s="1">
        <v>6369.3039215686276</v>
      </c>
      <c r="F828" s="1">
        <v>6200.3039215686276</v>
      </c>
      <c r="G828" s="1">
        <v>169</v>
      </c>
      <c r="H828" s="1" t="s">
        <v>80</v>
      </c>
      <c r="I828" s="1" t="s">
        <v>160</v>
      </c>
      <c r="K828" t="str">
        <f>Table1[[#This Row],[Customer Profesi]]</f>
        <v>WIRASWASTA</v>
      </c>
      <c r="L828">
        <f>COUNTIFS(K828:$K$1001,K828)</f>
        <v>48</v>
      </c>
      <c r="M828">
        <f t="shared" si="38"/>
        <v>0</v>
      </c>
      <c r="N828">
        <f t="shared" si="39"/>
        <v>8</v>
      </c>
      <c r="O828">
        <f>COUNTIFS($N$2:N828,N828)</f>
        <v>825</v>
      </c>
      <c r="P828">
        <f t="shared" si="40"/>
        <v>0</v>
      </c>
    </row>
    <row r="829" spans="1:16" x14ac:dyDescent="0.25">
      <c r="A829" s="1" t="s">
        <v>117</v>
      </c>
      <c r="B829" s="1" t="s">
        <v>144</v>
      </c>
      <c r="C829" s="1" t="s">
        <v>64</v>
      </c>
      <c r="D829" s="1" t="s">
        <v>95</v>
      </c>
      <c r="E829" s="1">
        <v>7758.8461538461543</v>
      </c>
      <c r="F829" s="1">
        <v>7700.8461538461543</v>
      </c>
      <c r="G829" s="1">
        <v>58</v>
      </c>
      <c r="H829" s="1" t="s">
        <v>81</v>
      </c>
      <c r="I829" s="1" t="s">
        <v>160</v>
      </c>
      <c r="K829" t="str">
        <f>Table1[[#This Row],[Customer Profesi]]</f>
        <v>KARYAWAN SWASTA</v>
      </c>
      <c r="L829">
        <f>COUNTIFS(K829:$K$1001,K829)</f>
        <v>47</v>
      </c>
      <c r="M829">
        <f t="shared" si="38"/>
        <v>0</v>
      </c>
      <c r="N829">
        <f t="shared" si="39"/>
        <v>8</v>
      </c>
      <c r="O829">
        <f>COUNTIFS($N$2:N829,N829)</f>
        <v>826</v>
      </c>
      <c r="P829">
        <f t="shared" si="40"/>
        <v>0</v>
      </c>
    </row>
    <row r="830" spans="1:16" x14ac:dyDescent="0.25">
      <c r="A830" s="1" t="s">
        <v>117</v>
      </c>
      <c r="B830" s="1" t="s">
        <v>144</v>
      </c>
      <c r="C830" s="1" t="s">
        <v>66</v>
      </c>
      <c r="D830" s="1" t="s">
        <v>101</v>
      </c>
      <c r="E830" s="1">
        <v>5885.6842105263158</v>
      </c>
      <c r="F830" s="1">
        <v>5727.6842105263158</v>
      </c>
      <c r="G830" s="1">
        <v>158</v>
      </c>
      <c r="H830" s="1" t="s">
        <v>80</v>
      </c>
      <c r="I830" s="1" t="s">
        <v>160</v>
      </c>
      <c r="K830" t="str">
        <f>Table1[[#This Row],[Customer Profesi]]</f>
        <v>WIRASWASTA</v>
      </c>
      <c r="L830">
        <f>COUNTIFS(K830:$K$1001,K830)</f>
        <v>47</v>
      </c>
      <c r="M830">
        <f t="shared" si="38"/>
        <v>0</v>
      </c>
      <c r="N830">
        <f t="shared" si="39"/>
        <v>8</v>
      </c>
      <c r="O830">
        <f>COUNTIFS($N$2:N830,N830)</f>
        <v>827</v>
      </c>
      <c r="P830">
        <f t="shared" si="40"/>
        <v>0</v>
      </c>
    </row>
    <row r="831" spans="1:16" x14ac:dyDescent="0.25">
      <c r="A831" s="1" t="s">
        <v>117</v>
      </c>
      <c r="B831" s="1" t="s">
        <v>144</v>
      </c>
      <c r="C831" s="1" t="s">
        <v>66</v>
      </c>
      <c r="D831" s="1" t="s">
        <v>92</v>
      </c>
      <c r="E831" s="1">
        <v>9169.174757281553</v>
      </c>
      <c r="F831" s="1">
        <v>8675.174757281553</v>
      </c>
      <c r="G831" s="1">
        <v>494</v>
      </c>
      <c r="H831" s="1" t="s">
        <v>83</v>
      </c>
      <c r="I831" s="1" t="s">
        <v>160</v>
      </c>
      <c r="K831" t="str">
        <f>Table1[[#This Row],[Customer Profesi]]</f>
        <v>TENAGA KESEHATAN</v>
      </c>
      <c r="L831">
        <f>COUNTIFS(K831:$K$1001,K831)</f>
        <v>15</v>
      </c>
      <c r="M831">
        <f t="shared" si="38"/>
        <v>0</v>
      </c>
      <c r="N831">
        <f t="shared" si="39"/>
        <v>8</v>
      </c>
      <c r="O831">
        <f>COUNTIFS($N$2:N831,N831)</f>
        <v>828</v>
      </c>
      <c r="P831">
        <f t="shared" si="40"/>
        <v>0</v>
      </c>
    </row>
    <row r="832" spans="1:16" x14ac:dyDescent="0.25">
      <c r="A832" s="1" t="s">
        <v>117</v>
      </c>
      <c r="B832" s="1" t="s">
        <v>144</v>
      </c>
      <c r="C832" s="1" t="s">
        <v>66</v>
      </c>
      <c r="D832" s="1" t="s">
        <v>101</v>
      </c>
      <c r="E832" s="1">
        <v>6207.6842105263158</v>
      </c>
      <c r="F832" s="1">
        <v>5727.6842105263158</v>
      </c>
      <c r="G832" s="1">
        <v>480</v>
      </c>
      <c r="H832" s="1" t="s">
        <v>80</v>
      </c>
      <c r="I832" s="1" t="s">
        <v>160</v>
      </c>
      <c r="K832" t="str">
        <f>Table1[[#This Row],[Customer Profesi]]</f>
        <v>WIRASWASTA</v>
      </c>
      <c r="L832">
        <f>COUNTIFS(K832:$K$1001,K832)</f>
        <v>46</v>
      </c>
      <c r="M832">
        <f t="shared" si="38"/>
        <v>0</v>
      </c>
      <c r="N832">
        <f t="shared" si="39"/>
        <v>8</v>
      </c>
      <c r="O832">
        <f>COUNTIFS($N$2:N832,N832)</f>
        <v>829</v>
      </c>
      <c r="P832">
        <f t="shared" si="40"/>
        <v>0</v>
      </c>
    </row>
    <row r="833" spans="1:16" x14ac:dyDescent="0.25">
      <c r="A833" s="1" t="s">
        <v>117</v>
      </c>
      <c r="B833" s="1" t="s">
        <v>144</v>
      </c>
      <c r="C833" s="1" t="s">
        <v>66</v>
      </c>
      <c r="D833" s="1" t="s">
        <v>98</v>
      </c>
      <c r="E833" s="1">
        <v>6904.7368421052633</v>
      </c>
      <c r="F833" s="1">
        <v>6691.7368421052633</v>
      </c>
      <c r="G833" s="1">
        <v>213</v>
      </c>
      <c r="H833" s="1" t="s">
        <v>81</v>
      </c>
      <c r="I833" s="1" t="s">
        <v>160</v>
      </c>
      <c r="K833" t="str">
        <f>Table1[[#This Row],[Customer Profesi]]</f>
        <v>KARYAWAN SWASTA</v>
      </c>
      <c r="L833">
        <f>COUNTIFS(K833:$K$1001,K833)</f>
        <v>46</v>
      </c>
      <c r="M833">
        <f t="shared" si="38"/>
        <v>0</v>
      </c>
      <c r="N833">
        <f t="shared" si="39"/>
        <v>8</v>
      </c>
      <c r="O833">
        <f>COUNTIFS($N$2:N833,N833)</f>
        <v>830</v>
      </c>
      <c r="P833">
        <f t="shared" si="40"/>
        <v>0</v>
      </c>
    </row>
    <row r="834" spans="1:16" x14ac:dyDescent="0.25">
      <c r="A834" s="1" t="s">
        <v>117</v>
      </c>
      <c r="B834" s="1" t="s">
        <v>144</v>
      </c>
      <c r="C834" s="1" t="s">
        <v>64</v>
      </c>
      <c r="D834" s="1" t="s">
        <v>100</v>
      </c>
      <c r="E834" s="1">
        <v>11252.619047619046</v>
      </c>
      <c r="F834" s="1">
        <v>10971.619047619046</v>
      </c>
      <c r="G834" s="1">
        <v>281</v>
      </c>
      <c r="H834" s="1" t="s">
        <v>80</v>
      </c>
      <c r="I834" s="1" t="s">
        <v>160</v>
      </c>
      <c r="K834" t="str">
        <f>Table1[[#This Row],[Customer Profesi]]</f>
        <v>WIRASWASTA</v>
      </c>
      <c r="L834">
        <f>COUNTIFS(K834:$K$1001,K834)</f>
        <v>45</v>
      </c>
      <c r="M834">
        <f t="shared" ref="M834:M897" si="41">IF(L834=1,1,0)</f>
        <v>0</v>
      </c>
      <c r="N834">
        <f t="shared" ref="N834:N897" si="42">RANK(M834,$M$2:$M$1001,0)</f>
        <v>8</v>
      </c>
      <c r="O834">
        <f>COUNTIFS($N$2:N834,N834)</f>
        <v>831</v>
      </c>
      <c r="P834">
        <f t="shared" si="40"/>
        <v>0</v>
      </c>
    </row>
    <row r="835" spans="1:16" x14ac:dyDescent="0.25">
      <c r="A835" s="1" t="s">
        <v>117</v>
      </c>
      <c r="B835" s="1" t="s">
        <v>144</v>
      </c>
      <c r="C835" s="1" t="s">
        <v>65</v>
      </c>
      <c r="D835" s="1" t="s">
        <v>101</v>
      </c>
      <c r="E835" s="1">
        <v>6213.6842105263158</v>
      </c>
      <c r="F835" s="1">
        <v>5727.6842105263158</v>
      </c>
      <c r="G835" s="1">
        <v>486</v>
      </c>
      <c r="H835" s="1" t="s">
        <v>81</v>
      </c>
      <c r="I835" s="1" t="s">
        <v>160</v>
      </c>
      <c r="K835" t="str">
        <f>Table1[[#This Row],[Customer Profesi]]</f>
        <v>KARYAWAN SWASTA</v>
      </c>
      <c r="L835">
        <f>COUNTIFS(K835:$K$1001,K835)</f>
        <v>45</v>
      </c>
      <c r="M835">
        <f t="shared" si="41"/>
        <v>0</v>
      </c>
      <c r="N835">
        <f t="shared" si="42"/>
        <v>8</v>
      </c>
      <c r="O835">
        <f>COUNTIFS($N$2:N835,N835)</f>
        <v>832</v>
      </c>
      <c r="P835">
        <f t="shared" ref="P835:P898" si="43">IF(M835=0,0,N835+O835)</f>
        <v>0</v>
      </c>
    </row>
    <row r="836" spans="1:16" x14ac:dyDescent="0.25">
      <c r="A836" s="1" t="s">
        <v>117</v>
      </c>
      <c r="B836" s="1" t="s">
        <v>144</v>
      </c>
      <c r="C836" s="1" t="s">
        <v>64</v>
      </c>
      <c r="D836" s="1" t="s">
        <v>92</v>
      </c>
      <c r="E836" s="1">
        <v>8766.174757281553</v>
      </c>
      <c r="F836" s="1">
        <v>8675.174757281553</v>
      </c>
      <c r="G836" s="1">
        <v>91</v>
      </c>
      <c r="H836" s="1" t="s">
        <v>82</v>
      </c>
      <c r="I836" s="1" t="s">
        <v>160</v>
      </c>
      <c r="K836" t="str">
        <f>Table1[[#This Row],[Customer Profesi]]</f>
        <v>PEGAWAI NEGERI</v>
      </c>
      <c r="L836">
        <f>COUNTIFS(K836:$K$1001,K836)</f>
        <v>39</v>
      </c>
      <c r="M836">
        <f t="shared" si="41"/>
        <v>0</v>
      </c>
      <c r="N836">
        <f t="shared" si="42"/>
        <v>8</v>
      </c>
      <c r="O836">
        <f>COUNTIFS($N$2:N836,N836)</f>
        <v>833</v>
      </c>
      <c r="P836">
        <f t="shared" si="43"/>
        <v>0</v>
      </c>
    </row>
    <row r="837" spans="1:16" x14ac:dyDescent="0.25">
      <c r="A837" s="1" t="s">
        <v>117</v>
      </c>
      <c r="B837" s="1" t="s">
        <v>144</v>
      </c>
      <c r="C837" s="1" t="s">
        <v>64</v>
      </c>
      <c r="D837" s="1" t="s">
        <v>97</v>
      </c>
      <c r="E837" s="1">
        <v>6261.3039215686276</v>
      </c>
      <c r="F837" s="1">
        <v>6200.3039215686276</v>
      </c>
      <c r="G837" s="1">
        <v>61</v>
      </c>
      <c r="H837" s="1" t="s">
        <v>82</v>
      </c>
      <c r="I837" s="1" t="s">
        <v>160</v>
      </c>
      <c r="K837" t="str">
        <f>Table1[[#This Row],[Customer Profesi]]</f>
        <v>PEGAWAI NEGERI</v>
      </c>
      <c r="L837">
        <f>COUNTIFS(K837:$K$1001,K837)</f>
        <v>38</v>
      </c>
      <c r="M837">
        <f t="shared" si="41"/>
        <v>0</v>
      </c>
      <c r="N837">
        <f t="shared" si="42"/>
        <v>8</v>
      </c>
      <c r="O837">
        <f>COUNTIFS($N$2:N837,N837)</f>
        <v>834</v>
      </c>
      <c r="P837">
        <f t="shared" si="43"/>
        <v>0</v>
      </c>
    </row>
    <row r="838" spans="1:16" x14ac:dyDescent="0.25">
      <c r="A838" s="1" t="s">
        <v>117</v>
      </c>
      <c r="B838" s="1" t="s">
        <v>144</v>
      </c>
      <c r="C838" s="1" t="s">
        <v>66</v>
      </c>
      <c r="D838" s="1" t="s">
        <v>92</v>
      </c>
      <c r="E838" s="1">
        <v>8766.174757281553</v>
      </c>
      <c r="F838" s="1">
        <v>8675.174757281553</v>
      </c>
      <c r="G838" s="1">
        <v>91</v>
      </c>
      <c r="H838" s="1" t="s">
        <v>82</v>
      </c>
      <c r="I838" s="1" t="s">
        <v>160</v>
      </c>
      <c r="K838" t="str">
        <f>Table1[[#This Row],[Customer Profesi]]</f>
        <v>PEGAWAI NEGERI</v>
      </c>
      <c r="L838">
        <f>COUNTIFS(K838:$K$1001,K838)</f>
        <v>37</v>
      </c>
      <c r="M838">
        <f t="shared" si="41"/>
        <v>0</v>
      </c>
      <c r="N838">
        <f t="shared" si="42"/>
        <v>8</v>
      </c>
      <c r="O838">
        <f>COUNTIFS($N$2:N838,N838)</f>
        <v>835</v>
      </c>
      <c r="P838">
        <f t="shared" si="43"/>
        <v>0</v>
      </c>
    </row>
    <row r="839" spans="1:16" x14ac:dyDescent="0.25">
      <c r="A839" s="1" t="s">
        <v>117</v>
      </c>
      <c r="B839" s="1" t="s">
        <v>144</v>
      </c>
      <c r="C839" s="1" t="s">
        <v>66</v>
      </c>
      <c r="D839" s="1" t="s">
        <v>94</v>
      </c>
      <c r="E839" s="1">
        <v>8541.5108695652179</v>
      </c>
      <c r="F839" s="1">
        <v>8191.5108695652179</v>
      </c>
      <c r="G839" s="1">
        <v>350</v>
      </c>
      <c r="H839" s="1" t="s">
        <v>82</v>
      </c>
      <c r="I839" s="1" t="s">
        <v>160</v>
      </c>
      <c r="K839" t="str">
        <f>Table1[[#This Row],[Customer Profesi]]</f>
        <v>PEGAWAI NEGERI</v>
      </c>
      <c r="L839">
        <f>COUNTIFS(K839:$K$1001,K839)</f>
        <v>36</v>
      </c>
      <c r="M839">
        <f t="shared" si="41"/>
        <v>0</v>
      </c>
      <c r="N839">
        <f t="shared" si="42"/>
        <v>8</v>
      </c>
      <c r="O839">
        <f>COUNTIFS($N$2:N839,N839)</f>
        <v>836</v>
      </c>
      <c r="P839">
        <f t="shared" si="43"/>
        <v>0</v>
      </c>
    </row>
    <row r="840" spans="1:16" x14ac:dyDescent="0.25">
      <c r="A840" s="1" t="s">
        <v>117</v>
      </c>
      <c r="B840" s="1" t="s">
        <v>144</v>
      </c>
      <c r="C840" s="1" t="s">
        <v>65</v>
      </c>
      <c r="D840" s="1" t="s">
        <v>93</v>
      </c>
      <c r="E840" s="1">
        <v>5359.7317073170734</v>
      </c>
      <c r="F840" s="1">
        <v>5216.7317073170734</v>
      </c>
      <c r="G840" s="1">
        <v>143</v>
      </c>
      <c r="H840" s="1" t="s">
        <v>82</v>
      </c>
      <c r="I840" s="1" t="s">
        <v>160</v>
      </c>
      <c r="K840" t="str">
        <f>Table1[[#This Row],[Customer Profesi]]</f>
        <v>PEGAWAI NEGERI</v>
      </c>
      <c r="L840">
        <f>COUNTIFS(K840:$K$1001,K840)</f>
        <v>35</v>
      </c>
      <c r="M840">
        <f t="shared" si="41"/>
        <v>0</v>
      </c>
      <c r="N840">
        <f t="shared" si="42"/>
        <v>8</v>
      </c>
      <c r="O840">
        <f>COUNTIFS($N$2:N840,N840)</f>
        <v>837</v>
      </c>
      <c r="P840">
        <f t="shared" si="43"/>
        <v>0</v>
      </c>
    </row>
    <row r="841" spans="1:16" x14ac:dyDescent="0.25">
      <c r="A841" s="1" t="s">
        <v>117</v>
      </c>
      <c r="B841" s="1" t="s">
        <v>144</v>
      </c>
      <c r="C841" s="1" t="s">
        <v>66</v>
      </c>
      <c r="D841" s="1" t="s">
        <v>92</v>
      </c>
      <c r="E841" s="1">
        <v>9004.174757281553</v>
      </c>
      <c r="F841" s="1">
        <v>8675.174757281553</v>
      </c>
      <c r="G841" s="1">
        <v>329</v>
      </c>
      <c r="H841" s="1" t="s">
        <v>81</v>
      </c>
      <c r="I841" s="1" t="s">
        <v>160</v>
      </c>
      <c r="K841" t="str">
        <f>Table1[[#This Row],[Customer Profesi]]</f>
        <v>KARYAWAN SWASTA</v>
      </c>
      <c r="L841">
        <f>COUNTIFS(K841:$K$1001,K841)</f>
        <v>44</v>
      </c>
      <c r="M841">
        <f t="shared" si="41"/>
        <v>0</v>
      </c>
      <c r="N841">
        <f t="shared" si="42"/>
        <v>8</v>
      </c>
      <c r="O841">
        <f>COUNTIFS($N$2:N841,N841)</f>
        <v>838</v>
      </c>
      <c r="P841">
        <f t="shared" si="43"/>
        <v>0</v>
      </c>
    </row>
    <row r="842" spans="1:16" x14ac:dyDescent="0.25">
      <c r="A842" s="1" t="s">
        <v>117</v>
      </c>
      <c r="B842" s="1" t="s">
        <v>144</v>
      </c>
      <c r="C842" s="1" t="s">
        <v>66</v>
      </c>
      <c r="D842" s="1" t="s">
        <v>101</v>
      </c>
      <c r="E842" s="1">
        <v>6055.6842105263158</v>
      </c>
      <c r="F842" s="1">
        <v>5727.6842105263158</v>
      </c>
      <c r="G842" s="1">
        <v>328</v>
      </c>
      <c r="H842" s="1" t="s">
        <v>80</v>
      </c>
      <c r="I842" s="1" t="s">
        <v>160</v>
      </c>
      <c r="K842" t="str">
        <f>Table1[[#This Row],[Customer Profesi]]</f>
        <v>WIRASWASTA</v>
      </c>
      <c r="L842">
        <f>COUNTIFS(K842:$K$1001,K842)</f>
        <v>44</v>
      </c>
      <c r="M842">
        <f t="shared" si="41"/>
        <v>0</v>
      </c>
      <c r="N842">
        <f t="shared" si="42"/>
        <v>8</v>
      </c>
      <c r="O842">
        <f>COUNTIFS($N$2:N842,N842)</f>
        <v>839</v>
      </c>
      <c r="P842">
        <f t="shared" si="43"/>
        <v>0</v>
      </c>
    </row>
    <row r="843" spans="1:16" x14ac:dyDescent="0.25">
      <c r="A843" s="1" t="s">
        <v>117</v>
      </c>
      <c r="B843" s="1" t="s">
        <v>144</v>
      </c>
      <c r="C843" s="1" t="s">
        <v>64</v>
      </c>
      <c r="D843" s="1" t="s">
        <v>97</v>
      </c>
      <c r="E843" s="1">
        <v>6655.3039215686276</v>
      </c>
      <c r="F843" s="1">
        <v>6200.3039215686276</v>
      </c>
      <c r="G843" s="1">
        <v>455</v>
      </c>
      <c r="H843" s="1" t="s">
        <v>82</v>
      </c>
      <c r="I843" s="1" t="s">
        <v>160</v>
      </c>
      <c r="K843" t="str">
        <f>Table1[[#This Row],[Customer Profesi]]</f>
        <v>PEGAWAI NEGERI</v>
      </c>
      <c r="L843">
        <f>COUNTIFS(K843:$K$1001,K843)</f>
        <v>34</v>
      </c>
      <c r="M843">
        <f t="shared" si="41"/>
        <v>0</v>
      </c>
      <c r="N843">
        <f t="shared" si="42"/>
        <v>8</v>
      </c>
      <c r="O843">
        <f>COUNTIFS($N$2:N843,N843)</f>
        <v>840</v>
      </c>
      <c r="P843">
        <f t="shared" si="43"/>
        <v>0</v>
      </c>
    </row>
    <row r="844" spans="1:16" x14ac:dyDescent="0.25">
      <c r="A844" s="1" t="s">
        <v>117</v>
      </c>
      <c r="B844" s="1" t="s">
        <v>144</v>
      </c>
      <c r="C844" s="1" t="s">
        <v>66</v>
      </c>
      <c r="D844" s="1" t="s">
        <v>94</v>
      </c>
      <c r="E844" s="1">
        <v>8317.5108695652179</v>
      </c>
      <c r="F844" s="1">
        <v>8191.5108695652179</v>
      </c>
      <c r="G844" s="1">
        <v>126</v>
      </c>
      <c r="H844" s="1" t="s">
        <v>80</v>
      </c>
      <c r="I844" s="1" t="s">
        <v>160</v>
      </c>
      <c r="K844" t="str">
        <f>Table1[[#This Row],[Customer Profesi]]</f>
        <v>WIRASWASTA</v>
      </c>
      <c r="L844">
        <f>COUNTIFS(K844:$K$1001,K844)</f>
        <v>43</v>
      </c>
      <c r="M844">
        <f t="shared" si="41"/>
        <v>0</v>
      </c>
      <c r="N844">
        <f t="shared" si="42"/>
        <v>8</v>
      </c>
      <c r="O844">
        <f>COUNTIFS($N$2:N844,N844)</f>
        <v>841</v>
      </c>
      <c r="P844">
        <f t="shared" si="43"/>
        <v>0</v>
      </c>
    </row>
    <row r="845" spans="1:16" x14ac:dyDescent="0.25">
      <c r="A845" s="1" t="s">
        <v>117</v>
      </c>
      <c r="B845" s="1" t="s">
        <v>144</v>
      </c>
      <c r="C845" s="1" t="s">
        <v>64</v>
      </c>
      <c r="D845" s="1" t="s">
        <v>92</v>
      </c>
      <c r="E845" s="1">
        <v>8779.174757281553</v>
      </c>
      <c r="F845" s="1">
        <v>8675.174757281553</v>
      </c>
      <c r="G845" s="1">
        <v>104</v>
      </c>
      <c r="H845" s="1" t="s">
        <v>81</v>
      </c>
      <c r="I845" s="1" t="s">
        <v>160</v>
      </c>
      <c r="K845" t="str">
        <f>Table1[[#This Row],[Customer Profesi]]</f>
        <v>KARYAWAN SWASTA</v>
      </c>
      <c r="L845">
        <f>COUNTIFS(K845:$K$1001,K845)</f>
        <v>43</v>
      </c>
      <c r="M845">
        <f t="shared" si="41"/>
        <v>0</v>
      </c>
      <c r="N845">
        <f t="shared" si="42"/>
        <v>8</v>
      </c>
      <c r="O845">
        <f>COUNTIFS($N$2:N845,N845)</f>
        <v>842</v>
      </c>
      <c r="P845">
        <f t="shared" si="43"/>
        <v>0</v>
      </c>
    </row>
    <row r="846" spans="1:16" x14ac:dyDescent="0.25">
      <c r="A846" s="1" t="s">
        <v>117</v>
      </c>
      <c r="B846" s="1" t="s">
        <v>144</v>
      </c>
      <c r="C846" s="1" t="s">
        <v>66</v>
      </c>
      <c r="D846" s="1" t="s">
        <v>97</v>
      </c>
      <c r="E846" s="1">
        <v>6554.3039215686276</v>
      </c>
      <c r="F846" s="1">
        <v>6200.3039215686276</v>
      </c>
      <c r="G846" s="1">
        <v>354</v>
      </c>
      <c r="H846" s="1" t="s">
        <v>80</v>
      </c>
      <c r="I846" s="1" t="s">
        <v>160</v>
      </c>
      <c r="K846" t="str">
        <f>Table1[[#This Row],[Customer Profesi]]</f>
        <v>WIRASWASTA</v>
      </c>
      <c r="L846">
        <f>COUNTIFS(K846:$K$1001,K846)</f>
        <v>42</v>
      </c>
      <c r="M846">
        <f t="shared" si="41"/>
        <v>0</v>
      </c>
      <c r="N846">
        <f t="shared" si="42"/>
        <v>8</v>
      </c>
      <c r="O846">
        <f>COUNTIFS($N$2:N846,N846)</f>
        <v>843</v>
      </c>
      <c r="P846">
        <f t="shared" si="43"/>
        <v>0</v>
      </c>
    </row>
    <row r="847" spans="1:16" x14ac:dyDescent="0.25">
      <c r="A847" s="1" t="s">
        <v>117</v>
      </c>
      <c r="B847" s="1" t="s">
        <v>144</v>
      </c>
      <c r="C847" s="1" t="s">
        <v>65</v>
      </c>
      <c r="D847" s="1" t="s">
        <v>99</v>
      </c>
      <c r="E847" s="1">
        <v>7469.272727272727</v>
      </c>
      <c r="F847" s="1">
        <v>7218.272727272727</v>
      </c>
      <c r="G847" s="1">
        <v>251</v>
      </c>
      <c r="H847" s="1" t="s">
        <v>84</v>
      </c>
      <c r="I847" s="1" t="s">
        <v>160</v>
      </c>
      <c r="K847" t="str">
        <f>Table1[[#This Row],[Customer Profesi]]</f>
        <v>PENDIDIKAN</v>
      </c>
      <c r="L847">
        <f>COUNTIFS(K847:$K$1001,K847)</f>
        <v>25</v>
      </c>
      <c r="M847">
        <f t="shared" si="41"/>
        <v>0</v>
      </c>
      <c r="N847">
        <f t="shared" si="42"/>
        <v>8</v>
      </c>
      <c r="O847">
        <f>COUNTIFS($N$2:N847,N847)</f>
        <v>844</v>
      </c>
      <c r="P847">
        <f t="shared" si="43"/>
        <v>0</v>
      </c>
    </row>
    <row r="848" spans="1:16" x14ac:dyDescent="0.25">
      <c r="A848" s="1" t="s">
        <v>117</v>
      </c>
      <c r="B848" s="1" t="s">
        <v>144</v>
      </c>
      <c r="C848" s="1" t="s">
        <v>66</v>
      </c>
      <c r="D848" s="1" t="s">
        <v>93</v>
      </c>
      <c r="E848" s="1">
        <v>5460.7317073170734</v>
      </c>
      <c r="F848" s="1">
        <v>5216.7317073170734</v>
      </c>
      <c r="G848" s="1">
        <v>244</v>
      </c>
      <c r="H848" s="1" t="s">
        <v>84</v>
      </c>
      <c r="I848" s="1" t="s">
        <v>160</v>
      </c>
      <c r="K848" t="str">
        <f>Table1[[#This Row],[Customer Profesi]]</f>
        <v>PENDIDIKAN</v>
      </c>
      <c r="L848">
        <f>COUNTIFS(K848:$K$1001,K848)</f>
        <v>24</v>
      </c>
      <c r="M848">
        <f t="shared" si="41"/>
        <v>0</v>
      </c>
      <c r="N848">
        <f t="shared" si="42"/>
        <v>8</v>
      </c>
      <c r="O848">
        <f>COUNTIFS($N$2:N848,N848)</f>
        <v>845</v>
      </c>
      <c r="P848">
        <f t="shared" si="43"/>
        <v>0</v>
      </c>
    </row>
    <row r="849" spans="1:16" x14ac:dyDescent="0.25">
      <c r="A849" s="1" t="s">
        <v>117</v>
      </c>
      <c r="B849" s="1" t="s">
        <v>144</v>
      </c>
      <c r="C849" s="1" t="s">
        <v>66</v>
      </c>
      <c r="D849" s="1" t="s">
        <v>95</v>
      </c>
      <c r="E849" s="1">
        <v>8062.8461538461543</v>
      </c>
      <c r="F849" s="1">
        <v>7700.8461538461543</v>
      </c>
      <c r="G849" s="1">
        <v>362</v>
      </c>
      <c r="H849" s="1" t="s">
        <v>84</v>
      </c>
      <c r="I849" s="1" t="s">
        <v>160</v>
      </c>
      <c r="K849" t="str">
        <f>Table1[[#This Row],[Customer Profesi]]</f>
        <v>PENDIDIKAN</v>
      </c>
      <c r="L849">
        <f>COUNTIFS(K849:$K$1001,K849)</f>
        <v>23</v>
      </c>
      <c r="M849">
        <f t="shared" si="41"/>
        <v>0</v>
      </c>
      <c r="N849">
        <f t="shared" si="42"/>
        <v>8</v>
      </c>
      <c r="O849">
        <f>COUNTIFS($N$2:N849,N849)</f>
        <v>846</v>
      </c>
      <c r="P849">
        <f t="shared" si="43"/>
        <v>0</v>
      </c>
    </row>
    <row r="850" spans="1:16" x14ac:dyDescent="0.25">
      <c r="A850" s="1" t="s">
        <v>117</v>
      </c>
      <c r="B850" s="1" t="s">
        <v>144</v>
      </c>
      <c r="C850" s="1" t="s">
        <v>66</v>
      </c>
      <c r="D850" s="1" t="s">
        <v>97</v>
      </c>
      <c r="E850" s="1">
        <v>6558.3039215686276</v>
      </c>
      <c r="F850" s="1">
        <v>6200.3039215686276</v>
      </c>
      <c r="G850" s="1">
        <v>358</v>
      </c>
      <c r="H850" s="1" t="s">
        <v>84</v>
      </c>
      <c r="I850" s="1" t="s">
        <v>160</v>
      </c>
      <c r="K850" t="str">
        <f>Table1[[#This Row],[Customer Profesi]]</f>
        <v>PENDIDIKAN</v>
      </c>
      <c r="L850">
        <f>COUNTIFS(K850:$K$1001,K850)</f>
        <v>22</v>
      </c>
      <c r="M850">
        <f t="shared" si="41"/>
        <v>0</v>
      </c>
      <c r="N850">
        <f t="shared" si="42"/>
        <v>8</v>
      </c>
      <c r="O850">
        <f>COUNTIFS($N$2:N850,N850)</f>
        <v>847</v>
      </c>
      <c r="P850">
        <f t="shared" si="43"/>
        <v>0</v>
      </c>
    </row>
    <row r="851" spans="1:16" x14ac:dyDescent="0.25">
      <c r="A851" s="1" t="s">
        <v>117</v>
      </c>
      <c r="B851" s="1" t="s">
        <v>144</v>
      </c>
      <c r="C851" s="1" t="s">
        <v>66</v>
      </c>
      <c r="D851" s="1" t="s">
        <v>95</v>
      </c>
      <c r="E851" s="1">
        <v>7928.8461538461543</v>
      </c>
      <c r="F851" s="1">
        <v>7700.8461538461543</v>
      </c>
      <c r="G851" s="1">
        <v>228</v>
      </c>
      <c r="H851" s="1" t="s">
        <v>82</v>
      </c>
      <c r="I851" s="1" t="s">
        <v>160</v>
      </c>
      <c r="K851" t="str">
        <f>Table1[[#This Row],[Customer Profesi]]</f>
        <v>PEGAWAI NEGERI</v>
      </c>
      <c r="L851">
        <f>COUNTIFS(K851:$K$1001,K851)</f>
        <v>33</v>
      </c>
      <c r="M851">
        <f t="shared" si="41"/>
        <v>0</v>
      </c>
      <c r="N851">
        <f t="shared" si="42"/>
        <v>8</v>
      </c>
      <c r="O851">
        <f>COUNTIFS($N$2:N851,N851)</f>
        <v>848</v>
      </c>
      <c r="P851">
        <f t="shared" si="43"/>
        <v>0</v>
      </c>
    </row>
    <row r="852" spans="1:16" x14ac:dyDescent="0.25">
      <c r="A852" s="1" t="s">
        <v>117</v>
      </c>
      <c r="B852" s="1" t="s">
        <v>145</v>
      </c>
      <c r="C852" s="1" t="s">
        <v>67</v>
      </c>
      <c r="D852" s="1" t="s">
        <v>98</v>
      </c>
      <c r="E852" s="1">
        <v>7112.7368421052633</v>
      </c>
      <c r="F852" s="1">
        <v>6691.7368421052633</v>
      </c>
      <c r="G852" s="1">
        <v>421</v>
      </c>
      <c r="H852" s="1" t="s">
        <v>81</v>
      </c>
      <c r="I852" s="1" t="s">
        <v>160</v>
      </c>
      <c r="K852" t="str">
        <f>Table1[[#This Row],[Customer Profesi]]</f>
        <v>KARYAWAN SWASTA</v>
      </c>
      <c r="L852">
        <f>COUNTIFS(K852:$K$1001,K852)</f>
        <v>42</v>
      </c>
      <c r="M852">
        <f t="shared" si="41"/>
        <v>0</v>
      </c>
      <c r="N852">
        <f t="shared" si="42"/>
        <v>8</v>
      </c>
      <c r="O852">
        <f>COUNTIFS($N$2:N852,N852)</f>
        <v>849</v>
      </c>
      <c r="P852">
        <f t="shared" si="43"/>
        <v>0</v>
      </c>
    </row>
    <row r="853" spans="1:16" x14ac:dyDescent="0.25">
      <c r="A853" s="1" t="s">
        <v>117</v>
      </c>
      <c r="B853" s="1" t="s">
        <v>145</v>
      </c>
      <c r="C853" s="1" t="s">
        <v>68</v>
      </c>
      <c r="D853" s="1" t="s">
        <v>98</v>
      </c>
      <c r="E853" s="1">
        <v>6826.7368421052633</v>
      </c>
      <c r="F853" s="1">
        <v>6691.7368421052633</v>
      </c>
      <c r="G853" s="1">
        <v>135</v>
      </c>
      <c r="H853" s="1" t="s">
        <v>80</v>
      </c>
      <c r="I853" s="1" t="s">
        <v>160</v>
      </c>
      <c r="K853" t="str">
        <f>Table1[[#This Row],[Customer Profesi]]</f>
        <v>WIRASWASTA</v>
      </c>
      <c r="L853">
        <f>COUNTIFS(K853:$K$1001,K853)</f>
        <v>41</v>
      </c>
      <c r="M853">
        <f t="shared" si="41"/>
        <v>0</v>
      </c>
      <c r="N853">
        <f t="shared" si="42"/>
        <v>8</v>
      </c>
      <c r="O853">
        <f>COUNTIFS($N$2:N853,N853)</f>
        <v>850</v>
      </c>
      <c r="P853">
        <f t="shared" si="43"/>
        <v>0</v>
      </c>
    </row>
    <row r="854" spans="1:16" x14ac:dyDescent="0.25">
      <c r="A854" s="1" t="s">
        <v>117</v>
      </c>
      <c r="B854" s="1" t="s">
        <v>145</v>
      </c>
      <c r="C854" s="1" t="s">
        <v>68</v>
      </c>
      <c r="D854" s="1" t="s">
        <v>100</v>
      </c>
      <c r="E854" s="1">
        <v>11280.619047619046</v>
      </c>
      <c r="F854" s="1">
        <v>10971.619047619046</v>
      </c>
      <c r="G854" s="1">
        <v>309</v>
      </c>
      <c r="H854" s="1" t="s">
        <v>81</v>
      </c>
      <c r="I854" s="1" t="s">
        <v>160</v>
      </c>
      <c r="K854" t="str">
        <f>Table1[[#This Row],[Customer Profesi]]</f>
        <v>KARYAWAN SWASTA</v>
      </c>
      <c r="L854">
        <f>COUNTIFS(K854:$K$1001,K854)</f>
        <v>41</v>
      </c>
      <c r="M854">
        <f t="shared" si="41"/>
        <v>0</v>
      </c>
      <c r="N854">
        <f t="shared" si="42"/>
        <v>8</v>
      </c>
      <c r="O854">
        <f>COUNTIFS($N$2:N854,N854)</f>
        <v>851</v>
      </c>
      <c r="P854">
        <f t="shared" si="43"/>
        <v>0</v>
      </c>
    </row>
    <row r="855" spans="1:16" x14ac:dyDescent="0.25">
      <c r="A855" s="1" t="s">
        <v>117</v>
      </c>
      <c r="B855" s="1" t="s">
        <v>145</v>
      </c>
      <c r="C855" s="1" t="s">
        <v>68</v>
      </c>
      <c r="D855" s="1" t="s">
        <v>96</v>
      </c>
      <c r="E855" s="1">
        <v>9426.7435897435898</v>
      </c>
      <c r="F855" s="1">
        <v>9217.7435897435898</v>
      </c>
      <c r="G855" s="1">
        <v>209</v>
      </c>
      <c r="H855" s="1" t="s">
        <v>80</v>
      </c>
      <c r="I855" s="1" t="s">
        <v>160</v>
      </c>
      <c r="K855" t="str">
        <f>Table1[[#This Row],[Customer Profesi]]</f>
        <v>WIRASWASTA</v>
      </c>
      <c r="L855">
        <f>COUNTIFS(K855:$K$1001,K855)</f>
        <v>40</v>
      </c>
      <c r="M855">
        <f t="shared" si="41"/>
        <v>0</v>
      </c>
      <c r="N855">
        <f t="shared" si="42"/>
        <v>8</v>
      </c>
      <c r="O855">
        <f>COUNTIFS($N$2:N855,N855)</f>
        <v>852</v>
      </c>
      <c r="P855">
        <f t="shared" si="43"/>
        <v>0</v>
      </c>
    </row>
    <row r="856" spans="1:16" x14ac:dyDescent="0.25">
      <c r="A856" s="1" t="s">
        <v>117</v>
      </c>
      <c r="B856" s="1" t="s">
        <v>145</v>
      </c>
      <c r="C856" s="1" t="s">
        <v>68</v>
      </c>
      <c r="D856" s="1" t="s">
        <v>97</v>
      </c>
      <c r="E856" s="1">
        <v>6395.3039215686276</v>
      </c>
      <c r="F856" s="1">
        <v>6200.3039215686276</v>
      </c>
      <c r="G856" s="1">
        <v>195</v>
      </c>
      <c r="H856" s="1" t="s">
        <v>81</v>
      </c>
      <c r="I856" s="1" t="s">
        <v>160</v>
      </c>
      <c r="K856" t="str">
        <f>Table1[[#This Row],[Customer Profesi]]</f>
        <v>KARYAWAN SWASTA</v>
      </c>
      <c r="L856">
        <f>COUNTIFS(K856:$K$1001,K856)</f>
        <v>40</v>
      </c>
      <c r="M856">
        <f t="shared" si="41"/>
        <v>0</v>
      </c>
      <c r="N856">
        <f t="shared" si="42"/>
        <v>8</v>
      </c>
      <c r="O856">
        <f>COUNTIFS($N$2:N856,N856)</f>
        <v>853</v>
      </c>
      <c r="P856">
        <f t="shared" si="43"/>
        <v>0</v>
      </c>
    </row>
    <row r="857" spans="1:16" x14ac:dyDescent="0.25">
      <c r="A857" s="1" t="s">
        <v>117</v>
      </c>
      <c r="B857" s="1" t="s">
        <v>145</v>
      </c>
      <c r="C857" s="1" t="s">
        <v>69</v>
      </c>
      <c r="D857" s="1" t="s">
        <v>93</v>
      </c>
      <c r="E857" s="1">
        <v>5590.7317073170734</v>
      </c>
      <c r="F857" s="1">
        <v>5216.7317073170734</v>
      </c>
      <c r="G857" s="1">
        <v>374</v>
      </c>
      <c r="H857" s="1" t="s">
        <v>80</v>
      </c>
      <c r="I857" s="1" t="s">
        <v>160</v>
      </c>
      <c r="K857" t="str">
        <f>Table1[[#This Row],[Customer Profesi]]</f>
        <v>WIRASWASTA</v>
      </c>
      <c r="L857">
        <f>COUNTIFS(K857:$K$1001,K857)</f>
        <v>39</v>
      </c>
      <c r="M857">
        <f t="shared" si="41"/>
        <v>0</v>
      </c>
      <c r="N857">
        <f t="shared" si="42"/>
        <v>8</v>
      </c>
      <c r="O857">
        <f>COUNTIFS($N$2:N857,N857)</f>
        <v>854</v>
      </c>
      <c r="P857">
        <f t="shared" si="43"/>
        <v>0</v>
      </c>
    </row>
    <row r="858" spans="1:16" x14ac:dyDescent="0.25">
      <c r="A858" s="1" t="s">
        <v>117</v>
      </c>
      <c r="B858" s="1" t="s">
        <v>145</v>
      </c>
      <c r="C858" s="1" t="s">
        <v>67</v>
      </c>
      <c r="D858" s="1" t="s">
        <v>92</v>
      </c>
      <c r="E858" s="1">
        <v>8929.174757281553</v>
      </c>
      <c r="F858" s="1">
        <v>8675.174757281553</v>
      </c>
      <c r="G858" s="1">
        <v>254</v>
      </c>
      <c r="H858" s="1" t="s">
        <v>81</v>
      </c>
      <c r="I858" s="1" t="s">
        <v>160</v>
      </c>
      <c r="K858" t="str">
        <f>Table1[[#This Row],[Customer Profesi]]</f>
        <v>KARYAWAN SWASTA</v>
      </c>
      <c r="L858">
        <f>COUNTIFS(K858:$K$1001,K858)</f>
        <v>39</v>
      </c>
      <c r="M858">
        <f t="shared" si="41"/>
        <v>0</v>
      </c>
      <c r="N858">
        <f t="shared" si="42"/>
        <v>8</v>
      </c>
      <c r="O858">
        <f>COUNTIFS($N$2:N858,N858)</f>
        <v>855</v>
      </c>
      <c r="P858">
        <f t="shared" si="43"/>
        <v>0</v>
      </c>
    </row>
    <row r="859" spans="1:16" x14ac:dyDescent="0.25">
      <c r="A859" s="1" t="s">
        <v>117</v>
      </c>
      <c r="B859" s="1" t="s">
        <v>145</v>
      </c>
      <c r="C859" s="1" t="s">
        <v>67</v>
      </c>
      <c r="D859" s="1" t="s">
        <v>96</v>
      </c>
      <c r="E859" s="1">
        <v>9443.7435897435898</v>
      </c>
      <c r="F859" s="1">
        <v>9217.7435897435898</v>
      </c>
      <c r="G859" s="1">
        <v>226</v>
      </c>
      <c r="H859" s="1" t="s">
        <v>80</v>
      </c>
      <c r="I859" s="1" t="s">
        <v>160</v>
      </c>
      <c r="K859" t="str">
        <f>Table1[[#This Row],[Customer Profesi]]</f>
        <v>WIRASWASTA</v>
      </c>
      <c r="L859">
        <f>COUNTIFS(K859:$K$1001,K859)</f>
        <v>38</v>
      </c>
      <c r="M859">
        <f t="shared" si="41"/>
        <v>0</v>
      </c>
      <c r="N859">
        <f t="shared" si="42"/>
        <v>8</v>
      </c>
      <c r="O859">
        <f>COUNTIFS($N$2:N859,N859)</f>
        <v>856</v>
      </c>
      <c r="P859">
        <f t="shared" si="43"/>
        <v>0</v>
      </c>
    </row>
    <row r="860" spans="1:16" x14ac:dyDescent="0.25">
      <c r="A860" s="1" t="s">
        <v>117</v>
      </c>
      <c r="B860" s="1" t="s">
        <v>145</v>
      </c>
      <c r="C860" s="1" t="s">
        <v>67</v>
      </c>
      <c r="D860" s="1" t="s">
        <v>98</v>
      </c>
      <c r="E860" s="1">
        <v>6836.7368421052633</v>
      </c>
      <c r="F860" s="1">
        <v>6691.7368421052633</v>
      </c>
      <c r="G860" s="1">
        <v>145</v>
      </c>
      <c r="H860" s="1" t="s">
        <v>81</v>
      </c>
      <c r="I860" s="1" t="s">
        <v>160</v>
      </c>
      <c r="K860" t="str">
        <f>Table1[[#This Row],[Customer Profesi]]</f>
        <v>KARYAWAN SWASTA</v>
      </c>
      <c r="L860">
        <f>COUNTIFS(K860:$K$1001,K860)</f>
        <v>38</v>
      </c>
      <c r="M860">
        <f t="shared" si="41"/>
        <v>0</v>
      </c>
      <c r="N860">
        <f t="shared" si="42"/>
        <v>8</v>
      </c>
      <c r="O860">
        <f>COUNTIFS($N$2:N860,N860)</f>
        <v>857</v>
      </c>
      <c r="P860">
        <f t="shared" si="43"/>
        <v>0</v>
      </c>
    </row>
    <row r="861" spans="1:16" x14ac:dyDescent="0.25">
      <c r="A861" s="1" t="s">
        <v>117</v>
      </c>
      <c r="B861" s="1" t="s">
        <v>145</v>
      </c>
      <c r="C861" s="1" t="s">
        <v>67</v>
      </c>
      <c r="D861" s="1" t="s">
        <v>101</v>
      </c>
      <c r="E861" s="1">
        <v>6133.6842105263158</v>
      </c>
      <c r="F861" s="1">
        <v>5727.6842105263158</v>
      </c>
      <c r="G861" s="1">
        <v>406</v>
      </c>
      <c r="H861" s="1" t="s">
        <v>83</v>
      </c>
      <c r="I861" s="1" t="s">
        <v>160</v>
      </c>
      <c r="K861" t="str">
        <f>Table1[[#This Row],[Customer Profesi]]</f>
        <v>TENAGA KESEHATAN</v>
      </c>
      <c r="L861">
        <f>COUNTIFS(K861:$K$1001,K861)</f>
        <v>14</v>
      </c>
      <c r="M861">
        <f t="shared" si="41"/>
        <v>0</v>
      </c>
      <c r="N861">
        <f t="shared" si="42"/>
        <v>8</v>
      </c>
      <c r="O861">
        <f>COUNTIFS($N$2:N861,N861)</f>
        <v>858</v>
      </c>
      <c r="P861">
        <f t="shared" si="43"/>
        <v>0</v>
      </c>
    </row>
    <row r="862" spans="1:16" x14ac:dyDescent="0.25">
      <c r="A862" s="1" t="s">
        <v>117</v>
      </c>
      <c r="B862" s="1" t="s">
        <v>145</v>
      </c>
      <c r="C862" s="1" t="s">
        <v>68</v>
      </c>
      <c r="D862" s="1" t="s">
        <v>98</v>
      </c>
      <c r="E862" s="1">
        <v>6810.7368421052633</v>
      </c>
      <c r="F862" s="1">
        <v>6691.7368421052633</v>
      </c>
      <c r="G862" s="1">
        <v>119</v>
      </c>
      <c r="H862" s="1" t="s">
        <v>81</v>
      </c>
      <c r="I862" s="1" t="s">
        <v>160</v>
      </c>
      <c r="K862" t="str">
        <f>Table1[[#This Row],[Customer Profesi]]</f>
        <v>KARYAWAN SWASTA</v>
      </c>
      <c r="L862">
        <f>COUNTIFS(K862:$K$1001,K862)</f>
        <v>37</v>
      </c>
      <c r="M862">
        <f t="shared" si="41"/>
        <v>0</v>
      </c>
      <c r="N862">
        <f t="shared" si="42"/>
        <v>8</v>
      </c>
      <c r="O862">
        <f>COUNTIFS($N$2:N862,N862)</f>
        <v>859</v>
      </c>
      <c r="P862">
        <f t="shared" si="43"/>
        <v>0</v>
      </c>
    </row>
    <row r="863" spans="1:16" x14ac:dyDescent="0.25">
      <c r="A863" s="1" t="s">
        <v>117</v>
      </c>
      <c r="B863" s="1" t="s">
        <v>145</v>
      </c>
      <c r="C863" s="1" t="s">
        <v>69</v>
      </c>
      <c r="D863" s="1" t="s">
        <v>101</v>
      </c>
      <c r="E863" s="1">
        <v>6213.6842105263158</v>
      </c>
      <c r="F863" s="1">
        <v>5727.6842105263158</v>
      </c>
      <c r="G863" s="1">
        <v>486</v>
      </c>
      <c r="H863" s="1" t="s">
        <v>82</v>
      </c>
      <c r="I863" s="1" t="s">
        <v>160</v>
      </c>
      <c r="K863" t="str">
        <f>Table1[[#This Row],[Customer Profesi]]</f>
        <v>PEGAWAI NEGERI</v>
      </c>
      <c r="L863">
        <f>COUNTIFS(K863:$K$1001,K863)</f>
        <v>32</v>
      </c>
      <c r="M863">
        <f t="shared" si="41"/>
        <v>0</v>
      </c>
      <c r="N863">
        <f t="shared" si="42"/>
        <v>8</v>
      </c>
      <c r="O863">
        <f>COUNTIFS($N$2:N863,N863)</f>
        <v>860</v>
      </c>
      <c r="P863">
        <f t="shared" si="43"/>
        <v>0</v>
      </c>
    </row>
    <row r="864" spans="1:16" x14ac:dyDescent="0.25">
      <c r="A864" s="1" t="s">
        <v>117</v>
      </c>
      <c r="B864" s="1" t="s">
        <v>145</v>
      </c>
      <c r="C864" s="1" t="s">
        <v>68</v>
      </c>
      <c r="D864" s="1" t="s">
        <v>101</v>
      </c>
      <c r="E864" s="1">
        <v>5780.6842105263158</v>
      </c>
      <c r="F864" s="1">
        <v>5727.6842105263158</v>
      </c>
      <c r="G864" s="1">
        <v>53</v>
      </c>
      <c r="H864" s="1" t="s">
        <v>82</v>
      </c>
      <c r="I864" s="1" t="s">
        <v>160</v>
      </c>
      <c r="K864" t="str">
        <f>Table1[[#This Row],[Customer Profesi]]</f>
        <v>PEGAWAI NEGERI</v>
      </c>
      <c r="L864">
        <f>COUNTIFS(K864:$K$1001,K864)</f>
        <v>31</v>
      </c>
      <c r="M864">
        <f t="shared" si="41"/>
        <v>0</v>
      </c>
      <c r="N864">
        <f t="shared" si="42"/>
        <v>8</v>
      </c>
      <c r="O864">
        <f>COUNTIFS($N$2:N864,N864)</f>
        <v>861</v>
      </c>
      <c r="P864">
        <f t="shared" si="43"/>
        <v>0</v>
      </c>
    </row>
    <row r="865" spans="1:16" x14ac:dyDescent="0.25">
      <c r="A865" s="1" t="s">
        <v>117</v>
      </c>
      <c r="B865" s="1" t="s">
        <v>145</v>
      </c>
      <c r="C865" s="1" t="s">
        <v>69</v>
      </c>
      <c r="D865" s="1" t="s">
        <v>96</v>
      </c>
      <c r="E865" s="1">
        <v>9269.7435897435898</v>
      </c>
      <c r="F865" s="1">
        <v>9217.7435897435898</v>
      </c>
      <c r="G865" s="1">
        <v>52</v>
      </c>
      <c r="H865" s="1" t="s">
        <v>82</v>
      </c>
      <c r="I865" s="1" t="s">
        <v>160</v>
      </c>
      <c r="K865" t="str">
        <f>Table1[[#This Row],[Customer Profesi]]</f>
        <v>PEGAWAI NEGERI</v>
      </c>
      <c r="L865">
        <f>COUNTIFS(K865:$K$1001,K865)</f>
        <v>30</v>
      </c>
      <c r="M865">
        <f t="shared" si="41"/>
        <v>0</v>
      </c>
      <c r="N865">
        <f t="shared" si="42"/>
        <v>8</v>
      </c>
      <c r="O865">
        <f>COUNTIFS($N$2:N865,N865)</f>
        <v>862</v>
      </c>
      <c r="P865">
        <f t="shared" si="43"/>
        <v>0</v>
      </c>
    </row>
    <row r="866" spans="1:16" x14ac:dyDescent="0.25">
      <c r="A866" s="1" t="s">
        <v>117</v>
      </c>
      <c r="B866" s="1" t="s">
        <v>145</v>
      </c>
      <c r="C866" s="1" t="s">
        <v>68</v>
      </c>
      <c r="D866" s="1" t="s">
        <v>96</v>
      </c>
      <c r="E866" s="1">
        <v>9319.7435897435898</v>
      </c>
      <c r="F866" s="1">
        <v>9217.7435897435898</v>
      </c>
      <c r="G866" s="1">
        <v>102</v>
      </c>
      <c r="H866" s="1" t="s">
        <v>82</v>
      </c>
      <c r="I866" s="1" t="s">
        <v>160</v>
      </c>
      <c r="K866" t="str">
        <f>Table1[[#This Row],[Customer Profesi]]</f>
        <v>PEGAWAI NEGERI</v>
      </c>
      <c r="L866">
        <f>COUNTIFS(K866:$K$1001,K866)</f>
        <v>29</v>
      </c>
      <c r="M866">
        <f t="shared" si="41"/>
        <v>0</v>
      </c>
      <c r="N866">
        <f t="shared" si="42"/>
        <v>8</v>
      </c>
      <c r="O866">
        <f>COUNTIFS($N$2:N866,N866)</f>
        <v>863</v>
      </c>
      <c r="P866">
        <f t="shared" si="43"/>
        <v>0</v>
      </c>
    </row>
    <row r="867" spans="1:16" x14ac:dyDescent="0.25">
      <c r="A867" s="1" t="s">
        <v>117</v>
      </c>
      <c r="B867" s="1" t="s">
        <v>145</v>
      </c>
      <c r="C867" s="1" t="s">
        <v>68</v>
      </c>
      <c r="D867" s="1" t="s">
        <v>98</v>
      </c>
      <c r="E867" s="1">
        <v>7103.7368421052633</v>
      </c>
      <c r="F867" s="1">
        <v>6691.7368421052633</v>
      </c>
      <c r="G867" s="1">
        <v>412</v>
      </c>
      <c r="H867" s="1" t="s">
        <v>80</v>
      </c>
      <c r="I867" s="1" t="s">
        <v>160</v>
      </c>
      <c r="K867" t="str">
        <f>Table1[[#This Row],[Customer Profesi]]</f>
        <v>WIRASWASTA</v>
      </c>
      <c r="L867">
        <f>COUNTIFS(K867:$K$1001,K867)</f>
        <v>37</v>
      </c>
      <c r="M867">
        <f t="shared" si="41"/>
        <v>0</v>
      </c>
      <c r="N867">
        <f t="shared" si="42"/>
        <v>8</v>
      </c>
      <c r="O867">
        <f>COUNTIFS($N$2:N867,N867)</f>
        <v>864</v>
      </c>
      <c r="P867">
        <f t="shared" si="43"/>
        <v>0</v>
      </c>
    </row>
    <row r="868" spans="1:16" x14ac:dyDescent="0.25">
      <c r="A868" s="1" t="s">
        <v>117</v>
      </c>
      <c r="B868" s="1" t="s">
        <v>145</v>
      </c>
      <c r="C868" s="1" t="s">
        <v>68</v>
      </c>
      <c r="D868" s="1" t="s">
        <v>97</v>
      </c>
      <c r="E868" s="1">
        <v>6476.3039215686276</v>
      </c>
      <c r="F868" s="1">
        <v>6200.3039215686276</v>
      </c>
      <c r="G868" s="1">
        <v>276</v>
      </c>
      <c r="H868" s="1" t="s">
        <v>80</v>
      </c>
      <c r="I868" s="1" t="s">
        <v>160</v>
      </c>
      <c r="K868" t="str">
        <f>Table1[[#This Row],[Customer Profesi]]</f>
        <v>WIRASWASTA</v>
      </c>
      <c r="L868">
        <f>COUNTIFS(K868:$K$1001,K868)</f>
        <v>36</v>
      </c>
      <c r="M868">
        <f t="shared" si="41"/>
        <v>0</v>
      </c>
      <c r="N868">
        <f t="shared" si="42"/>
        <v>8</v>
      </c>
      <c r="O868">
        <f>COUNTIFS($N$2:N868,N868)</f>
        <v>865</v>
      </c>
      <c r="P868">
        <f t="shared" si="43"/>
        <v>0</v>
      </c>
    </row>
    <row r="869" spans="1:16" x14ac:dyDescent="0.25">
      <c r="A869" s="1" t="s">
        <v>117</v>
      </c>
      <c r="B869" s="1" t="s">
        <v>145</v>
      </c>
      <c r="C869" s="1" t="s">
        <v>69</v>
      </c>
      <c r="D869" s="1" t="s">
        <v>101</v>
      </c>
      <c r="E869" s="1">
        <v>5960.6842105263158</v>
      </c>
      <c r="F869" s="1">
        <v>5727.6842105263158</v>
      </c>
      <c r="G869" s="1">
        <v>233</v>
      </c>
      <c r="H869" s="1" t="s">
        <v>80</v>
      </c>
      <c r="I869" s="1" t="s">
        <v>160</v>
      </c>
      <c r="K869" t="str">
        <f>Table1[[#This Row],[Customer Profesi]]</f>
        <v>WIRASWASTA</v>
      </c>
      <c r="L869">
        <f>COUNTIFS(K869:$K$1001,K869)</f>
        <v>35</v>
      </c>
      <c r="M869">
        <f t="shared" si="41"/>
        <v>0</v>
      </c>
      <c r="N869">
        <f t="shared" si="42"/>
        <v>8</v>
      </c>
      <c r="O869">
        <f>COUNTIFS($N$2:N869,N869)</f>
        <v>866</v>
      </c>
      <c r="P869">
        <f t="shared" si="43"/>
        <v>0</v>
      </c>
    </row>
    <row r="870" spans="1:16" x14ac:dyDescent="0.25">
      <c r="A870" s="1" t="s">
        <v>117</v>
      </c>
      <c r="B870" s="1" t="s">
        <v>145</v>
      </c>
      <c r="C870" s="1" t="s">
        <v>69</v>
      </c>
      <c r="D870" s="1" t="s">
        <v>100</v>
      </c>
      <c r="E870" s="1">
        <v>11411.619047619046</v>
      </c>
      <c r="F870" s="1">
        <v>10971.619047619046</v>
      </c>
      <c r="G870" s="1">
        <v>440</v>
      </c>
      <c r="H870" s="1" t="s">
        <v>81</v>
      </c>
      <c r="I870" s="1" t="s">
        <v>160</v>
      </c>
      <c r="K870" t="str">
        <f>Table1[[#This Row],[Customer Profesi]]</f>
        <v>KARYAWAN SWASTA</v>
      </c>
      <c r="L870">
        <f>COUNTIFS(K870:$K$1001,K870)</f>
        <v>36</v>
      </c>
      <c r="M870">
        <f t="shared" si="41"/>
        <v>0</v>
      </c>
      <c r="N870">
        <f t="shared" si="42"/>
        <v>8</v>
      </c>
      <c r="O870">
        <f>COUNTIFS($N$2:N870,N870)</f>
        <v>867</v>
      </c>
      <c r="P870">
        <f t="shared" si="43"/>
        <v>0</v>
      </c>
    </row>
    <row r="871" spans="1:16" x14ac:dyDescent="0.25">
      <c r="A871" s="1" t="s">
        <v>117</v>
      </c>
      <c r="B871" s="1" t="s">
        <v>145</v>
      </c>
      <c r="C871" s="1" t="s">
        <v>69</v>
      </c>
      <c r="D871" s="1" t="s">
        <v>92</v>
      </c>
      <c r="E871" s="1">
        <v>9158.174757281553</v>
      </c>
      <c r="F871" s="1">
        <v>8675.174757281553</v>
      </c>
      <c r="G871" s="1">
        <v>483</v>
      </c>
      <c r="H871" s="1" t="s">
        <v>83</v>
      </c>
      <c r="I871" s="1" t="s">
        <v>160</v>
      </c>
      <c r="K871" t="str">
        <f>Table1[[#This Row],[Customer Profesi]]</f>
        <v>TENAGA KESEHATAN</v>
      </c>
      <c r="L871">
        <f>COUNTIFS(K871:$K$1001,K871)</f>
        <v>13</v>
      </c>
      <c r="M871">
        <f t="shared" si="41"/>
        <v>0</v>
      </c>
      <c r="N871">
        <f t="shared" si="42"/>
        <v>8</v>
      </c>
      <c r="O871">
        <f>COUNTIFS($N$2:N871,N871)</f>
        <v>868</v>
      </c>
      <c r="P871">
        <f t="shared" si="43"/>
        <v>0</v>
      </c>
    </row>
    <row r="872" spans="1:16" x14ac:dyDescent="0.25">
      <c r="A872" s="1" t="s">
        <v>117</v>
      </c>
      <c r="B872" s="1" t="s">
        <v>145</v>
      </c>
      <c r="C872" s="1" t="s">
        <v>69</v>
      </c>
      <c r="D872" s="1" t="s">
        <v>100</v>
      </c>
      <c r="E872" s="1">
        <v>11438.619047619046</v>
      </c>
      <c r="F872" s="1">
        <v>10971.619047619046</v>
      </c>
      <c r="G872" s="1">
        <v>467</v>
      </c>
      <c r="H872" s="1" t="s">
        <v>84</v>
      </c>
      <c r="I872" s="1" t="s">
        <v>160</v>
      </c>
      <c r="K872" t="str">
        <f>Table1[[#This Row],[Customer Profesi]]</f>
        <v>PENDIDIKAN</v>
      </c>
      <c r="L872">
        <f>COUNTIFS(K872:$K$1001,K872)</f>
        <v>21</v>
      </c>
      <c r="M872">
        <f t="shared" si="41"/>
        <v>0</v>
      </c>
      <c r="N872">
        <f t="shared" si="42"/>
        <v>8</v>
      </c>
      <c r="O872">
        <f>COUNTIFS($N$2:N872,N872)</f>
        <v>869</v>
      </c>
      <c r="P872">
        <f t="shared" si="43"/>
        <v>0</v>
      </c>
    </row>
    <row r="873" spans="1:16" x14ac:dyDescent="0.25">
      <c r="A873" s="1" t="s">
        <v>117</v>
      </c>
      <c r="B873" s="1" t="s">
        <v>145</v>
      </c>
      <c r="C873" s="1" t="s">
        <v>68</v>
      </c>
      <c r="D873" s="1" t="s">
        <v>92</v>
      </c>
      <c r="E873" s="1">
        <v>8945.174757281553</v>
      </c>
      <c r="F873" s="1">
        <v>8675.174757281553</v>
      </c>
      <c r="G873" s="1">
        <v>270</v>
      </c>
      <c r="H873" s="1" t="s">
        <v>83</v>
      </c>
      <c r="I873" s="1" t="s">
        <v>160</v>
      </c>
      <c r="K873" t="str">
        <f>Table1[[#This Row],[Customer Profesi]]</f>
        <v>TENAGA KESEHATAN</v>
      </c>
      <c r="L873">
        <f>COUNTIFS(K873:$K$1001,K873)</f>
        <v>12</v>
      </c>
      <c r="M873">
        <f t="shared" si="41"/>
        <v>0</v>
      </c>
      <c r="N873">
        <f t="shared" si="42"/>
        <v>8</v>
      </c>
      <c r="O873">
        <f>COUNTIFS($N$2:N873,N873)</f>
        <v>870</v>
      </c>
      <c r="P873">
        <f t="shared" si="43"/>
        <v>0</v>
      </c>
    </row>
    <row r="874" spans="1:16" x14ac:dyDescent="0.25">
      <c r="A874" s="1" t="s">
        <v>117</v>
      </c>
      <c r="B874" s="1" t="s">
        <v>145</v>
      </c>
      <c r="C874" s="1" t="s">
        <v>68</v>
      </c>
      <c r="D874" s="1" t="s">
        <v>101</v>
      </c>
      <c r="E874" s="1">
        <v>5804.6842105263158</v>
      </c>
      <c r="F874" s="1">
        <v>5727.6842105263158</v>
      </c>
      <c r="G874" s="1">
        <v>77</v>
      </c>
      <c r="H874" s="1" t="s">
        <v>82</v>
      </c>
      <c r="I874" s="1" t="s">
        <v>160</v>
      </c>
      <c r="K874" t="str">
        <f>Table1[[#This Row],[Customer Profesi]]</f>
        <v>PEGAWAI NEGERI</v>
      </c>
      <c r="L874">
        <f>COUNTIFS(K874:$K$1001,K874)</f>
        <v>28</v>
      </c>
      <c r="M874">
        <f t="shared" si="41"/>
        <v>0</v>
      </c>
      <c r="N874">
        <f t="shared" si="42"/>
        <v>8</v>
      </c>
      <c r="O874">
        <f>COUNTIFS($N$2:N874,N874)</f>
        <v>871</v>
      </c>
      <c r="P874">
        <f t="shared" si="43"/>
        <v>0</v>
      </c>
    </row>
    <row r="875" spans="1:16" x14ac:dyDescent="0.25">
      <c r="A875" s="1" t="s">
        <v>117</v>
      </c>
      <c r="B875" s="1" t="s">
        <v>145</v>
      </c>
      <c r="C875" s="1" t="s">
        <v>69</v>
      </c>
      <c r="D875" s="1" t="s">
        <v>96</v>
      </c>
      <c r="E875" s="1">
        <v>9553.7435897435898</v>
      </c>
      <c r="F875" s="1">
        <v>9217.7435897435898</v>
      </c>
      <c r="G875" s="1">
        <v>336</v>
      </c>
      <c r="H875" s="1" t="s">
        <v>82</v>
      </c>
      <c r="I875" s="1" t="s">
        <v>160</v>
      </c>
      <c r="K875" t="str">
        <f>Table1[[#This Row],[Customer Profesi]]</f>
        <v>PEGAWAI NEGERI</v>
      </c>
      <c r="L875">
        <f>COUNTIFS(K875:$K$1001,K875)</f>
        <v>27</v>
      </c>
      <c r="M875">
        <f t="shared" si="41"/>
        <v>0</v>
      </c>
      <c r="N875">
        <f t="shared" si="42"/>
        <v>8</v>
      </c>
      <c r="O875">
        <f>COUNTIFS($N$2:N875,N875)</f>
        <v>872</v>
      </c>
      <c r="P875">
        <f t="shared" si="43"/>
        <v>0</v>
      </c>
    </row>
    <row r="876" spans="1:16" x14ac:dyDescent="0.25">
      <c r="A876" s="1" t="s">
        <v>117</v>
      </c>
      <c r="B876" s="1" t="s">
        <v>145</v>
      </c>
      <c r="C876" s="1" t="s">
        <v>68</v>
      </c>
      <c r="D876" s="1" t="s">
        <v>92</v>
      </c>
      <c r="E876" s="1">
        <v>8961.174757281553</v>
      </c>
      <c r="F876" s="1">
        <v>8675.174757281553</v>
      </c>
      <c r="G876" s="1">
        <v>286</v>
      </c>
      <c r="H876" s="1" t="s">
        <v>81</v>
      </c>
      <c r="I876" s="1" t="s">
        <v>160</v>
      </c>
      <c r="K876" t="str">
        <f>Table1[[#This Row],[Customer Profesi]]</f>
        <v>KARYAWAN SWASTA</v>
      </c>
      <c r="L876">
        <f>COUNTIFS(K876:$K$1001,K876)</f>
        <v>35</v>
      </c>
      <c r="M876">
        <f t="shared" si="41"/>
        <v>0</v>
      </c>
      <c r="N876">
        <f t="shared" si="42"/>
        <v>8</v>
      </c>
      <c r="O876">
        <f>COUNTIFS($N$2:N876,N876)</f>
        <v>873</v>
      </c>
      <c r="P876">
        <f t="shared" si="43"/>
        <v>0</v>
      </c>
    </row>
    <row r="877" spans="1:16" x14ac:dyDescent="0.25">
      <c r="A877" s="1" t="s">
        <v>117</v>
      </c>
      <c r="B877" s="1" t="s">
        <v>145</v>
      </c>
      <c r="C877" s="1" t="s">
        <v>68</v>
      </c>
      <c r="D877" s="1" t="s">
        <v>99</v>
      </c>
      <c r="E877" s="1">
        <v>7452.272727272727</v>
      </c>
      <c r="F877" s="1">
        <v>7218.272727272727</v>
      </c>
      <c r="G877" s="1">
        <v>234</v>
      </c>
      <c r="H877" s="1" t="s">
        <v>81</v>
      </c>
      <c r="I877" s="1" t="s">
        <v>160</v>
      </c>
      <c r="K877" t="str">
        <f>Table1[[#This Row],[Customer Profesi]]</f>
        <v>KARYAWAN SWASTA</v>
      </c>
      <c r="L877">
        <f>COUNTIFS(K877:$K$1001,K877)</f>
        <v>34</v>
      </c>
      <c r="M877">
        <f t="shared" si="41"/>
        <v>0</v>
      </c>
      <c r="N877">
        <f t="shared" si="42"/>
        <v>8</v>
      </c>
      <c r="O877">
        <f>COUNTIFS($N$2:N877,N877)</f>
        <v>874</v>
      </c>
      <c r="P877">
        <f t="shared" si="43"/>
        <v>0</v>
      </c>
    </row>
    <row r="878" spans="1:16" x14ac:dyDescent="0.25">
      <c r="A878" s="1" t="s">
        <v>117</v>
      </c>
      <c r="B878" s="1" t="s">
        <v>145</v>
      </c>
      <c r="C878" s="1" t="s">
        <v>69</v>
      </c>
      <c r="D878" s="1" t="s">
        <v>97</v>
      </c>
      <c r="E878" s="1">
        <v>6654.3039215686276</v>
      </c>
      <c r="F878" s="1">
        <v>6200.3039215686276</v>
      </c>
      <c r="G878" s="1">
        <v>454</v>
      </c>
      <c r="H878" s="1" t="s">
        <v>82</v>
      </c>
      <c r="I878" s="1" t="s">
        <v>160</v>
      </c>
      <c r="K878" t="str">
        <f>Table1[[#This Row],[Customer Profesi]]</f>
        <v>PEGAWAI NEGERI</v>
      </c>
      <c r="L878">
        <f>COUNTIFS(K878:$K$1001,K878)</f>
        <v>26</v>
      </c>
      <c r="M878">
        <f t="shared" si="41"/>
        <v>0</v>
      </c>
      <c r="N878">
        <f t="shared" si="42"/>
        <v>8</v>
      </c>
      <c r="O878">
        <f>COUNTIFS($N$2:N878,N878)</f>
        <v>875</v>
      </c>
      <c r="P878">
        <f t="shared" si="43"/>
        <v>0</v>
      </c>
    </row>
    <row r="879" spans="1:16" x14ac:dyDescent="0.25">
      <c r="A879" s="1" t="s">
        <v>117</v>
      </c>
      <c r="B879" s="1" t="s">
        <v>145</v>
      </c>
      <c r="C879" s="1" t="s">
        <v>69</v>
      </c>
      <c r="D879" s="1" t="s">
        <v>96</v>
      </c>
      <c r="E879" s="1">
        <v>9639.7435897435898</v>
      </c>
      <c r="F879" s="1">
        <v>9217.7435897435898</v>
      </c>
      <c r="G879" s="1">
        <v>422</v>
      </c>
      <c r="H879" s="1" t="s">
        <v>81</v>
      </c>
      <c r="I879" s="1" t="s">
        <v>160</v>
      </c>
      <c r="K879" t="str">
        <f>Table1[[#This Row],[Customer Profesi]]</f>
        <v>KARYAWAN SWASTA</v>
      </c>
      <c r="L879">
        <f>COUNTIFS(K879:$K$1001,K879)</f>
        <v>33</v>
      </c>
      <c r="M879">
        <f t="shared" si="41"/>
        <v>0</v>
      </c>
      <c r="N879">
        <f t="shared" si="42"/>
        <v>8</v>
      </c>
      <c r="O879">
        <f>COUNTIFS($N$2:N879,N879)</f>
        <v>876</v>
      </c>
      <c r="P879">
        <f t="shared" si="43"/>
        <v>0</v>
      </c>
    </row>
    <row r="880" spans="1:16" x14ac:dyDescent="0.25">
      <c r="A880" s="1" t="s">
        <v>117</v>
      </c>
      <c r="B880" s="1" t="s">
        <v>145</v>
      </c>
      <c r="C880" s="1" t="s">
        <v>67</v>
      </c>
      <c r="D880" s="1" t="s">
        <v>93</v>
      </c>
      <c r="E880" s="1">
        <v>5307.7317073170734</v>
      </c>
      <c r="F880" s="1">
        <v>5216.7317073170734</v>
      </c>
      <c r="G880" s="1">
        <v>91</v>
      </c>
      <c r="H880" s="1" t="s">
        <v>80</v>
      </c>
      <c r="I880" s="1" t="s">
        <v>160</v>
      </c>
      <c r="K880" t="str">
        <f>Table1[[#This Row],[Customer Profesi]]</f>
        <v>WIRASWASTA</v>
      </c>
      <c r="L880">
        <f>COUNTIFS(K880:$K$1001,K880)</f>
        <v>34</v>
      </c>
      <c r="M880">
        <f t="shared" si="41"/>
        <v>0</v>
      </c>
      <c r="N880">
        <f t="shared" si="42"/>
        <v>8</v>
      </c>
      <c r="O880">
        <f>COUNTIFS($N$2:N880,N880)</f>
        <v>877</v>
      </c>
      <c r="P880">
        <f t="shared" si="43"/>
        <v>0</v>
      </c>
    </row>
    <row r="881" spans="1:16" x14ac:dyDescent="0.25">
      <c r="A881" s="1" t="s">
        <v>117</v>
      </c>
      <c r="B881" s="1" t="s">
        <v>145</v>
      </c>
      <c r="C881" s="1" t="s">
        <v>67</v>
      </c>
      <c r="D881" s="1" t="s">
        <v>92</v>
      </c>
      <c r="E881" s="1">
        <v>8794.174757281553</v>
      </c>
      <c r="F881" s="1">
        <v>8675.174757281553</v>
      </c>
      <c r="G881" s="1">
        <v>119</v>
      </c>
      <c r="H881" s="1" t="s">
        <v>83</v>
      </c>
      <c r="I881" s="1" t="s">
        <v>160</v>
      </c>
      <c r="K881" t="str">
        <f>Table1[[#This Row],[Customer Profesi]]</f>
        <v>TENAGA KESEHATAN</v>
      </c>
      <c r="L881">
        <f>COUNTIFS(K881:$K$1001,K881)</f>
        <v>11</v>
      </c>
      <c r="M881">
        <f t="shared" si="41"/>
        <v>0</v>
      </c>
      <c r="N881">
        <f t="shared" si="42"/>
        <v>8</v>
      </c>
      <c r="O881">
        <f>COUNTIFS($N$2:N881,N881)</f>
        <v>878</v>
      </c>
      <c r="P881">
        <f t="shared" si="43"/>
        <v>0</v>
      </c>
    </row>
    <row r="882" spans="1:16" x14ac:dyDescent="0.25">
      <c r="A882" s="1" t="s">
        <v>117</v>
      </c>
      <c r="B882" s="1" t="s">
        <v>145</v>
      </c>
      <c r="C882" s="1" t="s">
        <v>68</v>
      </c>
      <c r="D882" s="1" t="s">
        <v>96</v>
      </c>
      <c r="E882" s="1">
        <v>9335.7435897435898</v>
      </c>
      <c r="F882" s="1">
        <v>9217.7435897435898</v>
      </c>
      <c r="G882" s="1">
        <v>118</v>
      </c>
      <c r="H882" s="1" t="s">
        <v>80</v>
      </c>
      <c r="I882" s="1" t="s">
        <v>160</v>
      </c>
      <c r="K882" t="str">
        <f>Table1[[#This Row],[Customer Profesi]]</f>
        <v>WIRASWASTA</v>
      </c>
      <c r="L882">
        <f>COUNTIFS(K882:$K$1001,K882)</f>
        <v>33</v>
      </c>
      <c r="M882">
        <f t="shared" si="41"/>
        <v>0</v>
      </c>
      <c r="N882">
        <f t="shared" si="42"/>
        <v>8</v>
      </c>
      <c r="O882">
        <f>COUNTIFS($N$2:N882,N882)</f>
        <v>879</v>
      </c>
      <c r="P882">
        <f t="shared" si="43"/>
        <v>0</v>
      </c>
    </row>
    <row r="883" spans="1:16" x14ac:dyDescent="0.25">
      <c r="A883" s="1" t="s">
        <v>117</v>
      </c>
      <c r="B883" s="1" t="s">
        <v>145</v>
      </c>
      <c r="C883" s="1" t="s">
        <v>67</v>
      </c>
      <c r="D883" s="1" t="s">
        <v>96</v>
      </c>
      <c r="E883" s="1">
        <v>9277.7435897435898</v>
      </c>
      <c r="F883" s="1">
        <v>9217.7435897435898</v>
      </c>
      <c r="G883" s="1">
        <v>60</v>
      </c>
      <c r="H883" s="1" t="s">
        <v>81</v>
      </c>
      <c r="I883" s="1" t="s">
        <v>160</v>
      </c>
      <c r="K883" t="str">
        <f>Table1[[#This Row],[Customer Profesi]]</f>
        <v>KARYAWAN SWASTA</v>
      </c>
      <c r="L883">
        <f>COUNTIFS(K883:$K$1001,K883)</f>
        <v>32</v>
      </c>
      <c r="M883">
        <f t="shared" si="41"/>
        <v>0</v>
      </c>
      <c r="N883">
        <f t="shared" si="42"/>
        <v>8</v>
      </c>
      <c r="O883">
        <f>COUNTIFS($N$2:N883,N883)</f>
        <v>880</v>
      </c>
      <c r="P883">
        <f t="shared" si="43"/>
        <v>0</v>
      </c>
    </row>
    <row r="884" spans="1:16" x14ac:dyDescent="0.25">
      <c r="A884" s="1" t="s">
        <v>117</v>
      </c>
      <c r="B884" s="1" t="s">
        <v>145</v>
      </c>
      <c r="C884" s="1" t="s">
        <v>69</v>
      </c>
      <c r="D884" s="1" t="s">
        <v>97</v>
      </c>
      <c r="E884" s="1">
        <v>6323.3039215686276</v>
      </c>
      <c r="F884" s="1">
        <v>6200.3039215686276</v>
      </c>
      <c r="G884" s="1">
        <v>123</v>
      </c>
      <c r="H884" s="1" t="s">
        <v>82</v>
      </c>
      <c r="I884" s="1" t="s">
        <v>160</v>
      </c>
      <c r="K884" t="str">
        <f>Table1[[#This Row],[Customer Profesi]]</f>
        <v>PEGAWAI NEGERI</v>
      </c>
      <c r="L884">
        <f>COUNTIFS(K884:$K$1001,K884)</f>
        <v>25</v>
      </c>
      <c r="M884">
        <f t="shared" si="41"/>
        <v>0</v>
      </c>
      <c r="N884">
        <f t="shared" si="42"/>
        <v>8</v>
      </c>
      <c r="O884">
        <f>COUNTIFS($N$2:N884,N884)</f>
        <v>881</v>
      </c>
      <c r="P884">
        <f t="shared" si="43"/>
        <v>0</v>
      </c>
    </row>
    <row r="885" spans="1:16" x14ac:dyDescent="0.25">
      <c r="A885" s="1" t="s">
        <v>117</v>
      </c>
      <c r="B885" s="1" t="s">
        <v>145</v>
      </c>
      <c r="C885" s="1" t="s">
        <v>68</v>
      </c>
      <c r="D885" s="1" t="s">
        <v>92</v>
      </c>
      <c r="E885" s="1">
        <v>8920.174757281553</v>
      </c>
      <c r="F885" s="1">
        <v>8675.174757281553</v>
      </c>
      <c r="G885" s="1">
        <v>245</v>
      </c>
      <c r="H885" s="1" t="s">
        <v>81</v>
      </c>
      <c r="I885" s="1" t="s">
        <v>160</v>
      </c>
      <c r="K885" t="str">
        <f>Table1[[#This Row],[Customer Profesi]]</f>
        <v>KARYAWAN SWASTA</v>
      </c>
      <c r="L885">
        <f>COUNTIFS(K885:$K$1001,K885)</f>
        <v>31</v>
      </c>
      <c r="M885">
        <f t="shared" si="41"/>
        <v>0</v>
      </c>
      <c r="N885">
        <f t="shared" si="42"/>
        <v>8</v>
      </c>
      <c r="O885">
        <f>COUNTIFS($N$2:N885,N885)</f>
        <v>882</v>
      </c>
      <c r="P885">
        <f t="shared" si="43"/>
        <v>0</v>
      </c>
    </row>
    <row r="886" spans="1:16" x14ac:dyDescent="0.25">
      <c r="A886" s="1" t="s">
        <v>117</v>
      </c>
      <c r="B886" s="1" t="s">
        <v>145</v>
      </c>
      <c r="C886" s="1" t="s">
        <v>68</v>
      </c>
      <c r="D886" s="1" t="s">
        <v>92</v>
      </c>
      <c r="E886" s="1">
        <v>9104.174757281553</v>
      </c>
      <c r="F886" s="1">
        <v>8675.174757281553</v>
      </c>
      <c r="G886" s="1">
        <v>429</v>
      </c>
      <c r="H886" s="1" t="s">
        <v>82</v>
      </c>
      <c r="I886" s="1" t="s">
        <v>160</v>
      </c>
      <c r="K886" t="str">
        <f>Table1[[#This Row],[Customer Profesi]]</f>
        <v>PEGAWAI NEGERI</v>
      </c>
      <c r="L886">
        <f>COUNTIFS(K886:$K$1001,K886)</f>
        <v>24</v>
      </c>
      <c r="M886">
        <f t="shared" si="41"/>
        <v>0</v>
      </c>
      <c r="N886">
        <f t="shared" si="42"/>
        <v>8</v>
      </c>
      <c r="O886">
        <f>COUNTIFS($N$2:N886,N886)</f>
        <v>883</v>
      </c>
      <c r="P886">
        <f t="shared" si="43"/>
        <v>0</v>
      </c>
    </row>
    <row r="887" spans="1:16" x14ac:dyDescent="0.25">
      <c r="A887" s="1" t="s">
        <v>117</v>
      </c>
      <c r="B887" s="1" t="s">
        <v>145</v>
      </c>
      <c r="C887" s="1" t="s">
        <v>69</v>
      </c>
      <c r="D887" s="1" t="s">
        <v>100</v>
      </c>
      <c r="E887" s="1">
        <v>11178.619047619046</v>
      </c>
      <c r="F887" s="1">
        <v>10971.619047619046</v>
      </c>
      <c r="G887" s="1">
        <v>207</v>
      </c>
      <c r="H887" s="1" t="s">
        <v>81</v>
      </c>
      <c r="I887" s="1" t="s">
        <v>160</v>
      </c>
      <c r="K887" t="str">
        <f>Table1[[#This Row],[Customer Profesi]]</f>
        <v>KARYAWAN SWASTA</v>
      </c>
      <c r="L887">
        <f>COUNTIFS(K887:$K$1001,K887)</f>
        <v>30</v>
      </c>
      <c r="M887">
        <f t="shared" si="41"/>
        <v>0</v>
      </c>
      <c r="N887">
        <f t="shared" si="42"/>
        <v>8</v>
      </c>
      <c r="O887">
        <f>COUNTIFS($N$2:N887,N887)</f>
        <v>884</v>
      </c>
      <c r="P887">
        <f t="shared" si="43"/>
        <v>0</v>
      </c>
    </row>
    <row r="888" spans="1:16" x14ac:dyDescent="0.25">
      <c r="A888" s="1" t="s">
        <v>117</v>
      </c>
      <c r="B888" s="1" t="s">
        <v>145</v>
      </c>
      <c r="C888" s="1" t="s">
        <v>69</v>
      </c>
      <c r="D888" s="1" t="s">
        <v>101</v>
      </c>
      <c r="E888" s="1">
        <v>6023.6842105263158</v>
      </c>
      <c r="F888" s="1">
        <v>5727.6842105263158</v>
      </c>
      <c r="G888" s="1">
        <v>296</v>
      </c>
      <c r="H888" s="1" t="s">
        <v>82</v>
      </c>
      <c r="I888" s="1" t="s">
        <v>160</v>
      </c>
      <c r="K888" t="str">
        <f>Table1[[#This Row],[Customer Profesi]]</f>
        <v>PEGAWAI NEGERI</v>
      </c>
      <c r="L888">
        <f>COUNTIFS(K888:$K$1001,K888)</f>
        <v>23</v>
      </c>
      <c r="M888">
        <f t="shared" si="41"/>
        <v>0</v>
      </c>
      <c r="N888">
        <f t="shared" si="42"/>
        <v>8</v>
      </c>
      <c r="O888">
        <f>COUNTIFS($N$2:N888,N888)</f>
        <v>885</v>
      </c>
      <c r="P888">
        <f t="shared" si="43"/>
        <v>0</v>
      </c>
    </row>
    <row r="889" spans="1:16" x14ac:dyDescent="0.25">
      <c r="A889" s="1" t="s">
        <v>117</v>
      </c>
      <c r="B889" s="1" t="s">
        <v>145</v>
      </c>
      <c r="C889" s="1" t="s">
        <v>67</v>
      </c>
      <c r="D889" s="1" t="s">
        <v>95</v>
      </c>
      <c r="E889" s="1">
        <v>7825.8461538461543</v>
      </c>
      <c r="F889" s="1">
        <v>7700.8461538461543</v>
      </c>
      <c r="G889" s="1">
        <v>125</v>
      </c>
      <c r="H889" s="1" t="s">
        <v>82</v>
      </c>
      <c r="I889" s="1" t="s">
        <v>160</v>
      </c>
      <c r="K889" t="str">
        <f>Table1[[#This Row],[Customer Profesi]]</f>
        <v>PEGAWAI NEGERI</v>
      </c>
      <c r="L889">
        <f>COUNTIFS(K889:$K$1001,K889)</f>
        <v>22</v>
      </c>
      <c r="M889">
        <f t="shared" si="41"/>
        <v>0</v>
      </c>
      <c r="N889">
        <f t="shared" si="42"/>
        <v>8</v>
      </c>
      <c r="O889">
        <f>COUNTIFS($N$2:N889,N889)</f>
        <v>886</v>
      </c>
      <c r="P889">
        <f t="shared" si="43"/>
        <v>0</v>
      </c>
    </row>
    <row r="890" spans="1:16" x14ac:dyDescent="0.25">
      <c r="A890" s="1" t="s">
        <v>117</v>
      </c>
      <c r="B890" s="1" t="s">
        <v>145</v>
      </c>
      <c r="C890" s="1" t="s">
        <v>68</v>
      </c>
      <c r="D890" s="1" t="s">
        <v>95</v>
      </c>
      <c r="E890" s="1">
        <v>8000.8461538461543</v>
      </c>
      <c r="F890" s="1">
        <v>7700.8461538461543</v>
      </c>
      <c r="G890" s="1">
        <v>300</v>
      </c>
      <c r="H890" s="1" t="s">
        <v>82</v>
      </c>
      <c r="I890" s="1" t="s">
        <v>160</v>
      </c>
      <c r="K890" t="str">
        <f>Table1[[#This Row],[Customer Profesi]]</f>
        <v>PEGAWAI NEGERI</v>
      </c>
      <c r="L890">
        <f>COUNTIFS(K890:$K$1001,K890)</f>
        <v>21</v>
      </c>
      <c r="M890">
        <f t="shared" si="41"/>
        <v>0</v>
      </c>
      <c r="N890">
        <f t="shared" si="42"/>
        <v>8</v>
      </c>
      <c r="O890">
        <f>COUNTIFS($N$2:N890,N890)</f>
        <v>887</v>
      </c>
      <c r="P890">
        <f t="shared" si="43"/>
        <v>0</v>
      </c>
    </row>
    <row r="891" spans="1:16" x14ac:dyDescent="0.25">
      <c r="A891" s="1" t="s">
        <v>117</v>
      </c>
      <c r="B891" s="1" t="s">
        <v>146</v>
      </c>
      <c r="C891" s="1" t="s">
        <v>70</v>
      </c>
      <c r="D891" s="1" t="s">
        <v>101</v>
      </c>
      <c r="E891" s="1">
        <v>6005.6842105263158</v>
      </c>
      <c r="F891" s="1">
        <v>5727.6842105263158</v>
      </c>
      <c r="G891" s="1">
        <v>278</v>
      </c>
      <c r="H891" s="1" t="s">
        <v>83</v>
      </c>
      <c r="I891" s="1" t="s">
        <v>160</v>
      </c>
      <c r="K891" t="str">
        <f>Table1[[#This Row],[Customer Profesi]]</f>
        <v>TENAGA KESEHATAN</v>
      </c>
      <c r="L891">
        <f>COUNTIFS(K891:$K$1001,K891)</f>
        <v>10</v>
      </c>
      <c r="M891">
        <f t="shared" si="41"/>
        <v>0</v>
      </c>
      <c r="N891">
        <f t="shared" si="42"/>
        <v>8</v>
      </c>
      <c r="O891">
        <f>COUNTIFS($N$2:N891,N891)</f>
        <v>888</v>
      </c>
      <c r="P891">
        <f t="shared" si="43"/>
        <v>0</v>
      </c>
    </row>
    <row r="892" spans="1:16" x14ac:dyDescent="0.25">
      <c r="A892" s="1" t="s">
        <v>117</v>
      </c>
      <c r="B892" s="1" t="s">
        <v>146</v>
      </c>
      <c r="C892" s="1" t="s">
        <v>70</v>
      </c>
      <c r="D892" s="1" t="s">
        <v>100</v>
      </c>
      <c r="E892" s="1">
        <v>11047.619047619046</v>
      </c>
      <c r="F892" s="1">
        <v>10971.619047619046</v>
      </c>
      <c r="G892" s="1">
        <v>76</v>
      </c>
      <c r="H892" s="1" t="s">
        <v>80</v>
      </c>
      <c r="I892" s="1" t="s">
        <v>160</v>
      </c>
      <c r="K892" t="str">
        <f>Table1[[#This Row],[Customer Profesi]]</f>
        <v>WIRASWASTA</v>
      </c>
      <c r="L892">
        <f>COUNTIFS(K892:$K$1001,K892)</f>
        <v>32</v>
      </c>
      <c r="M892">
        <f t="shared" si="41"/>
        <v>0</v>
      </c>
      <c r="N892">
        <f t="shared" si="42"/>
        <v>8</v>
      </c>
      <c r="O892">
        <f>COUNTIFS($N$2:N892,N892)</f>
        <v>889</v>
      </c>
      <c r="P892">
        <f t="shared" si="43"/>
        <v>0</v>
      </c>
    </row>
    <row r="893" spans="1:16" x14ac:dyDescent="0.25">
      <c r="A893" s="1" t="s">
        <v>117</v>
      </c>
      <c r="B893" s="1" t="s">
        <v>146</v>
      </c>
      <c r="C893" s="1" t="s">
        <v>71</v>
      </c>
      <c r="D893" s="1" t="s">
        <v>99</v>
      </c>
      <c r="E893" s="1">
        <v>7427.272727272727</v>
      </c>
      <c r="F893" s="1">
        <v>7218.272727272727</v>
      </c>
      <c r="G893" s="1">
        <v>209</v>
      </c>
      <c r="H893" s="1" t="s">
        <v>80</v>
      </c>
      <c r="I893" s="1" t="s">
        <v>160</v>
      </c>
      <c r="K893" t="str">
        <f>Table1[[#This Row],[Customer Profesi]]</f>
        <v>WIRASWASTA</v>
      </c>
      <c r="L893">
        <f>COUNTIFS(K893:$K$1001,K893)</f>
        <v>31</v>
      </c>
      <c r="M893">
        <f t="shared" si="41"/>
        <v>0</v>
      </c>
      <c r="N893">
        <f t="shared" si="42"/>
        <v>8</v>
      </c>
      <c r="O893">
        <f>COUNTIFS($N$2:N893,N893)</f>
        <v>890</v>
      </c>
      <c r="P893">
        <f t="shared" si="43"/>
        <v>0</v>
      </c>
    </row>
    <row r="894" spans="1:16" x14ac:dyDescent="0.25">
      <c r="A894" s="1" t="s">
        <v>117</v>
      </c>
      <c r="B894" s="1" t="s">
        <v>146</v>
      </c>
      <c r="C894" s="1" t="s">
        <v>70</v>
      </c>
      <c r="D894" s="1" t="s">
        <v>93</v>
      </c>
      <c r="E894" s="1">
        <v>5375.7317073170734</v>
      </c>
      <c r="F894" s="1">
        <v>5216.7317073170734</v>
      </c>
      <c r="G894" s="1">
        <v>159</v>
      </c>
      <c r="H894" s="1" t="s">
        <v>80</v>
      </c>
      <c r="I894" s="1" t="s">
        <v>160</v>
      </c>
      <c r="K894" t="str">
        <f>Table1[[#This Row],[Customer Profesi]]</f>
        <v>WIRASWASTA</v>
      </c>
      <c r="L894">
        <f>COUNTIFS(K894:$K$1001,K894)</f>
        <v>30</v>
      </c>
      <c r="M894">
        <f t="shared" si="41"/>
        <v>0</v>
      </c>
      <c r="N894">
        <f t="shared" si="42"/>
        <v>8</v>
      </c>
      <c r="O894">
        <f>COUNTIFS($N$2:N894,N894)</f>
        <v>891</v>
      </c>
      <c r="P894">
        <f t="shared" si="43"/>
        <v>0</v>
      </c>
    </row>
    <row r="895" spans="1:16" x14ac:dyDescent="0.25">
      <c r="A895" s="1" t="s">
        <v>117</v>
      </c>
      <c r="B895" s="1" t="s">
        <v>146</v>
      </c>
      <c r="C895" s="1" t="s">
        <v>70</v>
      </c>
      <c r="D895" s="1" t="s">
        <v>93</v>
      </c>
      <c r="E895" s="1">
        <v>5682.7317073170734</v>
      </c>
      <c r="F895" s="1">
        <v>5216.7317073170734</v>
      </c>
      <c r="G895" s="1">
        <v>466</v>
      </c>
      <c r="H895" s="1" t="s">
        <v>81</v>
      </c>
      <c r="I895" s="1" t="s">
        <v>160</v>
      </c>
      <c r="K895" t="str">
        <f>Table1[[#This Row],[Customer Profesi]]</f>
        <v>KARYAWAN SWASTA</v>
      </c>
      <c r="L895">
        <f>COUNTIFS(K895:$K$1001,K895)</f>
        <v>29</v>
      </c>
      <c r="M895">
        <f t="shared" si="41"/>
        <v>0</v>
      </c>
      <c r="N895">
        <f t="shared" si="42"/>
        <v>8</v>
      </c>
      <c r="O895">
        <f>COUNTIFS($N$2:N895,N895)</f>
        <v>892</v>
      </c>
      <c r="P895">
        <f t="shared" si="43"/>
        <v>0</v>
      </c>
    </row>
    <row r="896" spans="1:16" x14ac:dyDescent="0.25">
      <c r="A896" s="1" t="s">
        <v>117</v>
      </c>
      <c r="B896" s="1" t="s">
        <v>146</v>
      </c>
      <c r="C896" s="1" t="s">
        <v>70</v>
      </c>
      <c r="D896" s="1" t="s">
        <v>92</v>
      </c>
      <c r="E896" s="1">
        <v>8976.174757281553</v>
      </c>
      <c r="F896" s="1">
        <v>8675.174757281553</v>
      </c>
      <c r="G896" s="1">
        <v>301</v>
      </c>
      <c r="H896" s="1" t="s">
        <v>80</v>
      </c>
      <c r="I896" s="1" t="s">
        <v>160</v>
      </c>
      <c r="K896" t="str">
        <f>Table1[[#This Row],[Customer Profesi]]</f>
        <v>WIRASWASTA</v>
      </c>
      <c r="L896">
        <f>COUNTIFS(K896:$K$1001,K896)</f>
        <v>29</v>
      </c>
      <c r="M896">
        <f t="shared" si="41"/>
        <v>0</v>
      </c>
      <c r="N896">
        <f t="shared" si="42"/>
        <v>8</v>
      </c>
      <c r="O896">
        <f>COUNTIFS($N$2:N896,N896)</f>
        <v>893</v>
      </c>
      <c r="P896">
        <f t="shared" si="43"/>
        <v>0</v>
      </c>
    </row>
    <row r="897" spans="1:16" x14ac:dyDescent="0.25">
      <c r="A897" s="1" t="s">
        <v>117</v>
      </c>
      <c r="B897" s="1" t="s">
        <v>146</v>
      </c>
      <c r="C897" s="1" t="s">
        <v>71</v>
      </c>
      <c r="D897" s="1" t="s">
        <v>94</v>
      </c>
      <c r="E897" s="1">
        <v>8517.5108695652179</v>
      </c>
      <c r="F897" s="1">
        <v>8191.5108695652179</v>
      </c>
      <c r="G897" s="1">
        <v>326</v>
      </c>
      <c r="H897" s="1" t="s">
        <v>84</v>
      </c>
      <c r="I897" s="1" t="s">
        <v>160</v>
      </c>
      <c r="K897" t="str">
        <f>Table1[[#This Row],[Customer Profesi]]</f>
        <v>PENDIDIKAN</v>
      </c>
      <c r="L897">
        <f>COUNTIFS(K897:$K$1001,K897)</f>
        <v>20</v>
      </c>
      <c r="M897">
        <f t="shared" si="41"/>
        <v>0</v>
      </c>
      <c r="N897">
        <f t="shared" si="42"/>
        <v>8</v>
      </c>
      <c r="O897">
        <f>COUNTIFS($N$2:N897,N897)</f>
        <v>894</v>
      </c>
      <c r="P897">
        <f t="shared" si="43"/>
        <v>0</v>
      </c>
    </row>
    <row r="898" spans="1:16" x14ac:dyDescent="0.25">
      <c r="A898" s="1" t="s">
        <v>117</v>
      </c>
      <c r="B898" s="1" t="s">
        <v>146</v>
      </c>
      <c r="C898" s="1" t="s">
        <v>72</v>
      </c>
      <c r="D898" s="1" t="s">
        <v>97</v>
      </c>
      <c r="E898" s="1">
        <v>6414.3039215686276</v>
      </c>
      <c r="F898" s="1">
        <v>6200.3039215686276</v>
      </c>
      <c r="G898" s="1">
        <v>214</v>
      </c>
      <c r="H898" s="1" t="s">
        <v>84</v>
      </c>
      <c r="I898" s="1" t="s">
        <v>160</v>
      </c>
      <c r="K898" t="str">
        <f>Table1[[#This Row],[Customer Profesi]]</f>
        <v>PENDIDIKAN</v>
      </c>
      <c r="L898">
        <f>COUNTIFS(K898:$K$1001,K898)</f>
        <v>19</v>
      </c>
      <c r="M898">
        <f t="shared" ref="M898:M961" si="44">IF(L898=1,1,0)</f>
        <v>0</v>
      </c>
      <c r="N898">
        <f t="shared" ref="N898:N961" si="45">RANK(M898,$M$2:$M$1001,0)</f>
        <v>8</v>
      </c>
      <c r="O898">
        <f>COUNTIFS($N$2:N898,N898)</f>
        <v>895</v>
      </c>
      <c r="P898">
        <f t="shared" si="43"/>
        <v>0</v>
      </c>
    </row>
    <row r="899" spans="1:16" x14ac:dyDescent="0.25">
      <c r="A899" s="1" t="s">
        <v>117</v>
      </c>
      <c r="B899" s="1" t="s">
        <v>146</v>
      </c>
      <c r="C899" s="1" t="s">
        <v>71</v>
      </c>
      <c r="D899" s="1" t="s">
        <v>93</v>
      </c>
      <c r="E899" s="1">
        <v>5554.7317073170734</v>
      </c>
      <c r="F899" s="1">
        <v>5216.7317073170734</v>
      </c>
      <c r="G899" s="1">
        <v>338</v>
      </c>
      <c r="H899" s="1" t="s">
        <v>84</v>
      </c>
      <c r="I899" s="1" t="s">
        <v>160</v>
      </c>
      <c r="K899" t="str">
        <f>Table1[[#This Row],[Customer Profesi]]</f>
        <v>PENDIDIKAN</v>
      </c>
      <c r="L899">
        <f>COUNTIFS(K899:$K$1001,K899)</f>
        <v>18</v>
      </c>
      <c r="M899">
        <f t="shared" si="44"/>
        <v>0</v>
      </c>
      <c r="N899">
        <f t="shared" si="45"/>
        <v>8</v>
      </c>
      <c r="O899">
        <f>COUNTIFS($N$2:N899,N899)</f>
        <v>896</v>
      </c>
      <c r="P899">
        <f t="shared" ref="P899:P962" si="46">IF(M899=0,0,N899+O899)</f>
        <v>0</v>
      </c>
    </row>
    <row r="900" spans="1:16" x14ac:dyDescent="0.25">
      <c r="A900" s="1" t="s">
        <v>117</v>
      </c>
      <c r="B900" s="1" t="s">
        <v>146</v>
      </c>
      <c r="C900" s="1" t="s">
        <v>72</v>
      </c>
      <c r="D900" s="1" t="s">
        <v>97</v>
      </c>
      <c r="E900" s="1">
        <v>6337.3039215686276</v>
      </c>
      <c r="F900" s="1">
        <v>6200.3039215686276</v>
      </c>
      <c r="G900" s="1">
        <v>137</v>
      </c>
      <c r="H900" s="1" t="s">
        <v>84</v>
      </c>
      <c r="I900" s="1" t="s">
        <v>160</v>
      </c>
      <c r="K900" t="str">
        <f>Table1[[#This Row],[Customer Profesi]]</f>
        <v>PENDIDIKAN</v>
      </c>
      <c r="L900">
        <f>COUNTIFS(K900:$K$1001,K900)</f>
        <v>17</v>
      </c>
      <c r="M900">
        <f t="shared" si="44"/>
        <v>0</v>
      </c>
      <c r="N900">
        <f t="shared" si="45"/>
        <v>8</v>
      </c>
      <c r="O900">
        <f>COUNTIFS($N$2:N900,N900)</f>
        <v>897</v>
      </c>
      <c r="P900">
        <f t="shared" si="46"/>
        <v>0</v>
      </c>
    </row>
    <row r="901" spans="1:16" x14ac:dyDescent="0.25">
      <c r="A901" s="1" t="s">
        <v>117</v>
      </c>
      <c r="B901" s="1" t="s">
        <v>146</v>
      </c>
      <c r="C901" s="1" t="s">
        <v>72</v>
      </c>
      <c r="D901" s="1" t="s">
        <v>99</v>
      </c>
      <c r="E901" s="1">
        <v>7556.272727272727</v>
      </c>
      <c r="F901" s="1">
        <v>7218.272727272727</v>
      </c>
      <c r="G901" s="1">
        <v>338</v>
      </c>
      <c r="H901" s="1" t="s">
        <v>83</v>
      </c>
      <c r="I901" s="1" t="s">
        <v>160</v>
      </c>
      <c r="K901" t="str">
        <f>Table1[[#This Row],[Customer Profesi]]</f>
        <v>TENAGA KESEHATAN</v>
      </c>
      <c r="L901">
        <f>COUNTIFS(K901:$K$1001,K901)</f>
        <v>9</v>
      </c>
      <c r="M901">
        <f t="shared" si="44"/>
        <v>0</v>
      </c>
      <c r="N901">
        <f t="shared" si="45"/>
        <v>8</v>
      </c>
      <c r="O901">
        <f>COUNTIFS($N$2:N901,N901)</f>
        <v>898</v>
      </c>
      <c r="P901">
        <f t="shared" si="46"/>
        <v>0</v>
      </c>
    </row>
    <row r="902" spans="1:16" x14ac:dyDescent="0.25">
      <c r="A902" s="1" t="s">
        <v>117</v>
      </c>
      <c r="B902" s="1" t="s">
        <v>146</v>
      </c>
      <c r="C902" s="1" t="s">
        <v>72</v>
      </c>
      <c r="D902" s="1" t="s">
        <v>97</v>
      </c>
      <c r="E902" s="1">
        <v>6303.3039215686276</v>
      </c>
      <c r="F902" s="1">
        <v>6200.3039215686276</v>
      </c>
      <c r="G902" s="1">
        <v>103</v>
      </c>
      <c r="H902" s="1" t="s">
        <v>81</v>
      </c>
      <c r="I902" s="1" t="s">
        <v>160</v>
      </c>
      <c r="K902" t="str">
        <f>Table1[[#This Row],[Customer Profesi]]</f>
        <v>KARYAWAN SWASTA</v>
      </c>
      <c r="L902">
        <f>COUNTIFS(K902:$K$1001,K902)</f>
        <v>28</v>
      </c>
      <c r="M902">
        <f t="shared" si="44"/>
        <v>0</v>
      </c>
      <c r="N902">
        <f t="shared" si="45"/>
        <v>8</v>
      </c>
      <c r="O902">
        <f>COUNTIFS($N$2:N902,N902)</f>
        <v>899</v>
      </c>
      <c r="P902">
        <f t="shared" si="46"/>
        <v>0</v>
      </c>
    </row>
    <row r="903" spans="1:16" x14ac:dyDescent="0.25">
      <c r="A903" s="1" t="s">
        <v>117</v>
      </c>
      <c r="B903" s="1" t="s">
        <v>146</v>
      </c>
      <c r="C903" s="1" t="s">
        <v>70</v>
      </c>
      <c r="D903" s="1" t="s">
        <v>101</v>
      </c>
      <c r="E903" s="1">
        <v>6102.6842105263158</v>
      </c>
      <c r="F903" s="1">
        <v>5727.6842105263158</v>
      </c>
      <c r="G903" s="1">
        <v>375</v>
      </c>
      <c r="H903" s="1" t="s">
        <v>82</v>
      </c>
      <c r="I903" s="1" t="s">
        <v>160</v>
      </c>
      <c r="K903" t="str">
        <f>Table1[[#This Row],[Customer Profesi]]</f>
        <v>PEGAWAI NEGERI</v>
      </c>
      <c r="L903">
        <f>COUNTIFS(K903:$K$1001,K903)</f>
        <v>20</v>
      </c>
      <c r="M903">
        <f t="shared" si="44"/>
        <v>0</v>
      </c>
      <c r="N903">
        <f t="shared" si="45"/>
        <v>8</v>
      </c>
      <c r="O903">
        <f>COUNTIFS($N$2:N903,N903)</f>
        <v>900</v>
      </c>
      <c r="P903">
        <f t="shared" si="46"/>
        <v>0</v>
      </c>
    </row>
    <row r="904" spans="1:16" x14ac:dyDescent="0.25">
      <c r="A904" s="1" t="s">
        <v>117</v>
      </c>
      <c r="B904" s="1" t="s">
        <v>146</v>
      </c>
      <c r="C904" s="1" t="s">
        <v>70</v>
      </c>
      <c r="D904" s="1" t="s">
        <v>100</v>
      </c>
      <c r="E904" s="1">
        <v>11424.619047619046</v>
      </c>
      <c r="F904" s="1">
        <v>10971.619047619046</v>
      </c>
      <c r="G904" s="1">
        <v>453</v>
      </c>
      <c r="H904" s="1" t="s">
        <v>81</v>
      </c>
      <c r="I904" s="1" t="s">
        <v>160</v>
      </c>
      <c r="K904" t="str">
        <f>Table1[[#This Row],[Customer Profesi]]</f>
        <v>KARYAWAN SWASTA</v>
      </c>
      <c r="L904">
        <f>COUNTIFS(K904:$K$1001,K904)</f>
        <v>27</v>
      </c>
      <c r="M904">
        <f t="shared" si="44"/>
        <v>0</v>
      </c>
      <c r="N904">
        <f t="shared" si="45"/>
        <v>8</v>
      </c>
      <c r="O904">
        <f>COUNTIFS($N$2:N904,N904)</f>
        <v>901</v>
      </c>
      <c r="P904">
        <f t="shared" si="46"/>
        <v>0</v>
      </c>
    </row>
    <row r="905" spans="1:16" x14ac:dyDescent="0.25">
      <c r="A905" s="1" t="s">
        <v>117</v>
      </c>
      <c r="B905" s="1" t="s">
        <v>146</v>
      </c>
      <c r="C905" s="1" t="s">
        <v>71</v>
      </c>
      <c r="D905" s="1" t="s">
        <v>98</v>
      </c>
      <c r="E905" s="1">
        <v>7161.7368421052633</v>
      </c>
      <c r="F905" s="1">
        <v>6691.7368421052633</v>
      </c>
      <c r="G905" s="1">
        <v>470</v>
      </c>
      <c r="H905" s="1" t="s">
        <v>80</v>
      </c>
      <c r="I905" s="1" t="s">
        <v>160</v>
      </c>
      <c r="K905" t="str">
        <f>Table1[[#This Row],[Customer Profesi]]</f>
        <v>WIRASWASTA</v>
      </c>
      <c r="L905">
        <f>COUNTIFS(K905:$K$1001,K905)</f>
        <v>28</v>
      </c>
      <c r="M905">
        <f t="shared" si="44"/>
        <v>0</v>
      </c>
      <c r="N905">
        <f t="shared" si="45"/>
        <v>8</v>
      </c>
      <c r="O905">
        <f>COUNTIFS($N$2:N905,N905)</f>
        <v>902</v>
      </c>
      <c r="P905">
        <f t="shared" si="46"/>
        <v>0</v>
      </c>
    </row>
    <row r="906" spans="1:16" x14ac:dyDescent="0.25">
      <c r="A906" s="1" t="s">
        <v>117</v>
      </c>
      <c r="B906" s="1" t="s">
        <v>146</v>
      </c>
      <c r="C906" s="1" t="s">
        <v>72</v>
      </c>
      <c r="D906" s="1" t="s">
        <v>93</v>
      </c>
      <c r="E906" s="1">
        <v>5456.7317073170734</v>
      </c>
      <c r="F906" s="1">
        <v>5216.7317073170734</v>
      </c>
      <c r="G906" s="1">
        <v>240</v>
      </c>
      <c r="H906" s="1" t="s">
        <v>81</v>
      </c>
      <c r="I906" s="1" t="s">
        <v>160</v>
      </c>
      <c r="K906" t="str">
        <f>Table1[[#This Row],[Customer Profesi]]</f>
        <v>KARYAWAN SWASTA</v>
      </c>
      <c r="L906">
        <f>COUNTIFS(K906:$K$1001,K906)</f>
        <v>26</v>
      </c>
      <c r="M906">
        <f t="shared" si="44"/>
        <v>0</v>
      </c>
      <c r="N906">
        <f t="shared" si="45"/>
        <v>8</v>
      </c>
      <c r="O906">
        <f>COUNTIFS($N$2:N906,N906)</f>
        <v>903</v>
      </c>
      <c r="P906">
        <f t="shared" si="46"/>
        <v>0</v>
      </c>
    </row>
    <row r="907" spans="1:16" x14ac:dyDescent="0.25">
      <c r="A907" s="1" t="s">
        <v>117</v>
      </c>
      <c r="B907" s="1" t="s">
        <v>146</v>
      </c>
      <c r="C907" s="1" t="s">
        <v>72</v>
      </c>
      <c r="D907" s="1" t="s">
        <v>99</v>
      </c>
      <c r="E907" s="1">
        <v>7481.272727272727</v>
      </c>
      <c r="F907" s="1">
        <v>7218.272727272727</v>
      </c>
      <c r="G907" s="1">
        <v>263</v>
      </c>
      <c r="H907" s="1" t="s">
        <v>82</v>
      </c>
      <c r="I907" s="1" t="s">
        <v>160</v>
      </c>
      <c r="K907" t="str">
        <f>Table1[[#This Row],[Customer Profesi]]</f>
        <v>PEGAWAI NEGERI</v>
      </c>
      <c r="L907">
        <f>COUNTIFS(K907:$K$1001,K907)</f>
        <v>19</v>
      </c>
      <c r="M907">
        <f t="shared" si="44"/>
        <v>0</v>
      </c>
      <c r="N907">
        <f t="shared" si="45"/>
        <v>8</v>
      </c>
      <c r="O907">
        <f>COUNTIFS($N$2:N907,N907)</f>
        <v>904</v>
      </c>
      <c r="P907">
        <f t="shared" si="46"/>
        <v>0</v>
      </c>
    </row>
    <row r="908" spans="1:16" x14ac:dyDescent="0.25">
      <c r="A908" s="1" t="s">
        <v>117</v>
      </c>
      <c r="B908" s="1" t="s">
        <v>146</v>
      </c>
      <c r="C908" s="1" t="s">
        <v>70</v>
      </c>
      <c r="D908" s="1" t="s">
        <v>97</v>
      </c>
      <c r="E908" s="1">
        <v>6477.3039215686276</v>
      </c>
      <c r="F908" s="1">
        <v>6200.3039215686276</v>
      </c>
      <c r="G908" s="1">
        <v>277</v>
      </c>
      <c r="H908" s="1" t="s">
        <v>81</v>
      </c>
      <c r="I908" s="1" t="s">
        <v>160</v>
      </c>
      <c r="K908" t="str">
        <f>Table1[[#This Row],[Customer Profesi]]</f>
        <v>KARYAWAN SWASTA</v>
      </c>
      <c r="L908">
        <f>COUNTIFS(K908:$K$1001,K908)</f>
        <v>25</v>
      </c>
      <c r="M908">
        <f t="shared" si="44"/>
        <v>0</v>
      </c>
      <c r="N908">
        <f t="shared" si="45"/>
        <v>8</v>
      </c>
      <c r="O908">
        <f>COUNTIFS($N$2:N908,N908)</f>
        <v>905</v>
      </c>
      <c r="P908">
        <f t="shared" si="46"/>
        <v>0</v>
      </c>
    </row>
    <row r="909" spans="1:16" x14ac:dyDescent="0.25">
      <c r="A909" s="1" t="s">
        <v>117</v>
      </c>
      <c r="B909" s="1" t="s">
        <v>146</v>
      </c>
      <c r="C909" s="1" t="s">
        <v>71</v>
      </c>
      <c r="D909" s="1" t="s">
        <v>101</v>
      </c>
      <c r="E909" s="1">
        <v>5997.6842105263158</v>
      </c>
      <c r="F909" s="1">
        <v>5727.6842105263158</v>
      </c>
      <c r="G909" s="1">
        <v>270</v>
      </c>
      <c r="H909" s="1" t="s">
        <v>80</v>
      </c>
      <c r="I909" s="1" t="s">
        <v>160</v>
      </c>
      <c r="K909" t="str">
        <f>Table1[[#This Row],[Customer Profesi]]</f>
        <v>WIRASWASTA</v>
      </c>
      <c r="L909">
        <f>COUNTIFS(K909:$K$1001,K909)</f>
        <v>27</v>
      </c>
      <c r="M909">
        <f t="shared" si="44"/>
        <v>0</v>
      </c>
      <c r="N909">
        <f t="shared" si="45"/>
        <v>8</v>
      </c>
      <c r="O909">
        <f>COUNTIFS($N$2:N909,N909)</f>
        <v>906</v>
      </c>
      <c r="P909">
        <f t="shared" si="46"/>
        <v>0</v>
      </c>
    </row>
    <row r="910" spans="1:16" x14ac:dyDescent="0.25">
      <c r="A910" s="1" t="s">
        <v>117</v>
      </c>
      <c r="B910" s="1" t="s">
        <v>146</v>
      </c>
      <c r="C910" s="1" t="s">
        <v>70</v>
      </c>
      <c r="D910" s="1" t="s">
        <v>101</v>
      </c>
      <c r="E910" s="1">
        <v>5824.6842105263158</v>
      </c>
      <c r="F910" s="1">
        <v>5727.6842105263158</v>
      </c>
      <c r="G910" s="1">
        <v>97</v>
      </c>
      <c r="H910" s="1" t="s">
        <v>81</v>
      </c>
      <c r="I910" s="1" t="s">
        <v>160</v>
      </c>
      <c r="K910" t="str">
        <f>Table1[[#This Row],[Customer Profesi]]</f>
        <v>KARYAWAN SWASTA</v>
      </c>
      <c r="L910">
        <f>COUNTIFS(K910:$K$1001,K910)</f>
        <v>24</v>
      </c>
      <c r="M910">
        <f t="shared" si="44"/>
        <v>0</v>
      </c>
      <c r="N910">
        <f t="shared" si="45"/>
        <v>8</v>
      </c>
      <c r="O910">
        <f>COUNTIFS($N$2:N910,N910)</f>
        <v>907</v>
      </c>
      <c r="P910">
        <f t="shared" si="46"/>
        <v>0</v>
      </c>
    </row>
    <row r="911" spans="1:16" x14ac:dyDescent="0.25">
      <c r="A911" s="1" t="s">
        <v>117</v>
      </c>
      <c r="B911" s="1" t="s">
        <v>146</v>
      </c>
      <c r="C911" s="1" t="s">
        <v>72</v>
      </c>
      <c r="D911" s="1" t="s">
        <v>94</v>
      </c>
      <c r="E911" s="1">
        <v>8270.5108695652179</v>
      </c>
      <c r="F911" s="1">
        <v>8191.5108695652179</v>
      </c>
      <c r="G911" s="1">
        <v>79</v>
      </c>
      <c r="H911" s="1" t="s">
        <v>83</v>
      </c>
      <c r="I911" s="1" t="s">
        <v>160</v>
      </c>
      <c r="K911" t="str">
        <f>Table1[[#This Row],[Customer Profesi]]</f>
        <v>TENAGA KESEHATAN</v>
      </c>
      <c r="L911">
        <f>COUNTIFS(K911:$K$1001,K911)</f>
        <v>8</v>
      </c>
      <c r="M911">
        <f t="shared" si="44"/>
        <v>0</v>
      </c>
      <c r="N911">
        <f t="shared" si="45"/>
        <v>8</v>
      </c>
      <c r="O911">
        <f>COUNTIFS($N$2:N911,N911)</f>
        <v>908</v>
      </c>
      <c r="P911">
        <f t="shared" si="46"/>
        <v>0</v>
      </c>
    </row>
    <row r="912" spans="1:16" x14ac:dyDescent="0.25">
      <c r="A912" s="1" t="s">
        <v>117</v>
      </c>
      <c r="B912" s="1" t="s">
        <v>146</v>
      </c>
      <c r="C912" s="1" t="s">
        <v>70</v>
      </c>
      <c r="D912" s="1" t="s">
        <v>101</v>
      </c>
      <c r="E912" s="1">
        <v>5816.6842105263158</v>
      </c>
      <c r="F912" s="1">
        <v>5727.6842105263158</v>
      </c>
      <c r="G912" s="1">
        <v>89</v>
      </c>
      <c r="H912" s="1" t="s">
        <v>81</v>
      </c>
      <c r="I912" s="1" t="s">
        <v>160</v>
      </c>
      <c r="K912" t="str">
        <f>Table1[[#This Row],[Customer Profesi]]</f>
        <v>KARYAWAN SWASTA</v>
      </c>
      <c r="L912">
        <f>COUNTIFS(K912:$K$1001,K912)</f>
        <v>23</v>
      </c>
      <c r="M912">
        <f t="shared" si="44"/>
        <v>0</v>
      </c>
      <c r="N912">
        <f t="shared" si="45"/>
        <v>8</v>
      </c>
      <c r="O912">
        <f>COUNTIFS($N$2:N912,N912)</f>
        <v>909</v>
      </c>
      <c r="P912">
        <f t="shared" si="46"/>
        <v>0</v>
      </c>
    </row>
    <row r="913" spans="1:16" x14ac:dyDescent="0.25">
      <c r="A913" s="1" t="s">
        <v>117</v>
      </c>
      <c r="B913" s="1" t="s">
        <v>146</v>
      </c>
      <c r="C913" s="1" t="s">
        <v>70</v>
      </c>
      <c r="D913" s="1" t="s">
        <v>95</v>
      </c>
      <c r="E913" s="1">
        <v>8177.8461538461543</v>
      </c>
      <c r="F913" s="1">
        <v>7700.8461538461543</v>
      </c>
      <c r="G913" s="1">
        <v>477</v>
      </c>
      <c r="H913" s="1" t="s">
        <v>82</v>
      </c>
      <c r="I913" s="1" t="s">
        <v>160</v>
      </c>
      <c r="K913" t="str">
        <f>Table1[[#This Row],[Customer Profesi]]</f>
        <v>PEGAWAI NEGERI</v>
      </c>
      <c r="L913">
        <f>COUNTIFS(K913:$K$1001,K913)</f>
        <v>18</v>
      </c>
      <c r="M913">
        <f t="shared" si="44"/>
        <v>0</v>
      </c>
      <c r="N913">
        <f t="shared" si="45"/>
        <v>8</v>
      </c>
      <c r="O913">
        <f>COUNTIFS($N$2:N913,N913)</f>
        <v>910</v>
      </c>
      <c r="P913">
        <f t="shared" si="46"/>
        <v>0</v>
      </c>
    </row>
    <row r="914" spans="1:16" x14ac:dyDescent="0.25">
      <c r="A914" s="1" t="s">
        <v>117</v>
      </c>
      <c r="B914" s="1" t="s">
        <v>146</v>
      </c>
      <c r="C914" s="1" t="s">
        <v>71</v>
      </c>
      <c r="D914" s="1" t="s">
        <v>96</v>
      </c>
      <c r="E914" s="1">
        <v>9648.7435897435898</v>
      </c>
      <c r="F914" s="1">
        <v>9217.7435897435898</v>
      </c>
      <c r="G914" s="1">
        <v>431</v>
      </c>
      <c r="H914" s="1" t="s">
        <v>82</v>
      </c>
      <c r="I914" s="1" t="s">
        <v>160</v>
      </c>
      <c r="K914" t="str">
        <f>Table1[[#This Row],[Customer Profesi]]</f>
        <v>PEGAWAI NEGERI</v>
      </c>
      <c r="L914">
        <f>COUNTIFS(K914:$K$1001,K914)</f>
        <v>17</v>
      </c>
      <c r="M914">
        <f t="shared" si="44"/>
        <v>0</v>
      </c>
      <c r="N914">
        <f t="shared" si="45"/>
        <v>8</v>
      </c>
      <c r="O914">
        <f>COUNTIFS($N$2:N914,N914)</f>
        <v>911</v>
      </c>
      <c r="P914">
        <f t="shared" si="46"/>
        <v>0</v>
      </c>
    </row>
    <row r="915" spans="1:16" x14ac:dyDescent="0.25">
      <c r="A915" s="1" t="s">
        <v>117</v>
      </c>
      <c r="B915" s="1" t="s">
        <v>146</v>
      </c>
      <c r="C915" s="1" t="s">
        <v>70</v>
      </c>
      <c r="D915" s="1" t="s">
        <v>101</v>
      </c>
      <c r="E915" s="1">
        <v>5881.6842105263158</v>
      </c>
      <c r="F915" s="1">
        <v>5727.6842105263158</v>
      </c>
      <c r="G915" s="1">
        <v>154</v>
      </c>
      <c r="H915" s="1" t="s">
        <v>82</v>
      </c>
      <c r="I915" s="1" t="s">
        <v>160</v>
      </c>
      <c r="K915" t="str">
        <f>Table1[[#This Row],[Customer Profesi]]</f>
        <v>PEGAWAI NEGERI</v>
      </c>
      <c r="L915">
        <f>COUNTIFS(K915:$K$1001,K915)</f>
        <v>16</v>
      </c>
      <c r="M915">
        <f t="shared" si="44"/>
        <v>0</v>
      </c>
      <c r="N915">
        <f t="shared" si="45"/>
        <v>8</v>
      </c>
      <c r="O915">
        <f>COUNTIFS($N$2:N915,N915)</f>
        <v>912</v>
      </c>
      <c r="P915">
        <f t="shared" si="46"/>
        <v>0</v>
      </c>
    </row>
    <row r="916" spans="1:16" x14ac:dyDescent="0.25">
      <c r="A916" s="1" t="s">
        <v>117</v>
      </c>
      <c r="B916" s="1" t="s">
        <v>146</v>
      </c>
      <c r="C916" s="1" t="s">
        <v>72</v>
      </c>
      <c r="D916" s="1" t="s">
        <v>100</v>
      </c>
      <c r="E916" s="1">
        <v>11099.619047619046</v>
      </c>
      <c r="F916" s="1">
        <v>10971.619047619046</v>
      </c>
      <c r="G916" s="1">
        <v>128</v>
      </c>
      <c r="H916" s="1" t="s">
        <v>82</v>
      </c>
      <c r="I916" s="1" t="s">
        <v>160</v>
      </c>
      <c r="K916" t="str">
        <f>Table1[[#This Row],[Customer Profesi]]</f>
        <v>PEGAWAI NEGERI</v>
      </c>
      <c r="L916">
        <f>COUNTIFS(K916:$K$1001,K916)</f>
        <v>15</v>
      </c>
      <c r="M916">
        <f t="shared" si="44"/>
        <v>0</v>
      </c>
      <c r="N916">
        <f t="shared" si="45"/>
        <v>8</v>
      </c>
      <c r="O916">
        <f>COUNTIFS($N$2:N916,N916)</f>
        <v>913</v>
      </c>
      <c r="P916">
        <f t="shared" si="46"/>
        <v>0</v>
      </c>
    </row>
    <row r="917" spans="1:16" x14ac:dyDescent="0.25">
      <c r="A917" s="1" t="s">
        <v>117</v>
      </c>
      <c r="B917" s="1" t="s">
        <v>146</v>
      </c>
      <c r="C917" s="1" t="s">
        <v>70</v>
      </c>
      <c r="D917" s="1" t="s">
        <v>96</v>
      </c>
      <c r="E917" s="1">
        <v>9337.7435897435898</v>
      </c>
      <c r="F917" s="1">
        <v>9217.7435897435898</v>
      </c>
      <c r="G917" s="1">
        <v>120</v>
      </c>
      <c r="H917" s="1" t="s">
        <v>80</v>
      </c>
      <c r="I917" s="1" t="s">
        <v>160</v>
      </c>
      <c r="K917" t="str">
        <f>Table1[[#This Row],[Customer Profesi]]</f>
        <v>WIRASWASTA</v>
      </c>
      <c r="L917">
        <f>COUNTIFS(K917:$K$1001,K917)</f>
        <v>26</v>
      </c>
      <c r="M917">
        <f t="shared" si="44"/>
        <v>0</v>
      </c>
      <c r="N917">
        <f t="shared" si="45"/>
        <v>8</v>
      </c>
      <c r="O917">
        <f>COUNTIFS($N$2:N917,N917)</f>
        <v>914</v>
      </c>
      <c r="P917">
        <f t="shared" si="46"/>
        <v>0</v>
      </c>
    </row>
    <row r="918" spans="1:16" x14ac:dyDescent="0.25">
      <c r="A918" s="1" t="s">
        <v>117</v>
      </c>
      <c r="B918" s="1" t="s">
        <v>146</v>
      </c>
      <c r="C918" s="1" t="s">
        <v>72</v>
      </c>
      <c r="D918" s="1" t="s">
        <v>95</v>
      </c>
      <c r="E918" s="1">
        <v>7942.8461538461543</v>
      </c>
      <c r="F918" s="1">
        <v>7700.8461538461543</v>
      </c>
      <c r="G918" s="1">
        <v>242</v>
      </c>
      <c r="H918" s="1" t="s">
        <v>80</v>
      </c>
      <c r="I918" s="1" t="s">
        <v>160</v>
      </c>
      <c r="K918" t="str">
        <f>Table1[[#This Row],[Customer Profesi]]</f>
        <v>WIRASWASTA</v>
      </c>
      <c r="L918">
        <f>COUNTIFS(K918:$K$1001,K918)</f>
        <v>25</v>
      </c>
      <c r="M918">
        <f t="shared" si="44"/>
        <v>0</v>
      </c>
      <c r="N918">
        <f t="shared" si="45"/>
        <v>8</v>
      </c>
      <c r="O918">
        <f>COUNTIFS($N$2:N918,N918)</f>
        <v>915</v>
      </c>
      <c r="P918">
        <f t="shared" si="46"/>
        <v>0</v>
      </c>
    </row>
    <row r="919" spans="1:16" x14ac:dyDescent="0.25">
      <c r="A919" s="1" t="s">
        <v>117</v>
      </c>
      <c r="B919" s="1" t="s">
        <v>146</v>
      </c>
      <c r="C919" s="1" t="s">
        <v>70</v>
      </c>
      <c r="D919" s="1" t="s">
        <v>100</v>
      </c>
      <c r="E919" s="1">
        <v>11293.619047619046</v>
      </c>
      <c r="F919" s="1">
        <v>10971.619047619046</v>
      </c>
      <c r="G919" s="1">
        <v>322</v>
      </c>
      <c r="H919" s="1" t="s">
        <v>80</v>
      </c>
      <c r="I919" s="1" t="s">
        <v>160</v>
      </c>
      <c r="K919" t="str">
        <f>Table1[[#This Row],[Customer Profesi]]</f>
        <v>WIRASWASTA</v>
      </c>
      <c r="L919">
        <f>COUNTIFS(K919:$K$1001,K919)</f>
        <v>24</v>
      </c>
      <c r="M919">
        <f t="shared" si="44"/>
        <v>0</v>
      </c>
      <c r="N919">
        <f t="shared" si="45"/>
        <v>8</v>
      </c>
      <c r="O919">
        <f>COUNTIFS($N$2:N919,N919)</f>
        <v>916</v>
      </c>
      <c r="P919">
        <f t="shared" si="46"/>
        <v>0</v>
      </c>
    </row>
    <row r="920" spans="1:16" x14ac:dyDescent="0.25">
      <c r="A920" s="1" t="s">
        <v>117</v>
      </c>
      <c r="B920" s="1" t="s">
        <v>146</v>
      </c>
      <c r="C920" s="1" t="s">
        <v>72</v>
      </c>
      <c r="D920" s="1" t="s">
        <v>94</v>
      </c>
      <c r="E920" s="1">
        <v>8550.5108695652179</v>
      </c>
      <c r="F920" s="1">
        <v>8191.5108695652179</v>
      </c>
      <c r="G920" s="1">
        <v>359</v>
      </c>
      <c r="H920" s="1" t="s">
        <v>81</v>
      </c>
      <c r="I920" s="1" t="s">
        <v>160</v>
      </c>
      <c r="K920" t="str">
        <f>Table1[[#This Row],[Customer Profesi]]</f>
        <v>KARYAWAN SWASTA</v>
      </c>
      <c r="L920">
        <f>COUNTIFS(K920:$K$1001,K920)</f>
        <v>22</v>
      </c>
      <c r="M920">
        <f t="shared" si="44"/>
        <v>0</v>
      </c>
      <c r="N920">
        <f t="shared" si="45"/>
        <v>8</v>
      </c>
      <c r="O920">
        <f>COUNTIFS($N$2:N920,N920)</f>
        <v>917</v>
      </c>
      <c r="P920">
        <f t="shared" si="46"/>
        <v>0</v>
      </c>
    </row>
    <row r="921" spans="1:16" x14ac:dyDescent="0.25">
      <c r="A921" s="1" t="s">
        <v>117</v>
      </c>
      <c r="B921" s="1" t="s">
        <v>146</v>
      </c>
      <c r="C921" s="1" t="s">
        <v>70</v>
      </c>
      <c r="D921" s="1" t="s">
        <v>101</v>
      </c>
      <c r="E921" s="1">
        <v>5891.6842105263158</v>
      </c>
      <c r="F921" s="1">
        <v>5727.6842105263158</v>
      </c>
      <c r="G921" s="1">
        <v>164</v>
      </c>
      <c r="H921" s="1" t="s">
        <v>83</v>
      </c>
      <c r="I921" s="1" t="s">
        <v>160</v>
      </c>
      <c r="K921" t="str">
        <f>Table1[[#This Row],[Customer Profesi]]</f>
        <v>TENAGA KESEHATAN</v>
      </c>
      <c r="L921">
        <f>COUNTIFS(K921:$K$1001,K921)</f>
        <v>7</v>
      </c>
      <c r="M921">
        <f t="shared" si="44"/>
        <v>0</v>
      </c>
      <c r="N921">
        <f t="shared" si="45"/>
        <v>8</v>
      </c>
      <c r="O921">
        <f>COUNTIFS($N$2:N921,N921)</f>
        <v>918</v>
      </c>
      <c r="P921">
        <f t="shared" si="46"/>
        <v>0</v>
      </c>
    </row>
    <row r="922" spans="1:16" x14ac:dyDescent="0.25">
      <c r="A922" s="1" t="s">
        <v>117</v>
      </c>
      <c r="B922" s="1" t="s">
        <v>146</v>
      </c>
      <c r="C922" s="1" t="s">
        <v>71</v>
      </c>
      <c r="D922" s="1" t="s">
        <v>100</v>
      </c>
      <c r="E922" s="1">
        <v>11127.619047619046</v>
      </c>
      <c r="F922" s="1">
        <v>10971.619047619046</v>
      </c>
      <c r="G922" s="1">
        <v>156</v>
      </c>
      <c r="H922" s="1" t="s">
        <v>84</v>
      </c>
      <c r="I922" s="1" t="s">
        <v>160</v>
      </c>
      <c r="K922" t="str">
        <f>Table1[[#This Row],[Customer Profesi]]</f>
        <v>PENDIDIKAN</v>
      </c>
      <c r="L922">
        <f>COUNTIFS(K922:$K$1001,K922)</f>
        <v>16</v>
      </c>
      <c r="M922">
        <f t="shared" si="44"/>
        <v>0</v>
      </c>
      <c r="N922">
        <f t="shared" si="45"/>
        <v>8</v>
      </c>
      <c r="O922">
        <f>COUNTIFS($N$2:N922,N922)</f>
        <v>919</v>
      </c>
      <c r="P922">
        <f t="shared" si="46"/>
        <v>0</v>
      </c>
    </row>
    <row r="923" spans="1:16" x14ac:dyDescent="0.25">
      <c r="A923" s="1" t="s">
        <v>117</v>
      </c>
      <c r="B923" s="1" t="s">
        <v>146</v>
      </c>
      <c r="C923" s="1" t="s">
        <v>71</v>
      </c>
      <c r="D923" s="1" t="s">
        <v>96</v>
      </c>
      <c r="E923" s="1">
        <v>9342.7435897435898</v>
      </c>
      <c r="F923" s="1">
        <v>9217.7435897435898</v>
      </c>
      <c r="G923" s="1">
        <v>125</v>
      </c>
      <c r="H923" s="1" t="s">
        <v>84</v>
      </c>
      <c r="I923" s="1" t="s">
        <v>160</v>
      </c>
      <c r="K923" t="str">
        <f>Table1[[#This Row],[Customer Profesi]]</f>
        <v>PENDIDIKAN</v>
      </c>
      <c r="L923">
        <f>COUNTIFS(K923:$K$1001,K923)</f>
        <v>15</v>
      </c>
      <c r="M923">
        <f t="shared" si="44"/>
        <v>0</v>
      </c>
      <c r="N923">
        <f t="shared" si="45"/>
        <v>8</v>
      </c>
      <c r="O923">
        <f>COUNTIFS($N$2:N923,N923)</f>
        <v>920</v>
      </c>
      <c r="P923">
        <f t="shared" si="46"/>
        <v>0</v>
      </c>
    </row>
    <row r="924" spans="1:16" x14ac:dyDescent="0.25">
      <c r="A924" s="1" t="s">
        <v>117</v>
      </c>
      <c r="B924" s="1" t="s">
        <v>146</v>
      </c>
      <c r="C924" s="1" t="s">
        <v>70</v>
      </c>
      <c r="D924" s="1" t="s">
        <v>92</v>
      </c>
      <c r="E924" s="1">
        <v>9095.174757281553</v>
      </c>
      <c r="F924" s="1">
        <v>8675.174757281553</v>
      </c>
      <c r="G924" s="1">
        <v>420</v>
      </c>
      <c r="H924" s="1" t="s">
        <v>84</v>
      </c>
      <c r="I924" s="1" t="s">
        <v>160</v>
      </c>
      <c r="K924" t="str">
        <f>Table1[[#This Row],[Customer Profesi]]</f>
        <v>PENDIDIKAN</v>
      </c>
      <c r="L924">
        <f>COUNTIFS(K924:$K$1001,K924)</f>
        <v>14</v>
      </c>
      <c r="M924">
        <f t="shared" si="44"/>
        <v>0</v>
      </c>
      <c r="N924">
        <f t="shared" si="45"/>
        <v>8</v>
      </c>
      <c r="O924">
        <f>COUNTIFS($N$2:N924,N924)</f>
        <v>921</v>
      </c>
      <c r="P924">
        <f t="shared" si="46"/>
        <v>0</v>
      </c>
    </row>
    <row r="925" spans="1:16" x14ac:dyDescent="0.25">
      <c r="A925" s="1" t="s">
        <v>117</v>
      </c>
      <c r="B925" s="1" t="s">
        <v>146</v>
      </c>
      <c r="C925" s="1" t="s">
        <v>71</v>
      </c>
      <c r="D925" s="1" t="s">
        <v>96</v>
      </c>
      <c r="E925" s="1">
        <v>9589.7435897435898</v>
      </c>
      <c r="F925" s="1">
        <v>9217.7435897435898</v>
      </c>
      <c r="G925" s="1">
        <v>372</v>
      </c>
      <c r="H925" s="1" t="s">
        <v>84</v>
      </c>
      <c r="I925" s="1" t="s">
        <v>160</v>
      </c>
      <c r="K925" t="str">
        <f>Table1[[#This Row],[Customer Profesi]]</f>
        <v>PENDIDIKAN</v>
      </c>
      <c r="L925">
        <f>COUNTIFS(K925:$K$1001,K925)</f>
        <v>13</v>
      </c>
      <c r="M925">
        <f t="shared" si="44"/>
        <v>0</v>
      </c>
      <c r="N925">
        <f t="shared" si="45"/>
        <v>8</v>
      </c>
      <c r="O925">
        <f>COUNTIFS($N$2:N925,N925)</f>
        <v>922</v>
      </c>
      <c r="P925">
        <f t="shared" si="46"/>
        <v>0</v>
      </c>
    </row>
    <row r="926" spans="1:16" x14ac:dyDescent="0.25">
      <c r="A926" s="1" t="s">
        <v>117</v>
      </c>
      <c r="B926" s="1" t="s">
        <v>146</v>
      </c>
      <c r="C926" s="1" t="s">
        <v>72</v>
      </c>
      <c r="D926" s="1" t="s">
        <v>95</v>
      </c>
      <c r="E926" s="1">
        <v>8185.8461538461543</v>
      </c>
      <c r="F926" s="1">
        <v>7700.8461538461543</v>
      </c>
      <c r="G926" s="1">
        <v>485</v>
      </c>
      <c r="H926" s="1" t="s">
        <v>81</v>
      </c>
      <c r="I926" s="1" t="s">
        <v>160</v>
      </c>
      <c r="K926" t="str">
        <f>Table1[[#This Row],[Customer Profesi]]</f>
        <v>KARYAWAN SWASTA</v>
      </c>
      <c r="L926">
        <f>COUNTIFS(K926:$K$1001,K926)</f>
        <v>21</v>
      </c>
      <c r="M926">
        <f t="shared" si="44"/>
        <v>0</v>
      </c>
      <c r="N926">
        <f t="shared" si="45"/>
        <v>8</v>
      </c>
      <c r="O926">
        <f>COUNTIFS($N$2:N926,N926)</f>
        <v>923</v>
      </c>
      <c r="P926">
        <f t="shared" si="46"/>
        <v>0</v>
      </c>
    </row>
    <row r="927" spans="1:16" x14ac:dyDescent="0.25">
      <c r="A927" s="1" t="s">
        <v>117</v>
      </c>
      <c r="B927" s="1" t="s">
        <v>146</v>
      </c>
      <c r="C927" s="1" t="s">
        <v>70</v>
      </c>
      <c r="D927" s="1" t="s">
        <v>98</v>
      </c>
      <c r="E927" s="1">
        <v>7070.7368421052633</v>
      </c>
      <c r="F927" s="1">
        <v>6691.7368421052633</v>
      </c>
      <c r="G927" s="1">
        <v>379</v>
      </c>
      <c r="H927" s="1" t="s">
        <v>81</v>
      </c>
      <c r="I927" s="1" t="s">
        <v>160</v>
      </c>
      <c r="K927" t="str">
        <f>Table1[[#This Row],[Customer Profesi]]</f>
        <v>KARYAWAN SWASTA</v>
      </c>
      <c r="L927">
        <f>COUNTIFS(K927:$K$1001,K927)</f>
        <v>20</v>
      </c>
      <c r="M927">
        <f t="shared" si="44"/>
        <v>0</v>
      </c>
      <c r="N927">
        <f t="shared" si="45"/>
        <v>8</v>
      </c>
      <c r="O927">
        <f>COUNTIFS($N$2:N927,N927)</f>
        <v>924</v>
      </c>
      <c r="P927">
        <f t="shared" si="46"/>
        <v>0</v>
      </c>
    </row>
    <row r="928" spans="1:16" x14ac:dyDescent="0.25">
      <c r="A928" s="1" t="s">
        <v>117</v>
      </c>
      <c r="B928" s="1" t="s">
        <v>146</v>
      </c>
      <c r="C928" s="1" t="s">
        <v>72</v>
      </c>
      <c r="D928" s="1" t="s">
        <v>99</v>
      </c>
      <c r="E928" s="1">
        <v>7348.272727272727</v>
      </c>
      <c r="F928" s="1">
        <v>7218.272727272727</v>
      </c>
      <c r="G928" s="1">
        <v>130</v>
      </c>
      <c r="H928" s="1" t="s">
        <v>80</v>
      </c>
      <c r="I928" s="1" t="s">
        <v>160</v>
      </c>
      <c r="K928" t="str">
        <f>Table1[[#This Row],[Customer Profesi]]</f>
        <v>WIRASWASTA</v>
      </c>
      <c r="L928">
        <f>COUNTIFS(K928:$K$1001,K928)</f>
        <v>23</v>
      </c>
      <c r="M928">
        <f t="shared" si="44"/>
        <v>0</v>
      </c>
      <c r="N928">
        <f t="shared" si="45"/>
        <v>8</v>
      </c>
      <c r="O928">
        <f>COUNTIFS($N$2:N928,N928)</f>
        <v>925</v>
      </c>
      <c r="P928">
        <f t="shared" si="46"/>
        <v>0</v>
      </c>
    </row>
    <row r="929" spans="1:16" x14ac:dyDescent="0.25">
      <c r="A929" s="1" t="s">
        <v>117</v>
      </c>
      <c r="B929" s="1" t="s">
        <v>147</v>
      </c>
      <c r="C929" s="1" t="s">
        <v>73</v>
      </c>
      <c r="D929" s="1" t="s">
        <v>97</v>
      </c>
      <c r="E929" s="1">
        <v>6366.3039215686276</v>
      </c>
      <c r="F929" s="1">
        <v>6200.3039215686276</v>
      </c>
      <c r="G929" s="1">
        <v>166</v>
      </c>
      <c r="H929" s="1" t="s">
        <v>81</v>
      </c>
      <c r="I929" s="1" t="s">
        <v>160</v>
      </c>
      <c r="K929" t="str">
        <f>Table1[[#This Row],[Customer Profesi]]</f>
        <v>KARYAWAN SWASTA</v>
      </c>
      <c r="L929">
        <f>COUNTIFS(K929:$K$1001,K929)</f>
        <v>19</v>
      </c>
      <c r="M929">
        <f t="shared" si="44"/>
        <v>0</v>
      </c>
      <c r="N929">
        <f t="shared" si="45"/>
        <v>8</v>
      </c>
      <c r="O929">
        <f>COUNTIFS($N$2:N929,N929)</f>
        <v>926</v>
      </c>
      <c r="P929">
        <f t="shared" si="46"/>
        <v>0</v>
      </c>
    </row>
    <row r="930" spans="1:16" x14ac:dyDescent="0.25">
      <c r="A930" s="1" t="s">
        <v>117</v>
      </c>
      <c r="B930" s="1" t="s">
        <v>147</v>
      </c>
      <c r="C930" s="1" t="s">
        <v>73</v>
      </c>
      <c r="D930" s="1" t="s">
        <v>101</v>
      </c>
      <c r="E930" s="1">
        <v>6040.6842105263158</v>
      </c>
      <c r="F930" s="1">
        <v>5727.6842105263158</v>
      </c>
      <c r="G930" s="1">
        <v>313</v>
      </c>
      <c r="H930" s="1" t="s">
        <v>80</v>
      </c>
      <c r="I930" s="1" t="s">
        <v>160</v>
      </c>
      <c r="K930" t="str">
        <f>Table1[[#This Row],[Customer Profesi]]</f>
        <v>WIRASWASTA</v>
      </c>
      <c r="L930">
        <f>COUNTIFS(K930:$K$1001,K930)</f>
        <v>22</v>
      </c>
      <c r="M930">
        <f t="shared" si="44"/>
        <v>0</v>
      </c>
      <c r="N930">
        <f t="shared" si="45"/>
        <v>8</v>
      </c>
      <c r="O930">
        <f>COUNTIFS($N$2:N930,N930)</f>
        <v>927</v>
      </c>
      <c r="P930">
        <f t="shared" si="46"/>
        <v>0</v>
      </c>
    </row>
    <row r="931" spans="1:16" x14ac:dyDescent="0.25">
      <c r="A931" s="1" t="s">
        <v>117</v>
      </c>
      <c r="B931" s="1" t="s">
        <v>147</v>
      </c>
      <c r="C931" s="1" t="s">
        <v>74</v>
      </c>
      <c r="D931" s="1" t="s">
        <v>98</v>
      </c>
      <c r="E931" s="1">
        <v>7099.7368421052633</v>
      </c>
      <c r="F931" s="1">
        <v>6691.7368421052633</v>
      </c>
      <c r="G931" s="1">
        <v>408</v>
      </c>
      <c r="H931" s="1" t="s">
        <v>81</v>
      </c>
      <c r="I931" s="1" t="s">
        <v>160</v>
      </c>
      <c r="K931" t="str">
        <f>Table1[[#This Row],[Customer Profesi]]</f>
        <v>KARYAWAN SWASTA</v>
      </c>
      <c r="L931">
        <f>COUNTIFS(K931:$K$1001,K931)</f>
        <v>18</v>
      </c>
      <c r="M931">
        <f t="shared" si="44"/>
        <v>0</v>
      </c>
      <c r="N931">
        <f t="shared" si="45"/>
        <v>8</v>
      </c>
      <c r="O931">
        <f>COUNTIFS($N$2:N931,N931)</f>
        <v>928</v>
      </c>
      <c r="P931">
        <f t="shared" si="46"/>
        <v>0</v>
      </c>
    </row>
    <row r="932" spans="1:16" x14ac:dyDescent="0.25">
      <c r="A932" s="1" t="s">
        <v>117</v>
      </c>
      <c r="B932" s="1" t="s">
        <v>147</v>
      </c>
      <c r="C932" s="1" t="s">
        <v>74</v>
      </c>
      <c r="D932" s="1" t="s">
        <v>100</v>
      </c>
      <c r="E932" s="1">
        <v>11424.619047619046</v>
      </c>
      <c r="F932" s="1">
        <v>10971.619047619046</v>
      </c>
      <c r="G932" s="1">
        <v>453</v>
      </c>
      <c r="H932" s="1" t="s">
        <v>80</v>
      </c>
      <c r="I932" s="1" t="s">
        <v>160</v>
      </c>
      <c r="K932" t="str">
        <f>Table1[[#This Row],[Customer Profesi]]</f>
        <v>WIRASWASTA</v>
      </c>
      <c r="L932">
        <f>COUNTIFS(K932:$K$1001,K932)</f>
        <v>21</v>
      </c>
      <c r="M932">
        <f t="shared" si="44"/>
        <v>0</v>
      </c>
      <c r="N932">
        <f t="shared" si="45"/>
        <v>8</v>
      </c>
      <c r="O932">
        <f>COUNTIFS($N$2:N932,N932)</f>
        <v>929</v>
      </c>
      <c r="P932">
        <f t="shared" si="46"/>
        <v>0</v>
      </c>
    </row>
    <row r="933" spans="1:16" x14ac:dyDescent="0.25">
      <c r="A933" s="1" t="s">
        <v>117</v>
      </c>
      <c r="B933" s="1" t="s">
        <v>147</v>
      </c>
      <c r="C933" s="1" t="s">
        <v>73</v>
      </c>
      <c r="D933" s="1" t="s">
        <v>92</v>
      </c>
      <c r="E933" s="1">
        <v>8875.174757281553</v>
      </c>
      <c r="F933" s="1">
        <v>8675.174757281553</v>
      </c>
      <c r="G933" s="1">
        <v>200</v>
      </c>
      <c r="H933" s="1" t="s">
        <v>81</v>
      </c>
      <c r="I933" s="1" t="s">
        <v>160</v>
      </c>
      <c r="K933" t="str">
        <f>Table1[[#This Row],[Customer Profesi]]</f>
        <v>KARYAWAN SWASTA</v>
      </c>
      <c r="L933">
        <f>COUNTIFS(K933:$K$1001,K933)</f>
        <v>17</v>
      </c>
      <c r="M933">
        <f t="shared" si="44"/>
        <v>0</v>
      </c>
      <c r="N933">
        <f t="shared" si="45"/>
        <v>8</v>
      </c>
      <c r="O933">
        <f>COUNTIFS($N$2:N933,N933)</f>
        <v>930</v>
      </c>
      <c r="P933">
        <f t="shared" si="46"/>
        <v>0</v>
      </c>
    </row>
    <row r="934" spans="1:16" x14ac:dyDescent="0.25">
      <c r="A934" s="1" t="s">
        <v>117</v>
      </c>
      <c r="B934" s="1" t="s">
        <v>147</v>
      </c>
      <c r="C934" s="1" t="s">
        <v>75</v>
      </c>
      <c r="D934" s="1" t="s">
        <v>98</v>
      </c>
      <c r="E934" s="1">
        <v>6796.7368421052633</v>
      </c>
      <c r="F934" s="1">
        <v>6691.7368421052633</v>
      </c>
      <c r="G934" s="1">
        <v>105</v>
      </c>
      <c r="H934" s="1" t="s">
        <v>80</v>
      </c>
      <c r="I934" s="1" t="s">
        <v>160</v>
      </c>
      <c r="K934" t="str">
        <f>Table1[[#This Row],[Customer Profesi]]</f>
        <v>WIRASWASTA</v>
      </c>
      <c r="L934">
        <f>COUNTIFS(K934:$K$1001,K934)</f>
        <v>20</v>
      </c>
      <c r="M934">
        <f t="shared" si="44"/>
        <v>0</v>
      </c>
      <c r="N934">
        <f t="shared" si="45"/>
        <v>8</v>
      </c>
      <c r="O934">
        <f>COUNTIFS($N$2:N934,N934)</f>
        <v>931</v>
      </c>
      <c r="P934">
        <f t="shared" si="46"/>
        <v>0</v>
      </c>
    </row>
    <row r="935" spans="1:16" x14ac:dyDescent="0.25">
      <c r="A935" s="1" t="s">
        <v>117</v>
      </c>
      <c r="B935" s="1" t="s">
        <v>147</v>
      </c>
      <c r="C935" s="1" t="s">
        <v>73</v>
      </c>
      <c r="D935" s="1" t="s">
        <v>94</v>
      </c>
      <c r="E935" s="1">
        <v>8624.5108695652179</v>
      </c>
      <c r="F935" s="1">
        <v>8191.5108695652179</v>
      </c>
      <c r="G935" s="1">
        <v>433</v>
      </c>
      <c r="H935" s="1" t="s">
        <v>81</v>
      </c>
      <c r="I935" s="1" t="s">
        <v>160</v>
      </c>
      <c r="K935" t="str">
        <f>Table1[[#This Row],[Customer Profesi]]</f>
        <v>KARYAWAN SWASTA</v>
      </c>
      <c r="L935">
        <f>COUNTIFS(K935:$K$1001,K935)</f>
        <v>16</v>
      </c>
      <c r="M935">
        <f t="shared" si="44"/>
        <v>0</v>
      </c>
      <c r="N935">
        <f t="shared" si="45"/>
        <v>8</v>
      </c>
      <c r="O935">
        <f>COUNTIFS($N$2:N935,N935)</f>
        <v>932</v>
      </c>
      <c r="P935">
        <f t="shared" si="46"/>
        <v>0</v>
      </c>
    </row>
    <row r="936" spans="1:16" x14ac:dyDescent="0.25">
      <c r="A936" s="1" t="s">
        <v>117</v>
      </c>
      <c r="B936" s="1" t="s">
        <v>147</v>
      </c>
      <c r="C936" s="1" t="s">
        <v>74</v>
      </c>
      <c r="D936" s="1" t="s">
        <v>101</v>
      </c>
      <c r="E936" s="1">
        <v>5945.6842105263158</v>
      </c>
      <c r="F936" s="1">
        <v>5727.6842105263158</v>
      </c>
      <c r="G936" s="1">
        <v>218</v>
      </c>
      <c r="H936" s="1" t="s">
        <v>82</v>
      </c>
      <c r="I936" s="1" t="s">
        <v>160</v>
      </c>
      <c r="K936" t="str">
        <f>Table1[[#This Row],[Customer Profesi]]</f>
        <v>PEGAWAI NEGERI</v>
      </c>
      <c r="L936">
        <f>COUNTIFS(K936:$K$1001,K936)</f>
        <v>14</v>
      </c>
      <c r="M936">
        <f t="shared" si="44"/>
        <v>0</v>
      </c>
      <c r="N936">
        <f t="shared" si="45"/>
        <v>8</v>
      </c>
      <c r="O936">
        <f>COUNTIFS($N$2:N936,N936)</f>
        <v>933</v>
      </c>
      <c r="P936">
        <f t="shared" si="46"/>
        <v>0</v>
      </c>
    </row>
    <row r="937" spans="1:16" x14ac:dyDescent="0.25">
      <c r="A937" s="1" t="s">
        <v>117</v>
      </c>
      <c r="B937" s="1" t="s">
        <v>147</v>
      </c>
      <c r="C937" s="1" t="s">
        <v>73</v>
      </c>
      <c r="D937" s="1" t="s">
        <v>100</v>
      </c>
      <c r="E937" s="1">
        <v>11447.619047619046</v>
      </c>
      <c r="F937" s="1">
        <v>10971.619047619046</v>
      </c>
      <c r="G937" s="1">
        <v>476</v>
      </c>
      <c r="H937" s="1" t="s">
        <v>81</v>
      </c>
      <c r="I937" s="1" t="s">
        <v>160</v>
      </c>
      <c r="K937" t="str">
        <f>Table1[[#This Row],[Customer Profesi]]</f>
        <v>KARYAWAN SWASTA</v>
      </c>
      <c r="L937">
        <f>COUNTIFS(K937:$K$1001,K937)</f>
        <v>15</v>
      </c>
      <c r="M937">
        <f t="shared" si="44"/>
        <v>0</v>
      </c>
      <c r="N937">
        <f t="shared" si="45"/>
        <v>8</v>
      </c>
      <c r="O937">
        <f>COUNTIFS($N$2:N937,N937)</f>
        <v>934</v>
      </c>
      <c r="P937">
        <f t="shared" si="46"/>
        <v>0</v>
      </c>
    </row>
    <row r="938" spans="1:16" x14ac:dyDescent="0.25">
      <c r="A938" s="1" t="s">
        <v>117</v>
      </c>
      <c r="B938" s="1" t="s">
        <v>147</v>
      </c>
      <c r="C938" s="1" t="s">
        <v>73</v>
      </c>
      <c r="D938" s="1" t="s">
        <v>101</v>
      </c>
      <c r="E938" s="1">
        <v>6156.6842105263158</v>
      </c>
      <c r="F938" s="1">
        <v>5727.6842105263158</v>
      </c>
      <c r="G938" s="1">
        <v>429</v>
      </c>
      <c r="H938" s="1" t="s">
        <v>82</v>
      </c>
      <c r="I938" s="1" t="s">
        <v>160</v>
      </c>
      <c r="K938" t="str">
        <f>Table1[[#This Row],[Customer Profesi]]</f>
        <v>PEGAWAI NEGERI</v>
      </c>
      <c r="L938">
        <f>COUNTIFS(K938:$K$1001,K938)</f>
        <v>13</v>
      </c>
      <c r="M938">
        <f t="shared" si="44"/>
        <v>0</v>
      </c>
      <c r="N938">
        <f t="shared" si="45"/>
        <v>8</v>
      </c>
      <c r="O938">
        <f>COUNTIFS($N$2:N938,N938)</f>
        <v>935</v>
      </c>
      <c r="P938">
        <f t="shared" si="46"/>
        <v>0</v>
      </c>
    </row>
    <row r="939" spans="1:16" x14ac:dyDescent="0.25">
      <c r="A939" s="1" t="s">
        <v>117</v>
      </c>
      <c r="B939" s="1" t="s">
        <v>147</v>
      </c>
      <c r="C939" s="1" t="s">
        <v>75</v>
      </c>
      <c r="D939" s="1" t="s">
        <v>93</v>
      </c>
      <c r="E939" s="1">
        <v>5273.7317073170734</v>
      </c>
      <c r="F939" s="1">
        <v>5216.7317073170734</v>
      </c>
      <c r="G939" s="1">
        <v>57</v>
      </c>
      <c r="H939" s="1" t="s">
        <v>82</v>
      </c>
      <c r="I939" s="1" t="s">
        <v>160</v>
      </c>
      <c r="K939" t="str">
        <f>Table1[[#This Row],[Customer Profesi]]</f>
        <v>PEGAWAI NEGERI</v>
      </c>
      <c r="L939">
        <f>COUNTIFS(K939:$K$1001,K939)</f>
        <v>12</v>
      </c>
      <c r="M939">
        <f t="shared" si="44"/>
        <v>0</v>
      </c>
      <c r="N939">
        <f t="shared" si="45"/>
        <v>8</v>
      </c>
      <c r="O939">
        <f>COUNTIFS($N$2:N939,N939)</f>
        <v>936</v>
      </c>
      <c r="P939">
        <f t="shared" si="46"/>
        <v>0</v>
      </c>
    </row>
    <row r="940" spans="1:16" x14ac:dyDescent="0.25">
      <c r="A940" s="1" t="s">
        <v>117</v>
      </c>
      <c r="B940" s="1" t="s">
        <v>147</v>
      </c>
      <c r="C940" s="1" t="s">
        <v>75</v>
      </c>
      <c r="D940" s="1" t="s">
        <v>99</v>
      </c>
      <c r="E940" s="1">
        <v>7557.272727272727</v>
      </c>
      <c r="F940" s="1">
        <v>7218.272727272727</v>
      </c>
      <c r="G940" s="1">
        <v>339</v>
      </c>
      <c r="H940" s="1" t="s">
        <v>82</v>
      </c>
      <c r="I940" s="1" t="s">
        <v>160</v>
      </c>
      <c r="K940" t="str">
        <f>Table1[[#This Row],[Customer Profesi]]</f>
        <v>PEGAWAI NEGERI</v>
      </c>
      <c r="L940">
        <f>COUNTIFS(K940:$K$1001,K940)</f>
        <v>11</v>
      </c>
      <c r="M940">
        <f t="shared" si="44"/>
        <v>0</v>
      </c>
      <c r="N940">
        <f t="shared" si="45"/>
        <v>8</v>
      </c>
      <c r="O940">
        <f>COUNTIFS($N$2:N940,N940)</f>
        <v>937</v>
      </c>
      <c r="P940">
        <f t="shared" si="46"/>
        <v>0</v>
      </c>
    </row>
    <row r="941" spans="1:16" x14ac:dyDescent="0.25">
      <c r="A941" s="1" t="s">
        <v>117</v>
      </c>
      <c r="B941" s="1" t="s">
        <v>147</v>
      </c>
      <c r="C941" s="1" t="s">
        <v>73</v>
      </c>
      <c r="D941" s="1" t="s">
        <v>94</v>
      </c>
      <c r="E941" s="1">
        <v>8657.5108695652179</v>
      </c>
      <c r="F941" s="1">
        <v>8191.5108695652179</v>
      </c>
      <c r="G941" s="1">
        <v>466</v>
      </c>
      <c r="H941" s="1" t="s">
        <v>83</v>
      </c>
      <c r="I941" s="1" t="s">
        <v>160</v>
      </c>
      <c r="K941" t="str">
        <f>Table1[[#This Row],[Customer Profesi]]</f>
        <v>TENAGA KESEHATAN</v>
      </c>
      <c r="L941">
        <f>COUNTIFS(K941:$K$1001,K941)</f>
        <v>6</v>
      </c>
      <c r="M941">
        <f t="shared" si="44"/>
        <v>0</v>
      </c>
      <c r="N941">
        <f t="shared" si="45"/>
        <v>8</v>
      </c>
      <c r="O941">
        <f>COUNTIFS($N$2:N941,N941)</f>
        <v>938</v>
      </c>
      <c r="P941">
        <f t="shared" si="46"/>
        <v>0</v>
      </c>
    </row>
    <row r="942" spans="1:16" x14ac:dyDescent="0.25">
      <c r="A942" s="1" t="s">
        <v>117</v>
      </c>
      <c r="B942" s="1" t="s">
        <v>147</v>
      </c>
      <c r="C942" s="1" t="s">
        <v>73</v>
      </c>
      <c r="D942" s="1" t="s">
        <v>95</v>
      </c>
      <c r="E942" s="1">
        <v>8030.8461538461543</v>
      </c>
      <c r="F942" s="1">
        <v>7700.8461538461543</v>
      </c>
      <c r="G942" s="1">
        <v>330</v>
      </c>
      <c r="H942" s="1" t="s">
        <v>80</v>
      </c>
      <c r="I942" s="1" t="s">
        <v>160</v>
      </c>
      <c r="K942" t="str">
        <f>Table1[[#This Row],[Customer Profesi]]</f>
        <v>WIRASWASTA</v>
      </c>
      <c r="L942">
        <f>COUNTIFS(K942:$K$1001,K942)</f>
        <v>19</v>
      </c>
      <c r="M942">
        <f t="shared" si="44"/>
        <v>0</v>
      </c>
      <c r="N942">
        <f t="shared" si="45"/>
        <v>8</v>
      </c>
      <c r="O942">
        <f>COUNTIFS($N$2:N942,N942)</f>
        <v>939</v>
      </c>
      <c r="P942">
        <f t="shared" si="46"/>
        <v>0</v>
      </c>
    </row>
    <row r="943" spans="1:16" x14ac:dyDescent="0.25">
      <c r="A943" s="1" t="s">
        <v>117</v>
      </c>
      <c r="B943" s="1" t="s">
        <v>147</v>
      </c>
      <c r="C943" s="1" t="s">
        <v>74</v>
      </c>
      <c r="D943" s="1" t="s">
        <v>95</v>
      </c>
      <c r="E943" s="1">
        <v>8060.8461538461543</v>
      </c>
      <c r="F943" s="1">
        <v>7700.8461538461543</v>
      </c>
      <c r="G943" s="1">
        <v>360</v>
      </c>
      <c r="H943" s="1" t="s">
        <v>80</v>
      </c>
      <c r="I943" s="1" t="s">
        <v>160</v>
      </c>
      <c r="K943" t="str">
        <f>Table1[[#This Row],[Customer Profesi]]</f>
        <v>WIRASWASTA</v>
      </c>
      <c r="L943">
        <f>COUNTIFS(K943:$K$1001,K943)</f>
        <v>18</v>
      </c>
      <c r="M943">
        <f t="shared" si="44"/>
        <v>0</v>
      </c>
      <c r="N943">
        <f t="shared" si="45"/>
        <v>8</v>
      </c>
      <c r="O943">
        <f>COUNTIFS($N$2:N943,N943)</f>
        <v>940</v>
      </c>
      <c r="P943">
        <f t="shared" si="46"/>
        <v>0</v>
      </c>
    </row>
    <row r="944" spans="1:16" x14ac:dyDescent="0.25">
      <c r="A944" s="1" t="s">
        <v>117</v>
      </c>
      <c r="B944" s="1" t="s">
        <v>147</v>
      </c>
      <c r="C944" s="1" t="s">
        <v>75</v>
      </c>
      <c r="D944" s="1" t="s">
        <v>97</v>
      </c>
      <c r="E944" s="1">
        <v>6617.3039215686276</v>
      </c>
      <c r="F944" s="1">
        <v>6200.3039215686276</v>
      </c>
      <c r="G944" s="1">
        <v>417</v>
      </c>
      <c r="H944" s="1" t="s">
        <v>80</v>
      </c>
      <c r="I944" s="1" t="s">
        <v>160</v>
      </c>
      <c r="K944" t="str">
        <f>Table1[[#This Row],[Customer Profesi]]</f>
        <v>WIRASWASTA</v>
      </c>
      <c r="L944">
        <f>COUNTIFS(K944:$K$1001,K944)</f>
        <v>17</v>
      </c>
      <c r="M944">
        <f t="shared" si="44"/>
        <v>0</v>
      </c>
      <c r="N944">
        <f t="shared" si="45"/>
        <v>8</v>
      </c>
      <c r="O944">
        <f>COUNTIFS($N$2:N944,N944)</f>
        <v>941</v>
      </c>
      <c r="P944">
        <f t="shared" si="46"/>
        <v>0</v>
      </c>
    </row>
    <row r="945" spans="1:16" x14ac:dyDescent="0.25">
      <c r="A945" s="1" t="s">
        <v>117</v>
      </c>
      <c r="B945" s="1" t="s">
        <v>147</v>
      </c>
      <c r="C945" s="1" t="s">
        <v>74</v>
      </c>
      <c r="D945" s="1" t="s">
        <v>99</v>
      </c>
      <c r="E945" s="1">
        <v>7628.272727272727</v>
      </c>
      <c r="F945" s="1">
        <v>7218.272727272727</v>
      </c>
      <c r="G945" s="1">
        <v>410</v>
      </c>
      <c r="H945" s="1" t="s">
        <v>81</v>
      </c>
      <c r="I945" s="1" t="s">
        <v>160</v>
      </c>
      <c r="K945" t="str">
        <f>Table1[[#This Row],[Customer Profesi]]</f>
        <v>KARYAWAN SWASTA</v>
      </c>
      <c r="L945">
        <f>COUNTIFS(K945:$K$1001,K945)</f>
        <v>14</v>
      </c>
      <c r="M945">
        <f t="shared" si="44"/>
        <v>0</v>
      </c>
      <c r="N945">
        <f t="shared" si="45"/>
        <v>8</v>
      </c>
      <c r="O945">
        <f>COUNTIFS($N$2:N945,N945)</f>
        <v>942</v>
      </c>
      <c r="P945">
        <f t="shared" si="46"/>
        <v>0</v>
      </c>
    </row>
    <row r="946" spans="1:16" x14ac:dyDescent="0.25">
      <c r="A946" s="1" t="s">
        <v>117</v>
      </c>
      <c r="B946" s="1" t="s">
        <v>147</v>
      </c>
      <c r="C946" s="1" t="s">
        <v>73</v>
      </c>
      <c r="D946" s="1" t="s">
        <v>95</v>
      </c>
      <c r="E946" s="1">
        <v>8163.8461538461543</v>
      </c>
      <c r="F946" s="1">
        <v>7700.8461538461543</v>
      </c>
      <c r="G946" s="1">
        <v>463</v>
      </c>
      <c r="H946" s="1" t="s">
        <v>80</v>
      </c>
      <c r="I946" s="1" t="s">
        <v>160</v>
      </c>
      <c r="K946" t="str">
        <f>Table1[[#This Row],[Customer Profesi]]</f>
        <v>WIRASWASTA</v>
      </c>
      <c r="L946">
        <f>COUNTIFS(K946:$K$1001,K946)</f>
        <v>16</v>
      </c>
      <c r="M946">
        <f t="shared" si="44"/>
        <v>0</v>
      </c>
      <c r="N946">
        <f t="shared" si="45"/>
        <v>8</v>
      </c>
      <c r="O946">
        <f>COUNTIFS($N$2:N946,N946)</f>
        <v>943</v>
      </c>
      <c r="P946">
        <f t="shared" si="46"/>
        <v>0</v>
      </c>
    </row>
    <row r="947" spans="1:16" x14ac:dyDescent="0.25">
      <c r="A947" s="1" t="s">
        <v>117</v>
      </c>
      <c r="B947" s="1" t="s">
        <v>147</v>
      </c>
      <c r="C947" s="1" t="s">
        <v>73</v>
      </c>
      <c r="D947" s="1" t="s">
        <v>99</v>
      </c>
      <c r="E947" s="1">
        <v>7448.272727272727</v>
      </c>
      <c r="F947" s="1">
        <v>7218.272727272727</v>
      </c>
      <c r="G947" s="1">
        <v>230</v>
      </c>
      <c r="H947" s="1" t="s">
        <v>84</v>
      </c>
      <c r="I947" s="1" t="s">
        <v>160</v>
      </c>
      <c r="K947" t="str">
        <f>Table1[[#This Row],[Customer Profesi]]</f>
        <v>PENDIDIKAN</v>
      </c>
      <c r="L947">
        <f>COUNTIFS(K947:$K$1001,K947)</f>
        <v>12</v>
      </c>
      <c r="M947">
        <f t="shared" si="44"/>
        <v>0</v>
      </c>
      <c r="N947">
        <f t="shared" si="45"/>
        <v>8</v>
      </c>
      <c r="O947">
        <f>COUNTIFS($N$2:N947,N947)</f>
        <v>944</v>
      </c>
      <c r="P947">
        <f t="shared" si="46"/>
        <v>0</v>
      </c>
    </row>
    <row r="948" spans="1:16" x14ac:dyDescent="0.25">
      <c r="A948" s="1" t="s">
        <v>117</v>
      </c>
      <c r="B948" s="1" t="s">
        <v>147</v>
      </c>
      <c r="C948" s="1" t="s">
        <v>75</v>
      </c>
      <c r="D948" s="1" t="s">
        <v>96</v>
      </c>
      <c r="E948" s="1">
        <v>9302.7435897435898</v>
      </c>
      <c r="F948" s="1">
        <v>9217.7435897435898</v>
      </c>
      <c r="G948" s="1">
        <v>85</v>
      </c>
      <c r="H948" s="1" t="s">
        <v>84</v>
      </c>
      <c r="I948" s="1" t="s">
        <v>160</v>
      </c>
      <c r="K948" t="str">
        <f>Table1[[#This Row],[Customer Profesi]]</f>
        <v>PENDIDIKAN</v>
      </c>
      <c r="L948">
        <f>COUNTIFS(K948:$K$1001,K948)</f>
        <v>11</v>
      </c>
      <c r="M948">
        <f t="shared" si="44"/>
        <v>0</v>
      </c>
      <c r="N948">
        <f t="shared" si="45"/>
        <v>8</v>
      </c>
      <c r="O948">
        <f>COUNTIFS($N$2:N948,N948)</f>
        <v>945</v>
      </c>
      <c r="P948">
        <f t="shared" si="46"/>
        <v>0</v>
      </c>
    </row>
    <row r="949" spans="1:16" x14ac:dyDescent="0.25">
      <c r="A949" s="1" t="s">
        <v>117</v>
      </c>
      <c r="B949" s="1" t="s">
        <v>147</v>
      </c>
      <c r="C949" s="1" t="s">
        <v>74</v>
      </c>
      <c r="D949" s="1" t="s">
        <v>101</v>
      </c>
      <c r="E949" s="1">
        <v>6207.6842105263158</v>
      </c>
      <c r="F949" s="1">
        <v>5727.6842105263158</v>
      </c>
      <c r="G949" s="1">
        <v>480</v>
      </c>
      <c r="H949" s="1" t="s">
        <v>84</v>
      </c>
      <c r="I949" s="1" t="s">
        <v>160</v>
      </c>
      <c r="K949" t="str">
        <f>Table1[[#This Row],[Customer Profesi]]</f>
        <v>PENDIDIKAN</v>
      </c>
      <c r="L949">
        <f>COUNTIFS(K949:$K$1001,K949)</f>
        <v>10</v>
      </c>
      <c r="M949">
        <f t="shared" si="44"/>
        <v>0</v>
      </c>
      <c r="N949">
        <f t="shared" si="45"/>
        <v>8</v>
      </c>
      <c r="O949">
        <f>COUNTIFS($N$2:N949,N949)</f>
        <v>946</v>
      </c>
      <c r="P949">
        <f t="shared" si="46"/>
        <v>0</v>
      </c>
    </row>
    <row r="950" spans="1:16" x14ac:dyDescent="0.25">
      <c r="A950" s="1" t="s">
        <v>117</v>
      </c>
      <c r="B950" s="1" t="s">
        <v>147</v>
      </c>
      <c r="C950" s="1" t="s">
        <v>75</v>
      </c>
      <c r="D950" s="1" t="s">
        <v>100</v>
      </c>
      <c r="E950" s="1">
        <v>11469.619047619046</v>
      </c>
      <c r="F950" s="1">
        <v>10971.619047619046</v>
      </c>
      <c r="G950" s="1">
        <v>498</v>
      </c>
      <c r="H950" s="1" t="s">
        <v>84</v>
      </c>
      <c r="I950" s="1" t="s">
        <v>160</v>
      </c>
      <c r="K950" t="str">
        <f>Table1[[#This Row],[Customer Profesi]]</f>
        <v>PENDIDIKAN</v>
      </c>
      <c r="L950">
        <f>COUNTIFS(K950:$K$1001,K950)</f>
        <v>9</v>
      </c>
      <c r="M950">
        <f t="shared" si="44"/>
        <v>0</v>
      </c>
      <c r="N950">
        <f t="shared" si="45"/>
        <v>8</v>
      </c>
      <c r="O950">
        <f>COUNTIFS($N$2:N950,N950)</f>
        <v>947</v>
      </c>
      <c r="P950">
        <f t="shared" si="46"/>
        <v>0</v>
      </c>
    </row>
    <row r="951" spans="1:16" x14ac:dyDescent="0.25">
      <c r="A951" s="1" t="s">
        <v>117</v>
      </c>
      <c r="B951" s="1" t="s">
        <v>147</v>
      </c>
      <c r="C951" s="1" t="s">
        <v>74</v>
      </c>
      <c r="D951" s="1" t="s">
        <v>101</v>
      </c>
      <c r="E951" s="1">
        <v>5975.6842105263158</v>
      </c>
      <c r="F951" s="1">
        <v>5727.6842105263158</v>
      </c>
      <c r="G951" s="1">
        <v>248</v>
      </c>
      <c r="H951" s="1" t="s">
        <v>83</v>
      </c>
      <c r="I951" s="1" t="s">
        <v>160</v>
      </c>
      <c r="K951" t="str">
        <f>Table1[[#This Row],[Customer Profesi]]</f>
        <v>TENAGA KESEHATAN</v>
      </c>
      <c r="L951">
        <f>COUNTIFS(K951:$K$1001,K951)</f>
        <v>5</v>
      </c>
      <c r="M951">
        <f t="shared" si="44"/>
        <v>0</v>
      </c>
      <c r="N951">
        <f t="shared" si="45"/>
        <v>8</v>
      </c>
      <c r="O951">
        <f>COUNTIFS($N$2:N951,N951)</f>
        <v>948</v>
      </c>
      <c r="P951">
        <f t="shared" si="46"/>
        <v>0</v>
      </c>
    </row>
    <row r="952" spans="1:16" x14ac:dyDescent="0.25">
      <c r="A952" s="1" t="s">
        <v>117</v>
      </c>
      <c r="B952" s="1" t="s">
        <v>147</v>
      </c>
      <c r="C952" s="1" t="s">
        <v>73</v>
      </c>
      <c r="D952" s="1" t="s">
        <v>101</v>
      </c>
      <c r="E952" s="1">
        <v>6178.6842105263158</v>
      </c>
      <c r="F952" s="1">
        <v>5727.6842105263158</v>
      </c>
      <c r="G952" s="1">
        <v>451</v>
      </c>
      <c r="H952" s="1" t="s">
        <v>81</v>
      </c>
      <c r="I952" s="1" t="s">
        <v>160</v>
      </c>
      <c r="K952" t="str">
        <f>Table1[[#This Row],[Customer Profesi]]</f>
        <v>KARYAWAN SWASTA</v>
      </c>
      <c r="L952">
        <f>COUNTIFS(K952:$K$1001,K952)</f>
        <v>13</v>
      </c>
      <c r="M952">
        <f t="shared" si="44"/>
        <v>0</v>
      </c>
      <c r="N952">
        <f t="shared" si="45"/>
        <v>8</v>
      </c>
      <c r="O952">
        <f>COUNTIFS($N$2:N952,N952)</f>
        <v>949</v>
      </c>
      <c r="P952">
        <f t="shared" si="46"/>
        <v>0</v>
      </c>
    </row>
    <row r="953" spans="1:16" x14ac:dyDescent="0.25">
      <c r="A953" s="1" t="s">
        <v>117</v>
      </c>
      <c r="B953" s="1" t="s">
        <v>147</v>
      </c>
      <c r="C953" s="1" t="s">
        <v>75</v>
      </c>
      <c r="D953" s="1" t="s">
        <v>100</v>
      </c>
      <c r="E953" s="1">
        <v>11334.619047619046</v>
      </c>
      <c r="F953" s="1">
        <v>10971.619047619046</v>
      </c>
      <c r="G953" s="1">
        <v>363</v>
      </c>
      <c r="H953" s="1" t="s">
        <v>80</v>
      </c>
      <c r="I953" s="1" t="s">
        <v>160</v>
      </c>
      <c r="K953" t="str">
        <f>Table1[[#This Row],[Customer Profesi]]</f>
        <v>WIRASWASTA</v>
      </c>
      <c r="L953">
        <f>COUNTIFS(K953:$K$1001,K953)</f>
        <v>15</v>
      </c>
      <c r="M953">
        <f t="shared" si="44"/>
        <v>0</v>
      </c>
      <c r="N953">
        <f t="shared" si="45"/>
        <v>8</v>
      </c>
      <c r="O953">
        <f>COUNTIFS($N$2:N953,N953)</f>
        <v>950</v>
      </c>
      <c r="P953">
        <f t="shared" si="46"/>
        <v>0</v>
      </c>
    </row>
    <row r="954" spans="1:16" x14ac:dyDescent="0.25">
      <c r="A954" s="1" t="s">
        <v>117</v>
      </c>
      <c r="B954" s="1" t="s">
        <v>147</v>
      </c>
      <c r="C954" s="1" t="s">
        <v>73</v>
      </c>
      <c r="D954" s="1" t="s">
        <v>96</v>
      </c>
      <c r="E954" s="1">
        <v>9425.7435897435898</v>
      </c>
      <c r="F954" s="1">
        <v>9217.7435897435898</v>
      </c>
      <c r="G954" s="1">
        <v>208</v>
      </c>
      <c r="H954" s="1" t="s">
        <v>81</v>
      </c>
      <c r="I954" s="1" t="s">
        <v>160</v>
      </c>
      <c r="K954" t="str">
        <f>Table1[[#This Row],[Customer Profesi]]</f>
        <v>KARYAWAN SWASTA</v>
      </c>
      <c r="L954">
        <f>COUNTIFS(K954:$K$1001,K954)</f>
        <v>12</v>
      </c>
      <c r="M954">
        <f t="shared" si="44"/>
        <v>0</v>
      </c>
      <c r="N954">
        <f t="shared" si="45"/>
        <v>8</v>
      </c>
      <c r="O954">
        <f>COUNTIFS($N$2:N954,N954)</f>
        <v>951</v>
      </c>
      <c r="P954">
        <f t="shared" si="46"/>
        <v>0</v>
      </c>
    </row>
    <row r="955" spans="1:16" x14ac:dyDescent="0.25">
      <c r="A955" s="1" t="s">
        <v>117</v>
      </c>
      <c r="B955" s="1" t="s">
        <v>147</v>
      </c>
      <c r="C955" s="1" t="s">
        <v>75</v>
      </c>
      <c r="D955" s="1" t="s">
        <v>95</v>
      </c>
      <c r="E955" s="1">
        <v>7951.8461538461543</v>
      </c>
      <c r="F955" s="1">
        <v>7700.8461538461543</v>
      </c>
      <c r="G955" s="1">
        <v>251</v>
      </c>
      <c r="H955" s="1" t="s">
        <v>80</v>
      </c>
      <c r="I955" s="1" t="s">
        <v>160</v>
      </c>
      <c r="K955" t="str">
        <f>Table1[[#This Row],[Customer Profesi]]</f>
        <v>WIRASWASTA</v>
      </c>
      <c r="L955">
        <f>COUNTIFS(K955:$K$1001,K955)</f>
        <v>14</v>
      </c>
      <c r="M955">
        <f t="shared" si="44"/>
        <v>0</v>
      </c>
      <c r="N955">
        <f t="shared" si="45"/>
        <v>8</v>
      </c>
      <c r="O955">
        <f>COUNTIFS($N$2:N955,N955)</f>
        <v>952</v>
      </c>
      <c r="P955">
        <f t="shared" si="46"/>
        <v>0</v>
      </c>
    </row>
    <row r="956" spans="1:16" x14ac:dyDescent="0.25">
      <c r="A956" s="1" t="s">
        <v>117</v>
      </c>
      <c r="B956" s="1" t="s">
        <v>147</v>
      </c>
      <c r="C956" s="1" t="s">
        <v>75</v>
      </c>
      <c r="D956" s="1" t="s">
        <v>101</v>
      </c>
      <c r="E956" s="1">
        <v>6055.6842105263158</v>
      </c>
      <c r="F956" s="1">
        <v>5727.6842105263158</v>
      </c>
      <c r="G956" s="1">
        <v>328</v>
      </c>
      <c r="H956" s="1" t="s">
        <v>81</v>
      </c>
      <c r="I956" s="1" t="s">
        <v>160</v>
      </c>
      <c r="K956" t="str">
        <f>Table1[[#This Row],[Customer Profesi]]</f>
        <v>KARYAWAN SWASTA</v>
      </c>
      <c r="L956">
        <f>COUNTIFS(K956:$K$1001,K956)</f>
        <v>11</v>
      </c>
      <c r="M956">
        <f t="shared" si="44"/>
        <v>0</v>
      </c>
      <c r="N956">
        <f t="shared" si="45"/>
        <v>8</v>
      </c>
      <c r="O956">
        <f>COUNTIFS($N$2:N956,N956)</f>
        <v>953</v>
      </c>
      <c r="P956">
        <f t="shared" si="46"/>
        <v>0</v>
      </c>
    </row>
    <row r="957" spans="1:16" x14ac:dyDescent="0.25">
      <c r="A957" s="1" t="s">
        <v>117</v>
      </c>
      <c r="B957" s="1" t="s">
        <v>147</v>
      </c>
      <c r="C957" s="1" t="s">
        <v>75</v>
      </c>
      <c r="D957" s="1" t="s">
        <v>96</v>
      </c>
      <c r="E957" s="1">
        <v>9506.7435897435898</v>
      </c>
      <c r="F957" s="1">
        <v>9217.7435897435898</v>
      </c>
      <c r="G957" s="1">
        <v>289</v>
      </c>
      <c r="H957" s="1" t="s">
        <v>80</v>
      </c>
      <c r="I957" s="1" t="s">
        <v>160</v>
      </c>
      <c r="K957" t="str">
        <f>Table1[[#This Row],[Customer Profesi]]</f>
        <v>WIRASWASTA</v>
      </c>
      <c r="L957">
        <f>COUNTIFS(K957:$K$1001,K957)</f>
        <v>13</v>
      </c>
      <c r="M957">
        <f t="shared" si="44"/>
        <v>0</v>
      </c>
      <c r="N957">
        <f t="shared" si="45"/>
        <v>8</v>
      </c>
      <c r="O957">
        <f>COUNTIFS($N$2:N957,N957)</f>
        <v>954</v>
      </c>
      <c r="P957">
        <f t="shared" si="46"/>
        <v>0</v>
      </c>
    </row>
    <row r="958" spans="1:16" x14ac:dyDescent="0.25">
      <c r="A958" s="1" t="s">
        <v>117</v>
      </c>
      <c r="B958" s="1" t="s">
        <v>147</v>
      </c>
      <c r="C958" s="1" t="s">
        <v>75</v>
      </c>
      <c r="D958" s="1" t="s">
        <v>99</v>
      </c>
      <c r="E958" s="1">
        <v>7302.272727272727</v>
      </c>
      <c r="F958" s="1">
        <v>7218.272727272727</v>
      </c>
      <c r="G958" s="1">
        <v>84</v>
      </c>
      <c r="H958" s="1" t="s">
        <v>81</v>
      </c>
      <c r="I958" s="1" t="s">
        <v>160</v>
      </c>
      <c r="K958" t="str">
        <f>Table1[[#This Row],[Customer Profesi]]</f>
        <v>KARYAWAN SWASTA</v>
      </c>
      <c r="L958">
        <f>COUNTIFS(K958:$K$1001,K958)</f>
        <v>10</v>
      </c>
      <c r="M958">
        <f t="shared" si="44"/>
        <v>0</v>
      </c>
      <c r="N958">
        <f t="shared" si="45"/>
        <v>8</v>
      </c>
      <c r="O958">
        <f>COUNTIFS($N$2:N958,N958)</f>
        <v>955</v>
      </c>
      <c r="P958">
        <f t="shared" si="46"/>
        <v>0</v>
      </c>
    </row>
    <row r="959" spans="1:16" x14ac:dyDescent="0.25">
      <c r="A959" s="1" t="s">
        <v>117</v>
      </c>
      <c r="B959" s="1" t="s">
        <v>147</v>
      </c>
      <c r="C959" s="1" t="s">
        <v>73</v>
      </c>
      <c r="D959" s="1" t="s">
        <v>94</v>
      </c>
      <c r="E959" s="1">
        <v>8656.5108695652179</v>
      </c>
      <c r="F959" s="1">
        <v>8191.5108695652179</v>
      </c>
      <c r="G959" s="1">
        <v>465</v>
      </c>
      <c r="H959" s="1" t="s">
        <v>80</v>
      </c>
      <c r="I959" s="1" t="s">
        <v>160</v>
      </c>
      <c r="K959" t="str">
        <f>Table1[[#This Row],[Customer Profesi]]</f>
        <v>WIRASWASTA</v>
      </c>
      <c r="L959">
        <f>COUNTIFS(K959:$K$1001,K959)</f>
        <v>12</v>
      </c>
      <c r="M959">
        <f t="shared" si="44"/>
        <v>0</v>
      </c>
      <c r="N959">
        <f t="shared" si="45"/>
        <v>8</v>
      </c>
      <c r="O959">
        <f>COUNTIFS($N$2:N959,N959)</f>
        <v>956</v>
      </c>
      <c r="P959">
        <f t="shared" si="46"/>
        <v>0</v>
      </c>
    </row>
    <row r="960" spans="1:16" x14ac:dyDescent="0.25">
      <c r="A960" s="1" t="s">
        <v>117</v>
      </c>
      <c r="B960" s="1" t="s">
        <v>147</v>
      </c>
      <c r="C960" s="1" t="s">
        <v>74</v>
      </c>
      <c r="D960" s="1" t="s">
        <v>99</v>
      </c>
      <c r="E960" s="1">
        <v>7634.272727272727</v>
      </c>
      <c r="F960" s="1">
        <v>7218.272727272727</v>
      </c>
      <c r="G960" s="1">
        <v>416</v>
      </c>
      <c r="H960" s="1" t="s">
        <v>81</v>
      </c>
      <c r="I960" s="1" t="s">
        <v>160</v>
      </c>
      <c r="K960" t="str">
        <f>Table1[[#This Row],[Customer Profesi]]</f>
        <v>KARYAWAN SWASTA</v>
      </c>
      <c r="L960">
        <f>COUNTIFS(K960:$K$1001,K960)</f>
        <v>9</v>
      </c>
      <c r="M960">
        <f t="shared" si="44"/>
        <v>0</v>
      </c>
      <c r="N960">
        <f t="shared" si="45"/>
        <v>8</v>
      </c>
      <c r="O960">
        <f>COUNTIFS($N$2:N960,N960)</f>
        <v>957</v>
      </c>
      <c r="P960">
        <f t="shared" si="46"/>
        <v>0</v>
      </c>
    </row>
    <row r="961" spans="1:16" x14ac:dyDescent="0.25">
      <c r="A961" s="1" t="s">
        <v>117</v>
      </c>
      <c r="B961" s="1" t="s">
        <v>147</v>
      </c>
      <c r="C961" s="1" t="s">
        <v>73</v>
      </c>
      <c r="D961" s="1" t="s">
        <v>92</v>
      </c>
      <c r="E961" s="1">
        <v>8971.174757281553</v>
      </c>
      <c r="F961" s="1">
        <v>8675.174757281553</v>
      </c>
      <c r="G961" s="1">
        <v>296</v>
      </c>
      <c r="H961" s="1" t="s">
        <v>83</v>
      </c>
      <c r="I961" s="1" t="s">
        <v>160</v>
      </c>
      <c r="K961" t="str">
        <f>Table1[[#This Row],[Customer Profesi]]</f>
        <v>TENAGA KESEHATAN</v>
      </c>
      <c r="L961">
        <f>COUNTIFS(K961:$K$1001,K961)</f>
        <v>4</v>
      </c>
      <c r="M961">
        <f t="shared" si="44"/>
        <v>0</v>
      </c>
      <c r="N961">
        <f t="shared" si="45"/>
        <v>8</v>
      </c>
      <c r="O961">
        <f>COUNTIFS($N$2:N961,N961)</f>
        <v>958</v>
      </c>
      <c r="P961">
        <f t="shared" si="46"/>
        <v>0</v>
      </c>
    </row>
    <row r="962" spans="1:16" x14ac:dyDescent="0.25">
      <c r="A962" s="1" t="s">
        <v>117</v>
      </c>
      <c r="B962" s="1" t="s">
        <v>147</v>
      </c>
      <c r="C962" s="1" t="s">
        <v>75</v>
      </c>
      <c r="D962" s="1" t="s">
        <v>98</v>
      </c>
      <c r="E962" s="1">
        <v>7168.7368421052633</v>
      </c>
      <c r="F962" s="1">
        <v>6691.7368421052633</v>
      </c>
      <c r="G962" s="1">
        <v>477</v>
      </c>
      <c r="H962" s="1" t="s">
        <v>81</v>
      </c>
      <c r="I962" s="1" t="s">
        <v>160</v>
      </c>
      <c r="K962" t="str">
        <f>Table1[[#This Row],[Customer Profesi]]</f>
        <v>KARYAWAN SWASTA</v>
      </c>
      <c r="L962">
        <f>COUNTIFS(K962:$K$1001,K962)</f>
        <v>8</v>
      </c>
      <c r="M962">
        <f t="shared" ref="M962:M1000" si="47">IF(L962=1,1,0)</f>
        <v>0</v>
      </c>
      <c r="N962">
        <f t="shared" ref="N962:N1000" si="48">RANK(M962,$M$2:$M$1001,0)</f>
        <v>8</v>
      </c>
      <c r="O962">
        <f>COUNTIFS($N$2:N962,N962)</f>
        <v>959</v>
      </c>
      <c r="P962">
        <f t="shared" si="46"/>
        <v>0</v>
      </c>
    </row>
    <row r="963" spans="1:16" x14ac:dyDescent="0.25">
      <c r="A963" s="1" t="s">
        <v>117</v>
      </c>
      <c r="B963" s="1" t="s">
        <v>147</v>
      </c>
      <c r="C963" s="1" t="s">
        <v>74</v>
      </c>
      <c r="D963" s="1" t="s">
        <v>100</v>
      </c>
      <c r="E963" s="1">
        <v>11048.619047619046</v>
      </c>
      <c r="F963" s="1">
        <v>10971.619047619046</v>
      </c>
      <c r="G963" s="1">
        <v>77</v>
      </c>
      <c r="H963" s="1" t="s">
        <v>82</v>
      </c>
      <c r="I963" s="1" t="s">
        <v>160</v>
      </c>
      <c r="K963" t="str">
        <f>Table1[[#This Row],[Customer Profesi]]</f>
        <v>PEGAWAI NEGERI</v>
      </c>
      <c r="L963">
        <f>COUNTIFS(K963:$K$1001,K963)</f>
        <v>10</v>
      </c>
      <c r="M963">
        <f t="shared" si="47"/>
        <v>0</v>
      </c>
      <c r="N963">
        <f t="shared" si="48"/>
        <v>8</v>
      </c>
      <c r="O963">
        <f>COUNTIFS($N$2:N963,N963)</f>
        <v>960</v>
      </c>
      <c r="P963">
        <f t="shared" ref="P963:P1001" si="49">IF(M963=0,0,N963+O963)</f>
        <v>0</v>
      </c>
    </row>
    <row r="964" spans="1:16" x14ac:dyDescent="0.25">
      <c r="A964" s="1" t="s">
        <v>117</v>
      </c>
      <c r="B964" s="1" t="s">
        <v>147</v>
      </c>
      <c r="C964" s="1" t="s">
        <v>75</v>
      </c>
      <c r="D964" s="1" t="s">
        <v>94</v>
      </c>
      <c r="E964" s="1">
        <v>8336.5108695652179</v>
      </c>
      <c r="F964" s="1">
        <v>8191.5108695652179</v>
      </c>
      <c r="G964" s="1">
        <v>145</v>
      </c>
      <c r="H964" s="1" t="s">
        <v>82</v>
      </c>
      <c r="I964" s="1" t="s">
        <v>160</v>
      </c>
      <c r="K964" t="str">
        <f>Table1[[#This Row],[Customer Profesi]]</f>
        <v>PEGAWAI NEGERI</v>
      </c>
      <c r="L964">
        <f>COUNTIFS(K964:$K$1001,K964)</f>
        <v>9</v>
      </c>
      <c r="M964">
        <f t="shared" si="47"/>
        <v>0</v>
      </c>
      <c r="N964">
        <f t="shared" si="48"/>
        <v>8</v>
      </c>
      <c r="O964">
        <f>COUNTIFS($N$2:N964,N964)</f>
        <v>961</v>
      </c>
      <c r="P964">
        <f t="shared" si="49"/>
        <v>0</v>
      </c>
    </row>
    <row r="965" spans="1:16" x14ac:dyDescent="0.25">
      <c r="A965" s="1" t="s">
        <v>117</v>
      </c>
      <c r="B965" s="1" t="s">
        <v>147</v>
      </c>
      <c r="C965" s="1" t="s">
        <v>74</v>
      </c>
      <c r="D965" s="1" t="s">
        <v>97</v>
      </c>
      <c r="E965" s="1">
        <v>6429.3039215686276</v>
      </c>
      <c r="F965" s="1">
        <v>6200.3039215686276</v>
      </c>
      <c r="G965" s="1">
        <v>229</v>
      </c>
      <c r="H965" s="1" t="s">
        <v>82</v>
      </c>
      <c r="I965" s="1" t="s">
        <v>160</v>
      </c>
      <c r="K965" t="str">
        <f>Table1[[#This Row],[Customer Profesi]]</f>
        <v>PEGAWAI NEGERI</v>
      </c>
      <c r="L965">
        <f>COUNTIFS(K965:$K$1001,K965)</f>
        <v>8</v>
      </c>
      <c r="M965">
        <f t="shared" si="47"/>
        <v>0</v>
      </c>
      <c r="N965">
        <f t="shared" si="48"/>
        <v>8</v>
      </c>
      <c r="O965">
        <f>COUNTIFS($N$2:N965,N965)</f>
        <v>962</v>
      </c>
      <c r="P965">
        <f t="shared" si="49"/>
        <v>0</v>
      </c>
    </row>
    <row r="966" spans="1:16" x14ac:dyDescent="0.25">
      <c r="A966" s="1" t="s">
        <v>117</v>
      </c>
      <c r="B966" s="1" t="s">
        <v>147</v>
      </c>
      <c r="C966" s="1" t="s">
        <v>73</v>
      </c>
      <c r="D966" s="1" t="s">
        <v>97</v>
      </c>
      <c r="E966" s="1">
        <v>6437.3039215686276</v>
      </c>
      <c r="F966" s="1">
        <v>6200.3039215686276</v>
      </c>
      <c r="G966" s="1">
        <v>237</v>
      </c>
      <c r="H966" s="1" t="s">
        <v>80</v>
      </c>
      <c r="I966" s="1" t="s">
        <v>160</v>
      </c>
      <c r="K966" t="str">
        <f>Table1[[#This Row],[Customer Profesi]]</f>
        <v>WIRASWASTA</v>
      </c>
      <c r="L966">
        <f>COUNTIFS(K966:$K$1001,K966)</f>
        <v>11</v>
      </c>
      <c r="M966">
        <f t="shared" si="47"/>
        <v>0</v>
      </c>
      <c r="N966">
        <f t="shared" si="48"/>
        <v>8</v>
      </c>
      <c r="O966">
        <f>COUNTIFS($N$2:N966,N966)</f>
        <v>963</v>
      </c>
      <c r="P966">
        <f t="shared" si="49"/>
        <v>0</v>
      </c>
    </row>
    <row r="967" spans="1:16" x14ac:dyDescent="0.25">
      <c r="A967" s="1" t="s">
        <v>117</v>
      </c>
      <c r="B967" s="1" t="s">
        <v>148</v>
      </c>
      <c r="C967" s="1" t="s">
        <v>76</v>
      </c>
      <c r="D967" s="1" t="s">
        <v>99</v>
      </c>
      <c r="E967" s="1">
        <v>7339.272727272727</v>
      </c>
      <c r="F967" s="1">
        <v>7218.272727272727</v>
      </c>
      <c r="G967" s="1">
        <v>121</v>
      </c>
      <c r="H967" s="1" t="s">
        <v>80</v>
      </c>
      <c r="I967" s="1" t="s">
        <v>160</v>
      </c>
      <c r="K967" t="str">
        <f>Table1[[#This Row],[Customer Profesi]]</f>
        <v>WIRASWASTA</v>
      </c>
      <c r="L967">
        <f>COUNTIFS(K967:$K$1001,K967)</f>
        <v>10</v>
      </c>
      <c r="M967">
        <f t="shared" si="47"/>
        <v>0</v>
      </c>
      <c r="N967">
        <f t="shared" si="48"/>
        <v>8</v>
      </c>
      <c r="O967">
        <f>COUNTIFS($N$2:N967,N967)</f>
        <v>964</v>
      </c>
      <c r="P967">
        <f t="shared" si="49"/>
        <v>0</v>
      </c>
    </row>
    <row r="968" spans="1:16" x14ac:dyDescent="0.25">
      <c r="A968" s="1" t="s">
        <v>117</v>
      </c>
      <c r="B968" s="1" t="s">
        <v>148</v>
      </c>
      <c r="C968" s="1" t="s">
        <v>77</v>
      </c>
      <c r="D968" s="1" t="s">
        <v>101</v>
      </c>
      <c r="E968" s="1">
        <v>5955.6842105263158</v>
      </c>
      <c r="F968" s="1">
        <v>5727.6842105263158</v>
      </c>
      <c r="G968" s="1">
        <v>228</v>
      </c>
      <c r="H968" s="1" t="s">
        <v>80</v>
      </c>
      <c r="I968" s="1" t="s">
        <v>160</v>
      </c>
      <c r="K968" t="str">
        <f>Table1[[#This Row],[Customer Profesi]]</f>
        <v>WIRASWASTA</v>
      </c>
      <c r="L968">
        <f>COUNTIFS(K968:$K$1001,K968)</f>
        <v>9</v>
      </c>
      <c r="M968">
        <f t="shared" si="47"/>
        <v>0</v>
      </c>
      <c r="N968">
        <f t="shared" si="48"/>
        <v>8</v>
      </c>
      <c r="O968">
        <f>COUNTIFS($N$2:N968,N968)</f>
        <v>965</v>
      </c>
      <c r="P968">
        <f t="shared" si="49"/>
        <v>0</v>
      </c>
    </row>
    <row r="969" spans="1:16" x14ac:dyDescent="0.25">
      <c r="A969" s="1" t="s">
        <v>117</v>
      </c>
      <c r="B969" s="1" t="s">
        <v>148</v>
      </c>
      <c r="C969" s="1" t="s">
        <v>77</v>
      </c>
      <c r="D969" s="1" t="s">
        <v>98</v>
      </c>
      <c r="E969" s="1">
        <v>7152.7368421052633</v>
      </c>
      <c r="F969" s="1">
        <v>6691.7368421052633</v>
      </c>
      <c r="G969" s="1">
        <v>461</v>
      </c>
      <c r="H969" s="1" t="s">
        <v>80</v>
      </c>
      <c r="I969" s="1" t="s">
        <v>160</v>
      </c>
      <c r="K969" t="str">
        <f>Table1[[#This Row],[Customer Profesi]]</f>
        <v>WIRASWASTA</v>
      </c>
      <c r="L969">
        <f>COUNTIFS(K969:$K$1001,K969)</f>
        <v>8</v>
      </c>
      <c r="M969">
        <f t="shared" si="47"/>
        <v>0</v>
      </c>
      <c r="N969">
        <f t="shared" si="48"/>
        <v>8</v>
      </c>
      <c r="O969">
        <f>COUNTIFS($N$2:N969,N969)</f>
        <v>966</v>
      </c>
      <c r="P969">
        <f t="shared" si="49"/>
        <v>0</v>
      </c>
    </row>
    <row r="970" spans="1:16" x14ac:dyDescent="0.25">
      <c r="A970" s="1" t="s">
        <v>117</v>
      </c>
      <c r="B970" s="1" t="s">
        <v>148</v>
      </c>
      <c r="C970" s="1" t="s">
        <v>78</v>
      </c>
      <c r="D970" s="1" t="s">
        <v>99</v>
      </c>
      <c r="E970" s="1">
        <v>7289.272727272727</v>
      </c>
      <c r="F970" s="1">
        <v>7218.272727272727</v>
      </c>
      <c r="G970" s="1">
        <v>71</v>
      </c>
      <c r="H970" s="1" t="s">
        <v>82</v>
      </c>
      <c r="I970" s="1" t="s">
        <v>160</v>
      </c>
      <c r="K970" t="str">
        <f>Table1[[#This Row],[Customer Profesi]]</f>
        <v>PEGAWAI NEGERI</v>
      </c>
      <c r="L970">
        <f>COUNTIFS(K970:$K$1001,K970)</f>
        <v>7</v>
      </c>
      <c r="M970">
        <f t="shared" si="47"/>
        <v>0</v>
      </c>
      <c r="N970">
        <f t="shared" si="48"/>
        <v>8</v>
      </c>
      <c r="O970">
        <f>COUNTIFS($N$2:N970,N970)</f>
        <v>967</v>
      </c>
      <c r="P970">
        <f t="shared" si="49"/>
        <v>0</v>
      </c>
    </row>
    <row r="971" spans="1:16" x14ac:dyDescent="0.25">
      <c r="A971" s="1" t="s">
        <v>117</v>
      </c>
      <c r="B971" s="1" t="s">
        <v>148</v>
      </c>
      <c r="C971" s="1" t="s">
        <v>77</v>
      </c>
      <c r="D971" s="1" t="s">
        <v>97</v>
      </c>
      <c r="E971" s="1">
        <v>6292.3039215686276</v>
      </c>
      <c r="F971" s="1">
        <v>6200.3039215686276</v>
      </c>
      <c r="G971" s="1">
        <v>92</v>
      </c>
      <c r="H971" s="1" t="s">
        <v>83</v>
      </c>
      <c r="I971" s="1" t="s">
        <v>160</v>
      </c>
      <c r="K971" t="str">
        <f>Table1[[#This Row],[Customer Profesi]]</f>
        <v>TENAGA KESEHATAN</v>
      </c>
      <c r="L971">
        <f>COUNTIFS(K971:$K$1001,K971)</f>
        <v>3</v>
      </c>
      <c r="M971">
        <f t="shared" si="47"/>
        <v>0</v>
      </c>
      <c r="N971">
        <f t="shared" si="48"/>
        <v>8</v>
      </c>
      <c r="O971">
        <f>COUNTIFS($N$2:N971,N971)</f>
        <v>968</v>
      </c>
      <c r="P971">
        <f t="shared" si="49"/>
        <v>0</v>
      </c>
    </row>
    <row r="972" spans="1:16" x14ac:dyDescent="0.25">
      <c r="A972" s="1" t="s">
        <v>117</v>
      </c>
      <c r="B972" s="1" t="s">
        <v>148</v>
      </c>
      <c r="C972" s="1" t="s">
        <v>76</v>
      </c>
      <c r="D972" s="1" t="s">
        <v>94</v>
      </c>
      <c r="E972" s="1">
        <v>8486.5108695652179</v>
      </c>
      <c r="F972" s="1">
        <v>8191.5108695652179</v>
      </c>
      <c r="G972" s="1">
        <v>295</v>
      </c>
      <c r="H972" s="1" t="s">
        <v>84</v>
      </c>
      <c r="I972" s="1" t="s">
        <v>160</v>
      </c>
      <c r="K972" t="str">
        <f>Table1[[#This Row],[Customer Profesi]]</f>
        <v>PENDIDIKAN</v>
      </c>
      <c r="L972">
        <f>COUNTIFS(K972:$K$1001,K972)</f>
        <v>8</v>
      </c>
      <c r="M972">
        <f t="shared" si="47"/>
        <v>0</v>
      </c>
      <c r="N972">
        <f t="shared" si="48"/>
        <v>8</v>
      </c>
      <c r="O972">
        <f>COUNTIFS($N$2:N972,N972)</f>
        <v>969</v>
      </c>
      <c r="P972">
        <f t="shared" si="49"/>
        <v>0</v>
      </c>
    </row>
    <row r="973" spans="1:16" x14ac:dyDescent="0.25">
      <c r="A973" s="1" t="s">
        <v>117</v>
      </c>
      <c r="B973" s="1" t="s">
        <v>148</v>
      </c>
      <c r="C973" s="1" t="s">
        <v>76</v>
      </c>
      <c r="D973" s="1" t="s">
        <v>98</v>
      </c>
      <c r="E973" s="1">
        <v>7133.7368421052633</v>
      </c>
      <c r="F973" s="1">
        <v>6691.7368421052633</v>
      </c>
      <c r="G973" s="1">
        <v>442</v>
      </c>
      <c r="H973" s="1" t="s">
        <v>84</v>
      </c>
      <c r="I973" s="1" t="s">
        <v>160</v>
      </c>
      <c r="K973" t="str">
        <f>Table1[[#This Row],[Customer Profesi]]</f>
        <v>PENDIDIKAN</v>
      </c>
      <c r="L973">
        <f>COUNTIFS(K973:$K$1001,K973)</f>
        <v>7</v>
      </c>
      <c r="M973">
        <f t="shared" si="47"/>
        <v>0</v>
      </c>
      <c r="N973">
        <f t="shared" si="48"/>
        <v>8</v>
      </c>
      <c r="O973">
        <f>COUNTIFS($N$2:N973,N973)</f>
        <v>970</v>
      </c>
      <c r="P973">
        <f t="shared" si="49"/>
        <v>0</v>
      </c>
    </row>
    <row r="974" spans="1:16" x14ac:dyDescent="0.25">
      <c r="A974" s="1" t="s">
        <v>117</v>
      </c>
      <c r="B974" s="1" t="s">
        <v>148</v>
      </c>
      <c r="C974" s="1" t="s">
        <v>76</v>
      </c>
      <c r="D974" s="1" t="s">
        <v>100</v>
      </c>
      <c r="E974" s="1">
        <v>11394.619047619046</v>
      </c>
      <c r="F974" s="1">
        <v>10971.619047619046</v>
      </c>
      <c r="G974" s="1">
        <v>423</v>
      </c>
      <c r="H974" s="1" t="s">
        <v>84</v>
      </c>
      <c r="I974" s="1" t="s">
        <v>160</v>
      </c>
      <c r="K974" t="str">
        <f>Table1[[#This Row],[Customer Profesi]]</f>
        <v>PENDIDIKAN</v>
      </c>
      <c r="L974">
        <f>COUNTIFS(K974:$K$1001,K974)</f>
        <v>6</v>
      </c>
      <c r="M974">
        <f t="shared" si="47"/>
        <v>0</v>
      </c>
      <c r="N974">
        <f t="shared" si="48"/>
        <v>8</v>
      </c>
      <c r="O974">
        <f>COUNTIFS($N$2:N974,N974)</f>
        <v>971</v>
      </c>
      <c r="P974">
        <f t="shared" si="49"/>
        <v>0</v>
      </c>
    </row>
    <row r="975" spans="1:16" x14ac:dyDescent="0.25">
      <c r="A975" s="1" t="s">
        <v>117</v>
      </c>
      <c r="B975" s="1" t="s">
        <v>148</v>
      </c>
      <c r="C975" s="1" t="s">
        <v>76</v>
      </c>
      <c r="D975" s="1" t="s">
        <v>95</v>
      </c>
      <c r="E975" s="1">
        <v>7886.8461538461543</v>
      </c>
      <c r="F975" s="1">
        <v>7700.8461538461543</v>
      </c>
      <c r="G975" s="1">
        <v>186</v>
      </c>
      <c r="H975" s="1" t="s">
        <v>84</v>
      </c>
      <c r="I975" s="1" t="s">
        <v>160</v>
      </c>
      <c r="K975" t="str">
        <f>Table1[[#This Row],[Customer Profesi]]</f>
        <v>PENDIDIKAN</v>
      </c>
      <c r="L975">
        <f>COUNTIFS(K975:$K$1001,K975)</f>
        <v>5</v>
      </c>
      <c r="M975">
        <f t="shared" si="47"/>
        <v>0</v>
      </c>
      <c r="N975">
        <f t="shared" si="48"/>
        <v>8</v>
      </c>
      <c r="O975">
        <f>COUNTIFS($N$2:N975,N975)</f>
        <v>972</v>
      </c>
      <c r="P975">
        <f t="shared" si="49"/>
        <v>0</v>
      </c>
    </row>
    <row r="976" spans="1:16" x14ac:dyDescent="0.25">
      <c r="A976" s="1" t="s">
        <v>117</v>
      </c>
      <c r="B976" s="1" t="s">
        <v>148</v>
      </c>
      <c r="C976" s="1" t="s">
        <v>77</v>
      </c>
      <c r="D976" s="1" t="s">
        <v>100</v>
      </c>
      <c r="E976" s="1">
        <v>11177.619047619046</v>
      </c>
      <c r="F976" s="1">
        <v>10971.619047619046</v>
      </c>
      <c r="G976" s="1">
        <v>206</v>
      </c>
      <c r="H976" s="1" t="s">
        <v>81</v>
      </c>
      <c r="I976" s="1" t="s">
        <v>160</v>
      </c>
      <c r="K976" t="str">
        <f>Table1[[#This Row],[Customer Profesi]]</f>
        <v>KARYAWAN SWASTA</v>
      </c>
      <c r="L976">
        <f>COUNTIFS(K976:$K$1001,K976)</f>
        <v>7</v>
      </c>
      <c r="M976">
        <f t="shared" si="47"/>
        <v>0</v>
      </c>
      <c r="N976">
        <f t="shared" si="48"/>
        <v>8</v>
      </c>
      <c r="O976">
        <f>COUNTIFS($N$2:N976,N976)</f>
        <v>973</v>
      </c>
      <c r="P976">
        <f t="shared" si="49"/>
        <v>0</v>
      </c>
    </row>
    <row r="977" spans="1:16" x14ac:dyDescent="0.25">
      <c r="A977" s="1" t="s">
        <v>117</v>
      </c>
      <c r="B977" s="1" t="s">
        <v>148</v>
      </c>
      <c r="C977" s="1" t="s">
        <v>78</v>
      </c>
      <c r="D977" s="1" t="s">
        <v>101</v>
      </c>
      <c r="E977" s="1">
        <v>5805.6842105263158</v>
      </c>
      <c r="F977" s="1">
        <v>5727.6842105263158</v>
      </c>
      <c r="G977" s="1">
        <v>78</v>
      </c>
      <c r="H977" s="1" t="s">
        <v>81</v>
      </c>
      <c r="I977" s="1" t="s">
        <v>160</v>
      </c>
      <c r="K977" t="str">
        <f>Table1[[#This Row],[Customer Profesi]]</f>
        <v>KARYAWAN SWASTA</v>
      </c>
      <c r="L977">
        <f>COUNTIFS(K977:$K$1001,K977)</f>
        <v>6</v>
      </c>
      <c r="M977">
        <f t="shared" si="47"/>
        <v>0</v>
      </c>
      <c r="N977">
        <f t="shared" si="48"/>
        <v>8</v>
      </c>
      <c r="O977">
        <f>COUNTIFS($N$2:N977,N977)</f>
        <v>974</v>
      </c>
      <c r="P977">
        <f t="shared" si="49"/>
        <v>0</v>
      </c>
    </row>
    <row r="978" spans="1:16" x14ac:dyDescent="0.25">
      <c r="A978" s="1" t="s">
        <v>117</v>
      </c>
      <c r="B978" s="1" t="s">
        <v>148</v>
      </c>
      <c r="C978" s="1" t="s">
        <v>78</v>
      </c>
      <c r="D978" s="1" t="s">
        <v>97</v>
      </c>
      <c r="E978" s="1">
        <v>6300.3039215686276</v>
      </c>
      <c r="F978" s="1">
        <v>6200.3039215686276</v>
      </c>
      <c r="G978" s="1">
        <v>100</v>
      </c>
      <c r="H978" s="1" t="s">
        <v>80</v>
      </c>
      <c r="I978" s="1" t="s">
        <v>160</v>
      </c>
      <c r="K978" t="str">
        <f>Table1[[#This Row],[Customer Profesi]]</f>
        <v>WIRASWASTA</v>
      </c>
      <c r="L978">
        <f>COUNTIFS(K978:$K$1001,K978)</f>
        <v>7</v>
      </c>
      <c r="M978">
        <f t="shared" si="47"/>
        <v>0</v>
      </c>
      <c r="N978">
        <f t="shared" si="48"/>
        <v>8</v>
      </c>
      <c r="O978">
        <f>COUNTIFS($N$2:N978,N978)</f>
        <v>975</v>
      </c>
      <c r="P978">
        <f t="shared" si="49"/>
        <v>0</v>
      </c>
    </row>
    <row r="979" spans="1:16" x14ac:dyDescent="0.25">
      <c r="A979" s="1" t="s">
        <v>117</v>
      </c>
      <c r="B979" s="1" t="s">
        <v>148</v>
      </c>
      <c r="C979" s="1" t="s">
        <v>77</v>
      </c>
      <c r="D979" s="1" t="s">
        <v>98</v>
      </c>
      <c r="E979" s="1">
        <v>6799.7368421052633</v>
      </c>
      <c r="F979" s="1">
        <v>6691.7368421052633</v>
      </c>
      <c r="G979" s="1">
        <v>108</v>
      </c>
      <c r="H979" s="1" t="s">
        <v>81</v>
      </c>
      <c r="I979" s="1" t="s">
        <v>160</v>
      </c>
      <c r="K979" t="str">
        <f>Table1[[#This Row],[Customer Profesi]]</f>
        <v>KARYAWAN SWASTA</v>
      </c>
      <c r="L979">
        <f>COUNTIFS(K979:$K$1001,K979)</f>
        <v>5</v>
      </c>
      <c r="M979">
        <f t="shared" si="47"/>
        <v>0</v>
      </c>
      <c r="N979">
        <f t="shared" si="48"/>
        <v>8</v>
      </c>
      <c r="O979">
        <f>COUNTIFS($N$2:N979,N979)</f>
        <v>976</v>
      </c>
      <c r="P979">
        <f t="shared" si="49"/>
        <v>0</v>
      </c>
    </row>
    <row r="980" spans="1:16" x14ac:dyDescent="0.25">
      <c r="A980" s="1" t="s">
        <v>117</v>
      </c>
      <c r="B980" s="1" t="s">
        <v>148</v>
      </c>
      <c r="C980" s="1" t="s">
        <v>77</v>
      </c>
      <c r="D980" s="1" t="s">
        <v>98</v>
      </c>
      <c r="E980" s="1">
        <v>6790.7368421052633</v>
      </c>
      <c r="F980" s="1">
        <v>6691.7368421052633</v>
      </c>
      <c r="G980" s="1">
        <v>99</v>
      </c>
      <c r="H980" s="1" t="s">
        <v>80</v>
      </c>
      <c r="I980" s="1" t="s">
        <v>160</v>
      </c>
      <c r="K980" t="str">
        <f>Table1[[#This Row],[Customer Profesi]]</f>
        <v>WIRASWASTA</v>
      </c>
      <c r="L980">
        <f>COUNTIFS(K980:$K$1001,K980)</f>
        <v>6</v>
      </c>
      <c r="M980">
        <f t="shared" si="47"/>
        <v>0</v>
      </c>
      <c r="N980">
        <f t="shared" si="48"/>
        <v>8</v>
      </c>
      <c r="O980">
        <f>COUNTIFS($N$2:N980,N980)</f>
        <v>977</v>
      </c>
      <c r="P980">
        <f t="shared" si="49"/>
        <v>0</v>
      </c>
    </row>
    <row r="981" spans="1:16" x14ac:dyDescent="0.25">
      <c r="A981" s="1" t="s">
        <v>117</v>
      </c>
      <c r="B981" s="1" t="s">
        <v>148</v>
      </c>
      <c r="C981" s="1" t="s">
        <v>78</v>
      </c>
      <c r="D981" s="1" t="s">
        <v>99</v>
      </c>
      <c r="E981" s="1">
        <v>7603.272727272727</v>
      </c>
      <c r="F981" s="1">
        <v>7218.272727272727</v>
      </c>
      <c r="G981" s="1">
        <v>385</v>
      </c>
      <c r="H981" s="1" t="s">
        <v>83</v>
      </c>
      <c r="I981" s="1" t="s">
        <v>160</v>
      </c>
      <c r="K981" t="str">
        <f>Table1[[#This Row],[Customer Profesi]]</f>
        <v>TENAGA KESEHATAN</v>
      </c>
      <c r="L981">
        <f>COUNTIFS(K981:$K$1001,K981)</f>
        <v>2</v>
      </c>
      <c r="M981">
        <f t="shared" si="47"/>
        <v>0</v>
      </c>
      <c r="N981">
        <f t="shared" si="48"/>
        <v>8</v>
      </c>
      <c r="O981">
        <f>COUNTIFS($N$2:N981,N981)</f>
        <v>978</v>
      </c>
      <c r="P981">
        <f t="shared" si="49"/>
        <v>0</v>
      </c>
    </row>
    <row r="982" spans="1:16" x14ac:dyDescent="0.25">
      <c r="A982" s="1" t="s">
        <v>117</v>
      </c>
      <c r="B982" s="1" t="s">
        <v>148</v>
      </c>
      <c r="C982" s="1" t="s">
        <v>78</v>
      </c>
      <c r="D982" s="1" t="s">
        <v>100</v>
      </c>
      <c r="E982" s="1">
        <v>11198.619047619046</v>
      </c>
      <c r="F982" s="1">
        <v>10971.619047619046</v>
      </c>
      <c r="G982" s="1">
        <v>227</v>
      </c>
      <c r="H982" s="1" t="s">
        <v>80</v>
      </c>
      <c r="I982" s="1" t="s">
        <v>160</v>
      </c>
      <c r="K982" t="str">
        <f>Table1[[#This Row],[Customer Profesi]]</f>
        <v>WIRASWASTA</v>
      </c>
      <c r="L982">
        <f>COUNTIFS(K982:$K$1001,K982)</f>
        <v>5</v>
      </c>
      <c r="M982">
        <f t="shared" si="47"/>
        <v>0</v>
      </c>
      <c r="N982">
        <f t="shared" si="48"/>
        <v>8</v>
      </c>
      <c r="O982">
        <f>COUNTIFS($N$2:N982,N982)</f>
        <v>979</v>
      </c>
      <c r="P982">
        <f t="shared" si="49"/>
        <v>0</v>
      </c>
    </row>
    <row r="983" spans="1:16" x14ac:dyDescent="0.25">
      <c r="A983" s="1" t="s">
        <v>117</v>
      </c>
      <c r="B983" s="1" t="s">
        <v>148</v>
      </c>
      <c r="C983" s="1" t="s">
        <v>77</v>
      </c>
      <c r="D983" s="1" t="s">
        <v>94</v>
      </c>
      <c r="E983" s="1">
        <v>8314.5108695652179</v>
      </c>
      <c r="F983" s="1">
        <v>8191.5108695652179</v>
      </c>
      <c r="G983" s="1">
        <v>123</v>
      </c>
      <c r="H983" s="1" t="s">
        <v>81</v>
      </c>
      <c r="I983" s="1" t="s">
        <v>160</v>
      </c>
      <c r="K983" t="str">
        <f>Table1[[#This Row],[Customer Profesi]]</f>
        <v>KARYAWAN SWASTA</v>
      </c>
      <c r="L983">
        <f>COUNTIFS(K983:$K$1001,K983)</f>
        <v>4</v>
      </c>
      <c r="M983">
        <f t="shared" si="47"/>
        <v>0</v>
      </c>
      <c r="N983">
        <f t="shared" si="48"/>
        <v>8</v>
      </c>
      <c r="O983">
        <f>COUNTIFS($N$2:N983,N983)</f>
        <v>980</v>
      </c>
      <c r="P983">
        <f t="shared" si="49"/>
        <v>0</v>
      </c>
    </row>
    <row r="984" spans="1:16" x14ac:dyDescent="0.25">
      <c r="A984" s="1" t="s">
        <v>117</v>
      </c>
      <c r="B984" s="1" t="s">
        <v>148</v>
      </c>
      <c r="C984" s="1" t="s">
        <v>76</v>
      </c>
      <c r="D984" s="1" t="s">
        <v>93</v>
      </c>
      <c r="E984" s="1">
        <v>5650.7317073170734</v>
      </c>
      <c r="F984" s="1">
        <v>5216.7317073170734</v>
      </c>
      <c r="G984" s="1">
        <v>434</v>
      </c>
      <c r="H984" s="1" t="s">
        <v>80</v>
      </c>
      <c r="I984" s="1" t="s">
        <v>160</v>
      </c>
      <c r="K984" t="str">
        <f>Table1[[#This Row],[Customer Profesi]]</f>
        <v>WIRASWASTA</v>
      </c>
      <c r="L984">
        <f>COUNTIFS(K984:$K$1001,K984)</f>
        <v>4</v>
      </c>
      <c r="M984">
        <f t="shared" si="47"/>
        <v>0</v>
      </c>
      <c r="N984">
        <f t="shared" si="48"/>
        <v>8</v>
      </c>
      <c r="O984">
        <f>COUNTIFS($N$2:N984,N984)</f>
        <v>981</v>
      </c>
      <c r="P984">
        <f t="shared" si="49"/>
        <v>0</v>
      </c>
    </row>
    <row r="985" spans="1:16" x14ac:dyDescent="0.25">
      <c r="A985" s="1" t="s">
        <v>117</v>
      </c>
      <c r="B985" s="1" t="s">
        <v>148</v>
      </c>
      <c r="C985" s="1" t="s">
        <v>76</v>
      </c>
      <c r="D985" s="1" t="s">
        <v>95</v>
      </c>
      <c r="E985" s="1">
        <v>8075.8461538461543</v>
      </c>
      <c r="F985" s="1">
        <v>7700.8461538461543</v>
      </c>
      <c r="G985" s="1">
        <v>375</v>
      </c>
      <c r="H985" s="1" t="s">
        <v>81</v>
      </c>
      <c r="I985" s="1" t="s">
        <v>160</v>
      </c>
      <c r="K985" t="str">
        <f>Table1[[#This Row],[Customer Profesi]]</f>
        <v>KARYAWAN SWASTA</v>
      </c>
      <c r="L985">
        <f>COUNTIFS(K985:$K$1001,K985)</f>
        <v>3</v>
      </c>
      <c r="M985">
        <f t="shared" si="47"/>
        <v>0</v>
      </c>
      <c r="N985">
        <f t="shared" si="48"/>
        <v>8</v>
      </c>
      <c r="O985">
        <f>COUNTIFS($N$2:N985,N985)</f>
        <v>982</v>
      </c>
      <c r="P985">
        <f t="shared" si="49"/>
        <v>0</v>
      </c>
    </row>
    <row r="986" spans="1:16" x14ac:dyDescent="0.25">
      <c r="A986" s="1" t="s">
        <v>117</v>
      </c>
      <c r="B986" s="1" t="s">
        <v>148</v>
      </c>
      <c r="C986" s="1" t="s">
        <v>78</v>
      </c>
      <c r="D986" s="1" t="s">
        <v>99</v>
      </c>
      <c r="E986" s="1">
        <v>7665.272727272727</v>
      </c>
      <c r="F986" s="1">
        <v>7218.272727272727</v>
      </c>
      <c r="G986" s="1">
        <v>447</v>
      </c>
      <c r="H986" s="1" t="s">
        <v>82</v>
      </c>
      <c r="I986" s="1" t="s">
        <v>160</v>
      </c>
      <c r="K986" t="str">
        <f>Table1[[#This Row],[Customer Profesi]]</f>
        <v>PEGAWAI NEGERI</v>
      </c>
      <c r="L986">
        <f>COUNTIFS(K986:$K$1001,K986)</f>
        <v>6</v>
      </c>
      <c r="M986">
        <f t="shared" si="47"/>
        <v>0</v>
      </c>
      <c r="N986">
        <f t="shared" si="48"/>
        <v>8</v>
      </c>
      <c r="O986">
        <f>COUNTIFS($N$2:N986,N986)</f>
        <v>983</v>
      </c>
      <c r="P986">
        <f t="shared" si="49"/>
        <v>0</v>
      </c>
    </row>
    <row r="987" spans="1:16" x14ac:dyDescent="0.25">
      <c r="A987" s="1" t="s">
        <v>117</v>
      </c>
      <c r="B987" s="1" t="s">
        <v>148</v>
      </c>
      <c r="C987" s="1" t="s">
        <v>78</v>
      </c>
      <c r="D987" s="1" t="s">
        <v>95</v>
      </c>
      <c r="E987" s="1">
        <v>8044.8461538461543</v>
      </c>
      <c r="F987" s="1">
        <v>7700.8461538461543</v>
      </c>
      <c r="G987" s="1">
        <v>344</v>
      </c>
      <c r="H987" s="1" t="s">
        <v>81</v>
      </c>
      <c r="I987" s="1" t="s">
        <v>160</v>
      </c>
      <c r="K987" t="str">
        <f>Table1[[#This Row],[Customer Profesi]]</f>
        <v>KARYAWAN SWASTA</v>
      </c>
      <c r="L987">
        <f>COUNTIFS(K987:$K$1001,K987)</f>
        <v>2</v>
      </c>
      <c r="M987">
        <f t="shared" si="47"/>
        <v>0</v>
      </c>
      <c r="N987">
        <f t="shared" si="48"/>
        <v>8</v>
      </c>
      <c r="O987">
        <f>COUNTIFS($N$2:N987,N987)</f>
        <v>984</v>
      </c>
      <c r="P987">
        <f t="shared" si="49"/>
        <v>0</v>
      </c>
    </row>
    <row r="988" spans="1:16" x14ac:dyDescent="0.25">
      <c r="A988" s="1" t="s">
        <v>117</v>
      </c>
      <c r="B988" s="1" t="s">
        <v>148</v>
      </c>
      <c r="C988" s="1" t="s">
        <v>77</v>
      </c>
      <c r="D988" s="1" t="s">
        <v>93</v>
      </c>
      <c r="E988" s="1">
        <v>5325.7317073170734</v>
      </c>
      <c r="F988" s="1">
        <v>5216.7317073170734</v>
      </c>
      <c r="G988" s="1">
        <v>109</v>
      </c>
      <c r="H988" s="1" t="s">
        <v>82</v>
      </c>
      <c r="I988" s="1" t="s">
        <v>160</v>
      </c>
      <c r="K988" t="str">
        <f>Table1[[#This Row],[Customer Profesi]]</f>
        <v>PEGAWAI NEGERI</v>
      </c>
      <c r="L988">
        <f>COUNTIFS(K988:$K$1001,K988)</f>
        <v>5</v>
      </c>
      <c r="M988">
        <f t="shared" si="47"/>
        <v>0</v>
      </c>
      <c r="N988">
        <f t="shared" si="48"/>
        <v>8</v>
      </c>
      <c r="O988">
        <f>COUNTIFS($N$2:N988,N988)</f>
        <v>985</v>
      </c>
      <c r="P988">
        <f t="shared" si="49"/>
        <v>0</v>
      </c>
    </row>
    <row r="989" spans="1:16" x14ac:dyDescent="0.25">
      <c r="A989" s="1" t="s">
        <v>117</v>
      </c>
      <c r="B989" s="1" t="s">
        <v>148</v>
      </c>
      <c r="C989" s="1" t="s">
        <v>78</v>
      </c>
      <c r="D989" s="1" t="s">
        <v>99</v>
      </c>
      <c r="E989" s="1">
        <v>7462.272727272727</v>
      </c>
      <c r="F989" s="1">
        <v>7218.272727272727</v>
      </c>
      <c r="G989" s="1">
        <v>244</v>
      </c>
      <c r="H989" s="1" t="s">
        <v>82</v>
      </c>
      <c r="I989" s="1" t="s">
        <v>160</v>
      </c>
      <c r="K989" t="str">
        <f>Table1[[#This Row],[Customer Profesi]]</f>
        <v>PEGAWAI NEGERI</v>
      </c>
      <c r="L989">
        <f>COUNTIFS(K989:$K$1001,K989)</f>
        <v>4</v>
      </c>
      <c r="M989">
        <f t="shared" si="47"/>
        <v>0</v>
      </c>
      <c r="N989">
        <f t="shared" si="48"/>
        <v>8</v>
      </c>
      <c r="O989">
        <f>COUNTIFS($N$2:N989,N989)</f>
        <v>986</v>
      </c>
      <c r="P989">
        <f t="shared" si="49"/>
        <v>0</v>
      </c>
    </row>
    <row r="990" spans="1:16" x14ac:dyDescent="0.25">
      <c r="A990" s="1" t="s">
        <v>117</v>
      </c>
      <c r="B990" s="1" t="s">
        <v>148</v>
      </c>
      <c r="C990" s="1" t="s">
        <v>77</v>
      </c>
      <c r="D990" s="1" t="s">
        <v>100</v>
      </c>
      <c r="E990" s="1">
        <v>11301.619047619046</v>
      </c>
      <c r="F990" s="1">
        <v>10971.619047619046</v>
      </c>
      <c r="G990" s="1">
        <v>330</v>
      </c>
      <c r="H990" s="1" t="s">
        <v>82</v>
      </c>
      <c r="I990" s="1" t="s">
        <v>160</v>
      </c>
      <c r="K990" t="str">
        <f>Table1[[#This Row],[Customer Profesi]]</f>
        <v>PEGAWAI NEGERI</v>
      </c>
      <c r="L990">
        <f>COUNTIFS(K990:$K$1001,K990)</f>
        <v>3</v>
      </c>
      <c r="M990">
        <f t="shared" si="47"/>
        <v>0</v>
      </c>
      <c r="N990">
        <f t="shared" si="48"/>
        <v>8</v>
      </c>
      <c r="O990">
        <f>COUNTIFS($N$2:N990,N990)</f>
        <v>987</v>
      </c>
      <c r="P990">
        <f t="shared" si="49"/>
        <v>0</v>
      </c>
    </row>
    <row r="991" spans="1:16" x14ac:dyDescent="0.25">
      <c r="A991" s="1" t="s">
        <v>117</v>
      </c>
      <c r="B991" s="1" t="s">
        <v>148</v>
      </c>
      <c r="C991" s="1" t="s">
        <v>76</v>
      </c>
      <c r="D991" s="1" t="s">
        <v>94</v>
      </c>
      <c r="E991" s="1">
        <v>8605.5108695652179</v>
      </c>
      <c r="F991" s="1">
        <v>8191.5108695652179</v>
      </c>
      <c r="G991" s="1">
        <v>414</v>
      </c>
      <c r="H991" s="1" t="s">
        <v>83</v>
      </c>
      <c r="I991" s="1" t="s">
        <v>160</v>
      </c>
      <c r="K991" t="str">
        <f>Table1[[#This Row],[Customer Profesi]]</f>
        <v>TENAGA KESEHATAN</v>
      </c>
      <c r="L991">
        <f>COUNTIFS(K991:$K$1001,K991)</f>
        <v>1</v>
      </c>
      <c r="M991">
        <f t="shared" si="47"/>
        <v>1</v>
      </c>
      <c r="N991">
        <f t="shared" si="48"/>
        <v>1</v>
      </c>
      <c r="O991">
        <f>COUNTIFS($N$2:N991,N991)</f>
        <v>3</v>
      </c>
      <c r="P991">
        <f t="shared" si="49"/>
        <v>4</v>
      </c>
    </row>
    <row r="992" spans="1:16" x14ac:dyDescent="0.25">
      <c r="A992" s="1" t="s">
        <v>117</v>
      </c>
      <c r="B992" s="1" t="s">
        <v>148</v>
      </c>
      <c r="C992" s="1" t="s">
        <v>77</v>
      </c>
      <c r="D992" s="1" t="s">
        <v>95</v>
      </c>
      <c r="E992" s="1">
        <v>8121.8461538461543</v>
      </c>
      <c r="F992" s="1">
        <v>7700.8461538461543</v>
      </c>
      <c r="G992" s="1">
        <v>421</v>
      </c>
      <c r="H992" s="1" t="s">
        <v>80</v>
      </c>
      <c r="I992" s="1" t="s">
        <v>160</v>
      </c>
      <c r="K992" t="str">
        <f>Table1[[#This Row],[Customer Profesi]]</f>
        <v>WIRASWASTA</v>
      </c>
      <c r="L992">
        <f>COUNTIFS(K992:$K$1001,K992)</f>
        <v>3</v>
      </c>
      <c r="M992">
        <f t="shared" si="47"/>
        <v>0</v>
      </c>
      <c r="N992">
        <f t="shared" si="48"/>
        <v>8</v>
      </c>
      <c r="O992">
        <f>COUNTIFS($N$2:N992,N992)</f>
        <v>988</v>
      </c>
      <c r="P992">
        <f t="shared" si="49"/>
        <v>0</v>
      </c>
    </row>
    <row r="993" spans="1:16" x14ac:dyDescent="0.25">
      <c r="A993" s="1" t="s">
        <v>117</v>
      </c>
      <c r="B993" s="1" t="s">
        <v>148</v>
      </c>
      <c r="C993" s="1" t="s">
        <v>76</v>
      </c>
      <c r="D993" s="1" t="s">
        <v>99</v>
      </c>
      <c r="E993" s="1">
        <v>7433.272727272727</v>
      </c>
      <c r="F993" s="1">
        <v>7218.272727272727</v>
      </c>
      <c r="G993" s="1">
        <v>215</v>
      </c>
      <c r="H993" s="1" t="s">
        <v>80</v>
      </c>
      <c r="I993" s="1" t="s">
        <v>160</v>
      </c>
      <c r="K993" t="str">
        <f>Table1[[#This Row],[Customer Profesi]]</f>
        <v>WIRASWASTA</v>
      </c>
      <c r="L993">
        <f>COUNTIFS(K993:$K$1001,K993)</f>
        <v>2</v>
      </c>
      <c r="M993">
        <f t="shared" si="47"/>
        <v>0</v>
      </c>
      <c r="N993">
        <f t="shared" si="48"/>
        <v>8</v>
      </c>
      <c r="O993">
        <f>COUNTIFS($N$2:N993,N993)</f>
        <v>989</v>
      </c>
      <c r="P993">
        <f t="shared" si="49"/>
        <v>0</v>
      </c>
    </row>
    <row r="994" spans="1:16" x14ac:dyDescent="0.25">
      <c r="A994" s="1" t="s">
        <v>117</v>
      </c>
      <c r="B994" s="1" t="s">
        <v>148</v>
      </c>
      <c r="C994" s="1" t="s">
        <v>76</v>
      </c>
      <c r="D994" s="1" t="s">
        <v>95</v>
      </c>
      <c r="E994" s="1">
        <v>8193.8461538461543</v>
      </c>
      <c r="F994" s="1">
        <v>7700.8461538461543</v>
      </c>
      <c r="G994" s="1">
        <v>493</v>
      </c>
      <c r="H994" s="1" t="s">
        <v>84</v>
      </c>
      <c r="I994" s="1" t="s">
        <v>160</v>
      </c>
      <c r="K994" t="str">
        <f>Table1[[#This Row],[Customer Profesi]]</f>
        <v>PENDIDIKAN</v>
      </c>
      <c r="L994">
        <f>COUNTIFS(K994:$K$1001,K994)</f>
        <v>4</v>
      </c>
      <c r="M994">
        <f t="shared" si="47"/>
        <v>0</v>
      </c>
      <c r="N994">
        <f t="shared" si="48"/>
        <v>8</v>
      </c>
      <c r="O994">
        <f>COUNTIFS($N$2:N994,N994)</f>
        <v>990</v>
      </c>
      <c r="P994">
        <f t="shared" si="49"/>
        <v>0</v>
      </c>
    </row>
    <row r="995" spans="1:16" x14ac:dyDescent="0.25">
      <c r="A995" s="1" t="s">
        <v>117</v>
      </c>
      <c r="B995" s="1" t="s">
        <v>148</v>
      </c>
      <c r="C995" s="1" t="s">
        <v>76</v>
      </c>
      <c r="D995" s="1" t="s">
        <v>98</v>
      </c>
      <c r="E995" s="1">
        <v>6769.7368421052633</v>
      </c>
      <c r="F995" s="1">
        <v>6691.7368421052633</v>
      </c>
      <c r="G995" s="1">
        <v>78</v>
      </c>
      <c r="H995" s="1" t="s">
        <v>81</v>
      </c>
      <c r="I995" s="1" t="s">
        <v>160</v>
      </c>
      <c r="K995" t="str">
        <f>Table1[[#This Row],[Customer Profesi]]</f>
        <v>KARYAWAN SWASTA</v>
      </c>
      <c r="L995">
        <f>COUNTIFS(K995:$K$1001,K995)</f>
        <v>1</v>
      </c>
      <c r="M995">
        <f t="shared" si="47"/>
        <v>1</v>
      </c>
      <c r="N995">
        <f t="shared" si="48"/>
        <v>1</v>
      </c>
      <c r="O995">
        <f>COUNTIFS($N$2:N995,N995)</f>
        <v>4</v>
      </c>
      <c r="P995">
        <f t="shared" si="49"/>
        <v>5</v>
      </c>
    </row>
    <row r="996" spans="1:16" x14ac:dyDescent="0.25">
      <c r="A996" s="1" t="s">
        <v>117</v>
      </c>
      <c r="B996" s="1" t="s">
        <v>148</v>
      </c>
      <c r="C996" s="1" t="s">
        <v>78</v>
      </c>
      <c r="D996" s="1" t="s">
        <v>98</v>
      </c>
      <c r="E996" s="1">
        <v>6919.7368421052633</v>
      </c>
      <c r="F996" s="1">
        <v>6691.7368421052633</v>
      </c>
      <c r="G996" s="1">
        <v>228</v>
      </c>
      <c r="H996" s="1" t="s">
        <v>80</v>
      </c>
      <c r="I996" s="1" t="s">
        <v>160</v>
      </c>
      <c r="K996" t="str">
        <f>Table1[[#This Row],[Customer Profesi]]</f>
        <v>WIRASWASTA</v>
      </c>
      <c r="L996">
        <f>COUNTIFS(K996:$K$1001,K996)</f>
        <v>1</v>
      </c>
      <c r="M996">
        <f t="shared" si="47"/>
        <v>1</v>
      </c>
      <c r="N996">
        <f t="shared" si="48"/>
        <v>1</v>
      </c>
      <c r="O996">
        <f>COUNTIFS($N$2:N996,N996)</f>
        <v>5</v>
      </c>
      <c r="P996">
        <f t="shared" si="49"/>
        <v>6</v>
      </c>
    </row>
    <row r="997" spans="1:16" x14ac:dyDescent="0.25">
      <c r="A997" s="1" t="s">
        <v>117</v>
      </c>
      <c r="B997" s="1" t="s">
        <v>148</v>
      </c>
      <c r="C997" s="1" t="s">
        <v>78</v>
      </c>
      <c r="D997" s="1" t="s">
        <v>100</v>
      </c>
      <c r="E997" s="1">
        <v>11029.619047619046</v>
      </c>
      <c r="F997" s="1">
        <v>10971.619047619046</v>
      </c>
      <c r="G997" s="1">
        <v>58</v>
      </c>
      <c r="H997" s="1" t="s">
        <v>82</v>
      </c>
      <c r="I997" s="1" t="s">
        <v>160</v>
      </c>
      <c r="K997" t="str">
        <f>Table1[[#This Row],[Customer Profesi]]</f>
        <v>PEGAWAI NEGERI</v>
      </c>
      <c r="L997">
        <f>COUNTIFS(K997:$K$1001,K997)</f>
        <v>2</v>
      </c>
      <c r="M997">
        <f t="shared" si="47"/>
        <v>0</v>
      </c>
      <c r="N997">
        <f t="shared" si="48"/>
        <v>8</v>
      </c>
      <c r="O997">
        <f>COUNTIFS($N$2:N997,N997)</f>
        <v>991</v>
      </c>
      <c r="P997">
        <f t="shared" si="49"/>
        <v>0</v>
      </c>
    </row>
    <row r="998" spans="1:16" x14ac:dyDescent="0.25">
      <c r="A998" s="1" t="s">
        <v>117</v>
      </c>
      <c r="B998" s="1" t="s">
        <v>148</v>
      </c>
      <c r="C998" s="1" t="s">
        <v>76</v>
      </c>
      <c r="D998" s="1" t="s">
        <v>100</v>
      </c>
      <c r="E998" s="1">
        <v>11263.619047619046</v>
      </c>
      <c r="F998" s="1">
        <v>10971.619047619046</v>
      </c>
      <c r="G998" s="1">
        <v>292</v>
      </c>
      <c r="H998" s="1" t="s">
        <v>84</v>
      </c>
      <c r="I998" s="1" t="s">
        <v>160</v>
      </c>
      <c r="K998" t="str">
        <f>Table1[[#This Row],[Customer Profesi]]</f>
        <v>PENDIDIKAN</v>
      </c>
      <c r="L998">
        <f>COUNTIFS(K998:$K$1001,K998)</f>
        <v>3</v>
      </c>
      <c r="M998">
        <f t="shared" si="47"/>
        <v>0</v>
      </c>
      <c r="N998">
        <f t="shared" si="48"/>
        <v>8</v>
      </c>
      <c r="O998">
        <f>COUNTIFS($N$2:N998,N998)</f>
        <v>992</v>
      </c>
      <c r="P998">
        <f t="shared" si="49"/>
        <v>0</v>
      </c>
    </row>
    <row r="999" spans="1:16" x14ac:dyDescent="0.25">
      <c r="A999" s="1" t="s">
        <v>117</v>
      </c>
      <c r="B999" s="1" t="s">
        <v>148</v>
      </c>
      <c r="C999" s="1" t="s">
        <v>78</v>
      </c>
      <c r="D999" s="1" t="s">
        <v>97</v>
      </c>
      <c r="E999" s="1">
        <v>6450.3039215686276</v>
      </c>
      <c r="F999" s="1">
        <v>6200.3039215686276</v>
      </c>
      <c r="G999" s="1">
        <v>250</v>
      </c>
      <c r="H999" s="1" t="s">
        <v>84</v>
      </c>
      <c r="I999" s="1" t="s">
        <v>160</v>
      </c>
      <c r="K999" t="str">
        <f>Table1[[#This Row],[Customer Profesi]]</f>
        <v>PENDIDIKAN</v>
      </c>
      <c r="L999">
        <f>COUNTIFS(K999:$K$1001,K999)</f>
        <v>2</v>
      </c>
      <c r="M999">
        <f t="shared" si="47"/>
        <v>0</v>
      </c>
      <c r="N999">
        <f t="shared" si="48"/>
        <v>8</v>
      </c>
      <c r="O999">
        <f>COUNTIFS($N$2:N999,N999)</f>
        <v>993</v>
      </c>
      <c r="P999">
        <f t="shared" si="49"/>
        <v>0</v>
      </c>
    </row>
    <row r="1000" spans="1:16" x14ac:dyDescent="0.25">
      <c r="A1000" s="1" t="s">
        <v>117</v>
      </c>
      <c r="B1000" s="1" t="s">
        <v>148</v>
      </c>
      <c r="C1000" s="1" t="s">
        <v>78</v>
      </c>
      <c r="D1000" s="1" t="s">
        <v>94</v>
      </c>
      <c r="E1000" s="1">
        <v>8314.5108695652179</v>
      </c>
      <c r="F1000" s="1">
        <v>8191.5108695652179</v>
      </c>
      <c r="G1000" s="1">
        <v>123</v>
      </c>
      <c r="H1000" s="1" t="s">
        <v>84</v>
      </c>
      <c r="I1000" s="1" t="s">
        <v>160</v>
      </c>
      <c r="K1000" t="str">
        <f>Table1[[#This Row],[Customer Profesi]]</f>
        <v>PENDIDIKAN</v>
      </c>
      <c r="L1000">
        <f>COUNTIFS(K1000:$K$1001,K1000)</f>
        <v>1</v>
      </c>
      <c r="M1000">
        <f t="shared" si="47"/>
        <v>1</v>
      </c>
      <c r="N1000">
        <f t="shared" si="48"/>
        <v>1</v>
      </c>
      <c r="O1000">
        <f>COUNTIFS($N$2:N1000,N1000)</f>
        <v>6</v>
      </c>
      <c r="P1000">
        <f t="shared" si="49"/>
        <v>7</v>
      </c>
    </row>
    <row r="1001" spans="1:16" x14ac:dyDescent="0.25">
      <c r="A1001" s="1" t="s">
        <v>117</v>
      </c>
      <c r="B1001" s="1" t="s">
        <v>148</v>
      </c>
      <c r="C1001" s="1" t="s">
        <v>77</v>
      </c>
      <c r="D1001" s="1" t="s">
        <v>94</v>
      </c>
      <c r="E1001" s="1">
        <v>8610.5108695652179</v>
      </c>
      <c r="F1001" s="1">
        <v>8191.5108695652179</v>
      </c>
      <c r="G1001" s="1">
        <v>419</v>
      </c>
      <c r="H1001" s="1" t="s">
        <v>82</v>
      </c>
      <c r="I1001" s="1" t="s">
        <v>160</v>
      </c>
      <c r="K1001" t="str">
        <f>Table1[[#This Row],[Customer Profesi]]</f>
        <v>PEGAWAI NEGERI</v>
      </c>
      <c r="L1001">
        <f>COUNTIFS(K1001:$K$1001,K1001)</f>
        <v>1</v>
      </c>
      <c r="M1001">
        <f>IF(L1001=1,1,0)</f>
        <v>1</v>
      </c>
      <c r="N1001">
        <f>RANK(M1001,$M$2:$M$1001,0)</f>
        <v>1</v>
      </c>
      <c r="O1001">
        <f>COUNTIFS($N$2:N1001,N1001)</f>
        <v>7</v>
      </c>
      <c r="P1001">
        <f t="shared" si="49"/>
        <v>8</v>
      </c>
    </row>
  </sheetData>
  <sortState xmlns:xlrd2="http://schemas.microsoft.com/office/spreadsheetml/2017/richdata2" ref="A2:H1001">
    <sortCondition ref="B2:B100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726E-F454-4C85-AB3E-48F519501CE2}">
  <sheetPr codeName="Sheet2"/>
  <dimension ref="A1:F251"/>
  <sheetViews>
    <sheetView workbookViewId="0">
      <selection activeCell="D7" sqref="D7"/>
    </sheetView>
  </sheetViews>
  <sheetFormatPr defaultRowHeight="15" x14ac:dyDescent="0.25"/>
  <cols>
    <col min="1" max="1" width="7.28515625" bestFit="1" customWidth="1"/>
    <col min="2" max="2" width="7.42578125" bestFit="1" customWidth="1"/>
    <col min="3" max="3" width="9.140625" bestFit="1" customWidth="1"/>
    <col min="5" max="5" width="10.42578125" bestFit="1" customWidth="1"/>
    <col min="6" max="6" width="11.5703125" bestFit="1" customWidth="1"/>
  </cols>
  <sheetData>
    <row r="1" spans="1:6" x14ac:dyDescent="0.25">
      <c r="A1" s="5" t="s">
        <v>0</v>
      </c>
      <c r="B1" s="5" t="s">
        <v>1</v>
      </c>
      <c r="C1" s="5" t="s">
        <v>3</v>
      </c>
      <c r="D1" s="5" t="s">
        <v>86</v>
      </c>
      <c r="E1" s="5" t="s">
        <v>90</v>
      </c>
      <c r="F1" s="5" t="s">
        <v>91</v>
      </c>
    </row>
    <row r="2" spans="1:6" x14ac:dyDescent="0.25">
      <c r="A2" s="4">
        <v>1</v>
      </c>
      <c r="B2" s="4" t="s">
        <v>124</v>
      </c>
      <c r="C2" s="4" t="s">
        <v>93</v>
      </c>
      <c r="D2" s="7">
        <v>8477.1890243902435</v>
      </c>
      <c r="E2" s="7">
        <v>2</v>
      </c>
      <c r="F2" s="7">
        <f>Table2[[#This Row],[Price]]*Table2[[#This Row],[Target (QTY)]]</f>
        <v>16954.378048780487</v>
      </c>
    </row>
    <row r="3" spans="1:6" x14ac:dyDescent="0.25">
      <c r="A3" s="4">
        <v>1</v>
      </c>
      <c r="B3" s="4" t="s">
        <v>124</v>
      </c>
      <c r="C3" s="4" t="s">
        <v>101</v>
      </c>
      <c r="D3" s="7">
        <v>9307.4868421052633</v>
      </c>
      <c r="E3" s="7">
        <v>6</v>
      </c>
      <c r="F3" s="7">
        <f>Table2[[#This Row],[Price]]*Table2[[#This Row],[Target (QTY)]]</f>
        <v>55844.92105263158</v>
      </c>
    </row>
    <row r="4" spans="1:6" x14ac:dyDescent="0.25">
      <c r="A4" s="4">
        <v>1</v>
      </c>
      <c r="B4" s="4" t="s">
        <v>124</v>
      </c>
      <c r="C4" s="4" t="s">
        <v>97</v>
      </c>
      <c r="D4" s="7">
        <v>10075.493872549019</v>
      </c>
      <c r="E4" s="7">
        <v>6</v>
      </c>
      <c r="F4" s="7">
        <f>Table2[[#This Row],[Price]]*Table2[[#This Row],[Target (QTY)]]</f>
        <v>60452.963235294112</v>
      </c>
    </row>
    <row r="5" spans="1:6" x14ac:dyDescent="0.25">
      <c r="A5" s="4">
        <v>1</v>
      </c>
      <c r="B5" s="4" t="s">
        <v>124</v>
      </c>
      <c r="C5" s="4" t="s">
        <v>98</v>
      </c>
      <c r="D5" s="7">
        <v>11471.548872180452</v>
      </c>
      <c r="E5" s="7">
        <v>6</v>
      </c>
      <c r="F5" s="7">
        <f>Table2[[#This Row],[Price]]*Table2[[#This Row],[Target (QTY)]]</f>
        <v>68829.293233082717</v>
      </c>
    </row>
    <row r="6" spans="1:6" x14ac:dyDescent="0.25">
      <c r="A6" s="4">
        <v>1</v>
      </c>
      <c r="B6" s="4" t="s">
        <v>124</v>
      </c>
      <c r="C6" s="4" t="s">
        <v>99</v>
      </c>
      <c r="D6" s="7">
        <v>12374.181818181818</v>
      </c>
      <c r="E6" s="7">
        <v>5</v>
      </c>
      <c r="F6" s="7">
        <f>Table2[[#This Row],[Price]]*Table2[[#This Row],[Target (QTY)]]</f>
        <v>61870.909090909088</v>
      </c>
    </row>
    <row r="7" spans="1:6" x14ac:dyDescent="0.25">
      <c r="A7" s="4">
        <v>1</v>
      </c>
      <c r="B7" s="4" t="s">
        <v>124</v>
      </c>
      <c r="C7" s="4" t="s">
        <v>95</v>
      </c>
      <c r="D7" s="7">
        <v>12513.875</v>
      </c>
      <c r="E7" s="7">
        <v>5</v>
      </c>
      <c r="F7" s="7">
        <f>Table2[[#This Row],[Price]]*Table2[[#This Row],[Target (QTY)]]</f>
        <v>62569.375</v>
      </c>
    </row>
    <row r="8" spans="1:6" x14ac:dyDescent="0.25">
      <c r="A8" s="4">
        <v>1</v>
      </c>
      <c r="B8" s="4" t="s">
        <v>124</v>
      </c>
      <c r="C8" s="4" t="s">
        <v>94</v>
      </c>
      <c r="D8" s="7">
        <v>13311.20516304348</v>
      </c>
      <c r="E8" s="7">
        <v>3</v>
      </c>
      <c r="F8" s="7">
        <f>Table2[[#This Row],[Price]]*Table2[[#This Row],[Target (QTY)]]</f>
        <v>39933.61548913044</v>
      </c>
    </row>
    <row r="9" spans="1:6" x14ac:dyDescent="0.25">
      <c r="A9" s="4">
        <v>1</v>
      </c>
      <c r="B9" s="4" t="s">
        <v>124</v>
      </c>
      <c r="C9" s="4" t="s">
        <v>92</v>
      </c>
      <c r="D9" s="7">
        <v>14097.158980582524</v>
      </c>
      <c r="E9" s="7">
        <v>6</v>
      </c>
      <c r="F9" s="7">
        <f>Table2[[#This Row],[Price]]*Table2[[#This Row],[Target (QTY)]]</f>
        <v>84582.953883495153</v>
      </c>
    </row>
    <row r="10" spans="1:6" x14ac:dyDescent="0.25">
      <c r="A10" s="4">
        <v>1</v>
      </c>
      <c r="B10" s="4" t="s">
        <v>124</v>
      </c>
      <c r="C10" s="4" t="s">
        <v>96</v>
      </c>
      <c r="D10" s="7">
        <v>14978.833333333334</v>
      </c>
      <c r="E10" s="7">
        <v>3</v>
      </c>
      <c r="F10" s="7">
        <f>Table2[[#This Row],[Price]]*Table2[[#This Row],[Target (QTY)]]</f>
        <v>44936.5</v>
      </c>
    </row>
    <row r="11" spans="1:6" x14ac:dyDescent="0.25">
      <c r="A11" s="4">
        <v>1</v>
      </c>
      <c r="B11" s="4" t="s">
        <v>124</v>
      </c>
      <c r="C11" s="4" t="s">
        <v>100</v>
      </c>
      <c r="D11" s="7">
        <v>18808.489795918365</v>
      </c>
      <c r="E11" s="7">
        <v>6</v>
      </c>
      <c r="F11" s="7">
        <f>Table2[[#This Row],[Price]]*Table2[[#This Row],[Target (QTY)]]</f>
        <v>112850.93877551019</v>
      </c>
    </row>
    <row r="12" spans="1:6" x14ac:dyDescent="0.25">
      <c r="A12" s="4">
        <v>1</v>
      </c>
      <c r="B12" s="4" t="s">
        <v>125</v>
      </c>
      <c r="C12" s="4" t="s">
        <v>93</v>
      </c>
      <c r="D12" s="7">
        <v>8942.9686411149833</v>
      </c>
      <c r="E12" s="7">
        <v>3</v>
      </c>
      <c r="F12" s="7">
        <f>Table2[[#This Row],[Price]]*Table2[[#This Row],[Target (QTY)]]</f>
        <v>26828.905923344952</v>
      </c>
    </row>
    <row r="13" spans="1:6" x14ac:dyDescent="0.25">
      <c r="A13" s="4">
        <v>1</v>
      </c>
      <c r="B13" s="4" t="s">
        <v>125</v>
      </c>
      <c r="C13" s="4" t="s">
        <v>101</v>
      </c>
      <c r="D13" s="7">
        <v>9307.4868421052633</v>
      </c>
      <c r="E13" s="7">
        <v>3</v>
      </c>
      <c r="F13" s="7">
        <f>Table2[[#This Row],[Price]]*Table2[[#This Row],[Target (QTY)]]</f>
        <v>27922.46052631579</v>
      </c>
    </row>
    <row r="14" spans="1:6" x14ac:dyDescent="0.25">
      <c r="A14" s="4">
        <v>1</v>
      </c>
      <c r="B14" s="4" t="s">
        <v>125</v>
      </c>
      <c r="C14" s="4" t="s">
        <v>97</v>
      </c>
      <c r="D14" s="7">
        <v>10075.493872549019</v>
      </c>
      <c r="E14" s="7">
        <v>7</v>
      </c>
      <c r="F14" s="7">
        <f>Table2[[#This Row],[Price]]*Table2[[#This Row],[Target (QTY)]]</f>
        <v>70528.457107843133</v>
      </c>
    </row>
    <row r="15" spans="1:6" x14ac:dyDescent="0.25">
      <c r="A15" s="4">
        <v>1</v>
      </c>
      <c r="B15" s="4" t="s">
        <v>125</v>
      </c>
      <c r="C15" s="4" t="s">
        <v>98</v>
      </c>
      <c r="D15" s="7">
        <v>10874.072368421053</v>
      </c>
      <c r="E15" s="7">
        <v>2</v>
      </c>
      <c r="F15" s="7">
        <f>Table2[[#This Row],[Price]]*Table2[[#This Row],[Target (QTY)]]</f>
        <v>21748.144736842107</v>
      </c>
    </row>
    <row r="16" spans="1:6" x14ac:dyDescent="0.25">
      <c r="A16" s="4">
        <v>1</v>
      </c>
      <c r="B16" s="4" t="s">
        <v>125</v>
      </c>
      <c r="C16" s="4" t="s">
        <v>99</v>
      </c>
      <c r="D16" s="7">
        <v>11729.693181818182</v>
      </c>
      <c r="E16" s="7">
        <v>7</v>
      </c>
      <c r="F16" s="7">
        <f>Table2[[#This Row],[Price]]*Table2[[#This Row],[Target (QTY)]]</f>
        <v>82107.852272727279</v>
      </c>
    </row>
    <row r="17" spans="1:6" x14ac:dyDescent="0.25">
      <c r="A17" s="4">
        <v>1</v>
      </c>
      <c r="B17" s="4" t="s">
        <v>125</v>
      </c>
      <c r="C17" s="4" t="s">
        <v>95</v>
      </c>
      <c r="D17" s="7">
        <v>13201.450549450548</v>
      </c>
      <c r="E17" s="7">
        <v>3</v>
      </c>
      <c r="F17" s="7">
        <f>Table2[[#This Row],[Price]]*Table2[[#This Row],[Target (QTY)]]</f>
        <v>39604.351648351643</v>
      </c>
    </row>
    <row r="18" spans="1:6" x14ac:dyDescent="0.25">
      <c r="A18" s="4">
        <v>1</v>
      </c>
      <c r="B18" s="4" t="s">
        <v>125</v>
      </c>
      <c r="C18" s="4" t="s">
        <v>94</v>
      </c>
      <c r="D18" s="7">
        <v>14042.590062111803</v>
      </c>
      <c r="E18" s="7">
        <v>7</v>
      </c>
      <c r="F18" s="7">
        <f>Table2[[#This Row],[Price]]*Table2[[#This Row],[Target (QTY)]]</f>
        <v>98298.130434782623</v>
      </c>
    </row>
    <row r="19" spans="1:6" x14ac:dyDescent="0.25">
      <c r="A19" s="4">
        <v>1</v>
      </c>
      <c r="B19" s="4" t="s">
        <v>125</v>
      </c>
      <c r="C19" s="4" t="s">
        <v>92</v>
      </c>
      <c r="D19" s="7">
        <v>14097.158980582524</v>
      </c>
      <c r="E19" s="7">
        <v>3</v>
      </c>
      <c r="F19" s="7">
        <f>Table2[[#This Row],[Price]]*Table2[[#This Row],[Target (QTY)]]</f>
        <v>42291.476941747576</v>
      </c>
    </row>
    <row r="20" spans="1:6" x14ac:dyDescent="0.25">
      <c r="A20" s="4">
        <v>1</v>
      </c>
      <c r="B20" s="4" t="s">
        <v>125</v>
      </c>
      <c r="C20" s="4" t="s">
        <v>96</v>
      </c>
      <c r="D20" s="7">
        <v>14978.833333333334</v>
      </c>
      <c r="E20" s="7">
        <v>4</v>
      </c>
      <c r="F20" s="7">
        <f>Table2[[#This Row],[Price]]*Table2[[#This Row],[Target (QTY)]]</f>
        <v>59915.333333333336</v>
      </c>
    </row>
    <row r="21" spans="1:6" x14ac:dyDescent="0.25">
      <c r="A21" s="4">
        <v>1</v>
      </c>
      <c r="B21" s="4" t="s">
        <v>125</v>
      </c>
      <c r="C21" s="4" t="s">
        <v>100</v>
      </c>
      <c r="D21" s="7">
        <v>17828.88095238095</v>
      </c>
      <c r="E21" s="7">
        <v>6</v>
      </c>
      <c r="F21" s="7">
        <f>Table2[[#This Row],[Price]]*Table2[[#This Row],[Target (QTY)]]</f>
        <v>106973.28571428571</v>
      </c>
    </row>
    <row r="22" spans="1:6" x14ac:dyDescent="0.25">
      <c r="A22" s="4">
        <v>1</v>
      </c>
      <c r="B22" s="4" t="s">
        <v>126</v>
      </c>
      <c r="C22" s="4" t="s">
        <v>93</v>
      </c>
      <c r="D22" s="7">
        <v>8477.1890243902435</v>
      </c>
      <c r="E22" s="7">
        <v>5</v>
      </c>
      <c r="F22" s="7">
        <f>Table2[[#This Row],[Price]]*Table2[[#This Row],[Target (QTY)]]</f>
        <v>42385.945121951219</v>
      </c>
    </row>
    <row r="23" spans="1:6" x14ac:dyDescent="0.25">
      <c r="A23" s="4">
        <v>1</v>
      </c>
      <c r="B23" s="4" t="s">
        <v>126</v>
      </c>
      <c r="C23" s="4" t="s">
        <v>101</v>
      </c>
      <c r="D23" s="7">
        <v>9818.8872180451126</v>
      </c>
      <c r="E23" s="7">
        <v>5</v>
      </c>
      <c r="F23" s="7">
        <f>Table2[[#This Row],[Price]]*Table2[[#This Row],[Target (QTY)]]</f>
        <v>49094.436090225565</v>
      </c>
    </row>
    <row r="24" spans="1:6" x14ac:dyDescent="0.25">
      <c r="A24" s="4">
        <v>1</v>
      </c>
      <c r="B24" s="4" t="s">
        <v>126</v>
      </c>
      <c r="C24" s="4" t="s">
        <v>97</v>
      </c>
      <c r="D24" s="7">
        <v>10629.09243697479</v>
      </c>
      <c r="E24" s="7">
        <v>2</v>
      </c>
      <c r="F24" s="7">
        <f>Table2[[#This Row],[Price]]*Table2[[#This Row],[Target (QTY)]]</f>
        <v>21258.18487394958</v>
      </c>
    </row>
    <row r="25" spans="1:6" x14ac:dyDescent="0.25">
      <c r="A25" s="4">
        <v>1</v>
      </c>
      <c r="B25" s="4" t="s">
        <v>126</v>
      </c>
      <c r="C25" s="4" t="s">
        <v>98</v>
      </c>
      <c r="D25" s="7">
        <v>10874.072368421053</v>
      </c>
      <c r="E25" s="7">
        <v>4</v>
      </c>
      <c r="F25" s="7">
        <f>Table2[[#This Row],[Price]]*Table2[[#This Row],[Target (QTY)]]</f>
        <v>43496.289473684214</v>
      </c>
    </row>
    <row r="26" spans="1:6" x14ac:dyDescent="0.25">
      <c r="A26" s="4">
        <v>1</v>
      </c>
      <c r="B26" s="4" t="s">
        <v>126</v>
      </c>
      <c r="C26" s="4" t="s">
        <v>99</v>
      </c>
      <c r="D26" s="7">
        <v>11729.693181818182</v>
      </c>
      <c r="E26" s="7">
        <v>4</v>
      </c>
      <c r="F26" s="7">
        <f>Table2[[#This Row],[Price]]*Table2[[#This Row],[Target (QTY)]]</f>
        <v>46918.772727272728</v>
      </c>
    </row>
    <row r="27" spans="1:6" x14ac:dyDescent="0.25">
      <c r="A27" s="4">
        <v>1</v>
      </c>
      <c r="B27" s="4" t="s">
        <v>126</v>
      </c>
      <c r="C27" s="4" t="s">
        <v>95</v>
      </c>
      <c r="D27" s="7">
        <v>12513.875</v>
      </c>
      <c r="E27" s="7">
        <v>7</v>
      </c>
      <c r="F27" s="7">
        <f>Table2[[#This Row],[Price]]*Table2[[#This Row],[Target (QTY)]]</f>
        <v>87597.125</v>
      </c>
    </row>
    <row r="28" spans="1:6" x14ac:dyDescent="0.25">
      <c r="A28" s="4">
        <v>1</v>
      </c>
      <c r="B28" s="4" t="s">
        <v>126</v>
      </c>
      <c r="C28" s="4" t="s">
        <v>94</v>
      </c>
      <c r="D28" s="7">
        <v>13311.20516304348</v>
      </c>
      <c r="E28" s="7">
        <v>5</v>
      </c>
      <c r="F28" s="7">
        <f>Table2[[#This Row],[Price]]*Table2[[#This Row],[Target (QTY)]]</f>
        <v>66556.025815217406</v>
      </c>
    </row>
    <row r="29" spans="1:6" x14ac:dyDescent="0.25">
      <c r="A29" s="4">
        <v>1</v>
      </c>
      <c r="B29" s="4" t="s">
        <v>126</v>
      </c>
      <c r="C29" s="4" t="s">
        <v>92</v>
      </c>
      <c r="D29" s="7">
        <v>14871.728155339806</v>
      </c>
      <c r="E29" s="7">
        <v>2</v>
      </c>
      <c r="F29" s="7">
        <f>Table2[[#This Row],[Price]]*Table2[[#This Row],[Target (QTY)]]</f>
        <v>29743.456310679612</v>
      </c>
    </row>
    <row r="30" spans="1:6" x14ac:dyDescent="0.25">
      <c r="A30" s="4">
        <v>1</v>
      </c>
      <c r="B30" s="4" t="s">
        <v>126</v>
      </c>
      <c r="C30" s="4" t="s">
        <v>96</v>
      </c>
      <c r="D30" s="7">
        <v>15801.846153846154</v>
      </c>
      <c r="E30" s="7">
        <v>5</v>
      </c>
      <c r="F30" s="7">
        <f>Table2[[#This Row],[Price]]*Table2[[#This Row],[Target (QTY)]]</f>
        <v>79009.230769230766</v>
      </c>
    </row>
    <row r="31" spans="1:6" x14ac:dyDescent="0.25">
      <c r="A31" s="4">
        <v>1</v>
      </c>
      <c r="B31" s="4" t="s">
        <v>126</v>
      </c>
      <c r="C31" s="4" t="s">
        <v>100</v>
      </c>
      <c r="D31" s="7">
        <v>17828.88095238095</v>
      </c>
      <c r="E31" s="7">
        <v>3</v>
      </c>
      <c r="F31" s="7">
        <f>Table2[[#This Row],[Price]]*Table2[[#This Row],[Target (QTY)]]</f>
        <v>53486.642857142855</v>
      </c>
    </row>
    <row r="32" spans="1:6" x14ac:dyDescent="0.25">
      <c r="A32" s="4">
        <v>1</v>
      </c>
      <c r="B32" s="4" t="s">
        <v>127</v>
      </c>
      <c r="C32" s="4" t="s">
        <v>93</v>
      </c>
      <c r="D32" s="7">
        <v>8477.1890243902435</v>
      </c>
      <c r="E32" s="7">
        <v>5</v>
      </c>
      <c r="F32" s="7">
        <f>Table2[[#This Row],[Price]]*Table2[[#This Row],[Target (QTY)]]</f>
        <v>42385.945121951219</v>
      </c>
    </row>
    <row r="33" spans="1:6" x14ac:dyDescent="0.25">
      <c r="A33" s="4">
        <v>1</v>
      </c>
      <c r="B33" s="4" t="s">
        <v>127</v>
      </c>
      <c r="C33" s="4" t="s">
        <v>101</v>
      </c>
      <c r="D33" s="7">
        <v>9307.4868421052633</v>
      </c>
      <c r="E33" s="7">
        <v>6</v>
      </c>
      <c r="F33" s="7">
        <f>Table2[[#This Row],[Price]]*Table2[[#This Row],[Target (QTY)]]</f>
        <v>55844.92105263158</v>
      </c>
    </row>
    <row r="34" spans="1:6" x14ac:dyDescent="0.25">
      <c r="A34" s="4">
        <v>1</v>
      </c>
      <c r="B34" s="4" t="s">
        <v>127</v>
      </c>
      <c r="C34" s="4" t="s">
        <v>97</v>
      </c>
      <c r="D34" s="7">
        <v>10075.493872549019</v>
      </c>
      <c r="E34" s="7">
        <v>7</v>
      </c>
      <c r="F34" s="7">
        <f>Table2[[#This Row],[Price]]*Table2[[#This Row],[Target (QTY)]]</f>
        <v>70528.457107843133</v>
      </c>
    </row>
    <row r="35" spans="1:6" x14ac:dyDescent="0.25">
      <c r="A35" s="4">
        <v>1</v>
      </c>
      <c r="B35" s="4" t="s">
        <v>127</v>
      </c>
      <c r="C35" s="4" t="s">
        <v>98</v>
      </c>
      <c r="D35" s="7">
        <v>11471.548872180452</v>
      </c>
      <c r="E35" s="7">
        <v>4</v>
      </c>
      <c r="F35" s="7">
        <f>Table2[[#This Row],[Price]]*Table2[[#This Row],[Target (QTY)]]</f>
        <v>45886.195488721809</v>
      </c>
    </row>
    <row r="36" spans="1:6" x14ac:dyDescent="0.25">
      <c r="A36" s="4">
        <v>1</v>
      </c>
      <c r="B36" s="4" t="s">
        <v>127</v>
      </c>
      <c r="C36" s="4" t="s">
        <v>99</v>
      </c>
      <c r="D36" s="7">
        <v>12374.181818181818</v>
      </c>
      <c r="E36" s="7">
        <v>2</v>
      </c>
      <c r="F36" s="7">
        <f>Table2[[#This Row],[Price]]*Table2[[#This Row],[Target (QTY)]]</f>
        <v>24748.363636363636</v>
      </c>
    </row>
    <row r="37" spans="1:6" x14ac:dyDescent="0.25">
      <c r="A37" s="4">
        <v>1</v>
      </c>
      <c r="B37" s="4" t="s">
        <v>127</v>
      </c>
      <c r="C37" s="4" t="s">
        <v>95</v>
      </c>
      <c r="D37" s="7">
        <v>12513.875</v>
      </c>
      <c r="E37" s="7">
        <v>5</v>
      </c>
      <c r="F37" s="7">
        <f>Table2[[#This Row],[Price]]*Table2[[#This Row],[Target (QTY)]]</f>
        <v>62569.375</v>
      </c>
    </row>
    <row r="38" spans="1:6" x14ac:dyDescent="0.25">
      <c r="A38" s="4">
        <v>1</v>
      </c>
      <c r="B38" s="4" t="s">
        <v>127</v>
      </c>
      <c r="C38" s="4" t="s">
        <v>94</v>
      </c>
      <c r="D38" s="7">
        <v>13311.20516304348</v>
      </c>
      <c r="E38" s="7">
        <v>7</v>
      </c>
      <c r="F38" s="7">
        <f>Table2[[#This Row],[Price]]*Table2[[#This Row],[Target (QTY)]]</f>
        <v>93178.436141304352</v>
      </c>
    </row>
    <row r="39" spans="1:6" x14ac:dyDescent="0.25">
      <c r="A39" s="4">
        <v>1</v>
      </c>
      <c r="B39" s="4" t="s">
        <v>127</v>
      </c>
      <c r="C39" s="4" t="s">
        <v>92</v>
      </c>
      <c r="D39" s="7">
        <v>14097.158980582524</v>
      </c>
      <c r="E39" s="7">
        <v>5</v>
      </c>
      <c r="F39" s="7">
        <f>Table2[[#This Row],[Price]]*Table2[[#This Row],[Target (QTY)]]</f>
        <v>70485.794902912618</v>
      </c>
    </row>
    <row r="40" spans="1:6" x14ac:dyDescent="0.25">
      <c r="A40" s="4">
        <v>1</v>
      </c>
      <c r="B40" s="4" t="s">
        <v>127</v>
      </c>
      <c r="C40" s="4" t="s">
        <v>96</v>
      </c>
      <c r="D40" s="7">
        <v>14978.833333333334</v>
      </c>
      <c r="E40" s="7">
        <v>3</v>
      </c>
      <c r="F40" s="7">
        <f>Table2[[#This Row],[Price]]*Table2[[#This Row],[Target (QTY)]]</f>
        <v>44936.5</v>
      </c>
    </row>
    <row r="41" spans="1:6" x14ac:dyDescent="0.25">
      <c r="A41" s="4">
        <v>1</v>
      </c>
      <c r="B41" s="4" t="s">
        <v>127</v>
      </c>
      <c r="C41" s="4" t="s">
        <v>100</v>
      </c>
      <c r="D41" s="7">
        <v>18808.489795918365</v>
      </c>
      <c r="E41" s="7">
        <v>5</v>
      </c>
      <c r="F41" s="7">
        <f>Table2[[#This Row],[Price]]*Table2[[#This Row],[Target (QTY)]]</f>
        <v>94042.448979591834</v>
      </c>
    </row>
    <row r="42" spans="1:6" x14ac:dyDescent="0.25">
      <c r="A42" s="4">
        <v>1</v>
      </c>
      <c r="B42" s="4" t="s">
        <v>128</v>
      </c>
      <c r="C42" s="4" t="s">
        <v>93</v>
      </c>
      <c r="D42" s="7">
        <v>8942.9686411149833</v>
      </c>
      <c r="E42" s="7">
        <v>7</v>
      </c>
      <c r="F42" s="7">
        <f>Table2[[#This Row],[Price]]*Table2[[#This Row],[Target (QTY)]]</f>
        <v>62600.780487804885</v>
      </c>
    </row>
    <row r="43" spans="1:6" x14ac:dyDescent="0.25">
      <c r="A43" s="4">
        <v>1</v>
      </c>
      <c r="B43" s="4" t="s">
        <v>128</v>
      </c>
      <c r="C43" s="4" t="s">
        <v>101</v>
      </c>
      <c r="D43" s="7">
        <v>9307.4868421052633</v>
      </c>
      <c r="E43" s="7">
        <v>6</v>
      </c>
      <c r="F43" s="7">
        <f>Table2[[#This Row],[Price]]*Table2[[#This Row],[Target (QTY)]]</f>
        <v>55844.92105263158</v>
      </c>
    </row>
    <row r="44" spans="1:6" x14ac:dyDescent="0.25">
      <c r="A44" s="4">
        <v>1</v>
      </c>
      <c r="B44" s="4" t="s">
        <v>128</v>
      </c>
      <c r="C44" s="4" t="s">
        <v>97</v>
      </c>
      <c r="D44" s="7">
        <v>10075.493872549019</v>
      </c>
      <c r="E44" s="7">
        <v>4</v>
      </c>
      <c r="F44" s="7">
        <f>Table2[[#This Row],[Price]]*Table2[[#This Row],[Target (QTY)]]</f>
        <v>40301.975490196077</v>
      </c>
    </row>
    <row r="45" spans="1:6" x14ac:dyDescent="0.25">
      <c r="A45" s="4">
        <v>1</v>
      </c>
      <c r="B45" s="4" t="s">
        <v>128</v>
      </c>
      <c r="C45" s="4" t="s">
        <v>98</v>
      </c>
      <c r="D45" s="7">
        <v>10874.072368421053</v>
      </c>
      <c r="E45" s="7">
        <v>5</v>
      </c>
      <c r="F45" s="7">
        <f>Table2[[#This Row],[Price]]*Table2[[#This Row],[Target (QTY)]]</f>
        <v>54370.361842105267</v>
      </c>
    </row>
    <row r="46" spans="1:6" x14ac:dyDescent="0.25">
      <c r="A46" s="4">
        <v>1</v>
      </c>
      <c r="B46" s="4" t="s">
        <v>128</v>
      </c>
      <c r="C46" s="4" t="s">
        <v>99</v>
      </c>
      <c r="D46" s="7">
        <v>11729.693181818182</v>
      </c>
      <c r="E46" s="7">
        <v>3</v>
      </c>
      <c r="F46" s="7">
        <f>Table2[[#This Row],[Price]]*Table2[[#This Row],[Target (QTY)]]</f>
        <v>35189.079545454544</v>
      </c>
    </row>
    <row r="47" spans="1:6" x14ac:dyDescent="0.25">
      <c r="A47" s="4">
        <v>1</v>
      </c>
      <c r="B47" s="4" t="s">
        <v>128</v>
      </c>
      <c r="C47" s="4" t="s">
        <v>95</v>
      </c>
      <c r="D47" s="7">
        <v>13201.450549450548</v>
      </c>
      <c r="E47" s="7">
        <v>5</v>
      </c>
      <c r="F47" s="7">
        <f>Table2[[#This Row],[Price]]*Table2[[#This Row],[Target (QTY)]]</f>
        <v>66007.252747252744</v>
      </c>
    </row>
    <row r="48" spans="1:6" x14ac:dyDescent="0.25">
      <c r="A48" s="4">
        <v>1</v>
      </c>
      <c r="B48" s="4" t="s">
        <v>128</v>
      </c>
      <c r="C48" s="4" t="s">
        <v>94</v>
      </c>
      <c r="D48" s="7">
        <v>14042.590062111803</v>
      </c>
      <c r="E48" s="7">
        <v>4</v>
      </c>
      <c r="F48" s="7">
        <f>Table2[[#This Row],[Price]]*Table2[[#This Row],[Target (QTY)]]</f>
        <v>56170.360248447214</v>
      </c>
    </row>
    <row r="49" spans="1:6" x14ac:dyDescent="0.25">
      <c r="A49" s="4">
        <v>1</v>
      </c>
      <c r="B49" s="4" t="s">
        <v>128</v>
      </c>
      <c r="C49" s="4" t="s">
        <v>92</v>
      </c>
      <c r="D49" s="7">
        <v>14097.158980582524</v>
      </c>
      <c r="E49" s="7">
        <v>5</v>
      </c>
      <c r="F49" s="7">
        <f>Table2[[#This Row],[Price]]*Table2[[#This Row],[Target (QTY)]]</f>
        <v>70485.794902912618</v>
      </c>
    </row>
    <row r="50" spans="1:6" x14ac:dyDescent="0.25">
      <c r="A50" s="4">
        <v>1</v>
      </c>
      <c r="B50" s="4" t="s">
        <v>128</v>
      </c>
      <c r="C50" s="4" t="s">
        <v>96</v>
      </c>
      <c r="D50" s="7">
        <v>14978.833333333334</v>
      </c>
      <c r="E50" s="7">
        <v>6</v>
      </c>
      <c r="F50" s="7">
        <f>Table2[[#This Row],[Price]]*Table2[[#This Row],[Target (QTY)]]</f>
        <v>89873</v>
      </c>
    </row>
    <row r="51" spans="1:6" x14ac:dyDescent="0.25">
      <c r="A51" s="4">
        <v>1</v>
      </c>
      <c r="B51" s="4" t="s">
        <v>128</v>
      </c>
      <c r="C51" s="4" t="s">
        <v>100</v>
      </c>
      <c r="D51" s="7">
        <v>17828.88095238095</v>
      </c>
      <c r="E51" s="7">
        <v>4</v>
      </c>
      <c r="F51" s="7">
        <f>Table2[[#This Row],[Price]]*Table2[[#This Row],[Target (QTY)]]</f>
        <v>71315.523809523802</v>
      </c>
    </row>
    <row r="52" spans="1:6" x14ac:dyDescent="0.25">
      <c r="A52" s="4">
        <v>2</v>
      </c>
      <c r="B52" s="4" t="s">
        <v>129</v>
      </c>
      <c r="C52" s="4" t="s">
        <v>93</v>
      </c>
      <c r="D52" s="7">
        <v>8477.1890243902435</v>
      </c>
      <c r="E52" s="7">
        <v>2</v>
      </c>
      <c r="F52" s="7">
        <f>Table2[[#This Row],[Price]]*Table2[[#This Row],[Target (QTY)]]</f>
        <v>16954.378048780487</v>
      </c>
    </row>
    <row r="53" spans="1:6" x14ac:dyDescent="0.25">
      <c r="A53" s="4">
        <v>2</v>
      </c>
      <c r="B53" s="4" t="s">
        <v>129</v>
      </c>
      <c r="C53" s="4" t="s">
        <v>101</v>
      </c>
      <c r="D53" s="7">
        <v>9818.8872180451126</v>
      </c>
      <c r="E53" s="7">
        <v>4</v>
      </c>
      <c r="F53" s="7">
        <f>Table2[[#This Row],[Price]]*Table2[[#This Row],[Target (QTY)]]</f>
        <v>39275.54887218045</v>
      </c>
    </row>
    <row r="54" spans="1:6" x14ac:dyDescent="0.25">
      <c r="A54" s="4">
        <v>2</v>
      </c>
      <c r="B54" s="4" t="s">
        <v>129</v>
      </c>
      <c r="C54" s="4" t="s">
        <v>97</v>
      </c>
      <c r="D54" s="7">
        <v>10629.09243697479</v>
      </c>
      <c r="E54" s="7">
        <v>7</v>
      </c>
      <c r="F54" s="7">
        <f>Table2[[#This Row],[Price]]*Table2[[#This Row],[Target (QTY)]]</f>
        <v>74403.647058823524</v>
      </c>
    </row>
    <row r="55" spans="1:6" x14ac:dyDescent="0.25">
      <c r="A55" s="4">
        <v>2</v>
      </c>
      <c r="B55" s="4" t="s">
        <v>129</v>
      </c>
      <c r="C55" s="4" t="s">
        <v>98</v>
      </c>
      <c r="D55" s="7">
        <v>10874.072368421053</v>
      </c>
      <c r="E55" s="7">
        <v>2</v>
      </c>
      <c r="F55" s="7">
        <f>Table2[[#This Row],[Price]]*Table2[[#This Row],[Target (QTY)]]</f>
        <v>21748.144736842107</v>
      </c>
    </row>
    <row r="56" spans="1:6" x14ac:dyDescent="0.25">
      <c r="A56" s="4">
        <v>2</v>
      </c>
      <c r="B56" s="4" t="s">
        <v>129</v>
      </c>
      <c r="C56" s="4" t="s">
        <v>99</v>
      </c>
      <c r="D56" s="7">
        <v>11729.693181818182</v>
      </c>
      <c r="E56" s="7">
        <v>7</v>
      </c>
      <c r="F56" s="7">
        <f>Table2[[#This Row],[Price]]*Table2[[#This Row],[Target (QTY)]]</f>
        <v>82107.852272727279</v>
      </c>
    </row>
    <row r="57" spans="1:6" x14ac:dyDescent="0.25">
      <c r="A57" s="4">
        <v>2</v>
      </c>
      <c r="B57" s="4" t="s">
        <v>129</v>
      </c>
      <c r="C57" s="4" t="s">
        <v>95</v>
      </c>
      <c r="D57" s="7">
        <v>12513.875</v>
      </c>
      <c r="E57" s="7">
        <v>7</v>
      </c>
      <c r="F57" s="7">
        <f>Table2[[#This Row],[Price]]*Table2[[#This Row],[Target (QTY)]]</f>
        <v>87597.125</v>
      </c>
    </row>
    <row r="58" spans="1:6" x14ac:dyDescent="0.25">
      <c r="A58" s="4">
        <v>2</v>
      </c>
      <c r="B58" s="4" t="s">
        <v>129</v>
      </c>
      <c r="C58" s="4" t="s">
        <v>94</v>
      </c>
      <c r="D58" s="7">
        <v>13311.20516304348</v>
      </c>
      <c r="E58" s="7">
        <v>7</v>
      </c>
      <c r="F58" s="7">
        <f>Table2[[#This Row],[Price]]*Table2[[#This Row],[Target (QTY)]]</f>
        <v>93178.436141304352</v>
      </c>
    </row>
    <row r="59" spans="1:6" x14ac:dyDescent="0.25">
      <c r="A59" s="4">
        <v>2</v>
      </c>
      <c r="B59" s="4" t="s">
        <v>129</v>
      </c>
      <c r="C59" s="4" t="s">
        <v>92</v>
      </c>
      <c r="D59" s="7">
        <v>14871.728155339806</v>
      </c>
      <c r="E59" s="7">
        <v>5</v>
      </c>
      <c r="F59" s="7">
        <f>Table2[[#This Row],[Price]]*Table2[[#This Row],[Target (QTY)]]</f>
        <v>74358.640776699031</v>
      </c>
    </row>
    <row r="60" spans="1:6" x14ac:dyDescent="0.25">
      <c r="A60" s="4">
        <v>2</v>
      </c>
      <c r="B60" s="4" t="s">
        <v>129</v>
      </c>
      <c r="C60" s="4" t="s">
        <v>96</v>
      </c>
      <c r="D60" s="7">
        <v>15801.846153846154</v>
      </c>
      <c r="E60" s="7">
        <v>5</v>
      </c>
      <c r="F60" s="7">
        <f>Table2[[#This Row],[Price]]*Table2[[#This Row],[Target (QTY)]]</f>
        <v>79009.230769230766</v>
      </c>
    </row>
    <row r="61" spans="1:6" x14ac:dyDescent="0.25">
      <c r="A61" s="4">
        <v>2</v>
      </c>
      <c r="B61" s="4" t="s">
        <v>129</v>
      </c>
      <c r="C61" s="4" t="s">
        <v>100</v>
      </c>
      <c r="D61" s="7">
        <v>17828.88095238095</v>
      </c>
      <c r="E61" s="7">
        <v>4</v>
      </c>
      <c r="F61" s="7">
        <f>Table2[[#This Row],[Price]]*Table2[[#This Row],[Target (QTY)]]</f>
        <v>71315.523809523802</v>
      </c>
    </row>
    <row r="62" spans="1:6" x14ac:dyDescent="0.25">
      <c r="A62" s="4">
        <v>2</v>
      </c>
      <c r="B62" s="4" t="s">
        <v>130</v>
      </c>
      <c r="C62" s="4" t="s">
        <v>93</v>
      </c>
      <c r="D62" s="7">
        <v>8477.1890243902435</v>
      </c>
      <c r="E62" s="7">
        <v>7</v>
      </c>
      <c r="F62" s="7">
        <f>Table2[[#This Row],[Price]]*Table2[[#This Row],[Target (QTY)]]</f>
        <v>59340.323170731703</v>
      </c>
    </row>
    <row r="63" spans="1:6" x14ac:dyDescent="0.25">
      <c r="A63" s="4">
        <v>2</v>
      </c>
      <c r="B63" s="4" t="s">
        <v>130</v>
      </c>
      <c r="C63" s="4" t="s">
        <v>101</v>
      </c>
      <c r="D63" s="7">
        <v>9307.4868421052633</v>
      </c>
      <c r="E63" s="7">
        <v>5</v>
      </c>
      <c r="F63" s="7">
        <f>Table2[[#This Row],[Price]]*Table2[[#This Row],[Target (QTY)]]</f>
        <v>46537.43421052632</v>
      </c>
    </row>
    <row r="64" spans="1:6" x14ac:dyDescent="0.25">
      <c r="A64" s="4">
        <v>2</v>
      </c>
      <c r="B64" s="4" t="s">
        <v>130</v>
      </c>
      <c r="C64" s="4" t="s">
        <v>97</v>
      </c>
      <c r="D64" s="7">
        <v>10075.493872549019</v>
      </c>
      <c r="E64" s="7">
        <v>2</v>
      </c>
      <c r="F64" s="7">
        <f>Table2[[#This Row],[Price]]*Table2[[#This Row],[Target (QTY)]]</f>
        <v>20150.987745098038</v>
      </c>
    </row>
    <row r="65" spans="1:6" x14ac:dyDescent="0.25">
      <c r="A65" s="4">
        <v>2</v>
      </c>
      <c r="B65" s="4" t="s">
        <v>130</v>
      </c>
      <c r="C65" s="4" t="s">
        <v>98</v>
      </c>
      <c r="D65" s="7">
        <v>11471.548872180452</v>
      </c>
      <c r="E65" s="7">
        <v>2</v>
      </c>
      <c r="F65" s="7">
        <f>Table2[[#This Row],[Price]]*Table2[[#This Row],[Target (QTY)]]</f>
        <v>22943.097744360904</v>
      </c>
    </row>
    <row r="66" spans="1:6" x14ac:dyDescent="0.25">
      <c r="A66" s="4">
        <v>2</v>
      </c>
      <c r="B66" s="4" t="s">
        <v>130</v>
      </c>
      <c r="C66" s="4" t="s">
        <v>99</v>
      </c>
      <c r="D66" s="7">
        <v>12374.181818181818</v>
      </c>
      <c r="E66" s="7">
        <v>4</v>
      </c>
      <c r="F66" s="7">
        <f>Table2[[#This Row],[Price]]*Table2[[#This Row],[Target (QTY)]]</f>
        <v>49496.727272727272</v>
      </c>
    </row>
    <row r="67" spans="1:6" x14ac:dyDescent="0.25">
      <c r="A67" s="4">
        <v>2</v>
      </c>
      <c r="B67" s="4" t="s">
        <v>130</v>
      </c>
      <c r="C67" s="4" t="s">
        <v>95</v>
      </c>
      <c r="D67" s="7">
        <v>12513.875</v>
      </c>
      <c r="E67" s="7">
        <v>6</v>
      </c>
      <c r="F67" s="7">
        <f>Table2[[#This Row],[Price]]*Table2[[#This Row],[Target (QTY)]]</f>
        <v>75083.25</v>
      </c>
    </row>
    <row r="68" spans="1:6" x14ac:dyDescent="0.25">
      <c r="A68" s="4">
        <v>2</v>
      </c>
      <c r="B68" s="4" t="s">
        <v>130</v>
      </c>
      <c r="C68" s="4" t="s">
        <v>94</v>
      </c>
      <c r="D68" s="7">
        <v>13311.20516304348</v>
      </c>
      <c r="E68" s="7">
        <v>4</v>
      </c>
      <c r="F68" s="7">
        <f>Table2[[#This Row],[Price]]*Table2[[#This Row],[Target (QTY)]]</f>
        <v>53244.820652173919</v>
      </c>
    </row>
    <row r="69" spans="1:6" x14ac:dyDescent="0.25">
      <c r="A69" s="4">
        <v>2</v>
      </c>
      <c r="B69" s="4" t="s">
        <v>130</v>
      </c>
      <c r="C69" s="4" t="s">
        <v>92</v>
      </c>
      <c r="D69" s="7">
        <v>14097.158980582524</v>
      </c>
      <c r="E69" s="7">
        <v>4</v>
      </c>
      <c r="F69" s="7">
        <f>Table2[[#This Row],[Price]]*Table2[[#This Row],[Target (QTY)]]</f>
        <v>56388.635922330097</v>
      </c>
    </row>
    <row r="70" spans="1:6" x14ac:dyDescent="0.25">
      <c r="A70" s="4">
        <v>2</v>
      </c>
      <c r="B70" s="4" t="s">
        <v>130</v>
      </c>
      <c r="C70" s="4" t="s">
        <v>96</v>
      </c>
      <c r="D70" s="7">
        <v>14978.833333333334</v>
      </c>
      <c r="E70" s="7">
        <v>6</v>
      </c>
      <c r="F70" s="7">
        <f>Table2[[#This Row],[Price]]*Table2[[#This Row],[Target (QTY)]]</f>
        <v>89873</v>
      </c>
    </row>
    <row r="71" spans="1:6" x14ac:dyDescent="0.25">
      <c r="A71" s="4">
        <v>2</v>
      </c>
      <c r="B71" s="4" t="s">
        <v>130</v>
      </c>
      <c r="C71" s="4" t="s">
        <v>100</v>
      </c>
      <c r="D71" s="7">
        <v>18808.489795918365</v>
      </c>
      <c r="E71" s="7">
        <v>2</v>
      </c>
      <c r="F71" s="7">
        <f>Table2[[#This Row],[Price]]*Table2[[#This Row],[Target (QTY)]]</f>
        <v>37616.979591836731</v>
      </c>
    </row>
    <row r="72" spans="1:6" x14ac:dyDescent="0.25">
      <c r="A72" s="4">
        <v>2</v>
      </c>
      <c r="B72" s="4" t="s">
        <v>131</v>
      </c>
      <c r="C72" s="4" t="s">
        <v>93</v>
      </c>
      <c r="D72" s="7">
        <v>8942.9686411149833</v>
      </c>
      <c r="E72" s="7">
        <v>5</v>
      </c>
      <c r="F72" s="7">
        <f>Table2[[#This Row],[Price]]*Table2[[#This Row],[Target (QTY)]]</f>
        <v>44714.843205574914</v>
      </c>
    </row>
    <row r="73" spans="1:6" x14ac:dyDescent="0.25">
      <c r="A73" s="4">
        <v>2</v>
      </c>
      <c r="B73" s="4" t="s">
        <v>131</v>
      </c>
      <c r="C73" s="4" t="s">
        <v>101</v>
      </c>
      <c r="D73" s="7">
        <v>9307.4868421052633</v>
      </c>
      <c r="E73" s="7">
        <v>4</v>
      </c>
      <c r="F73" s="7">
        <f>Table2[[#This Row],[Price]]*Table2[[#This Row],[Target (QTY)]]</f>
        <v>37229.947368421053</v>
      </c>
    </row>
    <row r="74" spans="1:6" x14ac:dyDescent="0.25">
      <c r="A74" s="4">
        <v>2</v>
      </c>
      <c r="B74" s="4" t="s">
        <v>131</v>
      </c>
      <c r="C74" s="4" t="s">
        <v>97</v>
      </c>
      <c r="D74" s="7">
        <v>10075.493872549019</v>
      </c>
      <c r="E74" s="7">
        <v>7</v>
      </c>
      <c r="F74" s="7">
        <f>Table2[[#This Row],[Price]]*Table2[[#This Row],[Target (QTY)]]</f>
        <v>70528.457107843133</v>
      </c>
    </row>
    <row r="75" spans="1:6" x14ac:dyDescent="0.25">
      <c r="A75" s="4">
        <v>2</v>
      </c>
      <c r="B75" s="4" t="s">
        <v>131</v>
      </c>
      <c r="C75" s="4" t="s">
        <v>98</v>
      </c>
      <c r="D75" s="7">
        <v>10874.072368421053</v>
      </c>
      <c r="E75" s="7">
        <v>5</v>
      </c>
      <c r="F75" s="7">
        <f>Table2[[#This Row],[Price]]*Table2[[#This Row],[Target (QTY)]]</f>
        <v>54370.361842105267</v>
      </c>
    </row>
    <row r="76" spans="1:6" x14ac:dyDescent="0.25">
      <c r="A76" s="4">
        <v>2</v>
      </c>
      <c r="B76" s="4" t="s">
        <v>131</v>
      </c>
      <c r="C76" s="4" t="s">
        <v>99</v>
      </c>
      <c r="D76" s="7">
        <v>11729.693181818182</v>
      </c>
      <c r="E76" s="7">
        <v>5</v>
      </c>
      <c r="F76" s="7">
        <f>Table2[[#This Row],[Price]]*Table2[[#This Row],[Target (QTY)]]</f>
        <v>58648.465909090912</v>
      </c>
    </row>
    <row r="77" spans="1:6" x14ac:dyDescent="0.25">
      <c r="A77" s="4">
        <v>2</v>
      </c>
      <c r="B77" s="4" t="s">
        <v>131</v>
      </c>
      <c r="C77" s="4" t="s">
        <v>95</v>
      </c>
      <c r="D77" s="7">
        <v>13201.450549450548</v>
      </c>
      <c r="E77" s="7">
        <v>3</v>
      </c>
      <c r="F77" s="7">
        <f>Table2[[#This Row],[Price]]*Table2[[#This Row],[Target (QTY)]]</f>
        <v>39604.351648351643</v>
      </c>
    </row>
    <row r="78" spans="1:6" x14ac:dyDescent="0.25">
      <c r="A78" s="4">
        <v>2</v>
      </c>
      <c r="B78" s="4" t="s">
        <v>131</v>
      </c>
      <c r="C78" s="4" t="s">
        <v>94</v>
      </c>
      <c r="D78" s="7">
        <v>14042.590062111803</v>
      </c>
      <c r="E78" s="7">
        <v>7</v>
      </c>
      <c r="F78" s="7">
        <f>Table2[[#This Row],[Price]]*Table2[[#This Row],[Target (QTY)]]</f>
        <v>98298.130434782623</v>
      </c>
    </row>
    <row r="79" spans="1:6" x14ac:dyDescent="0.25">
      <c r="A79" s="4">
        <v>2</v>
      </c>
      <c r="B79" s="4" t="s">
        <v>131</v>
      </c>
      <c r="C79" s="4" t="s">
        <v>92</v>
      </c>
      <c r="D79" s="7">
        <v>14097.158980582524</v>
      </c>
      <c r="E79" s="7">
        <v>4</v>
      </c>
      <c r="F79" s="7">
        <f>Table2[[#This Row],[Price]]*Table2[[#This Row],[Target (QTY)]]</f>
        <v>56388.635922330097</v>
      </c>
    </row>
    <row r="80" spans="1:6" x14ac:dyDescent="0.25">
      <c r="A80" s="4">
        <v>2</v>
      </c>
      <c r="B80" s="4" t="s">
        <v>131</v>
      </c>
      <c r="C80" s="4" t="s">
        <v>96</v>
      </c>
      <c r="D80" s="7">
        <v>14978.833333333334</v>
      </c>
      <c r="E80" s="7">
        <v>2</v>
      </c>
      <c r="F80" s="7">
        <f>Table2[[#This Row],[Price]]*Table2[[#This Row],[Target (QTY)]]</f>
        <v>29957.666666666668</v>
      </c>
    </row>
    <row r="81" spans="1:6" x14ac:dyDescent="0.25">
      <c r="A81" s="4">
        <v>2</v>
      </c>
      <c r="B81" s="4" t="s">
        <v>131</v>
      </c>
      <c r="C81" s="4" t="s">
        <v>100</v>
      </c>
      <c r="D81" s="7">
        <v>17828.88095238095</v>
      </c>
      <c r="E81" s="7">
        <v>4</v>
      </c>
      <c r="F81" s="7">
        <f>Table2[[#This Row],[Price]]*Table2[[#This Row],[Target (QTY)]]</f>
        <v>71315.523809523802</v>
      </c>
    </row>
    <row r="82" spans="1:6" x14ac:dyDescent="0.25">
      <c r="A82" s="4">
        <v>2</v>
      </c>
      <c r="B82" s="4" t="s">
        <v>132</v>
      </c>
      <c r="C82" s="4" t="s">
        <v>93</v>
      </c>
      <c r="D82" s="7">
        <v>8477.1890243902435</v>
      </c>
      <c r="E82" s="7">
        <v>6</v>
      </c>
      <c r="F82" s="7">
        <f>Table2[[#This Row],[Price]]*Table2[[#This Row],[Target (QTY)]]</f>
        <v>50863.134146341457</v>
      </c>
    </row>
    <row r="83" spans="1:6" x14ac:dyDescent="0.25">
      <c r="A83" s="4">
        <v>2</v>
      </c>
      <c r="B83" s="4" t="s">
        <v>132</v>
      </c>
      <c r="C83" s="4" t="s">
        <v>101</v>
      </c>
      <c r="D83" s="7">
        <v>9818.8872180451126</v>
      </c>
      <c r="E83" s="7">
        <v>5</v>
      </c>
      <c r="F83" s="7">
        <f>Table2[[#This Row],[Price]]*Table2[[#This Row],[Target (QTY)]]</f>
        <v>49094.436090225565</v>
      </c>
    </row>
    <row r="84" spans="1:6" x14ac:dyDescent="0.25">
      <c r="A84" s="4">
        <v>2</v>
      </c>
      <c r="B84" s="4" t="s">
        <v>132</v>
      </c>
      <c r="C84" s="4" t="s">
        <v>97</v>
      </c>
      <c r="D84" s="7">
        <v>10629.09243697479</v>
      </c>
      <c r="E84" s="7">
        <v>6</v>
      </c>
      <c r="F84" s="7">
        <f>Table2[[#This Row],[Price]]*Table2[[#This Row],[Target (QTY)]]</f>
        <v>63774.554621848743</v>
      </c>
    </row>
    <row r="85" spans="1:6" x14ac:dyDescent="0.25">
      <c r="A85" s="4">
        <v>2</v>
      </c>
      <c r="B85" s="4" t="s">
        <v>132</v>
      </c>
      <c r="C85" s="4" t="s">
        <v>98</v>
      </c>
      <c r="D85" s="7">
        <v>10874.072368421053</v>
      </c>
      <c r="E85" s="7">
        <v>5</v>
      </c>
      <c r="F85" s="7">
        <f>Table2[[#This Row],[Price]]*Table2[[#This Row],[Target (QTY)]]</f>
        <v>54370.361842105267</v>
      </c>
    </row>
    <row r="86" spans="1:6" x14ac:dyDescent="0.25">
      <c r="A86" s="4">
        <v>2</v>
      </c>
      <c r="B86" s="4" t="s">
        <v>132</v>
      </c>
      <c r="C86" s="4" t="s">
        <v>99</v>
      </c>
      <c r="D86" s="7">
        <v>11729.693181818182</v>
      </c>
      <c r="E86" s="7">
        <v>5</v>
      </c>
      <c r="F86" s="7">
        <f>Table2[[#This Row],[Price]]*Table2[[#This Row],[Target (QTY)]]</f>
        <v>58648.465909090912</v>
      </c>
    </row>
    <row r="87" spans="1:6" x14ac:dyDescent="0.25">
      <c r="A87" s="4">
        <v>2</v>
      </c>
      <c r="B87" s="4" t="s">
        <v>132</v>
      </c>
      <c r="C87" s="4" t="s">
        <v>95</v>
      </c>
      <c r="D87" s="7">
        <v>12513.875</v>
      </c>
      <c r="E87" s="7">
        <v>2</v>
      </c>
      <c r="F87" s="7">
        <f>Table2[[#This Row],[Price]]*Table2[[#This Row],[Target (QTY)]]</f>
        <v>25027.75</v>
      </c>
    </row>
    <row r="88" spans="1:6" x14ac:dyDescent="0.25">
      <c r="A88" s="4">
        <v>2</v>
      </c>
      <c r="B88" s="4" t="s">
        <v>132</v>
      </c>
      <c r="C88" s="4" t="s">
        <v>94</v>
      </c>
      <c r="D88" s="7">
        <v>13311.20516304348</v>
      </c>
      <c r="E88" s="7">
        <v>7</v>
      </c>
      <c r="F88" s="7">
        <f>Table2[[#This Row],[Price]]*Table2[[#This Row],[Target (QTY)]]</f>
        <v>93178.436141304352</v>
      </c>
    </row>
    <row r="89" spans="1:6" x14ac:dyDescent="0.25">
      <c r="A89" s="4">
        <v>2</v>
      </c>
      <c r="B89" s="4" t="s">
        <v>132</v>
      </c>
      <c r="C89" s="4" t="s">
        <v>92</v>
      </c>
      <c r="D89" s="7">
        <v>14871.728155339806</v>
      </c>
      <c r="E89" s="7">
        <v>7</v>
      </c>
      <c r="F89" s="7">
        <f>Table2[[#This Row],[Price]]*Table2[[#This Row],[Target (QTY)]]</f>
        <v>104102.09708737864</v>
      </c>
    </row>
    <row r="90" spans="1:6" x14ac:dyDescent="0.25">
      <c r="A90" s="4">
        <v>2</v>
      </c>
      <c r="B90" s="4" t="s">
        <v>132</v>
      </c>
      <c r="C90" s="4" t="s">
        <v>96</v>
      </c>
      <c r="D90" s="7">
        <v>15801.846153846154</v>
      </c>
      <c r="E90" s="7">
        <v>6</v>
      </c>
      <c r="F90" s="7">
        <f>Table2[[#This Row],[Price]]*Table2[[#This Row],[Target (QTY)]]</f>
        <v>94811.076923076922</v>
      </c>
    </row>
    <row r="91" spans="1:6" x14ac:dyDescent="0.25">
      <c r="A91" s="4">
        <v>2</v>
      </c>
      <c r="B91" s="4" t="s">
        <v>132</v>
      </c>
      <c r="C91" s="4" t="s">
        <v>100</v>
      </c>
      <c r="D91" s="7">
        <v>17828.88095238095</v>
      </c>
      <c r="E91" s="7">
        <v>4</v>
      </c>
      <c r="F91" s="7">
        <f>Table2[[#This Row],[Price]]*Table2[[#This Row],[Target (QTY)]]</f>
        <v>71315.523809523802</v>
      </c>
    </row>
    <row r="92" spans="1:6" x14ac:dyDescent="0.25">
      <c r="A92" s="4">
        <v>2</v>
      </c>
      <c r="B92" s="4" t="s">
        <v>133</v>
      </c>
      <c r="C92" s="4" t="s">
        <v>93</v>
      </c>
      <c r="D92" s="7">
        <v>8477.1890243902435</v>
      </c>
      <c r="E92" s="7">
        <v>7</v>
      </c>
      <c r="F92" s="7">
        <f>Table2[[#This Row],[Price]]*Table2[[#This Row],[Target (QTY)]]</f>
        <v>59340.323170731703</v>
      </c>
    </row>
    <row r="93" spans="1:6" x14ac:dyDescent="0.25">
      <c r="A93" s="4">
        <v>2</v>
      </c>
      <c r="B93" s="4" t="s">
        <v>133</v>
      </c>
      <c r="C93" s="4" t="s">
        <v>101</v>
      </c>
      <c r="D93" s="7">
        <v>9307.4868421052633</v>
      </c>
      <c r="E93" s="7">
        <v>2</v>
      </c>
      <c r="F93" s="7">
        <f>Table2[[#This Row],[Price]]*Table2[[#This Row],[Target (QTY)]]</f>
        <v>18614.973684210527</v>
      </c>
    </row>
    <row r="94" spans="1:6" x14ac:dyDescent="0.25">
      <c r="A94" s="4">
        <v>2</v>
      </c>
      <c r="B94" s="4" t="s">
        <v>133</v>
      </c>
      <c r="C94" s="4" t="s">
        <v>97</v>
      </c>
      <c r="D94" s="7">
        <v>10075.493872549019</v>
      </c>
      <c r="E94" s="7">
        <v>2</v>
      </c>
      <c r="F94" s="7">
        <f>Table2[[#This Row],[Price]]*Table2[[#This Row],[Target (QTY)]]</f>
        <v>20150.987745098038</v>
      </c>
    </row>
    <row r="95" spans="1:6" x14ac:dyDescent="0.25">
      <c r="A95" s="4">
        <v>2</v>
      </c>
      <c r="B95" s="4" t="s">
        <v>133</v>
      </c>
      <c r="C95" s="4" t="s">
        <v>98</v>
      </c>
      <c r="D95" s="7">
        <v>11471.548872180452</v>
      </c>
      <c r="E95" s="7">
        <v>7</v>
      </c>
      <c r="F95" s="7">
        <f>Table2[[#This Row],[Price]]*Table2[[#This Row],[Target (QTY)]]</f>
        <v>80300.84210526316</v>
      </c>
    </row>
    <row r="96" spans="1:6" x14ac:dyDescent="0.25">
      <c r="A96" s="4">
        <v>2</v>
      </c>
      <c r="B96" s="4" t="s">
        <v>133</v>
      </c>
      <c r="C96" s="4" t="s">
        <v>99</v>
      </c>
      <c r="D96" s="7">
        <v>12374.181818181818</v>
      </c>
      <c r="E96" s="7">
        <v>2</v>
      </c>
      <c r="F96" s="7">
        <f>Table2[[#This Row],[Price]]*Table2[[#This Row],[Target (QTY)]]</f>
        <v>24748.363636363636</v>
      </c>
    </row>
    <row r="97" spans="1:6" x14ac:dyDescent="0.25">
      <c r="A97" s="4">
        <v>2</v>
      </c>
      <c r="B97" s="4" t="s">
        <v>133</v>
      </c>
      <c r="C97" s="4" t="s">
        <v>95</v>
      </c>
      <c r="D97" s="7">
        <v>12513.875</v>
      </c>
      <c r="E97" s="7">
        <v>5</v>
      </c>
      <c r="F97" s="7">
        <f>Table2[[#This Row],[Price]]*Table2[[#This Row],[Target (QTY)]]</f>
        <v>62569.375</v>
      </c>
    </row>
    <row r="98" spans="1:6" x14ac:dyDescent="0.25">
      <c r="A98" s="4">
        <v>2</v>
      </c>
      <c r="B98" s="4" t="s">
        <v>133</v>
      </c>
      <c r="C98" s="4" t="s">
        <v>94</v>
      </c>
      <c r="D98" s="7">
        <v>13311.20516304348</v>
      </c>
      <c r="E98" s="7">
        <v>2</v>
      </c>
      <c r="F98" s="7">
        <f>Table2[[#This Row],[Price]]*Table2[[#This Row],[Target (QTY)]]</f>
        <v>26622.41032608696</v>
      </c>
    </row>
    <row r="99" spans="1:6" x14ac:dyDescent="0.25">
      <c r="A99" s="4">
        <v>2</v>
      </c>
      <c r="B99" s="4" t="s">
        <v>133</v>
      </c>
      <c r="C99" s="4" t="s">
        <v>92</v>
      </c>
      <c r="D99" s="7">
        <v>14097.158980582524</v>
      </c>
      <c r="E99" s="7">
        <v>7</v>
      </c>
      <c r="F99" s="7">
        <f>Table2[[#This Row],[Price]]*Table2[[#This Row],[Target (QTY)]]</f>
        <v>98680.112864077673</v>
      </c>
    </row>
    <row r="100" spans="1:6" x14ac:dyDescent="0.25">
      <c r="A100" s="4">
        <v>2</v>
      </c>
      <c r="B100" s="4" t="s">
        <v>133</v>
      </c>
      <c r="C100" s="4" t="s">
        <v>96</v>
      </c>
      <c r="D100" s="7">
        <v>14978.833333333334</v>
      </c>
      <c r="E100" s="7">
        <v>4</v>
      </c>
      <c r="F100" s="7">
        <f>Table2[[#This Row],[Price]]*Table2[[#This Row],[Target (QTY)]]</f>
        <v>59915.333333333336</v>
      </c>
    </row>
    <row r="101" spans="1:6" x14ac:dyDescent="0.25">
      <c r="A101" s="6">
        <v>2</v>
      </c>
      <c r="B101" s="4" t="s">
        <v>133</v>
      </c>
      <c r="C101" s="6" t="s">
        <v>100</v>
      </c>
      <c r="D101" s="7">
        <v>18808.489795918365</v>
      </c>
      <c r="E101" s="7">
        <v>2</v>
      </c>
      <c r="F101" s="7">
        <f>Table2[[#This Row],[Price]]*Table2[[#This Row],[Target (QTY)]]</f>
        <v>37616.979591836731</v>
      </c>
    </row>
    <row r="102" spans="1:6" x14ac:dyDescent="0.25">
      <c r="A102" s="4">
        <v>3</v>
      </c>
      <c r="B102" s="4" t="s">
        <v>134</v>
      </c>
      <c r="C102" s="4" t="s">
        <v>93</v>
      </c>
      <c r="D102" s="7">
        <v>8942.9686411149833</v>
      </c>
      <c r="E102" s="7">
        <v>2</v>
      </c>
      <c r="F102" s="7">
        <f>Table2[[#This Row],[Price]]*Table2[[#This Row],[Target (QTY)]]</f>
        <v>17885.937282229967</v>
      </c>
    </row>
    <row r="103" spans="1:6" x14ac:dyDescent="0.25">
      <c r="A103" s="4">
        <v>3</v>
      </c>
      <c r="B103" s="4" t="s">
        <v>134</v>
      </c>
      <c r="C103" s="4" t="s">
        <v>101</v>
      </c>
      <c r="D103" s="7">
        <v>9307.4868421052633</v>
      </c>
      <c r="E103" s="7">
        <v>3</v>
      </c>
      <c r="F103" s="7">
        <f>Table2[[#This Row],[Price]]*Table2[[#This Row],[Target (QTY)]]</f>
        <v>27922.46052631579</v>
      </c>
    </row>
    <row r="104" spans="1:6" x14ac:dyDescent="0.25">
      <c r="A104" s="4">
        <v>3</v>
      </c>
      <c r="B104" s="4" t="s">
        <v>134</v>
      </c>
      <c r="C104" s="4" t="s">
        <v>97</v>
      </c>
      <c r="D104" s="7">
        <v>10075.493872549019</v>
      </c>
      <c r="E104" s="7">
        <v>7</v>
      </c>
      <c r="F104" s="7">
        <f>Table2[[#This Row],[Price]]*Table2[[#This Row],[Target (QTY)]]</f>
        <v>70528.457107843133</v>
      </c>
    </row>
    <row r="105" spans="1:6" x14ac:dyDescent="0.25">
      <c r="A105" s="4">
        <v>3</v>
      </c>
      <c r="B105" s="4" t="s">
        <v>134</v>
      </c>
      <c r="C105" s="4" t="s">
        <v>98</v>
      </c>
      <c r="D105" s="7">
        <v>10874.072368421053</v>
      </c>
      <c r="E105" s="7">
        <v>4</v>
      </c>
      <c r="F105" s="7">
        <f>Table2[[#This Row],[Price]]*Table2[[#This Row],[Target (QTY)]]</f>
        <v>43496.289473684214</v>
      </c>
    </row>
    <row r="106" spans="1:6" x14ac:dyDescent="0.25">
      <c r="A106" s="4">
        <v>3</v>
      </c>
      <c r="B106" s="4" t="s">
        <v>134</v>
      </c>
      <c r="C106" s="4" t="s">
        <v>99</v>
      </c>
      <c r="D106" s="7">
        <v>11729.693181818182</v>
      </c>
      <c r="E106" s="7">
        <v>2</v>
      </c>
      <c r="F106" s="7">
        <f>Table2[[#This Row],[Price]]*Table2[[#This Row],[Target (QTY)]]</f>
        <v>23459.386363636364</v>
      </c>
    </row>
    <row r="107" spans="1:6" x14ac:dyDescent="0.25">
      <c r="A107" s="4">
        <v>3</v>
      </c>
      <c r="B107" s="4" t="s">
        <v>134</v>
      </c>
      <c r="C107" s="4" t="s">
        <v>95</v>
      </c>
      <c r="D107" s="7">
        <v>13201.450549450548</v>
      </c>
      <c r="E107" s="7">
        <v>2</v>
      </c>
      <c r="F107" s="7">
        <f>Table2[[#This Row],[Price]]*Table2[[#This Row],[Target (QTY)]]</f>
        <v>26402.901098901097</v>
      </c>
    </row>
    <row r="108" spans="1:6" x14ac:dyDescent="0.25">
      <c r="A108" s="4">
        <v>3</v>
      </c>
      <c r="B108" s="4" t="s">
        <v>134</v>
      </c>
      <c r="C108" s="4" t="s">
        <v>94</v>
      </c>
      <c r="D108" s="7">
        <v>14042.590062111803</v>
      </c>
      <c r="E108" s="7">
        <v>2</v>
      </c>
      <c r="F108" s="7">
        <f>Table2[[#This Row],[Price]]*Table2[[#This Row],[Target (QTY)]]</f>
        <v>28085.180124223607</v>
      </c>
    </row>
    <row r="109" spans="1:6" x14ac:dyDescent="0.25">
      <c r="A109" s="4">
        <v>3</v>
      </c>
      <c r="B109" s="4" t="s">
        <v>134</v>
      </c>
      <c r="C109" s="4" t="s">
        <v>92</v>
      </c>
      <c r="D109" s="7">
        <v>14097.158980582524</v>
      </c>
      <c r="E109" s="7">
        <v>5</v>
      </c>
      <c r="F109" s="7">
        <f>Table2[[#This Row],[Price]]*Table2[[#This Row],[Target (QTY)]]</f>
        <v>70485.794902912618</v>
      </c>
    </row>
    <row r="110" spans="1:6" x14ac:dyDescent="0.25">
      <c r="A110" s="4">
        <v>3</v>
      </c>
      <c r="B110" s="4" t="s">
        <v>134</v>
      </c>
      <c r="C110" s="4" t="s">
        <v>96</v>
      </c>
      <c r="D110" s="7">
        <v>14978.833333333334</v>
      </c>
      <c r="E110" s="7">
        <v>5</v>
      </c>
      <c r="F110" s="7">
        <f>Table2[[#This Row],[Price]]*Table2[[#This Row],[Target (QTY)]]</f>
        <v>74894.166666666672</v>
      </c>
    </row>
    <row r="111" spans="1:6" x14ac:dyDescent="0.25">
      <c r="A111" s="6">
        <v>3</v>
      </c>
      <c r="B111" s="4" t="s">
        <v>134</v>
      </c>
      <c r="C111" s="6" t="s">
        <v>100</v>
      </c>
      <c r="D111" s="7">
        <v>17828.88095238095</v>
      </c>
      <c r="E111" s="7">
        <v>5</v>
      </c>
      <c r="F111" s="7">
        <f>Table2[[#This Row],[Price]]*Table2[[#This Row],[Target (QTY)]]</f>
        <v>89144.404761904749</v>
      </c>
    </row>
    <row r="112" spans="1:6" x14ac:dyDescent="0.25">
      <c r="A112" s="4">
        <v>3</v>
      </c>
      <c r="B112" s="4" t="s">
        <v>135</v>
      </c>
      <c r="C112" s="4" t="s">
        <v>93</v>
      </c>
      <c r="D112" s="7">
        <v>8477.1890243902435</v>
      </c>
      <c r="E112" s="7">
        <v>6</v>
      </c>
      <c r="F112" s="7">
        <f>Table2[[#This Row],[Price]]*Table2[[#This Row],[Target (QTY)]]</f>
        <v>50863.134146341457</v>
      </c>
    </row>
    <row r="113" spans="1:6" x14ac:dyDescent="0.25">
      <c r="A113" s="4">
        <v>3</v>
      </c>
      <c r="B113" s="4" t="s">
        <v>135</v>
      </c>
      <c r="C113" s="4" t="s">
        <v>101</v>
      </c>
      <c r="D113" s="7">
        <v>9818.8872180451126</v>
      </c>
      <c r="E113" s="7">
        <v>6</v>
      </c>
      <c r="F113" s="7">
        <f>Table2[[#This Row],[Price]]*Table2[[#This Row],[Target (QTY)]]</f>
        <v>58913.323308270672</v>
      </c>
    </row>
    <row r="114" spans="1:6" x14ac:dyDescent="0.25">
      <c r="A114" s="4">
        <v>3</v>
      </c>
      <c r="B114" s="4" t="s">
        <v>135</v>
      </c>
      <c r="C114" s="4" t="s">
        <v>97</v>
      </c>
      <c r="D114" s="7">
        <v>10629.09243697479</v>
      </c>
      <c r="E114" s="7">
        <v>5</v>
      </c>
      <c r="F114" s="7">
        <f>Table2[[#This Row],[Price]]*Table2[[#This Row],[Target (QTY)]]</f>
        <v>53145.462184873948</v>
      </c>
    </row>
    <row r="115" spans="1:6" x14ac:dyDescent="0.25">
      <c r="A115" s="4">
        <v>3</v>
      </c>
      <c r="B115" s="4" t="s">
        <v>135</v>
      </c>
      <c r="C115" s="4" t="s">
        <v>98</v>
      </c>
      <c r="D115" s="7">
        <v>10874.072368421053</v>
      </c>
      <c r="E115" s="7">
        <v>5</v>
      </c>
      <c r="F115" s="7">
        <f>Table2[[#This Row],[Price]]*Table2[[#This Row],[Target (QTY)]]</f>
        <v>54370.361842105267</v>
      </c>
    </row>
    <row r="116" spans="1:6" x14ac:dyDescent="0.25">
      <c r="A116" s="4">
        <v>3</v>
      </c>
      <c r="B116" s="4" t="s">
        <v>135</v>
      </c>
      <c r="C116" s="4" t="s">
        <v>99</v>
      </c>
      <c r="D116" s="7">
        <v>11729.693181818182</v>
      </c>
      <c r="E116" s="7">
        <v>3</v>
      </c>
      <c r="F116" s="7">
        <f>Table2[[#This Row],[Price]]*Table2[[#This Row],[Target (QTY)]]</f>
        <v>35189.079545454544</v>
      </c>
    </row>
    <row r="117" spans="1:6" x14ac:dyDescent="0.25">
      <c r="A117" s="4">
        <v>3</v>
      </c>
      <c r="B117" s="4" t="s">
        <v>135</v>
      </c>
      <c r="C117" s="4" t="s">
        <v>95</v>
      </c>
      <c r="D117" s="7">
        <v>12513.875</v>
      </c>
      <c r="E117" s="7">
        <v>4</v>
      </c>
      <c r="F117" s="7">
        <f>Table2[[#This Row],[Price]]*Table2[[#This Row],[Target (QTY)]]</f>
        <v>50055.5</v>
      </c>
    </row>
    <row r="118" spans="1:6" x14ac:dyDescent="0.25">
      <c r="A118" s="4">
        <v>3</v>
      </c>
      <c r="B118" s="4" t="s">
        <v>135</v>
      </c>
      <c r="C118" s="4" t="s">
        <v>94</v>
      </c>
      <c r="D118" s="7">
        <v>13311.20516304348</v>
      </c>
      <c r="E118" s="7">
        <v>7</v>
      </c>
      <c r="F118" s="7">
        <f>Table2[[#This Row],[Price]]*Table2[[#This Row],[Target (QTY)]]</f>
        <v>93178.436141304352</v>
      </c>
    </row>
    <row r="119" spans="1:6" x14ac:dyDescent="0.25">
      <c r="A119" s="4">
        <v>3</v>
      </c>
      <c r="B119" s="4" t="s">
        <v>135</v>
      </c>
      <c r="C119" s="4" t="s">
        <v>92</v>
      </c>
      <c r="D119" s="7">
        <v>14871.728155339806</v>
      </c>
      <c r="E119" s="7">
        <v>2</v>
      </c>
      <c r="F119" s="7">
        <f>Table2[[#This Row],[Price]]*Table2[[#This Row],[Target (QTY)]]</f>
        <v>29743.456310679612</v>
      </c>
    </row>
    <row r="120" spans="1:6" x14ac:dyDescent="0.25">
      <c r="A120" s="4">
        <v>3</v>
      </c>
      <c r="B120" s="4" t="s">
        <v>135</v>
      </c>
      <c r="C120" s="4" t="s">
        <v>96</v>
      </c>
      <c r="D120" s="7">
        <v>15801.846153846154</v>
      </c>
      <c r="E120" s="7">
        <v>5</v>
      </c>
      <c r="F120" s="7">
        <f>Table2[[#This Row],[Price]]*Table2[[#This Row],[Target (QTY)]]</f>
        <v>79009.230769230766</v>
      </c>
    </row>
    <row r="121" spans="1:6" x14ac:dyDescent="0.25">
      <c r="A121" s="6">
        <v>3</v>
      </c>
      <c r="B121" s="4" t="s">
        <v>135</v>
      </c>
      <c r="C121" s="6" t="s">
        <v>100</v>
      </c>
      <c r="D121" s="7">
        <v>17828.88095238095</v>
      </c>
      <c r="E121" s="7">
        <v>2</v>
      </c>
      <c r="F121" s="7">
        <f>Table2[[#This Row],[Price]]*Table2[[#This Row],[Target (QTY)]]</f>
        <v>35657.761904761901</v>
      </c>
    </row>
    <row r="122" spans="1:6" x14ac:dyDescent="0.25">
      <c r="A122" s="4">
        <v>3</v>
      </c>
      <c r="B122" s="4" t="s">
        <v>136</v>
      </c>
      <c r="C122" s="4" t="s">
        <v>93</v>
      </c>
      <c r="D122" s="7">
        <v>8477.1890243902435</v>
      </c>
      <c r="E122" s="7">
        <v>7</v>
      </c>
      <c r="F122" s="7">
        <f>Table2[[#This Row],[Price]]*Table2[[#This Row],[Target (QTY)]]</f>
        <v>59340.323170731703</v>
      </c>
    </row>
    <row r="123" spans="1:6" x14ac:dyDescent="0.25">
      <c r="A123" s="4">
        <v>3</v>
      </c>
      <c r="B123" s="4" t="s">
        <v>136</v>
      </c>
      <c r="C123" s="4" t="s">
        <v>101</v>
      </c>
      <c r="D123" s="7">
        <v>9307.4868421052633</v>
      </c>
      <c r="E123" s="7">
        <v>6</v>
      </c>
      <c r="F123" s="7">
        <f>Table2[[#This Row],[Price]]*Table2[[#This Row],[Target (QTY)]]</f>
        <v>55844.92105263158</v>
      </c>
    </row>
    <row r="124" spans="1:6" x14ac:dyDescent="0.25">
      <c r="A124" s="4">
        <v>3</v>
      </c>
      <c r="B124" s="4" t="s">
        <v>136</v>
      </c>
      <c r="C124" s="4" t="s">
        <v>97</v>
      </c>
      <c r="D124" s="7">
        <v>10075.493872549019</v>
      </c>
      <c r="E124" s="7">
        <v>5</v>
      </c>
      <c r="F124" s="7">
        <f>Table2[[#This Row],[Price]]*Table2[[#This Row],[Target (QTY)]]</f>
        <v>50377.469362745098</v>
      </c>
    </row>
    <row r="125" spans="1:6" x14ac:dyDescent="0.25">
      <c r="A125" s="4">
        <v>3</v>
      </c>
      <c r="B125" s="4" t="s">
        <v>136</v>
      </c>
      <c r="C125" s="4" t="s">
        <v>98</v>
      </c>
      <c r="D125" s="7">
        <v>11471.548872180452</v>
      </c>
      <c r="E125" s="7">
        <v>6</v>
      </c>
      <c r="F125" s="7">
        <f>Table2[[#This Row],[Price]]*Table2[[#This Row],[Target (QTY)]]</f>
        <v>68829.293233082717</v>
      </c>
    </row>
    <row r="126" spans="1:6" x14ac:dyDescent="0.25">
      <c r="A126" s="4">
        <v>3</v>
      </c>
      <c r="B126" s="4" t="s">
        <v>136</v>
      </c>
      <c r="C126" s="4" t="s">
        <v>99</v>
      </c>
      <c r="D126" s="7">
        <v>12374.181818181818</v>
      </c>
      <c r="E126" s="7">
        <v>5</v>
      </c>
      <c r="F126" s="7">
        <f>Table2[[#This Row],[Price]]*Table2[[#This Row],[Target (QTY)]]</f>
        <v>61870.909090909088</v>
      </c>
    </row>
    <row r="127" spans="1:6" x14ac:dyDescent="0.25">
      <c r="A127" s="4">
        <v>3</v>
      </c>
      <c r="B127" s="4" t="s">
        <v>136</v>
      </c>
      <c r="C127" s="4" t="s">
        <v>95</v>
      </c>
      <c r="D127" s="7">
        <v>12513.875</v>
      </c>
      <c r="E127" s="7">
        <v>7</v>
      </c>
      <c r="F127" s="7">
        <f>Table2[[#This Row],[Price]]*Table2[[#This Row],[Target (QTY)]]</f>
        <v>87597.125</v>
      </c>
    </row>
    <row r="128" spans="1:6" x14ac:dyDescent="0.25">
      <c r="A128" s="4">
        <v>3</v>
      </c>
      <c r="B128" s="4" t="s">
        <v>136</v>
      </c>
      <c r="C128" s="4" t="s">
        <v>94</v>
      </c>
      <c r="D128" s="7">
        <v>13311.20516304348</v>
      </c>
      <c r="E128" s="7">
        <v>6</v>
      </c>
      <c r="F128" s="7">
        <f>Table2[[#This Row],[Price]]*Table2[[#This Row],[Target (QTY)]]</f>
        <v>79867.230978260879</v>
      </c>
    </row>
    <row r="129" spans="1:6" x14ac:dyDescent="0.25">
      <c r="A129" s="4">
        <v>3</v>
      </c>
      <c r="B129" s="4" t="s">
        <v>136</v>
      </c>
      <c r="C129" s="4" t="s">
        <v>92</v>
      </c>
      <c r="D129" s="7">
        <v>14097.158980582524</v>
      </c>
      <c r="E129" s="7">
        <v>3</v>
      </c>
      <c r="F129" s="7">
        <f>Table2[[#This Row],[Price]]*Table2[[#This Row],[Target (QTY)]]</f>
        <v>42291.476941747576</v>
      </c>
    </row>
    <row r="130" spans="1:6" x14ac:dyDescent="0.25">
      <c r="A130" s="4">
        <v>3</v>
      </c>
      <c r="B130" s="4" t="s">
        <v>136</v>
      </c>
      <c r="C130" s="4" t="s">
        <v>96</v>
      </c>
      <c r="D130" s="7">
        <v>14978.833333333334</v>
      </c>
      <c r="E130" s="7">
        <v>4</v>
      </c>
      <c r="F130" s="7">
        <f>Table2[[#This Row],[Price]]*Table2[[#This Row],[Target (QTY)]]</f>
        <v>59915.333333333336</v>
      </c>
    </row>
    <row r="131" spans="1:6" x14ac:dyDescent="0.25">
      <c r="A131" s="6">
        <v>3</v>
      </c>
      <c r="B131" s="4" t="s">
        <v>136</v>
      </c>
      <c r="C131" s="6" t="s">
        <v>100</v>
      </c>
      <c r="D131" s="7">
        <v>18808.489795918365</v>
      </c>
      <c r="E131" s="7">
        <v>7</v>
      </c>
      <c r="F131" s="7">
        <f>Table2[[#This Row],[Price]]*Table2[[#This Row],[Target (QTY)]]</f>
        <v>131659.42857142855</v>
      </c>
    </row>
    <row r="132" spans="1:6" x14ac:dyDescent="0.25">
      <c r="A132" s="4">
        <v>3</v>
      </c>
      <c r="B132" s="4" t="s">
        <v>137</v>
      </c>
      <c r="C132" s="4" t="s">
        <v>93</v>
      </c>
      <c r="D132" s="7">
        <v>8942.9686411149833</v>
      </c>
      <c r="E132" s="7">
        <v>5</v>
      </c>
      <c r="F132" s="7">
        <f>Table2[[#This Row],[Price]]*Table2[[#This Row],[Target (QTY)]]</f>
        <v>44714.843205574914</v>
      </c>
    </row>
    <row r="133" spans="1:6" x14ac:dyDescent="0.25">
      <c r="A133" s="4">
        <v>3</v>
      </c>
      <c r="B133" s="4" t="s">
        <v>137</v>
      </c>
      <c r="C133" s="4" t="s">
        <v>101</v>
      </c>
      <c r="D133" s="7">
        <v>9307.4868421052633</v>
      </c>
      <c r="E133" s="7">
        <v>3</v>
      </c>
      <c r="F133" s="7">
        <f>Table2[[#This Row],[Price]]*Table2[[#This Row],[Target (QTY)]]</f>
        <v>27922.46052631579</v>
      </c>
    </row>
    <row r="134" spans="1:6" x14ac:dyDescent="0.25">
      <c r="A134" s="4">
        <v>3</v>
      </c>
      <c r="B134" s="4" t="s">
        <v>137</v>
      </c>
      <c r="C134" s="4" t="s">
        <v>97</v>
      </c>
      <c r="D134" s="7">
        <v>10075.493872549019</v>
      </c>
      <c r="E134" s="7">
        <v>3</v>
      </c>
      <c r="F134" s="7">
        <f>Table2[[#This Row],[Price]]*Table2[[#This Row],[Target (QTY)]]</f>
        <v>30226.481617647056</v>
      </c>
    </row>
    <row r="135" spans="1:6" x14ac:dyDescent="0.25">
      <c r="A135" s="4">
        <v>3</v>
      </c>
      <c r="B135" s="4" t="s">
        <v>137</v>
      </c>
      <c r="C135" s="4" t="s">
        <v>98</v>
      </c>
      <c r="D135" s="7">
        <v>10874.072368421053</v>
      </c>
      <c r="E135" s="7">
        <v>3</v>
      </c>
      <c r="F135" s="7">
        <f>Table2[[#This Row],[Price]]*Table2[[#This Row],[Target (QTY)]]</f>
        <v>32622.21710526316</v>
      </c>
    </row>
    <row r="136" spans="1:6" x14ac:dyDescent="0.25">
      <c r="A136" s="4">
        <v>3</v>
      </c>
      <c r="B136" s="4" t="s">
        <v>137</v>
      </c>
      <c r="C136" s="4" t="s">
        <v>99</v>
      </c>
      <c r="D136" s="7">
        <v>11729.693181818182</v>
      </c>
      <c r="E136" s="7">
        <v>5</v>
      </c>
      <c r="F136" s="7">
        <f>Table2[[#This Row],[Price]]*Table2[[#This Row],[Target (QTY)]]</f>
        <v>58648.465909090912</v>
      </c>
    </row>
    <row r="137" spans="1:6" x14ac:dyDescent="0.25">
      <c r="A137" s="4">
        <v>3</v>
      </c>
      <c r="B137" s="4" t="s">
        <v>137</v>
      </c>
      <c r="C137" s="4" t="s">
        <v>95</v>
      </c>
      <c r="D137" s="7">
        <v>13201.450549450548</v>
      </c>
      <c r="E137" s="7">
        <v>2</v>
      </c>
      <c r="F137" s="7">
        <f>Table2[[#This Row],[Price]]*Table2[[#This Row],[Target (QTY)]]</f>
        <v>26402.901098901097</v>
      </c>
    </row>
    <row r="138" spans="1:6" x14ac:dyDescent="0.25">
      <c r="A138" s="4">
        <v>3</v>
      </c>
      <c r="B138" s="4" t="s">
        <v>137</v>
      </c>
      <c r="C138" s="4" t="s">
        <v>94</v>
      </c>
      <c r="D138" s="7">
        <v>14042.590062111803</v>
      </c>
      <c r="E138" s="7">
        <v>4</v>
      </c>
      <c r="F138" s="7">
        <f>Table2[[#This Row],[Price]]*Table2[[#This Row],[Target (QTY)]]</f>
        <v>56170.360248447214</v>
      </c>
    </row>
    <row r="139" spans="1:6" x14ac:dyDescent="0.25">
      <c r="A139" s="4">
        <v>3</v>
      </c>
      <c r="B139" s="4" t="s">
        <v>137</v>
      </c>
      <c r="C139" s="4" t="s">
        <v>92</v>
      </c>
      <c r="D139" s="7">
        <v>14097.158980582524</v>
      </c>
      <c r="E139" s="7">
        <v>5</v>
      </c>
      <c r="F139" s="7">
        <f>Table2[[#This Row],[Price]]*Table2[[#This Row],[Target (QTY)]]</f>
        <v>70485.794902912618</v>
      </c>
    </row>
    <row r="140" spans="1:6" x14ac:dyDescent="0.25">
      <c r="A140" s="4">
        <v>3</v>
      </c>
      <c r="B140" s="4" t="s">
        <v>137</v>
      </c>
      <c r="C140" s="4" t="s">
        <v>96</v>
      </c>
      <c r="D140" s="7">
        <v>14978.833333333334</v>
      </c>
      <c r="E140" s="7">
        <v>6</v>
      </c>
      <c r="F140" s="7">
        <f>Table2[[#This Row],[Price]]*Table2[[#This Row],[Target (QTY)]]</f>
        <v>89873</v>
      </c>
    </row>
    <row r="141" spans="1:6" x14ac:dyDescent="0.25">
      <c r="A141" s="6">
        <v>3</v>
      </c>
      <c r="B141" s="4" t="s">
        <v>137</v>
      </c>
      <c r="C141" s="6" t="s">
        <v>100</v>
      </c>
      <c r="D141" s="7">
        <v>17828.88095238095</v>
      </c>
      <c r="E141" s="7">
        <v>2</v>
      </c>
      <c r="F141" s="7">
        <f>Table2[[#This Row],[Price]]*Table2[[#This Row],[Target (QTY)]]</f>
        <v>35657.761904761901</v>
      </c>
    </row>
    <row r="142" spans="1:6" x14ac:dyDescent="0.25">
      <c r="A142" s="4">
        <v>3</v>
      </c>
      <c r="B142" s="4" t="s">
        <v>138</v>
      </c>
      <c r="C142" s="4" t="s">
        <v>93</v>
      </c>
      <c r="D142" s="7">
        <v>8477.1890243902435</v>
      </c>
      <c r="E142" s="7">
        <v>2</v>
      </c>
      <c r="F142" s="7">
        <f>Table2[[#This Row],[Price]]*Table2[[#This Row],[Target (QTY)]]</f>
        <v>16954.378048780487</v>
      </c>
    </row>
    <row r="143" spans="1:6" x14ac:dyDescent="0.25">
      <c r="A143" s="4">
        <v>3</v>
      </c>
      <c r="B143" s="4" t="s">
        <v>138</v>
      </c>
      <c r="C143" s="4" t="s">
        <v>101</v>
      </c>
      <c r="D143" s="7">
        <v>9818.8872180451126</v>
      </c>
      <c r="E143" s="7">
        <v>6</v>
      </c>
      <c r="F143" s="7">
        <f>Table2[[#This Row],[Price]]*Table2[[#This Row],[Target (QTY)]]</f>
        <v>58913.323308270672</v>
      </c>
    </row>
    <row r="144" spans="1:6" x14ac:dyDescent="0.25">
      <c r="A144" s="4">
        <v>3</v>
      </c>
      <c r="B144" s="4" t="s">
        <v>138</v>
      </c>
      <c r="C144" s="4" t="s">
        <v>97</v>
      </c>
      <c r="D144" s="7">
        <v>10629.09243697479</v>
      </c>
      <c r="E144" s="7">
        <v>6</v>
      </c>
      <c r="F144" s="7">
        <f>Table2[[#This Row],[Price]]*Table2[[#This Row],[Target (QTY)]]</f>
        <v>63774.554621848743</v>
      </c>
    </row>
    <row r="145" spans="1:6" x14ac:dyDescent="0.25">
      <c r="A145" s="4">
        <v>3</v>
      </c>
      <c r="B145" s="4" t="s">
        <v>138</v>
      </c>
      <c r="C145" s="4" t="s">
        <v>98</v>
      </c>
      <c r="D145" s="7">
        <v>10874.072368421053</v>
      </c>
      <c r="E145" s="7">
        <v>6</v>
      </c>
      <c r="F145" s="7">
        <f>Table2[[#This Row],[Price]]*Table2[[#This Row],[Target (QTY)]]</f>
        <v>65244.43421052632</v>
      </c>
    </row>
    <row r="146" spans="1:6" x14ac:dyDescent="0.25">
      <c r="A146" s="4">
        <v>3</v>
      </c>
      <c r="B146" s="4" t="s">
        <v>138</v>
      </c>
      <c r="C146" s="4" t="s">
        <v>99</v>
      </c>
      <c r="D146" s="7">
        <v>11729.693181818182</v>
      </c>
      <c r="E146" s="7">
        <v>6</v>
      </c>
      <c r="F146" s="7">
        <f>Table2[[#This Row],[Price]]*Table2[[#This Row],[Target (QTY)]]</f>
        <v>70378.159090909088</v>
      </c>
    </row>
    <row r="147" spans="1:6" x14ac:dyDescent="0.25">
      <c r="A147" s="4">
        <v>3</v>
      </c>
      <c r="B147" s="4" t="s">
        <v>138</v>
      </c>
      <c r="C147" s="4" t="s">
        <v>95</v>
      </c>
      <c r="D147" s="7">
        <v>12513.875</v>
      </c>
      <c r="E147" s="7">
        <v>7</v>
      </c>
      <c r="F147" s="7">
        <f>Table2[[#This Row],[Price]]*Table2[[#This Row],[Target (QTY)]]</f>
        <v>87597.125</v>
      </c>
    </row>
    <row r="148" spans="1:6" x14ac:dyDescent="0.25">
      <c r="A148" s="4">
        <v>3</v>
      </c>
      <c r="B148" s="4" t="s">
        <v>138</v>
      </c>
      <c r="C148" s="4" t="s">
        <v>94</v>
      </c>
      <c r="D148" s="7">
        <v>13311.20516304348</v>
      </c>
      <c r="E148" s="7">
        <v>2</v>
      </c>
      <c r="F148" s="7">
        <f>Table2[[#This Row],[Price]]*Table2[[#This Row],[Target (QTY)]]</f>
        <v>26622.41032608696</v>
      </c>
    </row>
    <row r="149" spans="1:6" x14ac:dyDescent="0.25">
      <c r="A149" s="4">
        <v>3</v>
      </c>
      <c r="B149" s="4" t="s">
        <v>138</v>
      </c>
      <c r="C149" s="4" t="s">
        <v>92</v>
      </c>
      <c r="D149" s="7">
        <v>14871.728155339806</v>
      </c>
      <c r="E149" s="7">
        <v>2</v>
      </c>
      <c r="F149" s="7">
        <f>Table2[[#This Row],[Price]]*Table2[[#This Row],[Target (QTY)]]</f>
        <v>29743.456310679612</v>
      </c>
    </row>
    <row r="150" spans="1:6" x14ac:dyDescent="0.25">
      <c r="A150" s="4">
        <v>3</v>
      </c>
      <c r="B150" s="4" t="s">
        <v>138</v>
      </c>
      <c r="C150" s="4" t="s">
        <v>96</v>
      </c>
      <c r="D150" s="7">
        <v>15801.846153846154</v>
      </c>
      <c r="E150" s="7">
        <v>6</v>
      </c>
      <c r="F150" s="7">
        <f>Table2[[#This Row],[Price]]*Table2[[#This Row],[Target (QTY)]]</f>
        <v>94811.076923076922</v>
      </c>
    </row>
    <row r="151" spans="1:6" x14ac:dyDescent="0.25">
      <c r="A151" s="6">
        <v>3</v>
      </c>
      <c r="B151" s="4" t="s">
        <v>138</v>
      </c>
      <c r="C151" s="6" t="s">
        <v>100</v>
      </c>
      <c r="D151" s="7">
        <v>17828.88095238095</v>
      </c>
      <c r="E151" s="7">
        <v>3</v>
      </c>
      <c r="F151" s="7">
        <f>Table2[[#This Row],[Price]]*Table2[[#This Row],[Target (QTY)]]</f>
        <v>53486.642857142855</v>
      </c>
    </row>
    <row r="152" spans="1:6" x14ac:dyDescent="0.25">
      <c r="A152" s="4">
        <v>4</v>
      </c>
      <c r="B152" s="4" t="s">
        <v>139</v>
      </c>
      <c r="C152" s="4" t="s">
        <v>93</v>
      </c>
      <c r="D152" s="7">
        <v>8477.1890243902435</v>
      </c>
      <c r="E152" s="7">
        <v>7</v>
      </c>
      <c r="F152" s="7">
        <f>Table2[[#This Row],[Price]]*Table2[[#This Row],[Target (QTY)]]</f>
        <v>59340.323170731703</v>
      </c>
    </row>
    <row r="153" spans="1:6" x14ac:dyDescent="0.25">
      <c r="A153" s="4">
        <v>4</v>
      </c>
      <c r="B153" s="4" t="s">
        <v>139</v>
      </c>
      <c r="C153" s="4" t="s">
        <v>101</v>
      </c>
      <c r="D153" s="7">
        <v>9307.4868421052633</v>
      </c>
      <c r="E153" s="7">
        <v>4</v>
      </c>
      <c r="F153" s="7">
        <f>Table2[[#This Row],[Price]]*Table2[[#This Row],[Target (QTY)]]</f>
        <v>37229.947368421053</v>
      </c>
    </row>
    <row r="154" spans="1:6" x14ac:dyDescent="0.25">
      <c r="A154" s="4">
        <v>4</v>
      </c>
      <c r="B154" s="4" t="s">
        <v>139</v>
      </c>
      <c r="C154" s="4" t="s">
        <v>97</v>
      </c>
      <c r="D154" s="7">
        <v>10075.493872549019</v>
      </c>
      <c r="E154" s="7">
        <v>7</v>
      </c>
      <c r="F154" s="7">
        <f>Table2[[#This Row],[Price]]*Table2[[#This Row],[Target (QTY)]]</f>
        <v>70528.457107843133</v>
      </c>
    </row>
    <row r="155" spans="1:6" x14ac:dyDescent="0.25">
      <c r="A155" s="4">
        <v>4</v>
      </c>
      <c r="B155" s="4" t="s">
        <v>139</v>
      </c>
      <c r="C155" s="4" t="s">
        <v>98</v>
      </c>
      <c r="D155" s="7">
        <v>11471.548872180452</v>
      </c>
      <c r="E155" s="7">
        <v>5</v>
      </c>
      <c r="F155" s="7">
        <f>Table2[[#This Row],[Price]]*Table2[[#This Row],[Target (QTY)]]</f>
        <v>57357.744360902259</v>
      </c>
    </row>
    <row r="156" spans="1:6" x14ac:dyDescent="0.25">
      <c r="A156" s="4">
        <v>4</v>
      </c>
      <c r="B156" s="4" t="s">
        <v>139</v>
      </c>
      <c r="C156" s="4" t="s">
        <v>99</v>
      </c>
      <c r="D156" s="7">
        <v>12374.181818181818</v>
      </c>
      <c r="E156" s="7">
        <v>3</v>
      </c>
      <c r="F156" s="7">
        <f>Table2[[#This Row],[Price]]*Table2[[#This Row],[Target (QTY)]]</f>
        <v>37122.545454545456</v>
      </c>
    </row>
    <row r="157" spans="1:6" x14ac:dyDescent="0.25">
      <c r="A157" s="4">
        <v>4</v>
      </c>
      <c r="B157" s="4" t="s">
        <v>139</v>
      </c>
      <c r="C157" s="4" t="s">
        <v>95</v>
      </c>
      <c r="D157" s="7">
        <v>12513.875</v>
      </c>
      <c r="E157" s="7">
        <v>5</v>
      </c>
      <c r="F157" s="7">
        <f>Table2[[#This Row],[Price]]*Table2[[#This Row],[Target (QTY)]]</f>
        <v>62569.375</v>
      </c>
    </row>
    <row r="158" spans="1:6" x14ac:dyDescent="0.25">
      <c r="A158" s="4">
        <v>4</v>
      </c>
      <c r="B158" s="4" t="s">
        <v>139</v>
      </c>
      <c r="C158" s="4" t="s">
        <v>94</v>
      </c>
      <c r="D158" s="7">
        <v>13311.20516304348</v>
      </c>
      <c r="E158" s="7">
        <v>6</v>
      </c>
      <c r="F158" s="7">
        <f>Table2[[#This Row],[Price]]*Table2[[#This Row],[Target (QTY)]]</f>
        <v>79867.230978260879</v>
      </c>
    </row>
    <row r="159" spans="1:6" x14ac:dyDescent="0.25">
      <c r="A159" s="4">
        <v>4</v>
      </c>
      <c r="B159" s="4" t="s">
        <v>139</v>
      </c>
      <c r="C159" s="4" t="s">
        <v>92</v>
      </c>
      <c r="D159" s="7">
        <v>14097.158980582524</v>
      </c>
      <c r="E159" s="7">
        <v>4</v>
      </c>
      <c r="F159" s="7">
        <f>Table2[[#This Row],[Price]]*Table2[[#This Row],[Target (QTY)]]</f>
        <v>56388.635922330097</v>
      </c>
    </row>
    <row r="160" spans="1:6" x14ac:dyDescent="0.25">
      <c r="A160" s="4">
        <v>4</v>
      </c>
      <c r="B160" s="4" t="s">
        <v>139</v>
      </c>
      <c r="C160" s="4" t="s">
        <v>96</v>
      </c>
      <c r="D160" s="7">
        <v>14978.833333333334</v>
      </c>
      <c r="E160" s="7">
        <v>2</v>
      </c>
      <c r="F160" s="7">
        <f>Table2[[#This Row],[Price]]*Table2[[#This Row],[Target (QTY)]]</f>
        <v>29957.666666666668</v>
      </c>
    </row>
    <row r="161" spans="1:6" x14ac:dyDescent="0.25">
      <c r="A161" s="6">
        <v>4</v>
      </c>
      <c r="B161" s="4" t="s">
        <v>139</v>
      </c>
      <c r="C161" s="6" t="s">
        <v>100</v>
      </c>
      <c r="D161" s="7">
        <v>18808.489795918365</v>
      </c>
      <c r="E161" s="7">
        <v>2</v>
      </c>
      <c r="F161" s="7">
        <f>Table2[[#This Row],[Price]]*Table2[[#This Row],[Target (QTY)]]</f>
        <v>37616.979591836731</v>
      </c>
    </row>
    <row r="162" spans="1:6" x14ac:dyDescent="0.25">
      <c r="A162" s="4">
        <v>4</v>
      </c>
      <c r="B162" s="4" t="s">
        <v>140</v>
      </c>
      <c r="C162" s="4" t="s">
        <v>93</v>
      </c>
      <c r="D162" s="7">
        <v>8942.9686411149833</v>
      </c>
      <c r="E162" s="7">
        <v>6</v>
      </c>
      <c r="F162" s="7">
        <f>Table2[[#This Row],[Price]]*Table2[[#This Row],[Target (QTY)]]</f>
        <v>53657.811846689903</v>
      </c>
    </row>
    <row r="163" spans="1:6" x14ac:dyDescent="0.25">
      <c r="A163" s="4">
        <v>4</v>
      </c>
      <c r="B163" s="4" t="s">
        <v>140</v>
      </c>
      <c r="C163" s="4" t="s">
        <v>101</v>
      </c>
      <c r="D163" s="7">
        <v>9307.4868421052633</v>
      </c>
      <c r="E163" s="7">
        <v>2</v>
      </c>
      <c r="F163" s="7">
        <f>Table2[[#This Row],[Price]]*Table2[[#This Row],[Target (QTY)]]</f>
        <v>18614.973684210527</v>
      </c>
    </row>
    <row r="164" spans="1:6" x14ac:dyDescent="0.25">
      <c r="A164" s="4">
        <v>4</v>
      </c>
      <c r="B164" s="4" t="s">
        <v>140</v>
      </c>
      <c r="C164" s="4" t="s">
        <v>97</v>
      </c>
      <c r="D164" s="7">
        <v>10075.493872549019</v>
      </c>
      <c r="E164" s="7">
        <v>7</v>
      </c>
      <c r="F164" s="7">
        <f>Table2[[#This Row],[Price]]*Table2[[#This Row],[Target (QTY)]]</f>
        <v>70528.457107843133</v>
      </c>
    </row>
    <row r="165" spans="1:6" x14ac:dyDescent="0.25">
      <c r="A165" s="4">
        <v>4</v>
      </c>
      <c r="B165" s="4" t="s">
        <v>140</v>
      </c>
      <c r="C165" s="4" t="s">
        <v>98</v>
      </c>
      <c r="D165" s="7">
        <v>10874.072368421053</v>
      </c>
      <c r="E165" s="7">
        <v>4</v>
      </c>
      <c r="F165" s="7">
        <f>Table2[[#This Row],[Price]]*Table2[[#This Row],[Target (QTY)]]</f>
        <v>43496.289473684214</v>
      </c>
    </row>
    <row r="166" spans="1:6" x14ac:dyDescent="0.25">
      <c r="A166" s="4">
        <v>4</v>
      </c>
      <c r="B166" s="4" t="s">
        <v>140</v>
      </c>
      <c r="C166" s="4" t="s">
        <v>99</v>
      </c>
      <c r="D166" s="7">
        <v>11729.693181818182</v>
      </c>
      <c r="E166" s="7">
        <v>3</v>
      </c>
      <c r="F166" s="7">
        <f>Table2[[#This Row],[Price]]*Table2[[#This Row],[Target (QTY)]]</f>
        <v>35189.079545454544</v>
      </c>
    </row>
    <row r="167" spans="1:6" x14ac:dyDescent="0.25">
      <c r="A167" s="4">
        <v>4</v>
      </c>
      <c r="B167" s="4" t="s">
        <v>140</v>
      </c>
      <c r="C167" s="4" t="s">
        <v>95</v>
      </c>
      <c r="D167" s="7">
        <v>13201.450549450548</v>
      </c>
      <c r="E167" s="7">
        <v>7</v>
      </c>
      <c r="F167" s="7">
        <f>Table2[[#This Row],[Price]]*Table2[[#This Row],[Target (QTY)]]</f>
        <v>92410.153846153844</v>
      </c>
    </row>
    <row r="168" spans="1:6" x14ac:dyDescent="0.25">
      <c r="A168" s="4">
        <v>4</v>
      </c>
      <c r="B168" s="4" t="s">
        <v>140</v>
      </c>
      <c r="C168" s="4" t="s">
        <v>94</v>
      </c>
      <c r="D168" s="7">
        <v>14042.590062111803</v>
      </c>
      <c r="E168" s="7">
        <v>6</v>
      </c>
      <c r="F168" s="7">
        <f>Table2[[#This Row],[Price]]*Table2[[#This Row],[Target (QTY)]]</f>
        <v>84255.540372670817</v>
      </c>
    </row>
    <row r="169" spans="1:6" x14ac:dyDescent="0.25">
      <c r="A169" s="4">
        <v>4</v>
      </c>
      <c r="B169" s="4" t="s">
        <v>140</v>
      </c>
      <c r="C169" s="4" t="s">
        <v>92</v>
      </c>
      <c r="D169" s="7">
        <v>14097.158980582524</v>
      </c>
      <c r="E169" s="7">
        <v>5</v>
      </c>
      <c r="F169" s="7">
        <f>Table2[[#This Row],[Price]]*Table2[[#This Row],[Target (QTY)]]</f>
        <v>70485.794902912618</v>
      </c>
    </row>
    <row r="170" spans="1:6" x14ac:dyDescent="0.25">
      <c r="A170" s="4">
        <v>4</v>
      </c>
      <c r="B170" s="4" t="s">
        <v>140</v>
      </c>
      <c r="C170" s="4" t="s">
        <v>96</v>
      </c>
      <c r="D170" s="7">
        <v>14978.833333333334</v>
      </c>
      <c r="E170" s="7">
        <v>7</v>
      </c>
      <c r="F170" s="7">
        <f>Table2[[#This Row],[Price]]*Table2[[#This Row],[Target (QTY)]]</f>
        <v>104851.83333333334</v>
      </c>
    </row>
    <row r="171" spans="1:6" x14ac:dyDescent="0.25">
      <c r="A171" s="6">
        <v>4</v>
      </c>
      <c r="B171" s="4" t="s">
        <v>140</v>
      </c>
      <c r="C171" s="6" t="s">
        <v>100</v>
      </c>
      <c r="D171" s="7">
        <v>17828.88095238095</v>
      </c>
      <c r="E171" s="7">
        <v>4</v>
      </c>
      <c r="F171" s="7">
        <f>Table2[[#This Row],[Price]]*Table2[[#This Row],[Target (QTY)]]</f>
        <v>71315.523809523802</v>
      </c>
    </row>
    <row r="172" spans="1:6" x14ac:dyDescent="0.25">
      <c r="A172" s="4">
        <v>4</v>
      </c>
      <c r="B172" s="4" t="s">
        <v>141</v>
      </c>
      <c r="C172" s="4" t="s">
        <v>93</v>
      </c>
      <c r="D172" s="7">
        <v>8477.1890243902435</v>
      </c>
      <c r="E172" s="7">
        <v>5</v>
      </c>
      <c r="F172" s="7">
        <f>Table2[[#This Row],[Price]]*Table2[[#This Row],[Target (QTY)]]</f>
        <v>42385.945121951219</v>
      </c>
    </row>
    <row r="173" spans="1:6" x14ac:dyDescent="0.25">
      <c r="A173" s="4">
        <v>4</v>
      </c>
      <c r="B173" s="4" t="s">
        <v>141</v>
      </c>
      <c r="C173" s="4" t="s">
        <v>101</v>
      </c>
      <c r="D173" s="7">
        <v>9818.8872180451126</v>
      </c>
      <c r="E173" s="7">
        <v>6</v>
      </c>
      <c r="F173" s="7">
        <f>Table2[[#This Row],[Price]]*Table2[[#This Row],[Target (QTY)]]</f>
        <v>58913.323308270672</v>
      </c>
    </row>
    <row r="174" spans="1:6" x14ac:dyDescent="0.25">
      <c r="A174" s="4">
        <v>4</v>
      </c>
      <c r="B174" s="4" t="s">
        <v>141</v>
      </c>
      <c r="C174" s="4" t="s">
        <v>97</v>
      </c>
      <c r="D174" s="7">
        <v>10629.09243697479</v>
      </c>
      <c r="E174" s="7">
        <v>5</v>
      </c>
      <c r="F174" s="7">
        <f>Table2[[#This Row],[Price]]*Table2[[#This Row],[Target (QTY)]]</f>
        <v>53145.462184873948</v>
      </c>
    </row>
    <row r="175" spans="1:6" x14ac:dyDescent="0.25">
      <c r="A175" s="4">
        <v>4</v>
      </c>
      <c r="B175" s="4" t="s">
        <v>141</v>
      </c>
      <c r="C175" s="4" t="s">
        <v>98</v>
      </c>
      <c r="D175" s="7">
        <v>10874.072368421053</v>
      </c>
      <c r="E175" s="7">
        <v>5</v>
      </c>
      <c r="F175" s="7">
        <f>Table2[[#This Row],[Price]]*Table2[[#This Row],[Target (QTY)]]</f>
        <v>54370.361842105267</v>
      </c>
    </row>
    <row r="176" spans="1:6" x14ac:dyDescent="0.25">
      <c r="A176" s="4">
        <v>4</v>
      </c>
      <c r="B176" s="4" t="s">
        <v>141</v>
      </c>
      <c r="C176" s="4" t="s">
        <v>99</v>
      </c>
      <c r="D176" s="7">
        <v>11729.693181818182</v>
      </c>
      <c r="E176" s="7">
        <v>7</v>
      </c>
      <c r="F176" s="7">
        <f>Table2[[#This Row],[Price]]*Table2[[#This Row],[Target (QTY)]]</f>
        <v>82107.852272727279</v>
      </c>
    </row>
    <row r="177" spans="1:6" x14ac:dyDescent="0.25">
      <c r="A177" s="4">
        <v>4</v>
      </c>
      <c r="B177" s="4" t="s">
        <v>141</v>
      </c>
      <c r="C177" s="4" t="s">
        <v>95</v>
      </c>
      <c r="D177" s="7">
        <v>12513.875</v>
      </c>
      <c r="E177" s="7">
        <v>7</v>
      </c>
      <c r="F177" s="7">
        <f>Table2[[#This Row],[Price]]*Table2[[#This Row],[Target (QTY)]]</f>
        <v>87597.125</v>
      </c>
    </row>
    <row r="178" spans="1:6" x14ac:dyDescent="0.25">
      <c r="A178" s="4">
        <v>4</v>
      </c>
      <c r="B178" s="4" t="s">
        <v>141</v>
      </c>
      <c r="C178" s="4" t="s">
        <v>94</v>
      </c>
      <c r="D178" s="7">
        <v>13311.20516304348</v>
      </c>
      <c r="E178" s="7">
        <v>2</v>
      </c>
      <c r="F178" s="7">
        <f>Table2[[#This Row],[Price]]*Table2[[#This Row],[Target (QTY)]]</f>
        <v>26622.41032608696</v>
      </c>
    </row>
    <row r="179" spans="1:6" x14ac:dyDescent="0.25">
      <c r="A179" s="4">
        <v>4</v>
      </c>
      <c r="B179" s="4" t="s">
        <v>141</v>
      </c>
      <c r="C179" s="4" t="s">
        <v>92</v>
      </c>
      <c r="D179" s="7">
        <v>14871.728155339806</v>
      </c>
      <c r="E179" s="7">
        <v>3</v>
      </c>
      <c r="F179" s="7">
        <f>Table2[[#This Row],[Price]]*Table2[[#This Row],[Target (QTY)]]</f>
        <v>44615.184466019418</v>
      </c>
    </row>
    <row r="180" spans="1:6" x14ac:dyDescent="0.25">
      <c r="A180" s="4">
        <v>4</v>
      </c>
      <c r="B180" s="4" t="s">
        <v>141</v>
      </c>
      <c r="C180" s="4" t="s">
        <v>96</v>
      </c>
      <c r="D180" s="7">
        <v>15801.846153846154</v>
      </c>
      <c r="E180" s="7">
        <v>4</v>
      </c>
      <c r="F180" s="7">
        <f>Table2[[#This Row],[Price]]*Table2[[#This Row],[Target (QTY)]]</f>
        <v>63207.384615384617</v>
      </c>
    </row>
    <row r="181" spans="1:6" x14ac:dyDescent="0.25">
      <c r="A181" s="6">
        <v>4</v>
      </c>
      <c r="B181" s="4" t="s">
        <v>141</v>
      </c>
      <c r="C181" s="6" t="s">
        <v>100</v>
      </c>
      <c r="D181" s="7">
        <v>17828.88095238095</v>
      </c>
      <c r="E181" s="7">
        <v>3</v>
      </c>
      <c r="F181" s="7">
        <f>Table2[[#This Row],[Price]]*Table2[[#This Row],[Target (QTY)]]</f>
        <v>53486.642857142855</v>
      </c>
    </row>
    <row r="182" spans="1:6" x14ac:dyDescent="0.25">
      <c r="A182" s="4">
        <v>4</v>
      </c>
      <c r="B182" s="4" t="s">
        <v>142</v>
      </c>
      <c r="C182" s="4" t="s">
        <v>93</v>
      </c>
      <c r="D182" s="7">
        <v>8477.1890243902435</v>
      </c>
      <c r="E182" s="7">
        <v>2</v>
      </c>
      <c r="F182" s="7">
        <f>Table2[[#This Row],[Price]]*Table2[[#This Row],[Target (QTY)]]</f>
        <v>16954.378048780487</v>
      </c>
    </row>
    <row r="183" spans="1:6" x14ac:dyDescent="0.25">
      <c r="A183" s="4">
        <v>4</v>
      </c>
      <c r="B183" s="4" t="s">
        <v>142</v>
      </c>
      <c r="C183" s="4" t="s">
        <v>101</v>
      </c>
      <c r="D183" s="7">
        <v>9307.4868421052633</v>
      </c>
      <c r="E183" s="7">
        <v>3</v>
      </c>
      <c r="F183" s="7">
        <f>Table2[[#This Row],[Price]]*Table2[[#This Row],[Target (QTY)]]</f>
        <v>27922.46052631579</v>
      </c>
    </row>
    <row r="184" spans="1:6" x14ac:dyDescent="0.25">
      <c r="A184" s="4">
        <v>4</v>
      </c>
      <c r="B184" s="4" t="s">
        <v>142</v>
      </c>
      <c r="C184" s="4" t="s">
        <v>97</v>
      </c>
      <c r="D184" s="7">
        <v>10075.493872549019</v>
      </c>
      <c r="E184" s="7">
        <v>5</v>
      </c>
      <c r="F184" s="7">
        <f>Table2[[#This Row],[Price]]*Table2[[#This Row],[Target (QTY)]]</f>
        <v>50377.469362745098</v>
      </c>
    </row>
    <row r="185" spans="1:6" x14ac:dyDescent="0.25">
      <c r="A185" s="4">
        <v>4</v>
      </c>
      <c r="B185" s="4" t="s">
        <v>142</v>
      </c>
      <c r="C185" s="4" t="s">
        <v>98</v>
      </c>
      <c r="D185" s="7">
        <v>11471.548872180452</v>
      </c>
      <c r="E185" s="7">
        <v>7</v>
      </c>
      <c r="F185" s="7">
        <f>Table2[[#This Row],[Price]]*Table2[[#This Row],[Target (QTY)]]</f>
        <v>80300.84210526316</v>
      </c>
    </row>
    <row r="186" spans="1:6" x14ac:dyDescent="0.25">
      <c r="A186" s="4">
        <v>4</v>
      </c>
      <c r="B186" s="4" t="s">
        <v>142</v>
      </c>
      <c r="C186" s="4" t="s">
        <v>99</v>
      </c>
      <c r="D186" s="7">
        <v>12374.181818181818</v>
      </c>
      <c r="E186" s="7">
        <v>4</v>
      </c>
      <c r="F186" s="7">
        <f>Table2[[#This Row],[Price]]*Table2[[#This Row],[Target (QTY)]]</f>
        <v>49496.727272727272</v>
      </c>
    </row>
    <row r="187" spans="1:6" x14ac:dyDescent="0.25">
      <c r="A187" s="4">
        <v>4</v>
      </c>
      <c r="B187" s="4" t="s">
        <v>142</v>
      </c>
      <c r="C187" s="4" t="s">
        <v>95</v>
      </c>
      <c r="D187" s="7">
        <v>12513.875</v>
      </c>
      <c r="E187" s="7">
        <v>2</v>
      </c>
      <c r="F187" s="7">
        <f>Table2[[#This Row],[Price]]*Table2[[#This Row],[Target (QTY)]]</f>
        <v>25027.75</v>
      </c>
    </row>
    <row r="188" spans="1:6" x14ac:dyDescent="0.25">
      <c r="A188" s="4">
        <v>4</v>
      </c>
      <c r="B188" s="4" t="s">
        <v>142</v>
      </c>
      <c r="C188" s="4" t="s">
        <v>94</v>
      </c>
      <c r="D188" s="7">
        <v>13311.20516304348</v>
      </c>
      <c r="E188" s="7">
        <v>3</v>
      </c>
      <c r="F188" s="7">
        <f>Table2[[#This Row],[Price]]*Table2[[#This Row],[Target (QTY)]]</f>
        <v>39933.61548913044</v>
      </c>
    </row>
    <row r="189" spans="1:6" x14ac:dyDescent="0.25">
      <c r="A189" s="4">
        <v>4</v>
      </c>
      <c r="B189" s="4" t="s">
        <v>142</v>
      </c>
      <c r="C189" s="4" t="s">
        <v>92</v>
      </c>
      <c r="D189" s="7">
        <v>14097.158980582524</v>
      </c>
      <c r="E189" s="7">
        <v>6</v>
      </c>
      <c r="F189" s="7">
        <f>Table2[[#This Row],[Price]]*Table2[[#This Row],[Target (QTY)]]</f>
        <v>84582.953883495153</v>
      </c>
    </row>
    <row r="190" spans="1:6" x14ac:dyDescent="0.25">
      <c r="A190" s="4">
        <v>4</v>
      </c>
      <c r="B190" s="4" t="s">
        <v>142</v>
      </c>
      <c r="C190" s="4" t="s">
        <v>96</v>
      </c>
      <c r="D190" s="7">
        <v>14978.833333333334</v>
      </c>
      <c r="E190" s="7">
        <v>3</v>
      </c>
      <c r="F190" s="7">
        <f>Table2[[#This Row],[Price]]*Table2[[#This Row],[Target (QTY)]]</f>
        <v>44936.5</v>
      </c>
    </row>
    <row r="191" spans="1:6" x14ac:dyDescent="0.25">
      <c r="A191" s="6">
        <v>4</v>
      </c>
      <c r="B191" s="4" t="s">
        <v>142</v>
      </c>
      <c r="C191" s="6" t="s">
        <v>100</v>
      </c>
      <c r="D191" s="7">
        <v>18808.489795918365</v>
      </c>
      <c r="E191" s="7">
        <v>3</v>
      </c>
      <c r="F191" s="7">
        <f>Table2[[#This Row],[Price]]*Table2[[#This Row],[Target (QTY)]]</f>
        <v>56425.469387755096</v>
      </c>
    </row>
    <row r="192" spans="1:6" x14ac:dyDescent="0.25">
      <c r="A192" s="4">
        <v>4</v>
      </c>
      <c r="B192" s="4" t="s">
        <v>143</v>
      </c>
      <c r="C192" s="4" t="s">
        <v>93</v>
      </c>
      <c r="D192" s="7">
        <v>8942.9686411149833</v>
      </c>
      <c r="E192" s="7">
        <v>4</v>
      </c>
      <c r="F192" s="7">
        <f>Table2[[#This Row],[Price]]*Table2[[#This Row],[Target (QTY)]]</f>
        <v>35771.874564459933</v>
      </c>
    </row>
    <row r="193" spans="1:6" x14ac:dyDescent="0.25">
      <c r="A193" s="4">
        <v>4</v>
      </c>
      <c r="B193" s="4" t="s">
        <v>143</v>
      </c>
      <c r="C193" s="4" t="s">
        <v>101</v>
      </c>
      <c r="D193" s="7">
        <v>9307.4868421052633</v>
      </c>
      <c r="E193" s="7">
        <v>4</v>
      </c>
      <c r="F193" s="7">
        <f>Table2[[#This Row],[Price]]*Table2[[#This Row],[Target (QTY)]]</f>
        <v>37229.947368421053</v>
      </c>
    </row>
    <row r="194" spans="1:6" x14ac:dyDescent="0.25">
      <c r="A194" s="4">
        <v>4</v>
      </c>
      <c r="B194" s="4" t="s">
        <v>143</v>
      </c>
      <c r="C194" s="4" t="s">
        <v>97</v>
      </c>
      <c r="D194" s="7">
        <v>10075.493872549019</v>
      </c>
      <c r="E194" s="7">
        <v>6</v>
      </c>
      <c r="F194" s="7">
        <f>Table2[[#This Row],[Price]]*Table2[[#This Row],[Target (QTY)]]</f>
        <v>60452.963235294112</v>
      </c>
    </row>
    <row r="195" spans="1:6" x14ac:dyDescent="0.25">
      <c r="A195" s="4">
        <v>4</v>
      </c>
      <c r="B195" s="4" t="s">
        <v>143</v>
      </c>
      <c r="C195" s="4" t="s">
        <v>98</v>
      </c>
      <c r="D195" s="7">
        <v>10874.072368421053</v>
      </c>
      <c r="E195" s="7">
        <v>3</v>
      </c>
      <c r="F195" s="7">
        <f>Table2[[#This Row],[Price]]*Table2[[#This Row],[Target (QTY)]]</f>
        <v>32622.21710526316</v>
      </c>
    </row>
    <row r="196" spans="1:6" x14ac:dyDescent="0.25">
      <c r="A196" s="4">
        <v>4</v>
      </c>
      <c r="B196" s="4" t="s">
        <v>143</v>
      </c>
      <c r="C196" s="4" t="s">
        <v>99</v>
      </c>
      <c r="D196" s="7">
        <v>11729.693181818182</v>
      </c>
      <c r="E196" s="7">
        <v>6</v>
      </c>
      <c r="F196" s="7">
        <f>Table2[[#This Row],[Price]]*Table2[[#This Row],[Target (QTY)]]</f>
        <v>70378.159090909088</v>
      </c>
    </row>
    <row r="197" spans="1:6" x14ac:dyDescent="0.25">
      <c r="A197" s="4">
        <v>4</v>
      </c>
      <c r="B197" s="4" t="s">
        <v>143</v>
      </c>
      <c r="C197" s="4" t="s">
        <v>95</v>
      </c>
      <c r="D197" s="7">
        <v>13201.450549450548</v>
      </c>
      <c r="E197" s="7">
        <v>2</v>
      </c>
      <c r="F197" s="7">
        <f>Table2[[#This Row],[Price]]*Table2[[#This Row],[Target (QTY)]]</f>
        <v>26402.901098901097</v>
      </c>
    </row>
    <row r="198" spans="1:6" x14ac:dyDescent="0.25">
      <c r="A198" s="4">
        <v>4</v>
      </c>
      <c r="B198" s="4" t="s">
        <v>143</v>
      </c>
      <c r="C198" s="4" t="s">
        <v>94</v>
      </c>
      <c r="D198" s="7">
        <v>14042.590062111803</v>
      </c>
      <c r="E198" s="7">
        <v>7</v>
      </c>
      <c r="F198" s="7">
        <f>Table2[[#This Row],[Price]]*Table2[[#This Row],[Target (QTY)]]</f>
        <v>98298.130434782623</v>
      </c>
    </row>
    <row r="199" spans="1:6" x14ac:dyDescent="0.25">
      <c r="A199" s="4">
        <v>4</v>
      </c>
      <c r="B199" s="4" t="s">
        <v>143</v>
      </c>
      <c r="C199" s="4" t="s">
        <v>92</v>
      </c>
      <c r="D199" s="7">
        <v>14097.158980582524</v>
      </c>
      <c r="E199" s="7">
        <v>5</v>
      </c>
      <c r="F199" s="7">
        <f>Table2[[#This Row],[Price]]*Table2[[#This Row],[Target (QTY)]]</f>
        <v>70485.794902912618</v>
      </c>
    </row>
    <row r="200" spans="1:6" x14ac:dyDescent="0.25">
      <c r="A200" s="4">
        <v>4</v>
      </c>
      <c r="B200" s="4" t="s">
        <v>143</v>
      </c>
      <c r="C200" s="4" t="s">
        <v>96</v>
      </c>
      <c r="D200" s="7">
        <v>14978.833333333334</v>
      </c>
      <c r="E200" s="7">
        <v>7</v>
      </c>
      <c r="F200" s="7">
        <f>Table2[[#This Row],[Price]]*Table2[[#This Row],[Target (QTY)]]</f>
        <v>104851.83333333334</v>
      </c>
    </row>
    <row r="201" spans="1:6" x14ac:dyDescent="0.25">
      <c r="A201" s="6">
        <v>4</v>
      </c>
      <c r="B201" s="4" t="s">
        <v>143</v>
      </c>
      <c r="C201" s="6" t="s">
        <v>100</v>
      </c>
      <c r="D201" s="7">
        <v>17828.88095238095</v>
      </c>
      <c r="E201" s="7">
        <v>7</v>
      </c>
      <c r="F201" s="7">
        <f>Table2[[#This Row],[Price]]*Table2[[#This Row],[Target (QTY)]]</f>
        <v>124802.16666666666</v>
      </c>
    </row>
    <row r="202" spans="1:6" x14ac:dyDescent="0.25">
      <c r="A202" s="4">
        <v>5</v>
      </c>
      <c r="B202" s="4" t="s">
        <v>144</v>
      </c>
      <c r="C202" s="4" t="s">
        <v>93</v>
      </c>
      <c r="D202" s="7">
        <v>8477.1890243902435</v>
      </c>
      <c r="E202" s="7">
        <v>7</v>
      </c>
      <c r="F202" s="7">
        <f>Table2[[#This Row],[Price]]*Table2[[#This Row],[Target (QTY)]]</f>
        <v>59340.323170731703</v>
      </c>
    </row>
    <row r="203" spans="1:6" x14ac:dyDescent="0.25">
      <c r="A203" s="4">
        <v>5</v>
      </c>
      <c r="B203" s="4" t="s">
        <v>144</v>
      </c>
      <c r="C203" s="4" t="s">
        <v>101</v>
      </c>
      <c r="D203" s="7">
        <v>9818.8872180451126</v>
      </c>
      <c r="E203" s="7">
        <v>3</v>
      </c>
      <c r="F203" s="7">
        <f>Table2[[#This Row],[Price]]*Table2[[#This Row],[Target (QTY)]]</f>
        <v>29456.661654135336</v>
      </c>
    </row>
    <row r="204" spans="1:6" x14ac:dyDescent="0.25">
      <c r="A204" s="4">
        <v>5</v>
      </c>
      <c r="B204" s="4" t="s">
        <v>144</v>
      </c>
      <c r="C204" s="4" t="s">
        <v>97</v>
      </c>
      <c r="D204" s="7">
        <v>10629.09243697479</v>
      </c>
      <c r="E204" s="7">
        <v>5</v>
      </c>
      <c r="F204" s="7">
        <f>Table2[[#This Row],[Price]]*Table2[[#This Row],[Target (QTY)]]</f>
        <v>53145.462184873948</v>
      </c>
    </row>
    <row r="205" spans="1:6" x14ac:dyDescent="0.25">
      <c r="A205" s="4">
        <v>5</v>
      </c>
      <c r="B205" s="4" t="s">
        <v>144</v>
      </c>
      <c r="C205" s="4" t="s">
        <v>98</v>
      </c>
      <c r="D205" s="7">
        <v>10874.072368421053</v>
      </c>
      <c r="E205" s="7">
        <v>2</v>
      </c>
      <c r="F205" s="7">
        <f>Table2[[#This Row],[Price]]*Table2[[#This Row],[Target (QTY)]]</f>
        <v>21748.144736842107</v>
      </c>
    </row>
    <row r="206" spans="1:6" x14ac:dyDescent="0.25">
      <c r="A206" s="4">
        <v>5</v>
      </c>
      <c r="B206" s="4" t="s">
        <v>144</v>
      </c>
      <c r="C206" s="4" t="s">
        <v>99</v>
      </c>
      <c r="D206" s="7">
        <v>11729.693181818182</v>
      </c>
      <c r="E206" s="7">
        <v>2</v>
      </c>
      <c r="F206" s="7">
        <f>Table2[[#This Row],[Price]]*Table2[[#This Row],[Target (QTY)]]</f>
        <v>23459.386363636364</v>
      </c>
    </row>
    <row r="207" spans="1:6" x14ac:dyDescent="0.25">
      <c r="A207" s="4">
        <v>5</v>
      </c>
      <c r="B207" s="4" t="s">
        <v>144</v>
      </c>
      <c r="C207" s="4" t="s">
        <v>95</v>
      </c>
      <c r="D207" s="7">
        <v>12513.875</v>
      </c>
      <c r="E207" s="7">
        <v>7</v>
      </c>
      <c r="F207" s="7">
        <f>Table2[[#This Row],[Price]]*Table2[[#This Row],[Target (QTY)]]</f>
        <v>87597.125</v>
      </c>
    </row>
    <row r="208" spans="1:6" x14ac:dyDescent="0.25">
      <c r="A208" s="4">
        <v>5</v>
      </c>
      <c r="B208" s="4" t="s">
        <v>144</v>
      </c>
      <c r="C208" s="4" t="s">
        <v>94</v>
      </c>
      <c r="D208" s="7">
        <v>13311.20516304348</v>
      </c>
      <c r="E208" s="7">
        <v>2</v>
      </c>
      <c r="F208" s="7">
        <f>Table2[[#This Row],[Price]]*Table2[[#This Row],[Target (QTY)]]</f>
        <v>26622.41032608696</v>
      </c>
    </row>
    <row r="209" spans="1:6" x14ac:dyDescent="0.25">
      <c r="A209" s="4">
        <v>5</v>
      </c>
      <c r="B209" s="4" t="s">
        <v>144</v>
      </c>
      <c r="C209" s="4" t="s">
        <v>92</v>
      </c>
      <c r="D209" s="7">
        <v>14871.728155339806</v>
      </c>
      <c r="E209" s="7">
        <v>5</v>
      </c>
      <c r="F209" s="7">
        <f>Table2[[#This Row],[Price]]*Table2[[#This Row],[Target (QTY)]]</f>
        <v>74358.640776699031</v>
      </c>
    </row>
    <row r="210" spans="1:6" x14ac:dyDescent="0.25">
      <c r="A210" s="4">
        <v>5</v>
      </c>
      <c r="B210" s="4" t="s">
        <v>144</v>
      </c>
      <c r="C210" s="4" t="s">
        <v>96</v>
      </c>
      <c r="D210" s="7">
        <v>15801.846153846154</v>
      </c>
      <c r="E210" s="7">
        <v>5</v>
      </c>
      <c r="F210" s="7">
        <f>Table2[[#This Row],[Price]]*Table2[[#This Row],[Target (QTY)]]</f>
        <v>79009.230769230766</v>
      </c>
    </row>
    <row r="211" spans="1:6" x14ac:dyDescent="0.25">
      <c r="A211" s="6">
        <v>5</v>
      </c>
      <c r="B211" s="4" t="s">
        <v>144</v>
      </c>
      <c r="C211" s="6" t="s">
        <v>100</v>
      </c>
      <c r="D211" s="7">
        <v>17828.88095238095</v>
      </c>
      <c r="E211" s="7">
        <v>4</v>
      </c>
      <c r="F211" s="7">
        <f>Table2[[#This Row],[Price]]*Table2[[#This Row],[Target (QTY)]]</f>
        <v>71315.523809523802</v>
      </c>
    </row>
    <row r="212" spans="1:6" x14ac:dyDescent="0.25">
      <c r="A212" s="4">
        <v>5</v>
      </c>
      <c r="B212" s="4" t="s">
        <v>145</v>
      </c>
      <c r="C212" s="4" t="s">
        <v>93</v>
      </c>
      <c r="D212" s="7">
        <v>8477.1890243902435</v>
      </c>
      <c r="E212" s="7">
        <v>2</v>
      </c>
      <c r="F212" s="7">
        <f>Table2[[#This Row],[Price]]*Table2[[#This Row],[Target (QTY)]]</f>
        <v>16954.378048780487</v>
      </c>
    </row>
    <row r="213" spans="1:6" x14ac:dyDescent="0.25">
      <c r="A213" s="4">
        <v>5</v>
      </c>
      <c r="B213" s="4" t="s">
        <v>145</v>
      </c>
      <c r="C213" s="4" t="s">
        <v>101</v>
      </c>
      <c r="D213" s="7">
        <v>9307.4868421052633</v>
      </c>
      <c r="E213" s="7">
        <v>5</v>
      </c>
      <c r="F213" s="7">
        <f>Table2[[#This Row],[Price]]*Table2[[#This Row],[Target (QTY)]]</f>
        <v>46537.43421052632</v>
      </c>
    </row>
    <row r="214" spans="1:6" x14ac:dyDescent="0.25">
      <c r="A214" s="4">
        <v>5</v>
      </c>
      <c r="B214" s="4" t="s">
        <v>145</v>
      </c>
      <c r="C214" s="4" t="s">
        <v>97</v>
      </c>
      <c r="D214" s="7">
        <v>10075.493872549019</v>
      </c>
      <c r="E214" s="7">
        <v>4</v>
      </c>
      <c r="F214" s="7">
        <f>Table2[[#This Row],[Price]]*Table2[[#This Row],[Target (QTY)]]</f>
        <v>40301.975490196077</v>
      </c>
    </row>
    <row r="215" spans="1:6" x14ac:dyDescent="0.25">
      <c r="A215" s="4">
        <v>5</v>
      </c>
      <c r="B215" s="4" t="s">
        <v>145</v>
      </c>
      <c r="C215" s="4" t="s">
        <v>98</v>
      </c>
      <c r="D215" s="7">
        <v>11471.548872180452</v>
      </c>
      <c r="E215" s="7">
        <v>7</v>
      </c>
      <c r="F215" s="7">
        <f>Table2[[#This Row],[Price]]*Table2[[#This Row],[Target (QTY)]]</f>
        <v>80300.84210526316</v>
      </c>
    </row>
    <row r="216" spans="1:6" x14ac:dyDescent="0.25">
      <c r="A216" s="4">
        <v>5</v>
      </c>
      <c r="B216" s="4" t="s">
        <v>145</v>
      </c>
      <c r="C216" s="4" t="s">
        <v>99</v>
      </c>
      <c r="D216" s="7">
        <v>12374.181818181818</v>
      </c>
      <c r="E216" s="7">
        <v>2</v>
      </c>
      <c r="F216" s="7">
        <f>Table2[[#This Row],[Price]]*Table2[[#This Row],[Target (QTY)]]</f>
        <v>24748.363636363636</v>
      </c>
    </row>
    <row r="217" spans="1:6" x14ac:dyDescent="0.25">
      <c r="A217" s="4">
        <v>5</v>
      </c>
      <c r="B217" s="4" t="s">
        <v>145</v>
      </c>
      <c r="C217" s="4" t="s">
        <v>95</v>
      </c>
      <c r="D217" s="7">
        <v>12513.875</v>
      </c>
      <c r="E217" s="7">
        <v>6</v>
      </c>
      <c r="F217" s="7">
        <f>Table2[[#This Row],[Price]]*Table2[[#This Row],[Target (QTY)]]</f>
        <v>75083.25</v>
      </c>
    </row>
    <row r="218" spans="1:6" x14ac:dyDescent="0.25">
      <c r="A218" s="4">
        <v>5</v>
      </c>
      <c r="B218" s="4" t="s">
        <v>145</v>
      </c>
      <c r="C218" s="4" t="s">
        <v>94</v>
      </c>
      <c r="D218" s="7">
        <v>13311.20516304348</v>
      </c>
      <c r="E218" s="7">
        <v>7</v>
      </c>
      <c r="F218" s="7">
        <f>Table2[[#This Row],[Price]]*Table2[[#This Row],[Target (QTY)]]</f>
        <v>93178.436141304352</v>
      </c>
    </row>
    <row r="219" spans="1:6" x14ac:dyDescent="0.25">
      <c r="A219" s="4">
        <v>5</v>
      </c>
      <c r="B219" s="4" t="s">
        <v>145</v>
      </c>
      <c r="C219" s="4" t="s">
        <v>92</v>
      </c>
      <c r="D219" s="7">
        <v>14097.158980582524</v>
      </c>
      <c r="E219" s="7">
        <v>7</v>
      </c>
      <c r="F219" s="7">
        <f>Table2[[#This Row],[Price]]*Table2[[#This Row],[Target (QTY)]]</f>
        <v>98680.112864077673</v>
      </c>
    </row>
    <row r="220" spans="1:6" x14ac:dyDescent="0.25">
      <c r="A220" s="4">
        <v>5</v>
      </c>
      <c r="B220" s="4" t="s">
        <v>145</v>
      </c>
      <c r="C220" s="4" t="s">
        <v>96</v>
      </c>
      <c r="D220" s="7">
        <v>14978.833333333334</v>
      </c>
      <c r="E220" s="7">
        <v>3</v>
      </c>
      <c r="F220" s="7">
        <f>Table2[[#This Row],[Price]]*Table2[[#This Row],[Target (QTY)]]</f>
        <v>44936.5</v>
      </c>
    </row>
    <row r="221" spans="1:6" x14ac:dyDescent="0.25">
      <c r="A221" s="6">
        <v>5</v>
      </c>
      <c r="B221" s="4" t="s">
        <v>145</v>
      </c>
      <c r="C221" s="6" t="s">
        <v>100</v>
      </c>
      <c r="D221" s="7">
        <v>18808.489795918365</v>
      </c>
      <c r="E221" s="7">
        <v>5</v>
      </c>
      <c r="F221" s="7">
        <f>Table2[[#This Row],[Price]]*Table2[[#This Row],[Target (QTY)]]</f>
        <v>94042.448979591834</v>
      </c>
    </row>
    <row r="222" spans="1:6" x14ac:dyDescent="0.25">
      <c r="A222" s="4">
        <v>5</v>
      </c>
      <c r="B222" s="4" t="s">
        <v>146</v>
      </c>
      <c r="C222" s="4" t="s">
        <v>93</v>
      </c>
      <c r="D222" s="7">
        <v>8942.9686411149833</v>
      </c>
      <c r="E222" s="7">
        <v>6</v>
      </c>
      <c r="F222" s="7">
        <f>Table2[[#This Row],[Price]]*Table2[[#This Row],[Target (QTY)]]</f>
        <v>53657.811846689903</v>
      </c>
    </row>
    <row r="223" spans="1:6" x14ac:dyDescent="0.25">
      <c r="A223" s="4">
        <v>5</v>
      </c>
      <c r="B223" s="4" t="s">
        <v>146</v>
      </c>
      <c r="C223" s="4" t="s">
        <v>101</v>
      </c>
      <c r="D223" s="7">
        <v>9307.4868421052633</v>
      </c>
      <c r="E223" s="7">
        <v>3</v>
      </c>
      <c r="F223" s="7">
        <f>Table2[[#This Row],[Price]]*Table2[[#This Row],[Target (QTY)]]</f>
        <v>27922.46052631579</v>
      </c>
    </row>
    <row r="224" spans="1:6" x14ac:dyDescent="0.25">
      <c r="A224" s="4">
        <v>5</v>
      </c>
      <c r="B224" s="4" t="s">
        <v>146</v>
      </c>
      <c r="C224" s="4" t="s">
        <v>97</v>
      </c>
      <c r="D224" s="7">
        <v>10075.493872549019</v>
      </c>
      <c r="E224" s="7">
        <v>7</v>
      </c>
      <c r="F224" s="7">
        <f>Table2[[#This Row],[Price]]*Table2[[#This Row],[Target (QTY)]]</f>
        <v>70528.457107843133</v>
      </c>
    </row>
    <row r="225" spans="1:6" x14ac:dyDescent="0.25">
      <c r="A225" s="4">
        <v>5</v>
      </c>
      <c r="B225" s="4" t="s">
        <v>146</v>
      </c>
      <c r="C225" s="4" t="s">
        <v>98</v>
      </c>
      <c r="D225" s="7">
        <v>10874.072368421053</v>
      </c>
      <c r="E225" s="7">
        <v>7</v>
      </c>
      <c r="F225" s="7">
        <f>Table2[[#This Row],[Price]]*Table2[[#This Row],[Target (QTY)]]</f>
        <v>76118.506578947374</v>
      </c>
    </row>
    <row r="226" spans="1:6" x14ac:dyDescent="0.25">
      <c r="A226" s="4">
        <v>5</v>
      </c>
      <c r="B226" s="4" t="s">
        <v>146</v>
      </c>
      <c r="C226" s="4" t="s">
        <v>99</v>
      </c>
      <c r="D226" s="7">
        <v>11729.693181818182</v>
      </c>
      <c r="E226" s="7">
        <v>4</v>
      </c>
      <c r="F226" s="7">
        <f>Table2[[#This Row],[Price]]*Table2[[#This Row],[Target (QTY)]]</f>
        <v>46918.772727272728</v>
      </c>
    </row>
    <row r="227" spans="1:6" x14ac:dyDescent="0.25">
      <c r="A227" s="4">
        <v>5</v>
      </c>
      <c r="B227" s="4" t="s">
        <v>146</v>
      </c>
      <c r="C227" s="4" t="s">
        <v>95</v>
      </c>
      <c r="D227" s="7">
        <v>13201.450549450548</v>
      </c>
      <c r="E227" s="7">
        <v>5</v>
      </c>
      <c r="F227" s="7">
        <f>Table2[[#This Row],[Price]]*Table2[[#This Row],[Target (QTY)]]</f>
        <v>66007.252747252744</v>
      </c>
    </row>
    <row r="228" spans="1:6" x14ac:dyDescent="0.25">
      <c r="A228" s="4">
        <v>5</v>
      </c>
      <c r="B228" s="4" t="s">
        <v>146</v>
      </c>
      <c r="C228" s="4" t="s">
        <v>94</v>
      </c>
      <c r="D228" s="7">
        <v>14042.590062111803</v>
      </c>
      <c r="E228" s="7">
        <v>2</v>
      </c>
      <c r="F228" s="7">
        <f>Table2[[#This Row],[Price]]*Table2[[#This Row],[Target (QTY)]]</f>
        <v>28085.180124223607</v>
      </c>
    </row>
    <row r="229" spans="1:6" x14ac:dyDescent="0.25">
      <c r="A229" s="4">
        <v>5</v>
      </c>
      <c r="B229" s="4" t="s">
        <v>146</v>
      </c>
      <c r="C229" s="4" t="s">
        <v>92</v>
      </c>
      <c r="D229" s="7">
        <v>14097.158980582524</v>
      </c>
      <c r="E229" s="7">
        <v>6</v>
      </c>
      <c r="F229" s="7">
        <f>Table2[[#This Row],[Price]]*Table2[[#This Row],[Target (QTY)]]</f>
        <v>84582.953883495153</v>
      </c>
    </row>
    <row r="230" spans="1:6" x14ac:dyDescent="0.25">
      <c r="A230" s="4">
        <v>5</v>
      </c>
      <c r="B230" s="4" t="s">
        <v>146</v>
      </c>
      <c r="C230" s="4" t="s">
        <v>96</v>
      </c>
      <c r="D230" s="7">
        <v>14978.833333333334</v>
      </c>
      <c r="E230" s="7">
        <v>6</v>
      </c>
      <c r="F230" s="7">
        <f>Table2[[#This Row],[Price]]*Table2[[#This Row],[Target (QTY)]]</f>
        <v>89873</v>
      </c>
    </row>
    <row r="231" spans="1:6" x14ac:dyDescent="0.25">
      <c r="A231" s="6">
        <v>5</v>
      </c>
      <c r="B231" s="4" t="s">
        <v>146</v>
      </c>
      <c r="C231" s="6" t="s">
        <v>100</v>
      </c>
      <c r="D231" s="7">
        <v>17828.88095238095</v>
      </c>
      <c r="E231" s="7">
        <v>6</v>
      </c>
      <c r="F231" s="7">
        <f>Table2[[#This Row],[Price]]*Table2[[#This Row],[Target (QTY)]]</f>
        <v>106973.28571428571</v>
      </c>
    </row>
    <row r="232" spans="1:6" x14ac:dyDescent="0.25">
      <c r="A232" s="4">
        <v>5</v>
      </c>
      <c r="B232" s="4" t="s">
        <v>147</v>
      </c>
      <c r="C232" s="4" t="s">
        <v>93</v>
      </c>
      <c r="D232" s="7">
        <v>8477.1890243902435</v>
      </c>
      <c r="E232" s="7">
        <v>7</v>
      </c>
      <c r="F232" s="7">
        <f>Table2[[#This Row],[Price]]*Table2[[#This Row],[Target (QTY)]]</f>
        <v>59340.323170731703</v>
      </c>
    </row>
    <row r="233" spans="1:6" x14ac:dyDescent="0.25">
      <c r="A233" s="4">
        <v>5</v>
      </c>
      <c r="B233" s="4" t="s">
        <v>147</v>
      </c>
      <c r="C233" s="4" t="s">
        <v>101</v>
      </c>
      <c r="D233" s="7">
        <v>9818.8872180451126</v>
      </c>
      <c r="E233" s="7">
        <v>6</v>
      </c>
      <c r="F233" s="7">
        <f>Table2[[#This Row],[Price]]*Table2[[#This Row],[Target (QTY)]]</f>
        <v>58913.323308270672</v>
      </c>
    </row>
    <row r="234" spans="1:6" x14ac:dyDescent="0.25">
      <c r="A234" s="4">
        <v>5</v>
      </c>
      <c r="B234" s="4" t="s">
        <v>147</v>
      </c>
      <c r="C234" s="4" t="s">
        <v>97</v>
      </c>
      <c r="D234" s="7">
        <v>10629.09243697479</v>
      </c>
      <c r="E234" s="7">
        <v>2</v>
      </c>
      <c r="F234" s="7">
        <f>Table2[[#This Row],[Price]]*Table2[[#This Row],[Target (QTY)]]</f>
        <v>21258.18487394958</v>
      </c>
    </row>
    <row r="235" spans="1:6" x14ac:dyDescent="0.25">
      <c r="A235" s="4">
        <v>5</v>
      </c>
      <c r="B235" s="4" t="s">
        <v>147</v>
      </c>
      <c r="C235" s="4" t="s">
        <v>98</v>
      </c>
      <c r="D235" s="7">
        <v>10874.072368421053</v>
      </c>
      <c r="E235" s="7">
        <v>5</v>
      </c>
      <c r="F235" s="7">
        <f>Table2[[#This Row],[Price]]*Table2[[#This Row],[Target (QTY)]]</f>
        <v>54370.361842105267</v>
      </c>
    </row>
    <row r="236" spans="1:6" x14ac:dyDescent="0.25">
      <c r="A236" s="4">
        <v>5</v>
      </c>
      <c r="B236" s="4" t="s">
        <v>147</v>
      </c>
      <c r="C236" s="4" t="s">
        <v>99</v>
      </c>
      <c r="D236" s="7">
        <v>11729.693181818182</v>
      </c>
      <c r="E236" s="7">
        <v>4</v>
      </c>
      <c r="F236" s="7">
        <f>Table2[[#This Row],[Price]]*Table2[[#This Row],[Target (QTY)]]</f>
        <v>46918.772727272728</v>
      </c>
    </row>
    <row r="237" spans="1:6" x14ac:dyDescent="0.25">
      <c r="A237" s="4">
        <v>5</v>
      </c>
      <c r="B237" s="4" t="s">
        <v>147</v>
      </c>
      <c r="C237" s="4" t="s">
        <v>95</v>
      </c>
      <c r="D237" s="7">
        <v>12513.875</v>
      </c>
      <c r="E237" s="7">
        <v>3</v>
      </c>
      <c r="F237" s="7">
        <f>Table2[[#This Row],[Price]]*Table2[[#This Row],[Target (QTY)]]</f>
        <v>37541.625</v>
      </c>
    </row>
    <row r="238" spans="1:6" x14ac:dyDescent="0.25">
      <c r="A238" s="4">
        <v>5</v>
      </c>
      <c r="B238" s="4" t="s">
        <v>147</v>
      </c>
      <c r="C238" s="4" t="s">
        <v>94</v>
      </c>
      <c r="D238" s="7">
        <v>13311.20516304348</v>
      </c>
      <c r="E238" s="7">
        <v>6</v>
      </c>
      <c r="F238" s="7">
        <f>Table2[[#This Row],[Price]]*Table2[[#This Row],[Target (QTY)]]</f>
        <v>79867.230978260879</v>
      </c>
    </row>
    <row r="239" spans="1:6" x14ac:dyDescent="0.25">
      <c r="A239" s="4">
        <v>5</v>
      </c>
      <c r="B239" s="4" t="s">
        <v>147</v>
      </c>
      <c r="C239" s="4" t="s">
        <v>92</v>
      </c>
      <c r="D239" s="7">
        <v>14871.728155339806</v>
      </c>
      <c r="E239" s="7">
        <v>7</v>
      </c>
      <c r="F239" s="7">
        <f>Table2[[#This Row],[Price]]*Table2[[#This Row],[Target (QTY)]]</f>
        <v>104102.09708737864</v>
      </c>
    </row>
    <row r="240" spans="1:6" x14ac:dyDescent="0.25">
      <c r="A240" s="4">
        <v>5</v>
      </c>
      <c r="B240" s="4" t="s">
        <v>147</v>
      </c>
      <c r="C240" s="4" t="s">
        <v>96</v>
      </c>
      <c r="D240" s="7">
        <v>15801.846153846154</v>
      </c>
      <c r="E240" s="7">
        <v>4</v>
      </c>
      <c r="F240" s="7">
        <f>Table2[[#This Row],[Price]]*Table2[[#This Row],[Target (QTY)]]</f>
        <v>63207.384615384617</v>
      </c>
    </row>
    <row r="241" spans="1:6" x14ac:dyDescent="0.25">
      <c r="A241" s="6">
        <v>5</v>
      </c>
      <c r="B241" s="4" t="s">
        <v>147</v>
      </c>
      <c r="C241" s="6" t="s">
        <v>100</v>
      </c>
      <c r="D241" s="7">
        <v>17828.88095238095</v>
      </c>
      <c r="E241" s="7">
        <v>3</v>
      </c>
      <c r="F241" s="7">
        <f>Table2[[#This Row],[Price]]*Table2[[#This Row],[Target (QTY)]]</f>
        <v>53486.642857142855</v>
      </c>
    </row>
    <row r="242" spans="1:6" x14ac:dyDescent="0.25">
      <c r="A242" s="4">
        <v>5</v>
      </c>
      <c r="B242" s="4" t="s">
        <v>148</v>
      </c>
      <c r="C242" s="4" t="s">
        <v>93</v>
      </c>
      <c r="D242" s="7">
        <v>8477.1890243902435</v>
      </c>
      <c r="E242" s="7">
        <v>3</v>
      </c>
      <c r="F242" s="7">
        <f>Table2[[#This Row],[Price]]*Table2[[#This Row],[Target (QTY)]]</f>
        <v>25431.567073170729</v>
      </c>
    </row>
    <row r="243" spans="1:6" x14ac:dyDescent="0.25">
      <c r="A243" s="4">
        <v>5</v>
      </c>
      <c r="B243" s="4" t="s">
        <v>148</v>
      </c>
      <c r="C243" s="4" t="s">
        <v>101</v>
      </c>
      <c r="D243" s="7">
        <v>9307.4868421052633</v>
      </c>
      <c r="E243" s="7">
        <v>2</v>
      </c>
      <c r="F243" s="7">
        <f>Table2[[#This Row],[Price]]*Table2[[#This Row],[Target (QTY)]]</f>
        <v>18614.973684210527</v>
      </c>
    </row>
    <row r="244" spans="1:6" x14ac:dyDescent="0.25">
      <c r="A244" s="4">
        <v>5</v>
      </c>
      <c r="B244" s="4" t="s">
        <v>148</v>
      </c>
      <c r="C244" s="4" t="s">
        <v>97</v>
      </c>
      <c r="D244" s="7">
        <v>10075.493872549019</v>
      </c>
      <c r="E244" s="7">
        <v>2</v>
      </c>
      <c r="F244" s="7">
        <f>Table2[[#This Row],[Price]]*Table2[[#This Row],[Target (QTY)]]</f>
        <v>20150.987745098038</v>
      </c>
    </row>
    <row r="245" spans="1:6" x14ac:dyDescent="0.25">
      <c r="A245" s="4">
        <v>5</v>
      </c>
      <c r="B245" s="4" t="s">
        <v>148</v>
      </c>
      <c r="C245" s="4" t="s">
        <v>98</v>
      </c>
      <c r="D245" s="7">
        <v>11471.548872180452</v>
      </c>
      <c r="E245" s="7">
        <v>2</v>
      </c>
      <c r="F245" s="7">
        <f>Table2[[#This Row],[Price]]*Table2[[#This Row],[Target (QTY)]]</f>
        <v>22943.097744360904</v>
      </c>
    </row>
    <row r="246" spans="1:6" x14ac:dyDescent="0.25">
      <c r="A246" s="4">
        <v>5</v>
      </c>
      <c r="B246" s="4" t="s">
        <v>148</v>
      </c>
      <c r="C246" s="4" t="s">
        <v>99</v>
      </c>
      <c r="D246" s="7">
        <v>12374.181818181818</v>
      </c>
      <c r="E246" s="7">
        <v>6</v>
      </c>
      <c r="F246" s="7">
        <f>Table2[[#This Row],[Price]]*Table2[[#This Row],[Target (QTY)]]</f>
        <v>74245.090909090912</v>
      </c>
    </row>
    <row r="247" spans="1:6" x14ac:dyDescent="0.25">
      <c r="A247" s="4">
        <v>5</v>
      </c>
      <c r="B247" s="4" t="s">
        <v>148</v>
      </c>
      <c r="C247" s="4" t="s">
        <v>95</v>
      </c>
      <c r="D247" s="7">
        <v>12513.875</v>
      </c>
      <c r="E247" s="7">
        <v>6</v>
      </c>
      <c r="F247" s="7">
        <f>Table2[[#This Row],[Price]]*Table2[[#This Row],[Target (QTY)]]</f>
        <v>75083.25</v>
      </c>
    </row>
    <row r="248" spans="1:6" x14ac:dyDescent="0.25">
      <c r="A248" s="4">
        <v>5</v>
      </c>
      <c r="B248" s="4" t="s">
        <v>148</v>
      </c>
      <c r="C248" s="4" t="s">
        <v>94</v>
      </c>
      <c r="D248" s="7">
        <v>13311.20516304348</v>
      </c>
      <c r="E248" s="7">
        <v>5</v>
      </c>
      <c r="F248" s="7">
        <f>Table2[[#This Row],[Price]]*Table2[[#This Row],[Target (QTY)]]</f>
        <v>66556.025815217406</v>
      </c>
    </row>
    <row r="249" spans="1:6" x14ac:dyDescent="0.25">
      <c r="A249" s="4">
        <v>5</v>
      </c>
      <c r="B249" s="4" t="s">
        <v>148</v>
      </c>
      <c r="C249" s="4" t="s">
        <v>92</v>
      </c>
      <c r="D249" s="7">
        <v>14097.158980582524</v>
      </c>
      <c r="E249" s="7">
        <v>7</v>
      </c>
      <c r="F249" s="7">
        <f>Table2[[#This Row],[Price]]*Table2[[#This Row],[Target (QTY)]]</f>
        <v>98680.112864077673</v>
      </c>
    </row>
    <row r="250" spans="1:6" x14ac:dyDescent="0.25">
      <c r="A250" s="4">
        <v>5</v>
      </c>
      <c r="B250" s="4" t="s">
        <v>148</v>
      </c>
      <c r="C250" s="4" t="s">
        <v>96</v>
      </c>
      <c r="D250" s="7">
        <v>14978.833333333334</v>
      </c>
      <c r="E250" s="7">
        <v>3</v>
      </c>
      <c r="F250" s="7">
        <f>Table2[[#This Row],[Price]]*Table2[[#This Row],[Target (QTY)]]</f>
        <v>44936.5</v>
      </c>
    </row>
    <row r="251" spans="1:6" x14ac:dyDescent="0.25">
      <c r="A251" s="6">
        <v>5</v>
      </c>
      <c r="B251" s="4" t="s">
        <v>148</v>
      </c>
      <c r="C251" s="6" t="s">
        <v>100</v>
      </c>
      <c r="D251" s="7">
        <v>18808.489795918365</v>
      </c>
      <c r="E251" s="7">
        <v>5</v>
      </c>
      <c r="F251" s="7">
        <f>Table2[[#This Row],[Price]]*Table2[[#This Row],[Target (QTY)]]</f>
        <v>94042.448979591834</v>
      </c>
    </row>
  </sheetData>
  <sortState xmlns:xlrd2="http://schemas.microsoft.com/office/spreadsheetml/2017/richdata2" ref="A2:C11">
    <sortCondition ref="A2:A11"/>
    <sortCondition ref="B2:B11"/>
    <sortCondition ref="C2:C11"/>
  </sortState>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62F8-03B4-462B-AAC4-4207EF12676D}">
  <sheetPr codeName="Sheet3"/>
  <dimension ref="A1:K251"/>
  <sheetViews>
    <sheetView workbookViewId="0">
      <selection activeCell="B1" sqref="B1"/>
    </sheetView>
  </sheetViews>
  <sheetFormatPr defaultRowHeight="15" x14ac:dyDescent="0.25"/>
  <cols>
    <col min="1" max="1" width="7.85546875" bestFit="1" customWidth="1"/>
    <col min="2" max="2" width="7.42578125" bestFit="1" customWidth="1"/>
    <col min="3" max="3" width="9.140625" bestFit="1" customWidth="1"/>
    <col min="4" max="4" width="10.42578125" bestFit="1" customWidth="1"/>
    <col min="5" max="5" width="11.5703125" bestFit="1" customWidth="1"/>
    <col min="7" max="7" width="10.42578125" bestFit="1" customWidth="1"/>
    <col min="8" max="8" width="6.85546875" bestFit="1" customWidth="1"/>
    <col min="9" max="9" width="8.42578125" bestFit="1" customWidth="1"/>
    <col min="10" max="10" width="8" bestFit="1" customWidth="1"/>
    <col min="11" max="11" width="9.5703125" bestFit="1" customWidth="1"/>
  </cols>
  <sheetData>
    <row r="1" spans="1:11" x14ac:dyDescent="0.25">
      <c r="A1" s="5" t="s">
        <v>0</v>
      </c>
      <c r="B1" s="5" t="s">
        <v>1</v>
      </c>
      <c r="C1" s="5" t="s">
        <v>3</v>
      </c>
      <c r="D1" s="5" t="s">
        <v>90</v>
      </c>
      <c r="E1" s="5" t="s">
        <v>91</v>
      </c>
      <c r="F1" s="5" t="s">
        <v>102</v>
      </c>
      <c r="G1" s="5" t="s">
        <v>103</v>
      </c>
      <c r="H1" s="5" t="s">
        <v>104</v>
      </c>
      <c r="I1" s="5" t="s">
        <v>106</v>
      </c>
      <c r="J1" s="5" t="s">
        <v>105</v>
      </c>
      <c r="K1" s="5" t="s">
        <v>107</v>
      </c>
    </row>
    <row r="2" spans="1:11" x14ac:dyDescent="0.25">
      <c r="A2" s="4" t="s">
        <v>113</v>
      </c>
      <c r="B2" s="4" t="s">
        <v>124</v>
      </c>
      <c r="C2" s="4" t="s">
        <v>93</v>
      </c>
      <c r="D2" s="7">
        <f>Table2[[#This Row],[Target (QTY)]]</f>
        <v>2</v>
      </c>
      <c r="E2" s="7">
        <f>Table2[[#This Row],[Target (AMNT)]]</f>
        <v>16954.378048780487</v>
      </c>
      <c r="F2" s="7">
        <f>COUNTIFS(Table1[Product],Table24[[#This Row],[Product]],Table1[Cabang],Table24[[#This Row],[Cabang]])</f>
        <v>2</v>
      </c>
      <c r="G2" s="7">
        <f>SUMIFS(Table1[Sale],Table1[Product],Table24[[#This Row],[Product]],Table1[Cabang],Table24[[#This Row],[Cabang]])</f>
        <v>10840.463414634147</v>
      </c>
      <c r="H2" s="9">
        <f>IFERROR(Table24[[#This Row],[Acvh (QTY)]]/Table24[[#This Row],[Target (QTY)]],0)</f>
        <v>1</v>
      </c>
      <c r="I2" s="8">
        <f>IFERROR(IF(Table24[[#This Row],[%(QTY)]]&lt;1,1-Table24[[#This Row],[%(QTY)]],0),0)</f>
        <v>0</v>
      </c>
      <c r="J2" s="9">
        <f>IFERROR(Table24[[#This Row],[Acvh (AMNT)]]/Table24[[#This Row],[Target (AMNT)]],0)</f>
        <v>0.63939021434135657</v>
      </c>
      <c r="K2" s="8">
        <f>IFERROR(IF(Table24[[#This Row],[%(AMNT)]]&lt;1,1-Table24[[#This Row],[%(AMNT)]],0),0)</f>
        <v>0.36060978565864343</v>
      </c>
    </row>
    <row r="3" spans="1:11" x14ac:dyDescent="0.25">
      <c r="A3" s="4" t="s">
        <v>113</v>
      </c>
      <c r="B3" s="4" t="s">
        <v>124</v>
      </c>
      <c r="C3" s="4" t="s">
        <v>101</v>
      </c>
      <c r="D3" s="7">
        <f>Table2[[#This Row],[Target (QTY)]]</f>
        <v>6</v>
      </c>
      <c r="E3" s="7">
        <f>Table2[[#This Row],[Target (AMNT)]]</f>
        <v>55844.92105263158</v>
      </c>
      <c r="F3" s="4">
        <f>COUNTIFS(Table1[Product],Table24[[#This Row],[Product]],Table1[Cabang],Table24[[#This Row],[Cabang]])</f>
        <v>4</v>
      </c>
      <c r="G3" s="4">
        <f>SUMIFS(Table1[Sale],Table1[Product],Table24[[#This Row],[Product]],Table1[Cabang],Table24[[#This Row],[Cabang]])</f>
        <v>23426.736842105263</v>
      </c>
      <c r="H3" s="9">
        <f>IFERROR(Table24[[#This Row],[Acvh (QTY)]]/Table24[[#This Row],[Target (QTY)]],0)</f>
        <v>0.66666666666666663</v>
      </c>
      <c r="I3" s="8">
        <f>IFERROR(IF(Table24[[#This Row],[%(QTY)]]&lt;1,1-Table24[[#This Row],[%(QTY)]],0),0)</f>
        <v>0.33333333333333337</v>
      </c>
      <c r="J3" s="9">
        <f>IFERROR(Table24[[#This Row],[Acvh (AMNT)]]/Table24[[#This Row],[Target (AMNT)]],0)</f>
        <v>0.41949628364639485</v>
      </c>
      <c r="K3" s="8">
        <f>IFERROR(IF(Table24[[#This Row],[%(AMNT)]]&lt;1,1-Table24[[#This Row],[%(AMNT)]],0),0)</f>
        <v>0.58050371635360509</v>
      </c>
    </row>
    <row r="4" spans="1:11" x14ac:dyDescent="0.25">
      <c r="A4" s="4" t="s">
        <v>113</v>
      </c>
      <c r="B4" s="4" t="s">
        <v>124</v>
      </c>
      <c r="C4" s="4" t="s">
        <v>97</v>
      </c>
      <c r="D4" s="7">
        <f>Table2[[#This Row],[Target (QTY)]]</f>
        <v>6</v>
      </c>
      <c r="E4" s="7">
        <f>Table2[[#This Row],[Target (AMNT)]]</f>
        <v>60452.963235294112</v>
      </c>
      <c r="F4" s="4">
        <f>COUNTIFS(Table1[Product],Table24[[#This Row],[Product]],Table1[Cabang],Table24[[#This Row],[Cabang]])</f>
        <v>7</v>
      </c>
      <c r="G4" s="4">
        <f>SUMIFS(Table1[Sale],Table1[Product],Table24[[#This Row],[Product]],Table1[Cabang],Table24[[#This Row],[Cabang]])</f>
        <v>45599.127450980399</v>
      </c>
      <c r="H4" s="9">
        <f>IFERROR(Table24[[#This Row],[Acvh (QTY)]]/Table24[[#This Row],[Target (QTY)]],0)</f>
        <v>1.1666666666666667</v>
      </c>
      <c r="I4" s="8">
        <f>IFERROR(IF(Table24[[#This Row],[%(QTY)]]&lt;1,1-Table24[[#This Row],[%(QTY)]],0),0)</f>
        <v>0</v>
      </c>
      <c r="J4" s="9">
        <f>IFERROR(Table24[[#This Row],[Acvh (AMNT)]]/Table24[[#This Row],[Target (AMNT)]],0)</f>
        <v>0.75429102248470703</v>
      </c>
      <c r="K4" s="8">
        <f>IFERROR(IF(Table24[[#This Row],[%(AMNT)]]&lt;1,1-Table24[[#This Row],[%(AMNT)]],0),0)</f>
        <v>0.24570897751529297</v>
      </c>
    </row>
    <row r="5" spans="1:11" x14ac:dyDescent="0.25">
      <c r="A5" s="4" t="s">
        <v>113</v>
      </c>
      <c r="B5" s="4" t="s">
        <v>124</v>
      </c>
      <c r="C5" s="4" t="s">
        <v>98</v>
      </c>
      <c r="D5" s="7">
        <f>Table2[[#This Row],[Target (QTY)]]</f>
        <v>6</v>
      </c>
      <c r="E5" s="7">
        <f>Table2[[#This Row],[Target (AMNT)]]</f>
        <v>68829.293233082717</v>
      </c>
      <c r="F5" s="4">
        <f>COUNTIFS(Table1[Product],Table24[[#This Row],[Product]],Table1[Cabang],Table24[[#This Row],[Cabang]])</f>
        <v>5</v>
      </c>
      <c r="G5" s="4">
        <f>SUMIFS(Table1[Sale],Table1[Product],Table24[[#This Row],[Product]],Table1[Cabang],Table24[[#This Row],[Cabang]])</f>
        <v>34843.68421052632</v>
      </c>
      <c r="H5" s="9">
        <f>IFERROR(Table24[[#This Row],[Acvh (QTY)]]/Table24[[#This Row],[Target (QTY)]],0)</f>
        <v>0.83333333333333337</v>
      </c>
      <c r="I5" s="8">
        <f>IFERROR(IF(Table24[[#This Row],[%(QTY)]]&lt;1,1-Table24[[#This Row],[%(QTY)]],0),0)</f>
        <v>0.16666666666666663</v>
      </c>
      <c r="J5" s="9">
        <f>IFERROR(Table24[[#This Row],[Acvh (AMNT)]]/Table24[[#This Row],[Target (AMNT)]],0)</f>
        <v>0.5062333575405471</v>
      </c>
      <c r="K5" s="8">
        <f>IFERROR(IF(Table24[[#This Row],[%(AMNT)]]&lt;1,1-Table24[[#This Row],[%(AMNT)]],0),0)</f>
        <v>0.4937666424594529</v>
      </c>
    </row>
    <row r="6" spans="1:11" x14ac:dyDescent="0.25">
      <c r="A6" s="4" t="s">
        <v>113</v>
      </c>
      <c r="B6" s="4" t="s">
        <v>124</v>
      </c>
      <c r="C6" s="4" t="s">
        <v>99</v>
      </c>
      <c r="D6" s="7">
        <f>Table2[[#This Row],[Target (QTY)]]</f>
        <v>5</v>
      </c>
      <c r="E6" s="7">
        <f>Table2[[#This Row],[Target (AMNT)]]</f>
        <v>61870.909090909088</v>
      </c>
      <c r="F6" s="4">
        <f>COUNTIFS(Table1[Product],Table24[[#This Row],[Product]],Table1[Cabang],Table24[[#This Row],[Cabang]])</f>
        <v>3</v>
      </c>
      <c r="G6" s="4">
        <f>SUMIFS(Table1[Sale],Table1[Product],Table24[[#This Row],[Product]],Table1[Cabang],Table24[[#This Row],[Cabang]])</f>
        <v>22631.81818181818</v>
      </c>
      <c r="H6" s="9">
        <f>IFERROR(Table24[[#This Row],[Acvh (QTY)]]/Table24[[#This Row],[Target (QTY)]],0)</f>
        <v>0.6</v>
      </c>
      <c r="I6" s="8">
        <f>IFERROR(IF(Table24[[#This Row],[%(QTY)]]&lt;1,1-Table24[[#This Row],[%(QTY)]],0),0)</f>
        <v>0.4</v>
      </c>
      <c r="J6" s="9">
        <f>IFERROR(Table24[[#This Row],[Acvh (AMNT)]]/Table24[[#This Row],[Target (AMNT)]],0)</f>
        <v>0.36579094301918952</v>
      </c>
      <c r="K6" s="8">
        <f>IFERROR(IF(Table24[[#This Row],[%(AMNT)]]&lt;1,1-Table24[[#This Row],[%(AMNT)]],0),0)</f>
        <v>0.63420905698081054</v>
      </c>
    </row>
    <row r="7" spans="1:11" x14ac:dyDescent="0.25">
      <c r="A7" s="4" t="s">
        <v>113</v>
      </c>
      <c r="B7" s="4" t="s">
        <v>124</v>
      </c>
      <c r="C7" s="4" t="s">
        <v>95</v>
      </c>
      <c r="D7" s="7">
        <f>Table2[[#This Row],[Target (QTY)]]</f>
        <v>5</v>
      </c>
      <c r="E7" s="7">
        <f>Table2[[#This Row],[Target (AMNT)]]</f>
        <v>62569.375</v>
      </c>
      <c r="F7" s="4">
        <f>COUNTIFS(Table1[Product],Table24[[#This Row],[Product]],Table1[Cabang],Table24[[#This Row],[Cabang]])</f>
        <v>1</v>
      </c>
      <c r="G7" s="4">
        <f>SUMIFS(Table1[Sale],Table1[Product],Table24[[#This Row],[Product]],Table1[Cabang],Table24[[#This Row],[Cabang]])</f>
        <v>7988.8461538461543</v>
      </c>
      <c r="H7" s="9">
        <f>IFERROR(Table24[[#This Row],[Acvh (QTY)]]/Table24[[#This Row],[Target (QTY)]],0)</f>
        <v>0.2</v>
      </c>
      <c r="I7" s="8">
        <f>IFERROR(IF(Table24[[#This Row],[%(QTY)]]&lt;1,1-Table24[[#This Row],[%(QTY)]],0),0)</f>
        <v>0.8</v>
      </c>
      <c r="J7" s="9">
        <f>IFERROR(Table24[[#This Row],[Acvh (AMNT)]]/Table24[[#This Row],[Target (AMNT)]],0)</f>
        <v>0.12767981386814484</v>
      </c>
      <c r="K7" s="8">
        <f>IFERROR(IF(Table24[[#This Row],[%(AMNT)]]&lt;1,1-Table24[[#This Row],[%(AMNT)]],0),0)</f>
        <v>0.87232018613185514</v>
      </c>
    </row>
    <row r="8" spans="1:11" x14ac:dyDescent="0.25">
      <c r="A8" s="4" t="s">
        <v>113</v>
      </c>
      <c r="B8" s="4" t="s">
        <v>124</v>
      </c>
      <c r="C8" s="4" t="s">
        <v>94</v>
      </c>
      <c r="D8" s="7">
        <f>Table2[[#This Row],[Target (QTY)]]</f>
        <v>3</v>
      </c>
      <c r="E8" s="7">
        <f>Table2[[#This Row],[Target (AMNT)]]</f>
        <v>39933.61548913044</v>
      </c>
      <c r="F8" s="4">
        <f>COUNTIFS(Table1[Product],Table24[[#This Row],[Product]],Table1[Cabang],Table24[[#This Row],[Cabang]])</f>
        <v>4</v>
      </c>
      <c r="G8" s="4">
        <f>SUMIFS(Table1[Sale],Table1[Product],Table24[[#This Row],[Product]],Table1[Cabang],Table24[[#This Row],[Cabang]])</f>
        <v>33601.043478260872</v>
      </c>
      <c r="H8" s="9">
        <f>IFERROR(Table24[[#This Row],[Acvh (QTY)]]/Table24[[#This Row],[Target (QTY)]],0)</f>
        <v>1.3333333333333333</v>
      </c>
      <c r="I8" s="8">
        <f>IFERROR(IF(Table24[[#This Row],[%(QTY)]]&lt;1,1-Table24[[#This Row],[%(QTY)]],0),0)</f>
        <v>0</v>
      </c>
      <c r="J8" s="9">
        <f>IFERROR(Table24[[#This Row],[Acvh (AMNT)]]/Table24[[#This Row],[Target (AMNT)]],0)</f>
        <v>0.8414225225213271</v>
      </c>
      <c r="K8" s="8">
        <f>IFERROR(IF(Table24[[#This Row],[%(AMNT)]]&lt;1,1-Table24[[#This Row],[%(AMNT)]],0),0)</f>
        <v>0.1585774774786729</v>
      </c>
    </row>
    <row r="9" spans="1:11" x14ac:dyDescent="0.25">
      <c r="A9" s="4" t="s">
        <v>113</v>
      </c>
      <c r="B9" s="4" t="s">
        <v>124</v>
      </c>
      <c r="C9" s="4" t="s">
        <v>92</v>
      </c>
      <c r="D9" s="7">
        <f>Table2[[#This Row],[Target (QTY)]]</f>
        <v>6</v>
      </c>
      <c r="E9" s="7">
        <f>Table2[[#This Row],[Target (AMNT)]]</f>
        <v>84582.953883495153</v>
      </c>
      <c r="F9" s="4">
        <f>COUNTIFS(Table1[Product],Table24[[#This Row],[Product]],Table1[Cabang],Table24[[#This Row],[Cabang]])</f>
        <v>6</v>
      </c>
      <c r="G9" s="4">
        <f>SUMIFS(Table1[Sale],Table1[Product],Table24[[#This Row],[Product]],Table1[Cabang],Table24[[#This Row],[Cabang]])</f>
        <v>53569.048543689314</v>
      </c>
      <c r="H9" s="9">
        <f>IFERROR(Table24[[#This Row],[Acvh (QTY)]]/Table24[[#This Row],[Target (QTY)]],0)</f>
        <v>1</v>
      </c>
      <c r="I9" s="8">
        <f>IFERROR(IF(Table24[[#This Row],[%(QTY)]]&lt;1,1-Table24[[#This Row],[%(QTY)]],0),0)</f>
        <v>0</v>
      </c>
      <c r="J9" s="9">
        <f>IFERROR(Table24[[#This Row],[Acvh (AMNT)]]/Table24[[#This Row],[Target (AMNT)]],0)</f>
        <v>0.6333314939257797</v>
      </c>
      <c r="K9" s="8">
        <f>IFERROR(IF(Table24[[#This Row],[%(AMNT)]]&lt;1,1-Table24[[#This Row],[%(AMNT)]],0),0)</f>
        <v>0.3666685060742203</v>
      </c>
    </row>
    <row r="10" spans="1:11" x14ac:dyDescent="0.25">
      <c r="A10" s="4" t="s">
        <v>113</v>
      </c>
      <c r="B10" s="4" t="s">
        <v>124</v>
      </c>
      <c r="C10" s="4" t="s">
        <v>96</v>
      </c>
      <c r="D10" s="7">
        <f>Table2[[#This Row],[Target (QTY)]]</f>
        <v>3</v>
      </c>
      <c r="E10" s="7">
        <f>Table2[[#This Row],[Target (AMNT)]]</f>
        <v>44936.5</v>
      </c>
      <c r="F10" s="4">
        <f>COUNTIFS(Table1[Product],Table24[[#This Row],[Product]],Table1[Cabang],Table24[[#This Row],[Cabang]])</f>
        <v>7</v>
      </c>
      <c r="G10" s="4">
        <f>SUMIFS(Table1[Sale],Table1[Product],Table24[[#This Row],[Product]],Table1[Cabang],Table24[[#This Row],[Cabang]])</f>
        <v>66649.20512820514</v>
      </c>
      <c r="H10" s="9">
        <f>IFERROR(Table24[[#This Row],[Acvh (QTY)]]/Table24[[#This Row],[Target (QTY)]],0)</f>
        <v>2.3333333333333335</v>
      </c>
      <c r="I10" s="8">
        <f>IFERROR(IF(Table24[[#This Row],[%(QTY)]]&lt;1,1-Table24[[#This Row],[%(QTY)]],0),0)</f>
        <v>0</v>
      </c>
      <c r="J10" s="9">
        <f>IFERROR(Table24[[#This Row],[Acvh (AMNT)]]/Table24[[#This Row],[Target (AMNT)]],0)</f>
        <v>1.4831863880855238</v>
      </c>
      <c r="K10" s="8">
        <f>IFERROR(IF(Table24[[#This Row],[%(AMNT)]]&lt;1,1-Table24[[#This Row],[%(AMNT)]],0),0)</f>
        <v>0</v>
      </c>
    </row>
    <row r="11" spans="1:11" x14ac:dyDescent="0.25">
      <c r="A11" s="4" t="s">
        <v>113</v>
      </c>
      <c r="B11" s="4" t="s">
        <v>124</v>
      </c>
      <c r="C11" s="4" t="s">
        <v>100</v>
      </c>
      <c r="D11" s="7">
        <f>Table2[[#This Row],[Target (QTY)]]</f>
        <v>6</v>
      </c>
      <c r="E11" s="7">
        <f>Table2[[#This Row],[Target (AMNT)]]</f>
        <v>112850.93877551019</v>
      </c>
      <c r="F11" s="4">
        <f>COUNTIFS(Table1[Product],Table24[[#This Row],[Product]],Table1[Cabang],Table24[[#This Row],[Cabang]])</f>
        <v>3</v>
      </c>
      <c r="G11" s="4">
        <f>SUMIFS(Table1[Sale],Table1[Product],Table24[[#This Row],[Product]],Table1[Cabang],Table24[[#This Row],[Cabang]])</f>
        <v>33807.857142857138</v>
      </c>
      <c r="H11" s="9">
        <f>IFERROR(Table24[[#This Row],[Acvh (QTY)]]/Table24[[#This Row],[Target (QTY)]],0)</f>
        <v>0.5</v>
      </c>
      <c r="I11" s="8">
        <f>IFERROR(IF(Table24[[#This Row],[%(QTY)]]&lt;1,1-Table24[[#This Row],[%(QTY)]],0),0)</f>
        <v>0.5</v>
      </c>
      <c r="J11" s="9">
        <f>IFERROR(Table24[[#This Row],[Acvh (AMNT)]]/Table24[[#This Row],[Target (AMNT)]],0)</f>
        <v>0.29957975990000174</v>
      </c>
      <c r="K11" s="8">
        <f>IFERROR(IF(Table24[[#This Row],[%(AMNT)]]&lt;1,1-Table24[[#This Row],[%(AMNT)]],0),0)</f>
        <v>0.70042024009999826</v>
      </c>
    </row>
    <row r="12" spans="1:11" x14ac:dyDescent="0.25">
      <c r="A12" s="4" t="s">
        <v>113</v>
      </c>
      <c r="B12" s="4" t="s">
        <v>125</v>
      </c>
      <c r="C12" s="4" t="s">
        <v>93</v>
      </c>
      <c r="D12" s="7">
        <f>Table2[[#This Row],[Target (QTY)]]</f>
        <v>3</v>
      </c>
      <c r="E12" s="7">
        <f>Table2[[#This Row],[Target (AMNT)]]</f>
        <v>26828.905923344952</v>
      </c>
      <c r="F12" s="4">
        <f>COUNTIFS(Table1[Product],Table24[[#This Row],[Product]],Table1[Cabang],Table24[[#This Row],[Cabang]])</f>
        <v>3</v>
      </c>
      <c r="G12" s="4">
        <f>SUMIFS(Table1[Sale],Table1[Product],Table24[[#This Row],[Product]],Table1[Cabang],Table24[[#This Row],[Cabang]])</f>
        <v>16515.195121951219</v>
      </c>
      <c r="H12" s="9">
        <f>IFERROR(Table24[[#This Row],[Acvh (QTY)]]/Table24[[#This Row],[Target (QTY)]],0)</f>
        <v>1</v>
      </c>
      <c r="I12" s="8">
        <f>IFERROR(IF(Table24[[#This Row],[%(QTY)]]&lt;1,1-Table24[[#This Row],[%(QTY)]],0),0)</f>
        <v>0</v>
      </c>
      <c r="J12" s="9">
        <f>IFERROR(Table24[[#This Row],[Acvh (AMNT)]]/Table24[[#This Row],[Target (AMNT)]],0)</f>
        <v>0.61557467789175324</v>
      </c>
      <c r="K12" s="8">
        <f>IFERROR(IF(Table24[[#This Row],[%(AMNT)]]&lt;1,1-Table24[[#This Row],[%(AMNT)]],0),0)</f>
        <v>0.38442532210824676</v>
      </c>
    </row>
    <row r="13" spans="1:11" x14ac:dyDescent="0.25">
      <c r="A13" s="4" t="s">
        <v>113</v>
      </c>
      <c r="B13" s="4" t="s">
        <v>125</v>
      </c>
      <c r="C13" s="4" t="s">
        <v>101</v>
      </c>
      <c r="D13" s="7">
        <f>Table2[[#This Row],[Target (QTY)]]</f>
        <v>3</v>
      </c>
      <c r="E13" s="7">
        <f>Table2[[#This Row],[Target (AMNT)]]</f>
        <v>27922.46052631579</v>
      </c>
      <c r="F13" s="4">
        <f>COUNTIFS(Table1[Product],Table24[[#This Row],[Product]],Table1[Cabang],Table24[[#This Row],[Cabang]])</f>
        <v>6</v>
      </c>
      <c r="G13" s="4">
        <f>SUMIFS(Table1[Sale],Table1[Product],Table24[[#This Row],[Product]],Table1[Cabang],Table24[[#This Row],[Cabang]])</f>
        <v>36043.105263157893</v>
      </c>
      <c r="H13" s="9">
        <f>IFERROR(Table24[[#This Row],[Acvh (QTY)]]/Table24[[#This Row],[Target (QTY)]],0)</f>
        <v>2</v>
      </c>
      <c r="I13" s="8">
        <f>IFERROR(IF(Table24[[#This Row],[%(QTY)]]&lt;1,1-Table24[[#This Row],[%(QTY)]],0),0)</f>
        <v>0</v>
      </c>
      <c r="J13" s="9">
        <f>IFERROR(Table24[[#This Row],[Acvh (AMNT)]]/Table24[[#This Row],[Target (AMNT)]],0)</f>
        <v>1.2908284078041303</v>
      </c>
      <c r="K13" s="8">
        <f>IFERROR(IF(Table24[[#This Row],[%(AMNT)]]&lt;1,1-Table24[[#This Row],[%(AMNT)]],0),0)</f>
        <v>0</v>
      </c>
    </row>
    <row r="14" spans="1:11" x14ac:dyDescent="0.25">
      <c r="A14" s="4" t="s">
        <v>113</v>
      </c>
      <c r="B14" s="4" t="s">
        <v>125</v>
      </c>
      <c r="C14" s="4" t="s">
        <v>97</v>
      </c>
      <c r="D14" s="7">
        <f>Table2[[#This Row],[Target (QTY)]]</f>
        <v>7</v>
      </c>
      <c r="E14" s="7">
        <f>Table2[[#This Row],[Target (AMNT)]]</f>
        <v>70528.457107843133</v>
      </c>
      <c r="F14" s="4">
        <f>COUNTIFS(Table1[Product],Table24[[#This Row],[Product]],Table1[Cabang],Table24[[#This Row],[Cabang]])</f>
        <v>3</v>
      </c>
      <c r="G14" s="4">
        <f>SUMIFS(Table1[Sale],Table1[Product],Table24[[#This Row],[Product]],Table1[Cabang],Table24[[#This Row],[Cabang]])</f>
        <v>19547.911764705881</v>
      </c>
      <c r="H14" s="9">
        <f>IFERROR(Table24[[#This Row],[Acvh (QTY)]]/Table24[[#This Row],[Target (QTY)]],0)</f>
        <v>0.42857142857142855</v>
      </c>
      <c r="I14" s="8">
        <f>IFERROR(IF(Table24[[#This Row],[%(QTY)]]&lt;1,1-Table24[[#This Row],[%(QTY)]],0),0)</f>
        <v>0.5714285714285714</v>
      </c>
      <c r="J14" s="9">
        <f>IFERROR(Table24[[#This Row],[Acvh (AMNT)]]/Table24[[#This Row],[Target (AMNT)]],0)</f>
        <v>0.27716346800009684</v>
      </c>
      <c r="K14" s="8">
        <f>IFERROR(IF(Table24[[#This Row],[%(AMNT)]]&lt;1,1-Table24[[#This Row],[%(AMNT)]],0),0)</f>
        <v>0.72283653199990316</v>
      </c>
    </row>
    <row r="15" spans="1:11" x14ac:dyDescent="0.25">
      <c r="A15" s="4" t="s">
        <v>113</v>
      </c>
      <c r="B15" s="4" t="s">
        <v>125</v>
      </c>
      <c r="C15" s="4" t="s">
        <v>98</v>
      </c>
      <c r="D15" s="7">
        <f>Table2[[#This Row],[Target (QTY)]]</f>
        <v>2</v>
      </c>
      <c r="E15" s="7">
        <f>Table2[[#This Row],[Target (AMNT)]]</f>
        <v>21748.144736842107</v>
      </c>
      <c r="F15" s="4">
        <f>COUNTIFS(Table1[Product],Table24[[#This Row],[Product]],Table1[Cabang],Table24[[#This Row],[Cabang]])</f>
        <v>3</v>
      </c>
      <c r="G15" s="4">
        <f>SUMIFS(Table1[Sale],Table1[Product],Table24[[#This Row],[Product]],Table1[Cabang],Table24[[#This Row],[Cabang]])</f>
        <v>20613.21052631579</v>
      </c>
      <c r="H15" s="9">
        <f>IFERROR(Table24[[#This Row],[Acvh (QTY)]]/Table24[[#This Row],[Target (QTY)]],0)</f>
        <v>1.5</v>
      </c>
      <c r="I15" s="8">
        <f>IFERROR(IF(Table24[[#This Row],[%(QTY)]]&lt;1,1-Table24[[#This Row],[%(QTY)]],0),0)</f>
        <v>0</v>
      </c>
      <c r="J15" s="9">
        <f>IFERROR(Table24[[#This Row],[Acvh (AMNT)]]/Table24[[#This Row],[Target (AMNT)]],0)</f>
        <v>0.94781466537678039</v>
      </c>
      <c r="K15" s="8">
        <f>IFERROR(IF(Table24[[#This Row],[%(AMNT)]]&lt;1,1-Table24[[#This Row],[%(AMNT)]],0),0)</f>
        <v>5.2185334623219615E-2</v>
      </c>
    </row>
    <row r="16" spans="1:11" x14ac:dyDescent="0.25">
      <c r="A16" s="4" t="s">
        <v>113</v>
      </c>
      <c r="B16" s="4" t="s">
        <v>125</v>
      </c>
      <c r="C16" s="4" t="s">
        <v>99</v>
      </c>
      <c r="D16" s="7">
        <f>Table2[[#This Row],[Target (QTY)]]</f>
        <v>7</v>
      </c>
      <c r="E16" s="7">
        <f>Table2[[#This Row],[Target (AMNT)]]</f>
        <v>82107.852272727279</v>
      </c>
      <c r="F16" s="4">
        <f>COUNTIFS(Table1[Product],Table24[[#This Row],[Product]],Table1[Cabang],Table24[[#This Row],[Cabang]])</f>
        <v>4</v>
      </c>
      <c r="G16" s="4">
        <f>SUMIFS(Table1[Sale],Table1[Product],Table24[[#This Row],[Product]],Table1[Cabang],Table24[[#This Row],[Cabang]])</f>
        <v>29981.090909090908</v>
      </c>
      <c r="H16" s="9">
        <f>IFERROR(Table24[[#This Row],[Acvh (QTY)]]/Table24[[#This Row],[Target (QTY)]],0)</f>
        <v>0.5714285714285714</v>
      </c>
      <c r="I16" s="8">
        <f>IFERROR(IF(Table24[[#This Row],[%(QTY)]]&lt;1,1-Table24[[#This Row],[%(QTY)]],0),0)</f>
        <v>0.4285714285714286</v>
      </c>
      <c r="J16" s="9">
        <f>IFERROR(Table24[[#This Row],[Acvh (AMNT)]]/Table24[[#This Row],[Target (AMNT)]],0)</f>
        <v>0.36514279790812826</v>
      </c>
      <c r="K16" s="8">
        <f>IFERROR(IF(Table24[[#This Row],[%(AMNT)]]&lt;1,1-Table24[[#This Row],[%(AMNT)]],0),0)</f>
        <v>0.63485720209187169</v>
      </c>
    </row>
    <row r="17" spans="1:11" x14ac:dyDescent="0.25">
      <c r="A17" s="4" t="s">
        <v>113</v>
      </c>
      <c r="B17" s="4" t="s">
        <v>125</v>
      </c>
      <c r="C17" s="4" t="s">
        <v>95</v>
      </c>
      <c r="D17" s="7">
        <f>Table2[[#This Row],[Target (QTY)]]</f>
        <v>3</v>
      </c>
      <c r="E17" s="7">
        <f>Table2[[#This Row],[Target (AMNT)]]</f>
        <v>39604.351648351643</v>
      </c>
      <c r="F17" s="4">
        <f>COUNTIFS(Table1[Product],Table24[[#This Row],[Product]],Table1[Cabang],Table24[[#This Row],[Cabang]])</f>
        <v>3</v>
      </c>
      <c r="G17" s="4">
        <f>SUMIFS(Table1[Sale],Table1[Product],Table24[[#This Row],[Product]],Table1[Cabang],Table24[[#This Row],[Cabang]])</f>
        <v>23706.538461538461</v>
      </c>
      <c r="H17" s="9">
        <f>IFERROR(Table24[[#This Row],[Acvh (QTY)]]/Table24[[#This Row],[Target (QTY)]],0)</f>
        <v>1</v>
      </c>
      <c r="I17" s="8">
        <f>IFERROR(IF(Table24[[#This Row],[%(QTY)]]&lt;1,1-Table24[[#This Row],[%(QTY)]],0),0)</f>
        <v>0</v>
      </c>
      <c r="J17" s="9">
        <f>IFERROR(Table24[[#This Row],[Acvh (AMNT)]]/Table24[[#This Row],[Target (AMNT)]],0)</f>
        <v>0.59858418266834934</v>
      </c>
      <c r="K17" s="8">
        <f>IFERROR(IF(Table24[[#This Row],[%(AMNT)]]&lt;1,1-Table24[[#This Row],[%(AMNT)]],0),0)</f>
        <v>0.40141581733165066</v>
      </c>
    </row>
    <row r="18" spans="1:11" x14ac:dyDescent="0.25">
      <c r="A18" s="4" t="s">
        <v>113</v>
      </c>
      <c r="B18" s="4" t="s">
        <v>125</v>
      </c>
      <c r="C18" s="4" t="s">
        <v>94</v>
      </c>
      <c r="D18" s="7">
        <f>Table2[[#This Row],[Target (QTY)]]</f>
        <v>7</v>
      </c>
      <c r="E18" s="7">
        <f>Table2[[#This Row],[Target (AMNT)]]</f>
        <v>98298.130434782623</v>
      </c>
      <c r="F18" s="4">
        <f>COUNTIFS(Table1[Product],Table24[[#This Row],[Product]],Table1[Cabang],Table24[[#This Row],[Cabang]])</f>
        <v>4</v>
      </c>
      <c r="G18" s="4">
        <f>SUMIFS(Table1[Sale],Table1[Product],Table24[[#This Row],[Product]],Table1[Cabang],Table24[[#This Row],[Cabang]])</f>
        <v>33576.043478260872</v>
      </c>
      <c r="H18" s="9">
        <f>IFERROR(Table24[[#This Row],[Acvh (QTY)]]/Table24[[#This Row],[Target (QTY)]],0)</f>
        <v>0.5714285714285714</v>
      </c>
      <c r="I18" s="8">
        <f>IFERROR(IF(Table24[[#This Row],[%(QTY)]]&lt;1,1-Table24[[#This Row],[%(QTY)]],0),0)</f>
        <v>0.4285714285714286</v>
      </c>
      <c r="J18" s="9">
        <f>IFERROR(Table24[[#This Row],[Acvh (AMNT)]]/Table24[[#This Row],[Target (AMNT)]],0)</f>
        <v>0.34157357143773354</v>
      </c>
      <c r="K18" s="8">
        <f>IFERROR(IF(Table24[[#This Row],[%(AMNT)]]&lt;1,1-Table24[[#This Row],[%(AMNT)]],0),0)</f>
        <v>0.65842642856226652</v>
      </c>
    </row>
    <row r="19" spans="1:11" x14ac:dyDescent="0.25">
      <c r="A19" s="4" t="s">
        <v>113</v>
      </c>
      <c r="B19" s="4" t="s">
        <v>125</v>
      </c>
      <c r="C19" s="4" t="s">
        <v>92</v>
      </c>
      <c r="D19" s="7">
        <f>Table2[[#This Row],[Target (QTY)]]</f>
        <v>3</v>
      </c>
      <c r="E19" s="7">
        <f>Table2[[#This Row],[Target (AMNT)]]</f>
        <v>42291.476941747576</v>
      </c>
      <c r="F19" s="4">
        <f>COUNTIFS(Table1[Product],Table24[[#This Row],[Product]],Table1[Cabang],Table24[[#This Row],[Cabang]])</f>
        <v>6</v>
      </c>
      <c r="G19" s="4">
        <f>SUMIFS(Table1[Sale],Table1[Product],Table24[[#This Row],[Product]],Table1[Cabang],Table24[[#This Row],[Cabang]])</f>
        <v>54215.048543689314</v>
      </c>
      <c r="H19" s="9">
        <f>IFERROR(Table24[[#This Row],[Acvh (QTY)]]/Table24[[#This Row],[Target (QTY)]],0)</f>
        <v>2</v>
      </c>
      <c r="I19" s="8">
        <f>IFERROR(IF(Table24[[#This Row],[%(QTY)]]&lt;1,1-Table24[[#This Row],[%(QTY)]],0),0)</f>
        <v>0</v>
      </c>
      <c r="J19" s="9">
        <f>IFERROR(Table24[[#This Row],[Acvh (AMNT)]]/Table24[[#This Row],[Target (AMNT)]],0)</f>
        <v>1.2819379332238812</v>
      </c>
      <c r="K19" s="8">
        <f>IFERROR(IF(Table24[[#This Row],[%(AMNT)]]&lt;1,1-Table24[[#This Row],[%(AMNT)]],0),0)</f>
        <v>0</v>
      </c>
    </row>
    <row r="20" spans="1:11" x14ac:dyDescent="0.25">
      <c r="A20" s="4" t="s">
        <v>113</v>
      </c>
      <c r="B20" s="4" t="s">
        <v>125</v>
      </c>
      <c r="C20" s="4" t="s">
        <v>96</v>
      </c>
      <c r="D20" s="7">
        <f>Table2[[#This Row],[Target (QTY)]]</f>
        <v>4</v>
      </c>
      <c r="E20" s="7">
        <f>Table2[[#This Row],[Target (AMNT)]]</f>
        <v>59915.333333333336</v>
      </c>
      <c r="F20" s="4">
        <f>COUNTIFS(Table1[Product],Table24[[#This Row],[Product]],Table1[Cabang],Table24[[#This Row],[Cabang]])</f>
        <v>5</v>
      </c>
      <c r="G20" s="4">
        <f>SUMIFS(Table1[Sale],Table1[Product],Table24[[#This Row],[Product]],Table1[Cabang],Table24[[#This Row],[Cabang]])</f>
        <v>47490.717948717953</v>
      </c>
      <c r="H20" s="9">
        <f>IFERROR(Table24[[#This Row],[Acvh (QTY)]]/Table24[[#This Row],[Target (QTY)]],0)</f>
        <v>1.25</v>
      </c>
      <c r="I20" s="8">
        <f>IFERROR(IF(Table24[[#This Row],[%(QTY)]]&lt;1,1-Table24[[#This Row],[%(QTY)]],0),0)</f>
        <v>0</v>
      </c>
      <c r="J20" s="9">
        <f>IFERROR(Table24[[#This Row],[Acvh (AMNT)]]/Table24[[#This Row],[Target (AMNT)]],0)</f>
        <v>0.79263045545466293</v>
      </c>
      <c r="K20" s="8">
        <f>IFERROR(IF(Table24[[#This Row],[%(AMNT)]]&lt;1,1-Table24[[#This Row],[%(AMNT)]],0),0)</f>
        <v>0.20736954454533707</v>
      </c>
    </row>
    <row r="21" spans="1:11" x14ac:dyDescent="0.25">
      <c r="A21" s="4" t="s">
        <v>113</v>
      </c>
      <c r="B21" s="4" t="s">
        <v>125</v>
      </c>
      <c r="C21" s="4" t="s">
        <v>100</v>
      </c>
      <c r="D21" s="7">
        <f>Table2[[#This Row],[Target (QTY)]]</f>
        <v>6</v>
      </c>
      <c r="E21" s="7">
        <f>Table2[[#This Row],[Target (AMNT)]]</f>
        <v>106973.28571428571</v>
      </c>
      <c r="F21" s="4">
        <f>COUNTIFS(Table1[Product],Table24[[#This Row],[Product]],Table1[Cabang],Table24[[#This Row],[Cabang]])</f>
        <v>4</v>
      </c>
      <c r="G21" s="4">
        <f>SUMIFS(Table1[Sale],Table1[Product],Table24[[#This Row],[Product]],Table1[Cabang],Table24[[#This Row],[Cabang]])</f>
        <v>45151.476190476184</v>
      </c>
      <c r="H21" s="9">
        <f>IFERROR(Table24[[#This Row],[Acvh (QTY)]]/Table24[[#This Row],[Target (QTY)]],0)</f>
        <v>0.66666666666666663</v>
      </c>
      <c r="I21" s="8">
        <f>IFERROR(IF(Table24[[#This Row],[%(QTY)]]&lt;1,1-Table24[[#This Row],[%(QTY)]],0),0)</f>
        <v>0.33333333333333337</v>
      </c>
      <c r="J21" s="9">
        <f>IFERROR(Table24[[#This Row],[Acvh (AMNT)]]/Table24[[#This Row],[Target (AMNT)]],0)</f>
        <v>0.42208179256147166</v>
      </c>
      <c r="K21" s="8">
        <f>IFERROR(IF(Table24[[#This Row],[%(AMNT)]]&lt;1,1-Table24[[#This Row],[%(AMNT)]],0),0)</f>
        <v>0.57791820743852829</v>
      </c>
    </row>
    <row r="22" spans="1:11" x14ac:dyDescent="0.25">
      <c r="A22" s="4" t="s">
        <v>113</v>
      </c>
      <c r="B22" s="4" t="s">
        <v>126</v>
      </c>
      <c r="C22" s="4" t="s">
        <v>93</v>
      </c>
      <c r="D22" s="7">
        <f>Table2[[#This Row],[Target (QTY)]]</f>
        <v>5</v>
      </c>
      <c r="E22" s="7">
        <f>Table2[[#This Row],[Target (AMNT)]]</f>
        <v>42385.945121951219</v>
      </c>
      <c r="F22" s="4">
        <f>COUNTIFS(Table1[Product],Table24[[#This Row],[Product]],Table1[Cabang],Table24[[#This Row],[Cabang]])</f>
        <v>2</v>
      </c>
      <c r="G22" s="4">
        <f>SUMIFS(Table1[Sale],Table1[Product],Table24[[#This Row],[Product]],Table1[Cabang],Table24[[#This Row],[Cabang]])</f>
        <v>10752.463414634147</v>
      </c>
      <c r="H22" s="9">
        <f>IFERROR(Table24[[#This Row],[Acvh (QTY)]]/Table24[[#This Row],[Target (QTY)]],0)</f>
        <v>0.4</v>
      </c>
      <c r="I22" s="8">
        <f>IFERROR(IF(Table24[[#This Row],[%(QTY)]]&lt;1,1-Table24[[#This Row],[%(QTY)]],0),0)</f>
        <v>0.6</v>
      </c>
      <c r="J22" s="9">
        <f>IFERROR(Table24[[#This Row],[Acvh (AMNT)]]/Table24[[#This Row],[Target (AMNT)]],0)</f>
        <v>0.2536799258267704</v>
      </c>
      <c r="K22" s="8">
        <f>IFERROR(IF(Table24[[#This Row],[%(AMNT)]]&lt;1,1-Table24[[#This Row],[%(AMNT)]],0),0)</f>
        <v>0.74632007417322965</v>
      </c>
    </row>
    <row r="23" spans="1:11" x14ac:dyDescent="0.25">
      <c r="A23" s="4" t="s">
        <v>113</v>
      </c>
      <c r="B23" s="4" t="s">
        <v>126</v>
      </c>
      <c r="C23" s="4" t="s">
        <v>101</v>
      </c>
      <c r="D23" s="7">
        <f>Table2[[#This Row],[Target (QTY)]]</f>
        <v>5</v>
      </c>
      <c r="E23" s="7">
        <f>Table2[[#This Row],[Target (AMNT)]]</f>
        <v>49094.436090225565</v>
      </c>
      <c r="F23" s="4">
        <f>COUNTIFS(Table1[Product],Table24[[#This Row],[Product]],Table1[Cabang],Table24[[#This Row],[Cabang]])</f>
        <v>4</v>
      </c>
      <c r="G23" s="4">
        <f>SUMIFS(Table1[Sale],Table1[Product],Table24[[#This Row],[Product]],Table1[Cabang],Table24[[#This Row],[Cabang]])</f>
        <v>24360.736842105263</v>
      </c>
      <c r="H23" s="9">
        <f>IFERROR(Table24[[#This Row],[Acvh (QTY)]]/Table24[[#This Row],[Target (QTY)]],0)</f>
        <v>0.8</v>
      </c>
      <c r="I23" s="8">
        <f>IFERROR(IF(Table24[[#This Row],[%(QTY)]]&lt;1,1-Table24[[#This Row],[%(QTY)]],0),0)</f>
        <v>0.19999999999999996</v>
      </c>
      <c r="J23" s="9">
        <f>IFERROR(Table24[[#This Row],[Acvh (AMNT)]]/Table24[[#This Row],[Target (AMNT)]],0)</f>
        <v>0.49620158172985623</v>
      </c>
      <c r="K23" s="8">
        <f>IFERROR(IF(Table24[[#This Row],[%(AMNT)]]&lt;1,1-Table24[[#This Row],[%(AMNT)]],0),0)</f>
        <v>0.50379841827014382</v>
      </c>
    </row>
    <row r="24" spans="1:11" x14ac:dyDescent="0.25">
      <c r="A24" s="4" t="s">
        <v>113</v>
      </c>
      <c r="B24" s="4" t="s">
        <v>126</v>
      </c>
      <c r="C24" s="4" t="s">
        <v>97</v>
      </c>
      <c r="D24" s="7">
        <f>Table2[[#This Row],[Target (QTY)]]</f>
        <v>2</v>
      </c>
      <c r="E24" s="7">
        <f>Table2[[#This Row],[Target (AMNT)]]</f>
        <v>21258.18487394958</v>
      </c>
      <c r="F24" s="4">
        <f>COUNTIFS(Table1[Product],Table24[[#This Row],[Product]],Table1[Cabang],Table24[[#This Row],[Cabang]])</f>
        <v>4</v>
      </c>
      <c r="G24" s="4">
        <f>SUMIFS(Table1[Sale],Table1[Product],Table24[[#This Row],[Product]],Table1[Cabang],Table24[[#This Row],[Cabang]])</f>
        <v>26163.215686274511</v>
      </c>
      <c r="H24" s="9">
        <f>IFERROR(Table24[[#This Row],[Acvh (QTY)]]/Table24[[#This Row],[Target (QTY)]],0)</f>
        <v>2</v>
      </c>
      <c r="I24" s="8">
        <f>IFERROR(IF(Table24[[#This Row],[%(QTY)]]&lt;1,1-Table24[[#This Row],[%(QTY)]],0),0)</f>
        <v>0</v>
      </c>
      <c r="J24" s="9">
        <f>IFERROR(Table24[[#This Row],[Acvh (AMNT)]]/Table24[[#This Row],[Target (AMNT)]],0)</f>
        <v>1.2307361066530051</v>
      </c>
      <c r="K24" s="8">
        <f>IFERROR(IF(Table24[[#This Row],[%(AMNT)]]&lt;1,1-Table24[[#This Row],[%(AMNT)]],0),0)</f>
        <v>0</v>
      </c>
    </row>
    <row r="25" spans="1:11" x14ac:dyDescent="0.25">
      <c r="A25" s="4" t="s">
        <v>113</v>
      </c>
      <c r="B25" s="4" t="s">
        <v>126</v>
      </c>
      <c r="C25" s="4" t="s">
        <v>98</v>
      </c>
      <c r="D25" s="7">
        <f>Table2[[#This Row],[Target (QTY)]]</f>
        <v>4</v>
      </c>
      <c r="E25" s="7">
        <f>Table2[[#This Row],[Target (AMNT)]]</f>
        <v>43496.289473684214</v>
      </c>
      <c r="F25" s="4">
        <f>COUNTIFS(Table1[Product],Table24[[#This Row],[Product]],Table1[Cabang],Table24[[#This Row],[Cabang]])</f>
        <v>1</v>
      </c>
      <c r="G25" s="4">
        <f>SUMIFS(Table1[Sale],Table1[Product],Table24[[#This Row],[Product]],Table1[Cabang],Table24[[#This Row],[Cabang]])</f>
        <v>6915.7368421052633</v>
      </c>
      <c r="H25" s="9">
        <f>IFERROR(Table24[[#This Row],[Acvh (QTY)]]/Table24[[#This Row],[Target (QTY)]],0)</f>
        <v>0.25</v>
      </c>
      <c r="I25" s="8">
        <f>IFERROR(IF(Table24[[#This Row],[%(QTY)]]&lt;1,1-Table24[[#This Row],[%(QTY)]],0),0)</f>
        <v>0.75</v>
      </c>
      <c r="J25" s="9">
        <f>IFERROR(Table24[[#This Row],[Acvh (AMNT)]]/Table24[[#This Row],[Target (AMNT)]],0)</f>
        <v>0.15899601841415389</v>
      </c>
      <c r="K25" s="8">
        <f>IFERROR(IF(Table24[[#This Row],[%(AMNT)]]&lt;1,1-Table24[[#This Row],[%(AMNT)]],0),0)</f>
        <v>0.84100398158584611</v>
      </c>
    </row>
    <row r="26" spans="1:11" x14ac:dyDescent="0.25">
      <c r="A26" s="4" t="s">
        <v>113</v>
      </c>
      <c r="B26" s="4" t="s">
        <v>126</v>
      </c>
      <c r="C26" s="4" t="s">
        <v>99</v>
      </c>
      <c r="D26" s="7">
        <f>Table2[[#This Row],[Target (QTY)]]</f>
        <v>4</v>
      </c>
      <c r="E26" s="7">
        <f>Table2[[#This Row],[Target (AMNT)]]</f>
        <v>46918.772727272728</v>
      </c>
      <c r="F26" s="4">
        <f>COUNTIFS(Table1[Product],Table24[[#This Row],[Product]],Table1[Cabang],Table24[[#This Row],[Cabang]])</f>
        <v>6</v>
      </c>
      <c r="G26" s="4">
        <f>SUMIFS(Table1[Sale],Table1[Product],Table24[[#This Row],[Product]],Table1[Cabang],Table24[[#This Row],[Cabang]])</f>
        <v>44947.63636363636</v>
      </c>
      <c r="H26" s="9">
        <f>IFERROR(Table24[[#This Row],[Acvh (QTY)]]/Table24[[#This Row],[Target (QTY)]],0)</f>
        <v>1.5</v>
      </c>
      <c r="I26" s="8">
        <f>IFERROR(IF(Table24[[#This Row],[%(QTY)]]&lt;1,1-Table24[[#This Row],[%(QTY)]],0),0)</f>
        <v>0</v>
      </c>
      <c r="J26" s="9">
        <f>IFERROR(Table24[[#This Row],[Acvh (AMNT)]]/Table24[[#This Row],[Target (AMNT)]],0)</f>
        <v>0.95798832217769003</v>
      </c>
      <c r="K26" s="8">
        <f>IFERROR(IF(Table24[[#This Row],[%(AMNT)]]&lt;1,1-Table24[[#This Row],[%(AMNT)]],0),0)</f>
        <v>4.2011677822309967E-2</v>
      </c>
    </row>
    <row r="27" spans="1:11" x14ac:dyDescent="0.25">
      <c r="A27" s="4" t="s">
        <v>113</v>
      </c>
      <c r="B27" s="4" t="s">
        <v>126</v>
      </c>
      <c r="C27" s="4" t="s">
        <v>95</v>
      </c>
      <c r="D27" s="7">
        <f>Table2[[#This Row],[Target (QTY)]]</f>
        <v>7</v>
      </c>
      <c r="E27" s="7">
        <f>Table2[[#This Row],[Target (AMNT)]]</f>
        <v>87597.125</v>
      </c>
      <c r="F27" s="4">
        <f>COUNTIFS(Table1[Product],Table24[[#This Row],[Product]],Table1[Cabang],Table24[[#This Row],[Cabang]])</f>
        <v>2</v>
      </c>
      <c r="G27" s="4">
        <f>SUMIFS(Table1[Sale],Table1[Product],Table24[[#This Row],[Product]],Table1[Cabang],Table24[[#This Row],[Cabang]])</f>
        <v>15912.692307692309</v>
      </c>
      <c r="H27" s="9">
        <f>IFERROR(Table24[[#This Row],[Acvh (QTY)]]/Table24[[#This Row],[Target (QTY)]],0)</f>
        <v>0.2857142857142857</v>
      </c>
      <c r="I27" s="8">
        <f>IFERROR(IF(Table24[[#This Row],[%(QTY)]]&lt;1,1-Table24[[#This Row],[%(QTY)]],0),0)</f>
        <v>0.7142857142857143</v>
      </c>
      <c r="J27" s="9">
        <f>IFERROR(Table24[[#This Row],[Acvh (AMNT)]]/Table24[[#This Row],[Target (AMNT)]],0)</f>
        <v>0.18165770061166173</v>
      </c>
      <c r="K27" s="8">
        <f>IFERROR(IF(Table24[[#This Row],[%(AMNT)]]&lt;1,1-Table24[[#This Row],[%(AMNT)]],0),0)</f>
        <v>0.81834229938833825</v>
      </c>
    </row>
    <row r="28" spans="1:11" x14ac:dyDescent="0.25">
      <c r="A28" s="4" t="s">
        <v>113</v>
      </c>
      <c r="B28" s="4" t="s">
        <v>126</v>
      </c>
      <c r="C28" s="4" t="s">
        <v>94</v>
      </c>
      <c r="D28" s="7">
        <f>Table2[[#This Row],[Target (QTY)]]</f>
        <v>5</v>
      </c>
      <c r="E28" s="7">
        <f>Table2[[#This Row],[Target (AMNT)]]</f>
        <v>66556.025815217406</v>
      </c>
      <c r="F28" s="4">
        <f>COUNTIFS(Table1[Product],Table24[[#This Row],[Product]],Table1[Cabang],Table24[[#This Row],[Cabang]])</f>
        <v>7</v>
      </c>
      <c r="G28" s="4">
        <f>SUMIFS(Table1[Sale],Table1[Product],Table24[[#This Row],[Product]],Table1[Cabang],Table24[[#This Row],[Cabang]])</f>
        <v>59384.57608695652</v>
      </c>
      <c r="H28" s="9">
        <f>IFERROR(Table24[[#This Row],[Acvh (QTY)]]/Table24[[#This Row],[Target (QTY)]],0)</f>
        <v>1.4</v>
      </c>
      <c r="I28" s="8">
        <f>IFERROR(IF(Table24[[#This Row],[%(QTY)]]&lt;1,1-Table24[[#This Row],[%(QTY)]],0),0)</f>
        <v>0</v>
      </c>
      <c r="J28" s="9">
        <f>IFERROR(Table24[[#This Row],[Acvh (AMNT)]]/Table24[[#This Row],[Target (AMNT)]],0)</f>
        <v>0.89224942985370981</v>
      </c>
      <c r="K28" s="8">
        <f>IFERROR(IF(Table24[[#This Row],[%(AMNT)]]&lt;1,1-Table24[[#This Row],[%(AMNT)]],0),0)</f>
        <v>0.10775057014629019</v>
      </c>
    </row>
    <row r="29" spans="1:11" x14ac:dyDescent="0.25">
      <c r="A29" s="4" t="s">
        <v>113</v>
      </c>
      <c r="B29" s="4" t="s">
        <v>126</v>
      </c>
      <c r="C29" s="4" t="s">
        <v>92</v>
      </c>
      <c r="D29" s="7">
        <f>Table2[[#This Row],[Target (QTY)]]</f>
        <v>2</v>
      </c>
      <c r="E29" s="7">
        <f>Table2[[#This Row],[Target (AMNT)]]</f>
        <v>29743.456310679612</v>
      </c>
      <c r="F29" s="4">
        <f>COUNTIFS(Table1[Product],Table24[[#This Row],[Product]],Table1[Cabang],Table24[[#This Row],[Cabang]])</f>
        <v>6</v>
      </c>
      <c r="G29" s="4">
        <f>SUMIFS(Table1[Sale],Table1[Product],Table24[[#This Row],[Product]],Table1[Cabang],Table24[[#This Row],[Cabang]])</f>
        <v>53870.048543689314</v>
      </c>
      <c r="H29" s="9">
        <f>IFERROR(Table24[[#This Row],[Acvh (QTY)]]/Table24[[#This Row],[Target (QTY)]],0)</f>
        <v>3</v>
      </c>
      <c r="I29" s="8">
        <f>IFERROR(IF(Table24[[#This Row],[%(QTY)]]&lt;1,1-Table24[[#This Row],[%(QTY)]],0),0)</f>
        <v>0</v>
      </c>
      <c r="J29" s="9">
        <f>IFERROR(Table24[[#This Row],[Acvh (AMNT)]]/Table24[[#This Row],[Target (AMNT)]],0)</f>
        <v>1.8111563088364706</v>
      </c>
      <c r="K29" s="8">
        <f>IFERROR(IF(Table24[[#This Row],[%(AMNT)]]&lt;1,1-Table24[[#This Row],[%(AMNT)]],0),0)</f>
        <v>0</v>
      </c>
    </row>
    <row r="30" spans="1:11" x14ac:dyDescent="0.25">
      <c r="A30" s="4" t="s">
        <v>113</v>
      </c>
      <c r="B30" s="4" t="s">
        <v>126</v>
      </c>
      <c r="C30" s="4" t="s">
        <v>96</v>
      </c>
      <c r="D30" s="7">
        <f>Table2[[#This Row],[Target (QTY)]]</f>
        <v>5</v>
      </c>
      <c r="E30" s="7">
        <f>Table2[[#This Row],[Target (AMNT)]]</f>
        <v>79009.230769230766</v>
      </c>
      <c r="F30" s="4">
        <f>COUNTIFS(Table1[Product],Table24[[#This Row],[Product]],Table1[Cabang],Table24[[#This Row],[Cabang]])</f>
        <v>6</v>
      </c>
      <c r="G30" s="4">
        <f>SUMIFS(Table1[Sale],Table1[Product],Table24[[#This Row],[Product]],Table1[Cabang],Table24[[#This Row],[Cabang]])</f>
        <v>57165.461538461546</v>
      </c>
      <c r="H30" s="9">
        <f>IFERROR(Table24[[#This Row],[Acvh (QTY)]]/Table24[[#This Row],[Target (QTY)]],0)</f>
        <v>1.2</v>
      </c>
      <c r="I30" s="8">
        <f>IFERROR(IF(Table24[[#This Row],[%(QTY)]]&lt;1,1-Table24[[#This Row],[%(QTY)]],0),0)</f>
        <v>0</v>
      </c>
      <c r="J30" s="9">
        <f>IFERROR(Table24[[#This Row],[Acvh (AMNT)]]/Table24[[#This Row],[Target (AMNT)]],0)</f>
        <v>0.72352889633149009</v>
      </c>
      <c r="K30" s="8">
        <f>IFERROR(IF(Table24[[#This Row],[%(AMNT)]]&lt;1,1-Table24[[#This Row],[%(AMNT)]],0),0)</f>
        <v>0.27647110366850991</v>
      </c>
    </row>
    <row r="31" spans="1:11" x14ac:dyDescent="0.25">
      <c r="A31" s="4" t="s">
        <v>113</v>
      </c>
      <c r="B31" s="4" t="s">
        <v>126</v>
      </c>
      <c r="C31" s="4" t="s">
        <v>100</v>
      </c>
      <c r="D31" s="7">
        <f>Table2[[#This Row],[Target (QTY)]]</f>
        <v>3</v>
      </c>
      <c r="E31" s="7">
        <f>Table2[[#This Row],[Target (AMNT)]]</f>
        <v>53486.642857142855</v>
      </c>
      <c r="F31" s="4">
        <f>COUNTIFS(Table1[Product],Table24[[#This Row],[Product]],Table1[Cabang],Table24[[#This Row],[Cabang]])</f>
        <v>3</v>
      </c>
      <c r="G31" s="4">
        <f>SUMIFS(Table1[Sale],Table1[Product],Table24[[#This Row],[Product]],Table1[Cabang],Table24[[#This Row],[Cabang]])</f>
        <v>33673.857142857138</v>
      </c>
      <c r="H31" s="9">
        <f>IFERROR(Table24[[#This Row],[Acvh (QTY)]]/Table24[[#This Row],[Target (QTY)]],0)</f>
        <v>1</v>
      </c>
      <c r="I31" s="8">
        <f>IFERROR(IF(Table24[[#This Row],[%(QTY)]]&lt;1,1-Table24[[#This Row],[%(QTY)]],0),0)</f>
        <v>0</v>
      </c>
      <c r="J31" s="9">
        <f>IFERROR(Table24[[#This Row],[Acvh (AMNT)]]/Table24[[#This Row],[Target (AMNT)]],0)</f>
        <v>0.62957507415068914</v>
      </c>
      <c r="K31" s="8">
        <f>IFERROR(IF(Table24[[#This Row],[%(AMNT)]]&lt;1,1-Table24[[#This Row],[%(AMNT)]],0),0)</f>
        <v>0.37042492584931086</v>
      </c>
    </row>
    <row r="32" spans="1:11" x14ac:dyDescent="0.25">
      <c r="A32" s="4" t="s">
        <v>113</v>
      </c>
      <c r="B32" s="4" t="s">
        <v>127</v>
      </c>
      <c r="C32" s="4" t="s">
        <v>93</v>
      </c>
      <c r="D32" s="7">
        <f>Table2[[#This Row],[Target (QTY)]]</f>
        <v>5</v>
      </c>
      <c r="E32" s="7">
        <f>Table2[[#This Row],[Target (AMNT)]]</f>
        <v>42385.945121951219</v>
      </c>
      <c r="F32" s="4">
        <f>COUNTIFS(Table1[Product],Table24[[#This Row],[Product]],Table1[Cabang],Table24[[#This Row],[Cabang]])</f>
        <v>4</v>
      </c>
      <c r="G32" s="4">
        <f>SUMIFS(Table1[Sale],Table1[Product],Table24[[#This Row],[Product]],Table1[Cabang],Table24[[#This Row],[Cabang]])</f>
        <v>21980.926829268294</v>
      </c>
      <c r="H32" s="9">
        <f>IFERROR(Table24[[#This Row],[Acvh (QTY)]]/Table24[[#This Row],[Target (QTY)]],0)</f>
        <v>0.8</v>
      </c>
      <c r="I32" s="8">
        <f>IFERROR(IF(Table24[[#This Row],[%(QTY)]]&lt;1,1-Table24[[#This Row],[%(QTY)]],0),0)</f>
        <v>0.19999999999999996</v>
      </c>
      <c r="J32" s="9">
        <f>IFERROR(Table24[[#This Row],[Acvh (AMNT)]]/Table24[[#This Row],[Target (AMNT)]],0)</f>
        <v>0.51858998934730871</v>
      </c>
      <c r="K32" s="8">
        <f>IFERROR(IF(Table24[[#This Row],[%(AMNT)]]&lt;1,1-Table24[[#This Row],[%(AMNT)]],0),0)</f>
        <v>0.48141001065269129</v>
      </c>
    </row>
    <row r="33" spans="1:11" x14ac:dyDescent="0.25">
      <c r="A33" s="4" t="s">
        <v>113</v>
      </c>
      <c r="B33" s="4" t="s">
        <v>127</v>
      </c>
      <c r="C33" s="4" t="s">
        <v>101</v>
      </c>
      <c r="D33" s="7">
        <f>Table2[[#This Row],[Target (QTY)]]</f>
        <v>6</v>
      </c>
      <c r="E33" s="7">
        <f>Table2[[#This Row],[Target (AMNT)]]</f>
        <v>55844.92105263158</v>
      </c>
      <c r="F33" s="4">
        <f>COUNTIFS(Table1[Product],Table24[[#This Row],[Product]],Table1[Cabang],Table24[[#This Row],[Cabang]])</f>
        <v>6</v>
      </c>
      <c r="G33" s="4">
        <f>SUMIFS(Table1[Sale],Table1[Product],Table24[[#This Row],[Product]],Table1[Cabang],Table24[[#This Row],[Cabang]])</f>
        <v>35797.105263157893</v>
      </c>
      <c r="H33" s="9">
        <f>IFERROR(Table24[[#This Row],[Acvh (QTY)]]/Table24[[#This Row],[Target (QTY)]],0)</f>
        <v>1</v>
      </c>
      <c r="I33" s="8">
        <f>IFERROR(IF(Table24[[#This Row],[%(QTY)]]&lt;1,1-Table24[[#This Row],[%(QTY)]],0),0)</f>
        <v>0</v>
      </c>
      <c r="J33" s="9">
        <f>IFERROR(Table24[[#This Row],[Acvh (AMNT)]]/Table24[[#This Row],[Target (AMNT)]],0)</f>
        <v>0.64100914798358422</v>
      </c>
      <c r="K33" s="8">
        <f>IFERROR(IF(Table24[[#This Row],[%(AMNT)]]&lt;1,1-Table24[[#This Row],[%(AMNT)]],0),0)</f>
        <v>0.35899085201641578</v>
      </c>
    </row>
    <row r="34" spans="1:11" x14ac:dyDescent="0.25">
      <c r="A34" s="4" t="s">
        <v>113</v>
      </c>
      <c r="B34" s="4" t="s">
        <v>127</v>
      </c>
      <c r="C34" s="4" t="s">
        <v>97</v>
      </c>
      <c r="D34" s="7">
        <f>Table2[[#This Row],[Target (QTY)]]</f>
        <v>7</v>
      </c>
      <c r="E34" s="7">
        <f>Table2[[#This Row],[Target (AMNT)]]</f>
        <v>70528.457107843133</v>
      </c>
      <c r="F34" s="4">
        <f>COUNTIFS(Table1[Product],Table24[[#This Row],[Product]],Table1[Cabang],Table24[[#This Row],[Cabang]])</f>
        <v>2</v>
      </c>
      <c r="G34" s="4">
        <f>SUMIFS(Table1[Sale],Table1[Product],Table24[[#This Row],[Product]],Table1[Cabang],Table24[[#This Row],[Cabang]])</f>
        <v>12750.607843137255</v>
      </c>
      <c r="H34" s="9">
        <f>IFERROR(Table24[[#This Row],[Acvh (QTY)]]/Table24[[#This Row],[Target (QTY)]],0)</f>
        <v>0.2857142857142857</v>
      </c>
      <c r="I34" s="8">
        <f>IFERROR(IF(Table24[[#This Row],[%(QTY)]]&lt;1,1-Table24[[#This Row],[%(QTY)]],0),0)</f>
        <v>0.7142857142857143</v>
      </c>
      <c r="J34" s="9">
        <f>IFERROR(Table24[[#This Row],[Acvh (AMNT)]]/Table24[[#This Row],[Target (AMNT)]],0)</f>
        <v>0.18078671171893992</v>
      </c>
      <c r="K34" s="8">
        <f>IFERROR(IF(Table24[[#This Row],[%(AMNT)]]&lt;1,1-Table24[[#This Row],[%(AMNT)]],0),0)</f>
        <v>0.8192132882810601</v>
      </c>
    </row>
    <row r="35" spans="1:11" x14ac:dyDescent="0.25">
      <c r="A35" s="4" t="s">
        <v>113</v>
      </c>
      <c r="B35" s="4" t="s">
        <v>127</v>
      </c>
      <c r="C35" s="4" t="s">
        <v>98</v>
      </c>
      <c r="D35" s="7">
        <f>Table2[[#This Row],[Target (QTY)]]</f>
        <v>4</v>
      </c>
      <c r="E35" s="7">
        <f>Table2[[#This Row],[Target (AMNT)]]</f>
        <v>45886.195488721809</v>
      </c>
      <c r="F35" s="4">
        <f>COUNTIFS(Table1[Product],Table24[[#This Row],[Product]],Table1[Cabang],Table24[[#This Row],[Cabang]])</f>
        <v>7</v>
      </c>
      <c r="G35" s="4">
        <f>SUMIFS(Table1[Sale],Table1[Product],Table24[[#This Row],[Product]],Table1[Cabang],Table24[[#This Row],[Cabang]])</f>
        <v>48153.157894736854</v>
      </c>
      <c r="H35" s="9">
        <f>IFERROR(Table24[[#This Row],[Acvh (QTY)]]/Table24[[#This Row],[Target (QTY)]],0)</f>
        <v>1.75</v>
      </c>
      <c r="I35" s="8">
        <f>IFERROR(IF(Table24[[#This Row],[%(QTY)]]&lt;1,1-Table24[[#This Row],[%(QTY)]],0),0)</f>
        <v>0</v>
      </c>
      <c r="J35" s="9">
        <f>IFERROR(Table24[[#This Row],[Acvh (AMNT)]]/Table24[[#This Row],[Target (AMNT)]],0)</f>
        <v>1.0494040175235759</v>
      </c>
      <c r="K35" s="8">
        <f>IFERROR(IF(Table24[[#This Row],[%(AMNT)]]&lt;1,1-Table24[[#This Row],[%(AMNT)]],0),0)</f>
        <v>0</v>
      </c>
    </row>
    <row r="36" spans="1:11" x14ac:dyDescent="0.25">
      <c r="A36" s="4" t="s">
        <v>113</v>
      </c>
      <c r="B36" s="4" t="s">
        <v>127</v>
      </c>
      <c r="C36" s="4" t="s">
        <v>99</v>
      </c>
      <c r="D36" s="7">
        <f>Table2[[#This Row],[Target (QTY)]]</f>
        <v>2</v>
      </c>
      <c r="E36" s="7">
        <f>Table2[[#This Row],[Target (AMNT)]]</f>
        <v>24748.363636363636</v>
      </c>
      <c r="F36" s="4">
        <f>COUNTIFS(Table1[Product],Table24[[#This Row],[Product]],Table1[Cabang],Table24[[#This Row],[Cabang]])</f>
        <v>7</v>
      </c>
      <c r="G36" s="4">
        <f>SUMIFS(Table1[Sale],Table1[Product],Table24[[#This Row],[Product]],Table1[Cabang],Table24[[#This Row],[Cabang]])</f>
        <v>52984.909090909088</v>
      </c>
      <c r="H36" s="9">
        <f>IFERROR(Table24[[#This Row],[Acvh (QTY)]]/Table24[[#This Row],[Target (QTY)]],0)</f>
        <v>3.5</v>
      </c>
      <c r="I36" s="8">
        <f>IFERROR(IF(Table24[[#This Row],[%(QTY)]]&lt;1,1-Table24[[#This Row],[%(QTY)]],0),0)</f>
        <v>0</v>
      </c>
      <c r="J36" s="9">
        <f>IFERROR(Table24[[#This Row],[Acvh (AMNT)]]/Table24[[#This Row],[Target (AMNT)]],0)</f>
        <v>2.1409459578594725</v>
      </c>
      <c r="K36" s="8">
        <f>IFERROR(IF(Table24[[#This Row],[%(AMNT)]]&lt;1,1-Table24[[#This Row],[%(AMNT)]],0),0)</f>
        <v>0</v>
      </c>
    </row>
    <row r="37" spans="1:11" x14ac:dyDescent="0.25">
      <c r="A37" s="4" t="s">
        <v>113</v>
      </c>
      <c r="B37" s="4" t="s">
        <v>127</v>
      </c>
      <c r="C37" s="4" t="s">
        <v>95</v>
      </c>
      <c r="D37" s="7">
        <f>Table2[[#This Row],[Target (QTY)]]</f>
        <v>5</v>
      </c>
      <c r="E37" s="7">
        <f>Table2[[#This Row],[Target (AMNT)]]</f>
        <v>62569.375</v>
      </c>
      <c r="F37" s="4">
        <f>COUNTIFS(Table1[Product],Table24[[#This Row],[Product]],Table1[Cabang],Table24[[#This Row],[Cabang]])</f>
        <v>2</v>
      </c>
      <c r="G37" s="4">
        <f>SUMIFS(Table1[Sale],Table1[Product],Table24[[#This Row],[Product]],Table1[Cabang],Table24[[#This Row],[Cabang]])</f>
        <v>15940.692307692309</v>
      </c>
      <c r="H37" s="9">
        <f>IFERROR(Table24[[#This Row],[Acvh (QTY)]]/Table24[[#This Row],[Target (QTY)]],0)</f>
        <v>0.4</v>
      </c>
      <c r="I37" s="8">
        <f>IFERROR(IF(Table24[[#This Row],[%(QTY)]]&lt;1,1-Table24[[#This Row],[%(QTY)]],0),0)</f>
        <v>0.6</v>
      </c>
      <c r="J37" s="9">
        <f>IFERROR(Table24[[#This Row],[Acvh (AMNT)]]/Table24[[#This Row],[Target (AMNT)]],0)</f>
        <v>0.2547682841276952</v>
      </c>
      <c r="K37" s="8">
        <f>IFERROR(IF(Table24[[#This Row],[%(AMNT)]]&lt;1,1-Table24[[#This Row],[%(AMNT)]],0),0)</f>
        <v>0.74523171587230475</v>
      </c>
    </row>
    <row r="38" spans="1:11" x14ac:dyDescent="0.25">
      <c r="A38" s="4" t="s">
        <v>113</v>
      </c>
      <c r="B38" s="4" t="s">
        <v>127</v>
      </c>
      <c r="C38" s="4" t="s">
        <v>94</v>
      </c>
      <c r="D38" s="7">
        <f>Table2[[#This Row],[Target (QTY)]]</f>
        <v>7</v>
      </c>
      <c r="E38" s="7">
        <f>Table2[[#This Row],[Target (AMNT)]]</f>
        <v>93178.436141304352</v>
      </c>
      <c r="F38" s="4">
        <f>COUNTIFS(Table1[Product],Table24[[#This Row],[Product]],Table1[Cabang],Table24[[#This Row],[Cabang]])</f>
        <v>1</v>
      </c>
      <c r="G38" s="4">
        <f>SUMIFS(Table1[Sale],Table1[Product],Table24[[#This Row],[Product]],Table1[Cabang],Table24[[#This Row],[Cabang]])</f>
        <v>8373.5108695652179</v>
      </c>
      <c r="H38" s="9">
        <f>IFERROR(Table24[[#This Row],[Acvh (QTY)]]/Table24[[#This Row],[Target (QTY)]],0)</f>
        <v>0.14285714285714285</v>
      </c>
      <c r="I38" s="8">
        <f>IFERROR(IF(Table24[[#This Row],[%(QTY)]]&lt;1,1-Table24[[#This Row],[%(QTY)]],0),0)</f>
        <v>0.85714285714285721</v>
      </c>
      <c r="J38" s="9">
        <f>IFERROR(Table24[[#This Row],[Acvh (AMNT)]]/Table24[[#This Row],[Target (AMNT)]],0)</f>
        <v>8.986532953683464E-2</v>
      </c>
      <c r="K38" s="8">
        <f>IFERROR(IF(Table24[[#This Row],[%(AMNT)]]&lt;1,1-Table24[[#This Row],[%(AMNT)]],0),0)</f>
        <v>0.91013467046316532</v>
      </c>
    </row>
    <row r="39" spans="1:11" x14ac:dyDescent="0.25">
      <c r="A39" s="4" t="s">
        <v>113</v>
      </c>
      <c r="B39" s="4" t="s">
        <v>127</v>
      </c>
      <c r="C39" s="4" t="s">
        <v>92</v>
      </c>
      <c r="D39" s="7">
        <f>Table2[[#This Row],[Target (QTY)]]</f>
        <v>5</v>
      </c>
      <c r="E39" s="7">
        <f>Table2[[#This Row],[Target (AMNT)]]</f>
        <v>70485.794902912618</v>
      </c>
      <c r="F39" s="4">
        <f>COUNTIFS(Table1[Product],Table24[[#This Row],[Product]],Table1[Cabang],Table24[[#This Row],[Cabang]])</f>
        <v>3</v>
      </c>
      <c r="G39" s="4">
        <f>SUMIFS(Table1[Sale],Table1[Product],Table24[[#This Row],[Product]],Table1[Cabang],Table24[[#This Row],[Cabang]])</f>
        <v>27026.524271844661</v>
      </c>
      <c r="H39" s="9">
        <f>IFERROR(Table24[[#This Row],[Acvh (QTY)]]/Table24[[#This Row],[Target (QTY)]],0)</f>
        <v>0.6</v>
      </c>
      <c r="I39" s="8">
        <f>IFERROR(IF(Table24[[#This Row],[%(QTY)]]&lt;1,1-Table24[[#This Row],[%(QTY)]],0),0)</f>
        <v>0.4</v>
      </c>
      <c r="J39" s="9">
        <f>IFERROR(Table24[[#This Row],[Acvh (AMNT)]]/Table24[[#This Row],[Target (AMNT)]],0)</f>
        <v>0.38343221225029939</v>
      </c>
      <c r="K39" s="8">
        <f>IFERROR(IF(Table24[[#This Row],[%(AMNT)]]&lt;1,1-Table24[[#This Row],[%(AMNT)]],0),0)</f>
        <v>0.61656778774970067</v>
      </c>
    </row>
    <row r="40" spans="1:11" x14ac:dyDescent="0.25">
      <c r="A40" s="4" t="s">
        <v>113</v>
      </c>
      <c r="B40" s="4" t="s">
        <v>127</v>
      </c>
      <c r="C40" s="4" t="s">
        <v>96</v>
      </c>
      <c r="D40" s="7">
        <f>Table2[[#This Row],[Target (QTY)]]</f>
        <v>3</v>
      </c>
      <c r="E40" s="7">
        <f>Table2[[#This Row],[Target (AMNT)]]</f>
        <v>44936.5</v>
      </c>
      <c r="F40" s="4">
        <f>COUNTIFS(Table1[Product],Table24[[#This Row],[Product]],Table1[Cabang],Table24[[#This Row],[Cabang]])</f>
        <v>5</v>
      </c>
      <c r="G40" s="4">
        <f>SUMIFS(Table1[Sale],Table1[Product],Table24[[#This Row],[Product]],Table1[Cabang],Table24[[#This Row],[Cabang]])</f>
        <v>47623.717948717953</v>
      </c>
      <c r="H40" s="9">
        <f>IFERROR(Table24[[#This Row],[Acvh (QTY)]]/Table24[[#This Row],[Target (QTY)]],0)</f>
        <v>1.6666666666666667</v>
      </c>
      <c r="I40" s="8">
        <f>IFERROR(IF(Table24[[#This Row],[%(QTY)]]&lt;1,1-Table24[[#This Row],[%(QTY)]],0),0)</f>
        <v>0</v>
      </c>
      <c r="J40" s="9">
        <f>IFERROR(Table24[[#This Row],[Acvh (AMNT)]]/Table24[[#This Row],[Target (AMNT)]],0)</f>
        <v>1.0598003393392443</v>
      </c>
      <c r="K40" s="8">
        <f>IFERROR(IF(Table24[[#This Row],[%(AMNT)]]&lt;1,1-Table24[[#This Row],[%(AMNT)]],0),0)</f>
        <v>0</v>
      </c>
    </row>
    <row r="41" spans="1:11" x14ac:dyDescent="0.25">
      <c r="A41" s="4" t="s">
        <v>113</v>
      </c>
      <c r="B41" s="4" t="s">
        <v>127</v>
      </c>
      <c r="C41" s="4" t="s">
        <v>100</v>
      </c>
      <c r="D41" s="7">
        <f>Table2[[#This Row],[Target (QTY)]]</f>
        <v>5</v>
      </c>
      <c r="E41" s="7">
        <f>Table2[[#This Row],[Target (AMNT)]]</f>
        <v>94042.448979591834</v>
      </c>
      <c r="F41" s="4">
        <f>COUNTIFS(Table1[Product],Table24[[#This Row],[Product]],Table1[Cabang],Table24[[#This Row],[Cabang]])</f>
        <v>4</v>
      </c>
      <c r="G41" s="4">
        <f>SUMIFS(Table1[Sale],Table1[Product],Table24[[#This Row],[Product]],Table1[Cabang],Table24[[#This Row],[Cabang]])</f>
        <v>45370.476190476184</v>
      </c>
      <c r="H41" s="9">
        <f>IFERROR(Table24[[#This Row],[Acvh (QTY)]]/Table24[[#This Row],[Target (QTY)]],0)</f>
        <v>0.8</v>
      </c>
      <c r="I41" s="8">
        <f>IFERROR(IF(Table24[[#This Row],[%(QTY)]]&lt;1,1-Table24[[#This Row],[%(QTY)]],0),0)</f>
        <v>0.19999999999999996</v>
      </c>
      <c r="J41" s="9">
        <f>IFERROR(Table24[[#This Row],[Acvh (AMNT)]]/Table24[[#This Row],[Target (AMNT)]],0)</f>
        <v>0.48244677465090297</v>
      </c>
      <c r="K41" s="8">
        <f>IFERROR(IF(Table24[[#This Row],[%(AMNT)]]&lt;1,1-Table24[[#This Row],[%(AMNT)]],0),0)</f>
        <v>0.51755322534909709</v>
      </c>
    </row>
    <row r="42" spans="1:11" x14ac:dyDescent="0.25">
      <c r="A42" s="4" t="s">
        <v>113</v>
      </c>
      <c r="B42" s="4" t="s">
        <v>128</v>
      </c>
      <c r="C42" s="4" t="s">
        <v>93</v>
      </c>
      <c r="D42" s="7">
        <f>Table2[[#This Row],[Target (QTY)]]</f>
        <v>7</v>
      </c>
      <c r="E42" s="7">
        <f>Table2[[#This Row],[Target (AMNT)]]</f>
        <v>62600.780487804885</v>
      </c>
      <c r="F42" s="4">
        <f>COUNTIFS(Table1[Product],Table24[[#This Row],[Product]],Table1[Cabang],Table24[[#This Row],[Cabang]])</f>
        <v>4</v>
      </c>
      <c r="G42" s="4">
        <f>SUMIFS(Table1[Sale],Table1[Product],Table24[[#This Row],[Product]],Table1[Cabang],Table24[[#This Row],[Cabang]])</f>
        <v>22000.926829268294</v>
      </c>
      <c r="H42" s="9">
        <f>IFERROR(Table24[[#This Row],[Acvh (QTY)]]/Table24[[#This Row],[Target (QTY)]],0)</f>
        <v>0.5714285714285714</v>
      </c>
      <c r="I42" s="8">
        <f>IFERROR(IF(Table24[[#This Row],[%(QTY)]]&lt;1,1-Table24[[#This Row],[%(QTY)]],0),0)</f>
        <v>0.4285714285714286</v>
      </c>
      <c r="J42" s="9">
        <f>IFERROR(Table24[[#This Row],[Acvh (AMNT)]]/Table24[[#This Row],[Target (AMNT)]],0)</f>
        <v>0.3514481234551739</v>
      </c>
      <c r="K42" s="8">
        <f>IFERROR(IF(Table24[[#This Row],[%(AMNT)]]&lt;1,1-Table24[[#This Row],[%(AMNT)]],0),0)</f>
        <v>0.64855187654482616</v>
      </c>
    </row>
    <row r="43" spans="1:11" x14ac:dyDescent="0.25">
      <c r="A43" s="4" t="s">
        <v>113</v>
      </c>
      <c r="B43" s="4" t="s">
        <v>128</v>
      </c>
      <c r="C43" s="4" t="s">
        <v>101</v>
      </c>
      <c r="D43" s="7">
        <f>Table2[[#This Row],[Target (QTY)]]</f>
        <v>6</v>
      </c>
      <c r="E43" s="7">
        <f>Table2[[#This Row],[Target (AMNT)]]</f>
        <v>55844.92105263158</v>
      </c>
      <c r="F43" s="4">
        <f>COUNTIFS(Table1[Product],Table24[[#This Row],[Product]],Table1[Cabang],Table24[[#This Row],[Cabang]])</f>
        <v>2</v>
      </c>
      <c r="G43" s="4">
        <f>SUMIFS(Table1[Sale],Table1[Product],Table24[[#This Row],[Product]],Table1[Cabang],Table24[[#This Row],[Cabang]])</f>
        <v>11989.368421052632</v>
      </c>
      <c r="H43" s="9">
        <f>IFERROR(Table24[[#This Row],[Acvh (QTY)]]/Table24[[#This Row],[Target (QTY)]],0)</f>
        <v>0.33333333333333331</v>
      </c>
      <c r="I43" s="8">
        <f>IFERROR(IF(Table24[[#This Row],[%(QTY)]]&lt;1,1-Table24[[#This Row],[%(QTY)]],0),0)</f>
        <v>0.66666666666666674</v>
      </c>
      <c r="J43" s="9">
        <f>IFERROR(Table24[[#This Row],[Acvh (AMNT)]]/Table24[[#This Row],[Target (AMNT)]],0)</f>
        <v>0.21469039968295661</v>
      </c>
      <c r="K43" s="8">
        <f>IFERROR(IF(Table24[[#This Row],[%(AMNT)]]&lt;1,1-Table24[[#This Row],[%(AMNT)]],0),0)</f>
        <v>0.78530960031704344</v>
      </c>
    </row>
    <row r="44" spans="1:11" x14ac:dyDescent="0.25">
      <c r="A44" s="4" t="s">
        <v>113</v>
      </c>
      <c r="B44" s="4" t="s">
        <v>128</v>
      </c>
      <c r="C44" s="4" t="s">
        <v>97</v>
      </c>
      <c r="D44" s="7">
        <f>Table2[[#This Row],[Target (QTY)]]</f>
        <v>4</v>
      </c>
      <c r="E44" s="7">
        <f>Table2[[#This Row],[Target (AMNT)]]</f>
        <v>40301.975490196077</v>
      </c>
      <c r="F44" s="4">
        <f>COUNTIFS(Table1[Product],Table24[[#This Row],[Product]],Table1[Cabang],Table24[[#This Row],[Cabang]])</f>
        <v>4</v>
      </c>
      <c r="G44" s="4">
        <f>SUMIFS(Table1[Sale],Table1[Product],Table24[[#This Row],[Product]],Table1[Cabang],Table24[[#This Row],[Cabang]])</f>
        <v>26127.215686274511</v>
      </c>
      <c r="H44" s="9">
        <f>IFERROR(Table24[[#This Row],[Acvh (QTY)]]/Table24[[#This Row],[Target (QTY)]],0)</f>
        <v>1</v>
      </c>
      <c r="I44" s="8">
        <f>IFERROR(IF(Table24[[#This Row],[%(QTY)]]&lt;1,1-Table24[[#This Row],[%(QTY)]],0),0)</f>
        <v>0</v>
      </c>
      <c r="J44" s="9">
        <f>IFERROR(Table24[[#This Row],[Acvh (AMNT)]]/Table24[[#This Row],[Target (AMNT)]],0)</f>
        <v>0.6482862283669012</v>
      </c>
      <c r="K44" s="8">
        <f>IFERROR(IF(Table24[[#This Row],[%(AMNT)]]&lt;1,1-Table24[[#This Row],[%(AMNT)]],0),0)</f>
        <v>0.3517137716330988</v>
      </c>
    </row>
    <row r="45" spans="1:11" x14ac:dyDescent="0.25">
      <c r="A45" s="4" t="s">
        <v>113</v>
      </c>
      <c r="B45" s="4" t="s">
        <v>128</v>
      </c>
      <c r="C45" s="4" t="s">
        <v>98</v>
      </c>
      <c r="D45" s="7">
        <f>Table2[[#This Row],[Target (QTY)]]</f>
        <v>5</v>
      </c>
      <c r="E45" s="7">
        <f>Table2[[#This Row],[Target (AMNT)]]</f>
        <v>54370.361842105267</v>
      </c>
      <c r="F45" s="4">
        <f>COUNTIFS(Table1[Product],Table24[[#This Row],[Product]],Table1[Cabang],Table24[[#This Row],[Cabang]])</f>
        <v>4</v>
      </c>
      <c r="G45" s="4">
        <f>SUMIFS(Table1[Sale],Table1[Product],Table24[[#This Row],[Product]],Table1[Cabang],Table24[[#This Row],[Cabang]])</f>
        <v>27876.947368421053</v>
      </c>
      <c r="H45" s="9">
        <f>IFERROR(Table24[[#This Row],[Acvh (QTY)]]/Table24[[#This Row],[Target (QTY)]],0)</f>
        <v>0.8</v>
      </c>
      <c r="I45" s="8">
        <f>IFERROR(IF(Table24[[#This Row],[%(QTY)]]&lt;1,1-Table24[[#This Row],[%(QTY)]],0),0)</f>
        <v>0.19999999999999996</v>
      </c>
      <c r="J45" s="9">
        <f>IFERROR(Table24[[#This Row],[Acvh (AMNT)]]/Table24[[#This Row],[Target (AMNT)]],0)</f>
        <v>0.51272322684512106</v>
      </c>
      <c r="K45" s="8">
        <f>IFERROR(IF(Table24[[#This Row],[%(AMNT)]]&lt;1,1-Table24[[#This Row],[%(AMNT)]],0),0)</f>
        <v>0.48727677315487894</v>
      </c>
    </row>
    <row r="46" spans="1:11" x14ac:dyDescent="0.25">
      <c r="A46" s="4" t="s">
        <v>113</v>
      </c>
      <c r="B46" s="4" t="s">
        <v>128</v>
      </c>
      <c r="C46" s="4" t="s">
        <v>99</v>
      </c>
      <c r="D46" s="7">
        <f>Table2[[#This Row],[Target (QTY)]]</f>
        <v>3</v>
      </c>
      <c r="E46" s="7">
        <f>Table2[[#This Row],[Target (AMNT)]]</f>
        <v>35189.079545454544</v>
      </c>
      <c r="F46" s="4">
        <f>COUNTIFS(Table1[Product],Table24[[#This Row],[Product]],Table1[Cabang],Table24[[#This Row],[Cabang]])</f>
        <v>2</v>
      </c>
      <c r="G46" s="4">
        <f>SUMIFS(Table1[Sale],Table1[Product],Table24[[#This Row],[Product]],Table1[Cabang],Table24[[#This Row],[Cabang]])</f>
        <v>15153.545454545454</v>
      </c>
      <c r="H46" s="9">
        <f>IFERROR(Table24[[#This Row],[Acvh (QTY)]]/Table24[[#This Row],[Target (QTY)]],0)</f>
        <v>0.66666666666666663</v>
      </c>
      <c r="I46" s="8">
        <f>IFERROR(IF(Table24[[#This Row],[%(QTY)]]&lt;1,1-Table24[[#This Row],[%(QTY)]],0),0)</f>
        <v>0.33333333333333337</v>
      </c>
      <c r="J46" s="9">
        <f>IFERROR(Table24[[#This Row],[Acvh (AMNT)]]/Table24[[#This Row],[Target (AMNT)]],0)</f>
        <v>0.43063204978042324</v>
      </c>
      <c r="K46" s="8">
        <f>IFERROR(IF(Table24[[#This Row],[%(AMNT)]]&lt;1,1-Table24[[#This Row],[%(AMNT)]],0),0)</f>
        <v>0.56936795021957676</v>
      </c>
    </row>
    <row r="47" spans="1:11" x14ac:dyDescent="0.25">
      <c r="A47" s="4" t="s">
        <v>113</v>
      </c>
      <c r="B47" s="4" t="s">
        <v>128</v>
      </c>
      <c r="C47" s="4" t="s">
        <v>95</v>
      </c>
      <c r="D47" s="7">
        <f>Table2[[#This Row],[Target (QTY)]]</f>
        <v>5</v>
      </c>
      <c r="E47" s="7">
        <f>Table2[[#This Row],[Target (AMNT)]]</f>
        <v>66007.252747252744</v>
      </c>
      <c r="F47" s="4">
        <f>COUNTIFS(Table1[Product],Table24[[#This Row],[Product]],Table1[Cabang],Table24[[#This Row],[Cabang]])</f>
        <v>3</v>
      </c>
      <c r="G47" s="4">
        <f>SUMIFS(Table1[Sale],Table1[Product],Table24[[#This Row],[Product]],Table1[Cabang],Table24[[#This Row],[Cabang]])</f>
        <v>24083.538461538461</v>
      </c>
      <c r="H47" s="9">
        <f>IFERROR(Table24[[#This Row],[Acvh (QTY)]]/Table24[[#This Row],[Target (QTY)]],0)</f>
        <v>0.6</v>
      </c>
      <c r="I47" s="8">
        <f>IFERROR(IF(Table24[[#This Row],[%(QTY)]]&lt;1,1-Table24[[#This Row],[%(QTY)]],0),0)</f>
        <v>0.4</v>
      </c>
      <c r="J47" s="9">
        <f>IFERROR(Table24[[#This Row],[Acvh (AMNT)]]/Table24[[#This Row],[Target (AMNT)]],0)</f>
        <v>0.3648620031764741</v>
      </c>
      <c r="K47" s="8">
        <f>IFERROR(IF(Table24[[#This Row],[%(AMNT)]]&lt;1,1-Table24[[#This Row],[%(AMNT)]],0),0)</f>
        <v>0.6351379968235259</v>
      </c>
    </row>
    <row r="48" spans="1:11" x14ac:dyDescent="0.25">
      <c r="A48" s="4" t="s">
        <v>113</v>
      </c>
      <c r="B48" s="4" t="s">
        <v>128</v>
      </c>
      <c r="C48" s="4" t="s">
        <v>94</v>
      </c>
      <c r="D48" s="7">
        <f>Table2[[#This Row],[Target (QTY)]]</f>
        <v>4</v>
      </c>
      <c r="E48" s="7">
        <f>Table2[[#This Row],[Target (AMNT)]]</f>
        <v>56170.360248447214</v>
      </c>
      <c r="F48" s="4">
        <f>COUNTIFS(Table1[Product],Table24[[#This Row],[Product]],Table1[Cabang],Table24[[#This Row],[Cabang]])</f>
        <v>5</v>
      </c>
      <c r="G48" s="4">
        <f>SUMIFS(Table1[Sale],Table1[Product],Table24[[#This Row],[Product]],Table1[Cabang],Table24[[#This Row],[Cabang]])</f>
        <v>42770.554347826088</v>
      </c>
      <c r="H48" s="9">
        <f>IFERROR(Table24[[#This Row],[Acvh (QTY)]]/Table24[[#This Row],[Target (QTY)]],0)</f>
        <v>1.25</v>
      </c>
      <c r="I48" s="8">
        <f>IFERROR(IF(Table24[[#This Row],[%(QTY)]]&lt;1,1-Table24[[#This Row],[%(QTY)]],0),0)</f>
        <v>0</v>
      </c>
      <c r="J48" s="9">
        <f>IFERROR(Table24[[#This Row],[Acvh (AMNT)]]/Table24[[#This Row],[Target (AMNT)]],0)</f>
        <v>0.76144347585893302</v>
      </c>
      <c r="K48" s="8">
        <f>IFERROR(IF(Table24[[#This Row],[%(AMNT)]]&lt;1,1-Table24[[#This Row],[%(AMNT)]],0),0)</f>
        <v>0.23855652414106698</v>
      </c>
    </row>
    <row r="49" spans="1:11" x14ac:dyDescent="0.25">
      <c r="A49" s="4" t="s">
        <v>113</v>
      </c>
      <c r="B49" s="4" t="s">
        <v>128</v>
      </c>
      <c r="C49" s="4" t="s">
        <v>92</v>
      </c>
      <c r="D49" s="7">
        <f>Table2[[#This Row],[Target (QTY)]]</f>
        <v>5</v>
      </c>
      <c r="E49" s="7">
        <f>Table2[[#This Row],[Target (AMNT)]]</f>
        <v>70485.794902912618</v>
      </c>
      <c r="F49" s="4">
        <f>COUNTIFS(Table1[Product],Table24[[#This Row],[Product]],Table1[Cabang],Table24[[#This Row],[Cabang]])</f>
        <v>3</v>
      </c>
      <c r="G49" s="4">
        <f>SUMIFS(Table1[Sale],Table1[Product],Table24[[#This Row],[Product]],Table1[Cabang],Table24[[#This Row],[Cabang]])</f>
        <v>26907.524271844661</v>
      </c>
      <c r="H49" s="9">
        <f>IFERROR(Table24[[#This Row],[Acvh (QTY)]]/Table24[[#This Row],[Target (QTY)]],0)</f>
        <v>0.6</v>
      </c>
      <c r="I49" s="8">
        <f>IFERROR(IF(Table24[[#This Row],[%(QTY)]]&lt;1,1-Table24[[#This Row],[%(QTY)]],0),0)</f>
        <v>0.4</v>
      </c>
      <c r="J49" s="9">
        <f>IFERROR(Table24[[#This Row],[Acvh (AMNT)]]/Table24[[#This Row],[Target (AMNT)]],0)</f>
        <v>0.38174392881441116</v>
      </c>
      <c r="K49" s="8">
        <f>IFERROR(IF(Table24[[#This Row],[%(AMNT)]]&lt;1,1-Table24[[#This Row],[%(AMNT)]],0),0)</f>
        <v>0.6182560711855889</v>
      </c>
    </row>
    <row r="50" spans="1:11" x14ac:dyDescent="0.25">
      <c r="A50" s="4" t="s">
        <v>113</v>
      </c>
      <c r="B50" s="4" t="s">
        <v>128</v>
      </c>
      <c r="C50" s="4" t="s">
        <v>96</v>
      </c>
      <c r="D50" s="7">
        <f>Table2[[#This Row],[Target (QTY)]]</f>
        <v>6</v>
      </c>
      <c r="E50" s="7">
        <f>Table2[[#This Row],[Target (AMNT)]]</f>
        <v>89873</v>
      </c>
      <c r="F50" s="4">
        <f>COUNTIFS(Table1[Product],Table24[[#This Row],[Product]],Table1[Cabang],Table24[[#This Row],[Cabang]])</f>
        <v>10</v>
      </c>
      <c r="G50" s="4">
        <f>SUMIFS(Table1[Sale],Table1[Product],Table24[[#This Row],[Product]],Table1[Cabang],Table24[[#This Row],[Cabang]])</f>
        <v>95357.43589743592</v>
      </c>
      <c r="H50" s="9">
        <f>IFERROR(Table24[[#This Row],[Acvh (QTY)]]/Table24[[#This Row],[Target (QTY)]],0)</f>
        <v>1.6666666666666667</v>
      </c>
      <c r="I50" s="8">
        <f>IFERROR(IF(Table24[[#This Row],[%(QTY)]]&lt;1,1-Table24[[#This Row],[%(QTY)]],0),0)</f>
        <v>0</v>
      </c>
      <c r="J50" s="9">
        <f>IFERROR(Table24[[#This Row],[Acvh (AMNT)]]/Table24[[#This Row],[Target (AMNT)]],0)</f>
        <v>1.061024288689995</v>
      </c>
      <c r="K50" s="8">
        <f>IFERROR(IF(Table24[[#This Row],[%(AMNT)]]&lt;1,1-Table24[[#This Row],[%(AMNT)]],0),0)</f>
        <v>0</v>
      </c>
    </row>
    <row r="51" spans="1:11" x14ac:dyDescent="0.25">
      <c r="A51" s="4" t="s">
        <v>113</v>
      </c>
      <c r="B51" s="4" t="s">
        <v>128</v>
      </c>
      <c r="C51" s="4" t="s">
        <v>100</v>
      </c>
      <c r="D51" s="7">
        <f>Table2[[#This Row],[Target (QTY)]]</f>
        <v>4</v>
      </c>
      <c r="E51" s="7">
        <f>Table2[[#This Row],[Target (AMNT)]]</f>
        <v>71315.523809523802</v>
      </c>
      <c r="F51" s="4">
        <f>COUNTIFS(Table1[Product],Table24[[#This Row],[Product]],Table1[Cabang],Table24[[#This Row],[Cabang]])</f>
        <v>4</v>
      </c>
      <c r="G51" s="4">
        <f>SUMIFS(Table1[Sale],Table1[Product],Table24[[#This Row],[Product]],Table1[Cabang],Table24[[#This Row],[Cabang]])</f>
        <v>44861.476190476184</v>
      </c>
      <c r="H51" s="9">
        <f>IFERROR(Table24[[#This Row],[Acvh (QTY)]]/Table24[[#This Row],[Target (QTY)]],0)</f>
        <v>1</v>
      </c>
      <c r="I51" s="8">
        <f>IFERROR(IF(Table24[[#This Row],[%(QTY)]]&lt;1,1-Table24[[#This Row],[%(QTY)]],0),0)</f>
        <v>0</v>
      </c>
      <c r="J51" s="9">
        <f>IFERROR(Table24[[#This Row],[Acvh (AMNT)]]/Table24[[#This Row],[Target (AMNT)]],0)</f>
        <v>0.62905625302979518</v>
      </c>
      <c r="K51" s="8">
        <f>IFERROR(IF(Table24[[#This Row],[%(AMNT)]]&lt;1,1-Table24[[#This Row],[%(AMNT)]],0),0)</f>
        <v>0.37094374697020482</v>
      </c>
    </row>
    <row r="52" spans="1:11" x14ac:dyDescent="0.25">
      <c r="A52" s="4" t="s">
        <v>114</v>
      </c>
      <c r="B52" s="4" t="s">
        <v>129</v>
      </c>
      <c r="C52" s="4" t="s">
        <v>93</v>
      </c>
      <c r="D52" s="7">
        <f>Table2[[#This Row],[Target (QTY)]]</f>
        <v>2</v>
      </c>
      <c r="E52" s="7">
        <f>Table2[[#This Row],[Target (AMNT)]]</f>
        <v>16954.378048780487</v>
      </c>
      <c r="F52" s="4">
        <f>COUNTIFS(Table1[Product],Table24[[#This Row],[Product]],Table1[Cabang],Table24[[#This Row],[Cabang]])</f>
        <v>4</v>
      </c>
      <c r="G52" s="4">
        <f>SUMIFS(Table1[Sale],Table1[Product],Table24[[#This Row],[Product]],Table1[Cabang],Table24[[#This Row],[Cabang]])</f>
        <v>21596.926829268294</v>
      </c>
      <c r="H52" s="9">
        <f>IFERROR(Table24[[#This Row],[Acvh (QTY)]]/Table24[[#This Row],[Target (QTY)]],0)</f>
        <v>2</v>
      </c>
      <c r="I52" s="8">
        <f>IFERROR(IF(Table24[[#This Row],[%(QTY)]]&lt;1,1-Table24[[#This Row],[%(QTY)]],0),0)</f>
        <v>0</v>
      </c>
      <c r="J52" s="9">
        <f>IFERROR(Table24[[#This Row],[Acvh (AMNT)]]/Table24[[#This Row],[Target (AMNT)]],0)</f>
        <v>1.2738259561707568</v>
      </c>
      <c r="K52" s="8">
        <f>IFERROR(IF(Table24[[#This Row],[%(AMNT)]]&lt;1,1-Table24[[#This Row],[%(AMNT)]],0),0)</f>
        <v>0</v>
      </c>
    </row>
    <row r="53" spans="1:11" x14ac:dyDescent="0.25">
      <c r="A53" s="4" t="s">
        <v>114</v>
      </c>
      <c r="B53" s="4" t="s">
        <v>129</v>
      </c>
      <c r="C53" s="4" t="s">
        <v>101</v>
      </c>
      <c r="D53" s="7">
        <f>Table2[[#This Row],[Target (QTY)]]</f>
        <v>4</v>
      </c>
      <c r="E53" s="7">
        <f>Table2[[#This Row],[Target (AMNT)]]</f>
        <v>39275.54887218045</v>
      </c>
      <c r="F53" s="4">
        <f>COUNTIFS(Table1[Product],Table24[[#This Row],[Product]],Table1[Cabang],Table24[[#This Row],[Cabang]])</f>
        <v>3</v>
      </c>
      <c r="G53" s="4">
        <f>SUMIFS(Table1[Sale],Table1[Product],Table24[[#This Row],[Product]],Table1[Cabang],Table24[[#This Row],[Cabang]])</f>
        <v>18154.052631578947</v>
      </c>
      <c r="H53" s="9">
        <f>IFERROR(Table24[[#This Row],[Acvh (QTY)]]/Table24[[#This Row],[Target (QTY)]],0)</f>
        <v>0.75</v>
      </c>
      <c r="I53" s="8">
        <f>IFERROR(IF(Table24[[#This Row],[%(QTY)]]&lt;1,1-Table24[[#This Row],[%(QTY)]],0),0)</f>
        <v>0.25</v>
      </c>
      <c r="J53" s="9">
        <f>IFERROR(Table24[[#This Row],[Acvh (AMNT)]]/Table24[[#This Row],[Target (AMNT)]],0)</f>
        <v>0.46222276079858365</v>
      </c>
      <c r="K53" s="8">
        <f>IFERROR(IF(Table24[[#This Row],[%(AMNT)]]&lt;1,1-Table24[[#This Row],[%(AMNT)]],0),0)</f>
        <v>0.5377772392014164</v>
      </c>
    </row>
    <row r="54" spans="1:11" x14ac:dyDescent="0.25">
      <c r="A54" s="4" t="s">
        <v>114</v>
      </c>
      <c r="B54" s="4" t="s">
        <v>129</v>
      </c>
      <c r="C54" s="4" t="s">
        <v>97</v>
      </c>
      <c r="D54" s="7">
        <f>Table2[[#This Row],[Target (QTY)]]</f>
        <v>7</v>
      </c>
      <c r="E54" s="7">
        <f>Table2[[#This Row],[Target (AMNT)]]</f>
        <v>74403.647058823524</v>
      </c>
      <c r="F54" s="4">
        <f>COUNTIFS(Table1[Product],Table24[[#This Row],[Product]],Table1[Cabang],Table24[[#This Row],[Cabang]])</f>
        <v>4</v>
      </c>
      <c r="G54" s="4">
        <f>SUMIFS(Table1[Sale],Table1[Product],Table24[[#This Row],[Product]],Table1[Cabang],Table24[[#This Row],[Cabang]])</f>
        <v>25584.215686274511</v>
      </c>
      <c r="H54" s="9">
        <f>IFERROR(Table24[[#This Row],[Acvh (QTY)]]/Table24[[#This Row],[Target (QTY)]],0)</f>
        <v>0.5714285714285714</v>
      </c>
      <c r="I54" s="8">
        <f>IFERROR(IF(Table24[[#This Row],[%(QTY)]]&lt;1,1-Table24[[#This Row],[%(QTY)]],0),0)</f>
        <v>0.4285714285714286</v>
      </c>
      <c r="J54" s="9">
        <f>IFERROR(Table24[[#This Row],[Acvh (AMNT)]]/Table24[[#This Row],[Target (AMNT)]],0)</f>
        <v>0.34385701101516741</v>
      </c>
      <c r="K54" s="8">
        <f>IFERROR(IF(Table24[[#This Row],[%(AMNT)]]&lt;1,1-Table24[[#This Row],[%(AMNT)]],0),0)</f>
        <v>0.65614298898483259</v>
      </c>
    </row>
    <row r="55" spans="1:11" x14ac:dyDescent="0.25">
      <c r="A55" s="4" t="s">
        <v>114</v>
      </c>
      <c r="B55" s="4" t="s">
        <v>129</v>
      </c>
      <c r="C55" s="4" t="s">
        <v>98</v>
      </c>
      <c r="D55" s="7">
        <f>Table2[[#This Row],[Target (QTY)]]</f>
        <v>2</v>
      </c>
      <c r="E55" s="7">
        <f>Table2[[#This Row],[Target (AMNT)]]</f>
        <v>21748.144736842107</v>
      </c>
      <c r="F55" s="4">
        <f>COUNTIFS(Table1[Product],Table24[[#This Row],[Product]],Table1[Cabang],Table24[[#This Row],[Cabang]])</f>
        <v>1</v>
      </c>
      <c r="G55" s="4">
        <f>SUMIFS(Table1[Sale],Table1[Product],Table24[[#This Row],[Product]],Table1[Cabang],Table24[[#This Row],[Cabang]])</f>
        <v>7063.7368421052633</v>
      </c>
      <c r="H55" s="9">
        <f>IFERROR(Table24[[#This Row],[Acvh (QTY)]]/Table24[[#This Row],[Target (QTY)]],0)</f>
        <v>0.5</v>
      </c>
      <c r="I55" s="8">
        <f>IFERROR(IF(Table24[[#This Row],[%(QTY)]]&lt;1,1-Table24[[#This Row],[%(QTY)]],0),0)</f>
        <v>0.5</v>
      </c>
      <c r="J55" s="9">
        <f>IFERROR(Table24[[#This Row],[Acvh (AMNT)]]/Table24[[#This Row],[Target (AMNT)]],0)</f>
        <v>0.32479721500745073</v>
      </c>
      <c r="K55" s="8">
        <f>IFERROR(IF(Table24[[#This Row],[%(AMNT)]]&lt;1,1-Table24[[#This Row],[%(AMNT)]],0),0)</f>
        <v>0.67520278499254927</v>
      </c>
    </row>
    <row r="56" spans="1:11" x14ac:dyDescent="0.25">
      <c r="A56" s="4" t="s">
        <v>114</v>
      </c>
      <c r="B56" s="4" t="s">
        <v>129</v>
      </c>
      <c r="C56" s="4" t="s">
        <v>99</v>
      </c>
      <c r="D56" s="7">
        <f>Table2[[#This Row],[Target (QTY)]]</f>
        <v>7</v>
      </c>
      <c r="E56" s="7">
        <f>Table2[[#This Row],[Target (AMNT)]]</f>
        <v>82107.852272727279</v>
      </c>
      <c r="F56" s="4">
        <f>COUNTIFS(Table1[Product],Table24[[#This Row],[Product]],Table1[Cabang],Table24[[#This Row],[Cabang]])</f>
        <v>4</v>
      </c>
      <c r="G56" s="4">
        <f>SUMIFS(Table1[Sale],Table1[Product],Table24[[#This Row],[Product]],Table1[Cabang],Table24[[#This Row],[Cabang]])</f>
        <v>29793.090909090908</v>
      </c>
      <c r="H56" s="9">
        <f>IFERROR(Table24[[#This Row],[Acvh (QTY)]]/Table24[[#This Row],[Target (QTY)]],0)</f>
        <v>0.5714285714285714</v>
      </c>
      <c r="I56" s="8">
        <f>IFERROR(IF(Table24[[#This Row],[%(QTY)]]&lt;1,1-Table24[[#This Row],[%(QTY)]],0),0)</f>
        <v>0.4285714285714286</v>
      </c>
      <c r="J56" s="9">
        <f>IFERROR(Table24[[#This Row],[Acvh (AMNT)]]/Table24[[#This Row],[Target (AMNT)]],0)</f>
        <v>0.36285312652109036</v>
      </c>
      <c r="K56" s="8">
        <f>IFERROR(IF(Table24[[#This Row],[%(AMNT)]]&lt;1,1-Table24[[#This Row],[%(AMNT)]],0),0)</f>
        <v>0.63714687347890964</v>
      </c>
    </row>
    <row r="57" spans="1:11" x14ac:dyDescent="0.25">
      <c r="A57" s="4" t="s">
        <v>114</v>
      </c>
      <c r="B57" s="4" t="s">
        <v>129</v>
      </c>
      <c r="C57" s="4" t="s">
        <v>95</v>
      </c>
      <c r="D57" s="7">
        <f>Table2[[#This Row],[Target (QTY)]]</f>
        <v>7</v>
      </c>
      <c r="E57" s="7">
        <f>Table2[[#This Row],[Target (AMNT)]]</f>
        <v>87597.125</v>
      </c>
      <c r="F57" s="4">
        <f>COUNTIFS(Table1[Product],Table24[[#This Row],[Product]],Table1[Cabang],Table24[[#This Row],[Cabang]])</f>
        <v>1</v>
      </c>
      <c r="G57" s="4">
        <f>SUMIFS(Table1[Sale],Table1[Product],Table24[[#This Row],[Product]],Table1[Cabang],Table24[[#This Row],[Cabang]])</f>
        <v>7896.8461538461543</v>
      </c>
      <c r="H57" s="9">
        <f>IFERROR(Table24[[#This Row],[Acvh (QTY)]]/Table24[[#This Row],[Target (QTY)]],0)</f>
        <v>0.14285714285714285</v>
      </c>
      <c r="I57" s="8">
        <f>IFERROR(IF(Table24[[#This Row],[%(QTY)]]&lt;1,1-Table24[[#This Row],[%(QTY)]],0),0)</f>
        <v>0.85714285714285721</v>
      </c>
      <c r="J57" s="9">
        <f>IFERROR(Table24[[#This Row],[Acvh (AMNT)]]/Table24[[#This Row],[Target (AMNT)]],0)</f>
        <v>9.0149604268931816E-2</v>
      </c>
      <c r="K57" s="8">
        <f>IFERROR(IF(Table24[[#This Row],[%(AMNT)]]&lt;1,1-Table24[[#This Row],[%(AMNT)]],0),0)</f>
        <v>0.90985039573106818</v>
      </c>
    </row>
    <row r="58" spans="1:11" x14ac:dyDescent="0.25">
      <c r="A58" s="4" t="s">
        <v>114</v>
      </c>
      <c r="B58" s="4" t="s">
        <v>129</v>
      </c>
      <c r="C58" s="4" t="s">
        <v>94</v>
      </c>
      <c r="D58" s="7">
        <f>Table2[[#This Row],[Target (QTY)]]</f>
        <v>7</v>
      </c>
      <c r="E58" s="7">
        <f>Table2[[#This Row],[Target (AMNT)]]</f>
        <v>93178.436141304352</v>
      </c>
      <c r="F58" s="4">
        <f>COUNTIFS(Table1[Product],Table24[[#This Row],[Product]],Table1[Cabang],Table24[[#This Row],[Cabang]])</f>
        <v>4</v>
      </c>
      <c r="G58" s="4">
        <f>SUMIFS(Table1[Sale],Table1[Product],Table24[[#This Row],[Product]],Table1[Cabang],Table24[[#This Row],[Cabang]])</f>
        <v>34106.043478260872</v>
      </c>
      <c r="H58" s="9">
        <f>IFERROR(Table24[[#This Row],[Acvh (QTY)]]/Table24[[#This Row],[Target (QTY)]],0)</f>
        <v>0.5714285714285714</v>
      </c>
      <c r="I58" s="8">
        <f>IFERROR(IF(Table24[[#This Row],[%(QTY)]]&lt;1,1-Table24[[#This Row],[%(QTY)]],0),0)</f>
        <v>0.4285714285714286</v>
      </c>
      <c r="J58" s="9">
        <f>IFERROR(Table24[[#This Row],[Acvh (AMNT)]]/Table24[[#This Row],[Target (AMNT)]],0)</f>
        <v>0.36602936141297038</v>
      </c>
      <c r="K58" s="8">
        <f>IFERROR(IF(Table24[[#This Row],[%(AMNT)]]&lt;1,1-Table24[[#This Row],[%(AMNT)]],0),0)</f>
        <v>0.63397063858702962</v>
      </c>
    </row>
    <row r="59" spans="1:11" x14ac:dyDescent="0.25">
      <c r="A59" s="4" t="s">
        <v>114</v>
      </c>
      <c r="B59" s="4" t="s">
        <v>129</v>
      </c>
      <c r="C59" s="4" t="s">
        <v>92</v>
      </c>
      <c r="D59" s="7">
        <f>Table2[[#This Row],[Target (QTY)]]</f>
        <v>5</v>
      </c>
      <c r="E59" s="7">
        <f>Table2[[#This Row],[Target (AMNT)]]</f>
        <v>74358.640776699031</v>
      </c>
      <c r="F59" s="4">
        <f>COUNTIFS(Table1[Product],Table24[[#This Row],[Product]],Table1[Cabang],Table24[[#This Row],[Cabang]])</f>
        <v>11</v>
      </c>
      <c r="G59" s="4">
        <f>SUMIFS(Table1[Sale],Table1[Product],Table24[[#This Row],[Product]],Table1[Cabang],Table24[[#This Row],[Cabang]])</f>
        <v>98320.922330097077</v>
      </c>
      <c r="H59" s="9">
        <f>IFERROR(Table24[[#This Row],[Acvh (QTY)]]/Table24[[#This Row],[Target (QTY)]],0)</f>
        <v>2.2000000000000002</v>
      </c>
      <c r="I59" s="8">
        <f>IFERROR(IF(Table24[[#This Row],[%(QTY)]]&lt;1,1-Table24[[#This Row],[%(QTY)]],0),0)</f>
        <v>0</v>
      </c>
      <c r="J59" s="9">
        <f>IFERROR(Table24[[#This Row],[Acvh (AMNT)]]/Table24[[#This Row],[Target (AMNT)]],0)</f>
        <v>1.3222528182751137</v>
      </c>
      <c r="K59" s="8">
        <f>IFERROR(IF(Table24[[#This Row],[%(AMNT)]]&lt;1,1-Table24[[#This Row],[%(AMNT)]],0),0)</f>
        <v>0</v>
      </c>
    </row>
    <row r="60" spans="1:11" x14ac:dyDescent="0.25">
      <c r="A60" s="4" t="s">
        <v>114</v>
      </c>
      <c r="B60" s="4" t="s">
        <v>129</v>
      </c>
      <c r="C60" s="4" t="s">
        <v>96</v>
      </c>
      <c r="D60" s="7">
        <f>Table2[[#This Row],[Target (QTY)]]</f>
        <v>5</v>
      </c>
      <c r="E60" s="7">
        <f>Table2[[#This Row],[Target (AMNT)]]</f>
        <v>79009.230769230766</v>
      </c>
      <c r="F60" s="4">
        <f>COUNTIFS(Table1[Product],Table24[[#This Row],[Product]],Table1[Cabang],Table24[[#This Row],[Cabang]])</f>
        <v>4</v>
      </c>
      <c r="G60" s="4">
        <f>SUMIFS(Table1[Sale],Table1[Product],Table24[[#This Row],[Product]],Table1[Cabang],Table24[[#This Row],[Cabang]])</f>
        <v>37848.974358974359</v>
      </c>
      <c r="H60" s="9">
        <f>IFERROR(Table24[[#This Row],[Acvh (QTY)]]/Table24[[#This Row],[Target (QTY)]],0)</f>
        <v>0.8</v>
      </c>
      <c r="I60" s="8">
        <f>IFERROR(IF(Table24[[#This Row],[%(QTY)]]&lt;1,1-Table24[[#This Row],[%(QTY)]],0),0)</f>
        <v>0.19999999999999996</v>
      </c>
      <c r="J60" s="9">
        <f>IFERROR(Table24[[#This Row],[Acvh (AMNT)]]/Table24[[#This Row],[Target (AMNT)]],0)</f>
        <v>0.47904496715735911</v>
      </c>
      <c r="K60" s="8">
        <f>IFERROR(IF(Table24[[#This Row],[%(AMNT)]]&lt;1,1-Table24[[#This Row],[%(AMNT)]],0),0)</f>
        <v>0.52095503284264089</v>
      </c>
    </row>
    <row r="61" spans="1:11" x14ac:dyDescent="0.25">
      <c r="A61" s="4" t="s">
        <v>114</v>
      </c>
      <c r="B61" s="4" t="s">
        <v>129</v>
      </c>
      <c r="C61" s="4" t="s">
        <v>100</v>
      </c>
      <c r="D61" s="7">
        <f>Table2[[#This Row],[Target (QTY)]]</f>
        <v>4</v>
      </c>
      <c r="E61" s="7">
        <f>Table2[[#This Row],[Target (AMNT)]]</f>
        <v>71315.523809523802</v>
      </c>
      <c r="F61" s="4">
        <f>COUNTIFS(Table1[Product],Table24[[#This Row],[Product]],Table1[Cabang],Table24[[#This Row],[Cabang]])</f>
        <v>3</v>
      </c>
      <c r="G61" s="4">
        <f>SUMIFS(Table1[Sale],Table1[Product],Table24[[#This Row],[Product]],Table1[Cabang],Table24[[#This Row],[Cabang]])</f>
        <v>33928.857142857138</v>
      </c>
      <c r="H61" s="9">
        <f>IFERROR(Table24[[#This Row],[Acvh (QTY)]]/Table24[[#This Row],[Target (QTY)]],0)</f>
        <v>0.75</v>
      </c>
      <c r="I61" s="8">
        <f>IFERROR(IF(Table24[[#This Row],[%(QTY)]]&lt;1,1-Table24[[#This Row],[%(QTY)]],0),0)</f>
        <v>0.25</v>
      </c>
      <c r="J61" s="9">
        <f>IFERROR(Table24[[#This Row],[Acvh (AMNT)]]/Table24[[#This Row],[Target (AMNT)]],0)</f>
        <v>0.4757569646894485</v>
      </c>
      <c r="K61" s="8">
        <f>IFERROR(IF(Table24[[#This Row],[%(AMNT)]]&lt;1,1-Table24[[#This Row],[%(AMNT)]],0),0)</f>
        <v>0.5242430353105515</v>
      </c>
    </row>
    <row r="62" spans="1:11" x14ac:dyDescent="0.25">
      <c r="A62" s="4" t="s">
        <v>114</v>
      </c>
      <c r="B62" s="4" t="s">
        <v>130</v>
      </c>
      <c r="C62" s="4" t="s">
        <v>93</v>
      </c>
      <c r="D62" s="7">
        <f>Table2[[#This Row],[Target (QTY)]]</f>
        <v>7</v>
      </c>
      <c r="E62" s="7">
        <f>Table2[[#This Row],[Target (AMNT)]]</f>
        <v>59340.323170731703</v>
      </c>
      <c r="F62" s="4">
        <f>COUNTIFS(Table1[Product],Table24[[#This Row],[Product]],Table1[Cabang],Table24[[#This Row],[Cabang]])</f>
        <v>1</v>
      </c>
      <c r="G62" s="4">
        <f>SUMIFS(Table1[Sale],Table1[Product],Table24[[#This Row],[Product]],Table1[Cabang],Table24[[#This Row],[Cabang]])</f>
        <v>5647.7317073170734</v>
      </c>
      <c r="H62" s="9">
        <f>IFERROR(Table24[[#This Row],[Acvh (QTY)]]/Table24[[#This Row],[Target (QTY)]],0)</f>
        <v>0.14285714285714285</v>
      </c>
      <c r="I62" s="8">
        <f>IFERROR(IF(Table24[[#This Row],[%(QTY)]]&lt;1,1-Table24[[#This Row],[%(QTY)]],0),0)</f>
        <v>0.85714285714285721</v>
      </c>
      <c r="J62" s="9">
        <f>IFERROR(Table24[[#This Row],[Acvh (AMNT)]]/Table24[[#This Row],[Target (AMNT)]],0)</f>
        <v>9.5175277206826739E-2</v>
      </c>
      <c r="K62" s="8">
        <f>IFERROR(IF(Table24[[#This Row],[%(AMNT)]]&lt;1,1-Table24[[#This Row],[%(AMNT)]],0),0)</f>
        <v>0.90482472279317328</v>
      </c>
    </row>
    <row r="63" spans="1:11" x14ac:dyDescent="0.25">
      <c r="A63" s="4" t="s">
        <v>114</v>
      </c>
      <c r="B63" s="4" t="s">
        <v>130</v>
      </c>
      <c r="C63" s="4" t="s">
        <v>101</v>
      </c>
      <c r="D63" s="7">
        <f>Table2[[#This Row],[Target (QTY)]]</f>
        <v>5</v>
      </c>
      <c r="E63" s="7">
        <f>Table2[[#This Row],[Target (AMNT)]]</f>
        <v>46537.43421052632</v>
      </c>
      <c r="F63" s="4">
        <f>COUNTIFS(Table1[Product],Table24[[#This Row],[Product]],Table1[Cabang],Table24[[#This Row],[Cabang]])</f>
        <v>4</v>
      </c>
      <c r="G63" s="4">
        <f>SUMIFS(Table1[Sale],Table1[Product],Table24[[#This Row],[Product]],Table1[Cabang],Table24[[#This Row],[Cabang]])</f>
        <v>23997.736842105263</v>
      </c>
      <c r="H63" s="9">
        <f>IFERROR(Table24[[#This Row],[Acvh (QTY)]]/Table24[[#This Row],[Target (QTY)]],0)</f>
        <v>0.8</v>
      </c>
      <c r="I63" s="8">
        <f>IFERROR(IF(Table24[[#This Row],[%(QTY)]]&lt;1,1-Table24[[#This Row],[%(QTY)]],0),0)</f>
        <v>0.19999999999999996</v>
      </c>
      <c r="J63" s="9">
        <f>IFERROR(Table24[[#This Row],[Acvh (AMNT)]]/Table24[[#This Row],[Target (AMNT)]],0)</f>
        <v>0.51566523271446718</v>
      </c>
      <c r="K63" s="8">
        <f>IFERROR(IF(Table24[[#This Row],[%(AMNT)]]&lt;1,1-Table24[[#This Row],[%(AMNT)]],0),0)</f>
        <v>0.48433476728553282</v>
      </c>
    </row>
    <row r="64" spans="1:11" x14ac:dyDescent="0.25">
      <c r="A64" s="4" t="s">
        <v>114</v>
      </c>
      <c r="B64" s="4" t="s">
        <v>130</v>
      </c>
      <c r="C64" s="4" t="s">
        <v>97</v>
      </c>
      <c r="D64" s="7">
        <f>Table2[[#This Row],[Target (QTY)]]</f>
        <v>2</v>
      </c>
      <c r="E64" s="7">
        <f>Table2[[#This Row],[Target (AMNT)]]</f>
        <v>20150.987745098038</v>
      </c>
      <c r="F64" s="4">
        <f>COUNTIFS(Table1[Product],Table24[[#This Row],[Product]],Table1[Cabang],Table24[[#This Row],[Cabang]])</f>
        <v>2</v>
      </c>
      <c r="G64" s="4">
        <f>SUMIFS(Table1[Sale],Table1[Product],Table24[[#This Row],[Product]],Table1[Cabang],Table24[[#This Row],[Cabang]])</f>
        <v>12786.607843137255</v>
      </c>
      <c r="H64" s="9">
        <f>IFERROR(Table24[[#This Row],[Acvh (QTY)]]/Table24[[#This Row],[Target (QTY)]],0)</f>
        <v>1</v>
      </c>
      <c r="I64" s="8">
        <f>IFERROR(IF(Table24[[#This Row],[%(QTY)]]&lt;1,1-Table24[[#This Row],[%(QTY)]],0),0)</f>
        <v>0</v>
      </c>
      <c r="J64" s="9">
        <f>IFERROR(Table24[[#This Row],[Acvh (AMNT)]]/Table24[[#This Row],[Target (AMNT)]],0)</f>
        <v>0.63454000393840471</v>
      </c>
      <c r="K64" s="8">
        <f>IFERROR(IF(Table24[[#This Row],[%(AMNT)]]&lt;1,1-Table24[[#This Row],[%(AMNT)]],0),0)</f>
        <v>0.36545999606159529</v>
      </c>
    </row>
    <row r="65" spans="1:11" x14ac:dyDescent="0.25">
      <c r="A65" s="4" t="s">
        <v>114</v>
      </c>
      <c r="B65" s="4" t="s">
        <v>130</v>
      </c>
      <c r="C65" s="4" t="s">
        <v>98</v>
      </c>
      <c r="D65" s="7">
        <f>Table2[[#This Row],[Target (QTY)]]</f>
        <v>2</v>
      </c>
      <c r="E65" s="7">
        <f>Table2[[#This Row],[Target (AMNT)]]</f>
        <v>22943.097744360904</v>
      </c>
      <c r="F65" s="4">
        <f>COUNTIFS(Table1[Product],Table24[[#This Row],[Product]],Table1[Cabang],Table24[[#This Row],[Cabang]])</f>
        <v>8</v>
      </c>
      <c r="G65" s="4">
        <f>SUMIFS(Table1[Sale],Table1[Product],Table24[[#This Row],[Product]],Table1[Cabang],Table24[[#This Row],[Cabang]])</f>
        <v>56417.894736842121</v>
      </c>
      <c r="H65" s="9">
        <f>IFERROR(Table24[[#This Row],[Acvh (QTY)]]/Table24[[#This Row],[Target (QTY)]],0)</f>
        <v>4</v>
      </c>
      <c r="I65" s="8">
        <f>IFERROR(IF(Table24[[#This Row],[%(QTY)]]&lt;1,1-Table24[[#This Row],[%(QTY)]],0),0)</f>
        <v>0</v>
      </c>
      <c r="J65" s="9">
        <f>IFERROR(Table24[[#This Row],[Acvh (AMNT)]]/Table24[[#This Row],[Target (AMNT)]],0)</f>
        <v>2.459035626551731</v>
      </c>
      <c r="K65" s="8">
        <f>IFERROR(IF(Table24[[#This Row],[%(AMNT)]]&lt;1,1-Table24[[#This Row],[%(AMNT)]],0),0)</f>
        <v>0</v>
      </c>
    </row>
    <row r="66" spans="1:11" x14ac:dyDescent="0.25">
      <c r="A66" s="4" t="s">
        <v>114</v>
      </c>
      <c r="B66" s="4" t="s">
        <v>130</v>
      </c>
      <c r="C66" s="4" t="s">
        <v>99</v>
      </c>
      <c r="D66" s="7">
        <f>Table2[[#This Row],[Target (QTY)]]</f>
        <v>4</v>
      </c>
      <c r="E66" s="7">
        <f>Table2[[#This Row],[Target (AMNT)]]</f>
        <v>49496.727272727272</v>
      </c>
      <c r="F66" s="4">
        <f>COUNTIFS(Table1[Product],Table24[[#This Row],[Product]],Table1[Cabang],Table24[[#This Row],[Cabang]])</f>
        <v>5</v>
      </c>
      <c r="G66" s="4">
        <f>SUMIFS(Table1[Sale],Table1[Product],Table24[[#This Row],[Product]],Table1[Cabang],Table24[[#This Row],[Cabang]])</f>
        <v>37198.363636363632</v>
      </c>
      <c r="H66" s="9">
        <f>IFERROR(Table24[[#This Row],[Acvh (QTY)]]/Table24[[#This Row],[Target (QTY)]],0)</f>
        <v>1.25</v>
      </c>
      <c r="I66" s="8">
        <f>IFERROR(IF(Table24[[#This Row],[%(QTY)]]&lt;1,1-Table24[[#This Row],[%(QTY)]],0),0)</f>
        <v>0</v>
      </c>
      <c r="J66" s="9">
        <f>IFERROR(Table24[[#This Row],[Acvh (AMNT)]]/Table24[[#This Row],[Target (AMNT)]],0)</f>
        <v>0.75153178171559543</v>
      </c>
      <c r="K66" s="8">
        <f>IFERROR(IF(Table24[[#This Row],[%(AMNT)]]&lt;1,1-Table24[[#This Row],[%(AMNT)]],0),0)</f>
        <v>0.24846821828440457</v>
      </c>
    </row>
    <row r="67" spans="1:11" x14ac:dyDescent="0.25">
      <c r="A67" s="4" t="s">
        <v>114</v>
      </c>
      <c r="B67" s="4" t="s">
        <v>130</v>
      </c>
      <c r="C67" s="4" t="s">
        <v>95</v>
      </c>
      <c r="D67" s="7">
        <f>Table2[[#This Row],[Target (QTY)]]</f>
        <v>6</v>
      </c>
      <c r="E67" s="7">
        <f>Table2[[#This Row],[Target (AMNT)]]</f>
        <v>75083.25</v>
      </c>
      <c r="F67" s="4">
        <f>COUNTIFS(Table1[Product],Table24[[#This Row],[Product]],Table1[Cabang],Table24[[#This Row],[Cabang]])</f>
        <v>2</v>
      </c>
      <c r="G67" s="4">
        <f>SUMIFS(Table1[Sale],Table1[Product],Table24[[#This Row],[Product]],Table1[Cabang],Table24[[#This Row],[Cabang]])</f>
        <v>15994.692307692309</v>
      </c>
      <c r="H67" s="9">
        <f>IFERROR(Table24[[#This Row],[Acvh (QTY)]]/Table24[[#This Row],[Target (QTY)]],0)</f>
        <v>0.33333333333333331</v>
      </c>
      <c r="I67" s="8">
        <f>IFERROR(IF(Table24[[#This Row],[%(QTY)]]&lt;1,1-Table24[[#This Row],[%(QTY)]],0),0)</f>
        <v>0.66666666666666674</v>
      </c>
      <c r="J67" s="9">
        <f>IFERROR(Table24[[#This Row],[Acvh (AMNT)]]/Table24[[#This Row],[Target (AMNT)]],0)</f>
        <v>0.21302610512587439</v>
      </c>
      <c r="K67" s="8">
        <f>IFERROR(IF(Table24[[#This Row],[%(AMNT)]]&lt;1,1-Table24[[#This Row],[%(AMNT)]],0),0)</f>
        <v>0.78697389487412561</v>
      </c>
    </row>
    <row r="68" spans="1:11" x14ac:dyDescent="0.25">
      <c r="A68" s="4" t="s">
        <v>114</v>
      </c>
      <c r="B68" s="4" t="s">
        <v>130</v>
      </c>
      <c r="C68" s="4" t="s">
        <v>94</v>
      </c>
      <c r="D68" s="7">
        <f>Table2[[#This Row],[Target (QTY)]]</f>
        <v>4</v>
      </c>
      <c r="E68" s="7">
        <f>Table2[[#This Row],[Target (AMNT)]]</f>
        <v>53244.820652173919</v>
      </c>
      <c r="F68" s="4">
        <f>COUNTIFS(Table1[Product],Table24[[#This Row],[Product]],Table1[Cabang],Table24[[#This Row],[Cabang]])</f>
        <v>2</v>
      </c>
      <c r="G68" s="4">
        <f>SUMIFS(Table1[Sale],Table1[Product],Table24[[#This Row],[Product]],Table1[Cabang],Table24[[#This Row],[Cabang]])</f>
        <v>17179.021739130436</v>
      </c>
      <c r="H68" s="9">
        <f>IFERROR(Table24[[#This Row],[Acvh (QTY)]]/Table24[[#This Row],[Target (QTY)]],0)</f>
        <v>0.5</v>
      </c>
      <c r="I68" s="8">
        <f>IFERROR(IF(Table24[[#This Row],[%(QTY)]]&lt;1,1-Table24[[#This Row],[%(QTY)]],0),0)</f>
        <v>0.5</v>
      </c>
      <c r="J68" s="9">
        <f>IFERROR(Table24[[#This Row],[Acvh (AMNT)]]/Table24[[#This Row],[Target (AMNT)]],0)</f>
        <v>0.32264211858940761</v>
      </c>
      <c r="K68" s="8">
        <f>IFERROR(IF(Table24[[#This Row],[%(AMNT)]]&lt;1,1-Table24[[#This Row],[%(AMNT)]],0),0)</f>
        <v>0.67735788141059239</v>
      </c>
    </row>
    <row r="69" spans="1:11" x14ac:dyDescent="0.25">
      <c r="A69" s="4" t="s">
        <v>114</v>
      </c>
      <c r="B69" s="4" t="s">
        <v>130</v>
      </c>
      <c r="C69" s="4" t="s">
        <v>92</v>
      </c>
      <c r="D69" s="7">
        <f>Table2[[#This Row],[Target (QTY)]]</f>
        <v>4</v>
      </c>
      <c r="E69" s="7">
        <f>Table2[[#This Row],[Target (AMNT)]]</f>
        <v>56388.635922330097</v>
      </c>
      <c r="F69" s="4">
        <f>COUNTIFS(Table1[Product],Table24[[#This Row],[Product]],Table1[Cabang],Table24[[#This Row],[Cabang]])</f>
        <v>3</v>
      </c>
      <c r="G69" s="4">
        <f>SUMIFS(Table1[Sale],Table1[Product],Table24[[#This Row],[Product]],Table1[Cabang],Table24[[#This Row],[Cabang]])</f>
        <v>26881.524271844661</v>
      </c>
      <c r="H69" s="9">
        <f>IFERROR(Table24[[#This Row],[Acvh (QTY)]]/Table24[[#This Row],[Target (QTY)]],0)</f>
        <v>0.75</v>
      </c>
      <c r="I69" s="8">
        <f>IFERROR(IF(Table24[[#This Row],[%(QTY)]]&lt;1,1-Table24[[#This Row],[%(QTY)]],0),0)</f>
        <v>0.25</v>
      </c>
      <c r="J69" s="9">
        <f>IFERROR(Table24[[#This Row],[Acvh (AMNT)]]/Table24[[#This Row],[Target (AMNT)]],0)</f>
        <v>0.47671882520569153</v>
      </c>
      <c r="K69" s="8">
        <f>IFERROR(IF(Table24[[#This Row],[%(AMNT)]]&lt;1,1-Table24[[#This Row],[%(AMNT)]],0),0)</f>
        <v>0.52328117479430847</v>
      </c>
    </row>
    <row r="70" spans="1:11" x14ac:dyDescent="0.25">
      <c r="A70" s="4" t="s">
        <v>114</v>
      </c>
      <c r="B70" s="4" t="s">
        <v>130</v>
      </c>
      <c r="C70" s="4" t="s">
        <v>96</v>
      </c>
      <c r="D70" s="7">
        <f>Table2[[#This Row],[Target (QTY)]]</f>
        <v>6</v>
      </c>
      <c r="E70" s="7">
        <f>Table2[[#This Row],[Target (AMNT)]]</f>
        <v>89873</v>
      </c>
      <c r="F70" s="4">
        <f>COUNTIFS(Table1[Product],Table24[[#This Row],[Product]],Table1[Cabang],Table24[[#This Row],[Cabang]])</f>
        <v>5</v>
      </c>
      <c r="G70" s="4">
        <f>SUMIFS(Table1[Sale],Table1[Product],Table24[[#This Row],[Product]],Table1[Cabang],Table24[[#This Row],[Cabang]])</f>
        <v>47662.717948717953</v>
      </c>
      <c r="H70" s="9">
        <f>IFERROR(Table24[[#This Row],[Acvh (QTY)]]/Table24[[#This Row],[Target (QTY)]],0)</f>
        <v>0.83333333333333337</v>
      </c>
      <c r="I70" s="8">
        <f>IFERROR(IF(Table24[[#This Row],[%(QTY)]]&lt;1,1-Table24[[#This Row],[%(QTY)]],0),0)</f>
        <v>0.16666666666666663</v>
      </c>
      <c r="J70" s="9">
        <f>IFERROR(Table24[[#This Row],[Acvh (AMNT)]]/Table24[[#This Row],[Target (AMNT)]],0)</f>
        <v>0.53033411534852459</v>
      </c>
      <c r="K70" s="8">
        <f>IFERROR(IF(Table24[[#This Row],[%(AMNT)]]&lt;1,1-Table24[[#This Row],[%(AMNT)]],0),0)</f>
        <v>0.46966588465147541</v>
      </c>
    </row>
    <row r="71" spans="1:11" x14ac:dyDescent="0.25">
      <c r="A71" s="4" t="s">
        <v>114</v>
      </c>
      <c r="B71" s="4" t="s">
        <v>130</v>
      </c>
      <c r="C71" s="4" t="s">
        <v>100</v>
      </c>
      <c r="D71" s="7">
        <f>Table2[[#This Row],[Target (QTY)]]</f>
        <v>2</v>
      </c>
      <c r="E71" s="7">
        <f>Table2[[#This Row],[Target (AMNT)]]</f>
        <v>37616.979591836731</v>
      </c>
      <c r="F71" s="4">
        <f>COUNTIFS(Table1[Product],Table24[[#This Row],[Product]],Table1[Cabang],Table24[[#This Row],[Cabang]])</f>
        <v>7</v>
      </c>
      <c r="G71" s="4">
        <f>SUMIFS(Table1[Sale],Table1[Product],Table24[[#This Row],[Product]],Table1[Cabang],Table24[[#This Row],[Cabang]])</f>
        <v>79150.333333333314</v>
      </c>
      <c r="H71" s="9">
        <f>IFERROR(Table24[[#This Row],[Acvh (QTY)]]/Table24[[#This Row],[Target (QTY)]],0)</f>
        <v>3.5</v>
      </c>
      <c r="I71" s="8">
        <f>IFERROR(IF(Table24[[#This Row],[%(QTY)]]&lt;1,1-Table24[[#This Row],[%(QTY)]],0),0)</f>
        <v>0</v>
      </c>
      <c r="J71" s="9">
        <f>IFERROR(Table24[[#This Row],[Acvh (AMNT)]]/Table24[[#This Row],[Target (AMNT)]],0)</f>
        <v>2.1041118716110248</v>
      </c>
      <c r="K71" s="8">
        <f>IFERROR(IF(Table24[[#This Row],[%(AMNT)]]&lt;1,1-Table24[[#This Row],[%(AMNT)]],0),0)</f>
        <v>0</v>
      </c>
    </row>
    <row r="72" spans="1:11" x14ac:dyDescent="0.25">
      <c r="A72" s="4" t="s">
        <v>114</v>
      </c>
      <c r="B72" s="4" t="s">
        <v>131</v>
      </c>
      <c r="C72" s="4" t="s">
        <v>93</v>
      </c>
      <c r="D72" s="7">
        <f>Table2[[#This Row],[Target (QTY)]]</f>
        <v>5</v>
      </c>
      <c r="E72" s="7">
        <f>Table2[[#This Row],[Target (AMNT)]]</f>
        <v>44714.843205574914</v>
      </c>
      <c r="F72" s="4">
        <f>COUNTIFS(Table1[Product],Table24[[#This Row],[Product]],Table1[Cabang],Table24[[#This Row],[Cabang]])</f>
        <v>4</v>
      </c>
      <c r="G72" s="4">
        <f>SUMIFS(Table1[Sale],Table1[Product],Table24[[#This Row],[Product]],Table1[Cabang],Table24[[#This Row],[Cabang]])</f>
        <v>21887.926829268294</v>
      </c>
      <c r="H72" s="9">
        <f>IFERROR(Table24[[#This Row],[Acvh (QTY)]]/Table24[[#This Row],[Target (QTY)]],0)</f>
        <v>0.8</v>
      </c>
      <c r="I72" s="8">
        <f>IFERROR(IF(Table24[[#This Row],[%(QTY)]]&lt;1,1-Table24[[#This Row],[%(QTY)]],0),0)</f>
        <v>0.19999999999999996</v>
      </c>
      <c r="J72" s="9">
        <f>IFERROR(Table24[[#This Row],[Acvh (AMNT)]]/Table24[[#This Row],[Target (AMNT)]],0)</f>
        <v>0.48950024779555462</v>
      </c>
      <c r="K72" s="8">
        <f>IFERROR(IF(Table24[[#This Row],[%(AMNT)]]&lt;1,1-Table24[[#This Row],[%(AMNT)]],0),0)</f>
        <v>0.51049975220444543</v>
      </c>
    </row>
    <row r="73" spans="1:11" x14ac:dyDescent="0.25">
      <c r="A73" s="4" t="s">
        <v>114</v>
      </c>
      <c r="B73" s="4" t="s">
        <v>131</v>
      </c>
      <c r="C73" s="4" t="s">
        <v>101</v>
      </c>
      <c r="D73" s="7">
        <f>Table2[[#This Row],[Target (QTY)]]</f>
        <v>4</v>
      </c>
      <c r="E73" s="7">
        <f>Table2[[#This Row],[Target (AMNT)]]</f>
        <v>37229.947368421053</v>
      </c>
      <c r="F73" s="4">
        <f>COUNTIFS(Table1[Product],Table24[[#This Row],[Product]],Table1[Cabang],Table24[[#This Row],[Cabang]])</f>
        <v>2</v>
      </c>
      <c r="G73" s="4">
        <f>SUMIFS(Table1[Sale],Table1[Product],Table24[[#This Row],[Product]],Table1[Cabang],Table24[[#This Row],[Cabang]])</f>
        <v>12127.368421052632</v>
      </c>
      <c r="H73" s="9">
        <f>IFERROR(Table24[[#This Row],[Acvh (QTY)]]/Table24[[#This Row],[Target (QTY)]],0)</f>
        <v>0.5</v>
      </c>
      <c r="I73" s="8">
        <f>IFERROR(IF(Table24[[#This Row],[%(QTY)]]&lt;1,1-Table24[[#This Row],[%(QTY)]],0),0)</f>
        <v>0.5</v>
      </c>
      <c r="J73" s="9">
        <f>IFERROR(Table24[[#This Row],[Acvh (AMNT)]]/Table24[[#This Row],[Target (AMNT)]],0)</f>
        <v>0.32574229291925433</v>
      </c>
      <c r="K73" s="8">
        <f>IFERROR(IF(Table24[[#This Row],[%(AMNT)]]&lt;1,1-Table24[[#This Row],[%(AMNT)]],0),0)</f>
        <v>0.67425770708074562</v>
      </c>
    </row>
    <row r="74" spans="1:11" x14ac:dyDescent="0.25">
      <c r="A74" s="4" t="s">
        <v>114</v>
      </c>
      <c r="B74" s="4" t="s">
        <v>131</v>
      </c>
      <c r="C74" s="4" t="s">
        <v>97</v>
      </c>
      <c r="D74" s="7">
        <f>Table2[[#This Row],[Target (QTY)]]</f>
        <v>7</v>
      </c>
      <c r="E74" s="7">
        <f>Table2[[#This Row],[Target (AMNT)]]</f>
        <v>70528.457107843133</v>
      </c>
      <c r="F74" s="4">
        <f>COUNTIFS(Table1[Product],Table24[[#This Row],[Product]],Table1[Cabang],Table24[[#This Row],[Cabang]])</f>
        <v>7</v>
      </c>
      <c r="G74" s="4">
        <f>SUMIFS(Table1[Sale],Table1[Product],Table24[[#This Row],[Product]],Table1[Cabang],Table24[[#This Row],[Cabang]])</f>
        <v>45426.127450980399</v>
      </c>
      <c r="H74" s="9">
        <f>IFERROR(Table24[[#This Row],[Acvh (QTY)]]/Table24[[#This Row],[Target (QTY)]],0)</f>
        <v>1</v>
      </c>
      <c r="I74" s="8">
        <f>IFERROR(IF(Table24[[#This Row],[%(QTY)]]&lt;1,1-Table24[[#This Row],[%(QTY)]],0),0)</f>
        <v>0</v>
      </c>
      <c r="J74" s="9">
        <f>IFERROR(Table24[[#This Row],[Acvh (AMNT)]]/Table24[[#This Row],[Target (AMNT)]],0)</f>
        <v>0.64408225153033694</v>
      </c>
      <c r="K74" s="8">
        <f>IFERROR(IF(Table24[[#This Row],[%(AMNT)]]&lt;1,1-Table24[[#This Row],[%(AMNT)]],0),0)</f>
        <v>0.35591774846966306</v>
      </c>
    </row>
    <row r="75" spans="1:11" x14ac:dyDescent="0.25">
      <c r="A75" s="4" t="s">
        <v>114</v>
      </c>
      <c r="B75" s="4" t="s">
        <v>131</v>
      </c>
      <c r="C75" s="4" t="s">
        <v>98</v>
      </c>
      <c r="D75" s="7">
        <f>Table2[[#This Row],[Target (QTY)]]</f>
        <v>5</v>
      </c>
      <c r="E75" s="7">
        <f>Table2[[#This Row],[Target (AMNT)]]</f>
        <v>54370.361842105267</v>
      </c>
      <c r="F75" s="4">
        <f>COUNTIFS(Table1[Product],Table24[[#This Row],[Product]],Table1[Cabang],Table24[[#This Row],[Cabang]])</f>
        <v>6</v>
      </c>
      <c r="G75" s="4">
        <f>SUMIFS(Table1[Sale],Table1[Product],Table24[[#This Row],[Product]],Table1[Cabang],Table24[[#This Row],[Cabang]])</f>
        <v>41800.421052631587</v>
      </c>
      <c r="H75" s="9">
        <f>IFERROR(Table24[[#This Row],[Acvh (QTY)]]/Table24[[#This Row],[Target (QTY)]],0)</f>
        <v>1.2</v>
      </c>
      <c r="I75" s="8">
        <f>IFERROR(IF(Table24[[#This Row],[%(QTY)]]&lt;1,1-Table24[[#This Row],[%(QTY)]],0),0)</f>
        <v>0</v>
      </c>
      <c r="J75" s="9">
        <f>IFERROR(Table24[[#This Row],[Acvh (AMNT)]]/Table24[[#This Row],[Target (AMNT)]],0)</f>
        <v>0.76880895466582455</v>
      </c>
      <c r="K75" s="8">
        <f>IFERROR(IF(Table24[[#This Row],[%(AMNT)]]&lt;1,1-Table24[[#This Row],[%(AMNT)]],0),0)</f>
        <v>0.23119104533417545</v>
      </c>
    </row>
    <row r="76" spans="1:11" x14ac:dyDescent="0.25">
      <c r="A76" s="4" t="s">
        <v>114</v>
      </c>
      <c r="B76" s="4" t="s">
        <v>131</v>
      </c>
      <c r="C76" s="4" t="s">
        <v>99</v>
      </c>
      <c r="D76" s="7">
        <f>Table2[[#This Row],[Target (QTY)]]</f>
        <v>5</v>
      </c>
      <c r="E76" s="7">
        <f>Table2[[#This Row],[Target (AMNT)]]</f>
        <v>58648.465909090912</v>
      </c>
      <c r="F76" s="4">
        <f>COUNTIFS(Table1[Product],Table24[[#This Row],[Product]],Table1[Cabang],Table24[[#This Row],[Cabang]])</f>
        <v>2</v>
      </c>
      <c r="G76" s="4">
        <f>SUMIFS(Table1[Sale],Table1[Product],Table24[[#This Row],[Product]],Table1[Cabang],Table24[[#This Row],[Cabang]])</f>
        <v>15005.545454545454</v>
      </c>
      <c r="H76" s="9">
        <f>IFERROR(Table24[[#This Row],[Acvh (QTY)]]/Table24[[#This Row],[Target (QTY)]],0)</f>
        <v>0.4</v>
      </c>
      <c r="I76" s="8">
        <f>IFERROR(IF(Table24[[#This Row],[%(QTY)]]&lt;1,1-Table24[[#This Row],[%(QTY)]],0),0)</f>
        <v>0.6</v>
      </c>
      <c r="J76" s="9">
        <f>IFERROR(Table24[[#This Row],[Acvh (AMNT)]]/Table24[[#This Row],[Target (AMNT)]],0)</f>
        <v>0.2558557197012632</v>
      </c>
      <c r="K76" s="8">
        <f>IFERROR(IF(Table24[[#This Row],[%(AMNT)]]&lt;1,1-Table24[[#This Row],[%(AMNT)]],0),0)</f>
        <v>0.7441442802987368</v>
      </c>
    </row>
    <row r="77" spans="1:11" x14ac:dyDescent="0.25">
      <c r="A77" s="4" t="s">
        <v>114</v>
      </c>
      <c r="B77" s="4" t="s">
        <v>131</v>
      </c>
      <c r="C77" s="4" t="s">
        <v>95</v>
      </c>
      <c r="D77" s="7">
        <f>Table2[[#This Row],[Target (QTY)]]</f>
        <v>3</v>
      </c>
      <c r="E77" s="7">
        <f>Table2[[#This Row],[Target (AMNT)]]</f>
        <v>39604.351648351643</v>
      </c>
      <c r="F77" s="4">
        <f>COUNTIFS(Table1[Product],Table24[[#This Row],[Product]],Table1[Cabang],Table24[[#This Row],[Cabang]])</f>
        <v>5</v>
      </c>
      <c r="G77" s="4">
        <f>SUMIFS(Table1[Sale],Table1[Product],Table24[[#This Row],[Product]],Table1[Cabang],Table24[[#This Row],[Cabang]])</f>
        <v>39543.230769230773</v>
      </c>
      <c r="H77" s="9">
        <f>IFERROR(Table24[[#This Row],[Acvh (QTY)]]/Table24[[#This Row],[Target (QTY)]],0)</f>
        <v>1.6666666666666667</v>
      </c>
      <c r="I77" s="8">
        <f>IFERROR(IF(Table24[[#This Row],[%(QTY)]]&lt;1,1-Table24[[#This Row],[%(QTY)]],0),0)</f>
        <v>0</v>
      </c>
      <c r="J77" s="9">
        <f>IFERROR(Table24[[#This Row],[Acvh (AMNT)]]/Table24[[#This Row],[Target (AMNT)]],0)</f>
        <v>0.99845671304851635</v>
      </c>
      <c r="K77" s="8">
        <f>IFERROR(IF(Table24[[#This Row],[%(AMNT)]]&lt;1,1-Table24[[#This Row],[%(AMNT)]],0),0)</f>
        <v>1.5432869514836467E-3</v>
      </c>
    </row>
    <row r="78" spans="1:11" x14ac:dyDescent="0.25">
      <c r="A78" s="4" t="s">
        <v>114</v>
      </c>
      <c r="B78" s="4" t="s">
        <v>131</v>
      </c>
      <c r="C78" s="4" t="s">
        <v>94</v>
      </c>
      <c r="D78" s="7">
        <f>Table2[[#This Row],[Target (QTY)]]</f>
        <v>7</v>
      </c>
      <c r="E78" s="7">
        <f>Table2[[#This Row],[Target (AMNT)]]</f>
        <v>98298.130434782623</v>
      </c>
      <c r="F78" s="4">
        <f>COUNTIFS(Table1[Product],Table24[[#This Row],[Product]],Table1[Cabang],Table24[[#This Row],[Cabang]])</f>
        <v>2</v>
      </c>
      <c r="G78" s="4">
        <f>SUMIFS(Table1[Sale],Table1[Product],Table24[[#This Row],[Product]],Table1[Cabang],Table24[[#This Row],[Cabang]])</f>
        <v>16649.021739130436</v>
      </c>
      <c r="H78" s="9">
        <f>IFERROR(Table24[[#This Row],[Acvh (QTY)]]/Table24[[#This Row],[Target (QTY)]],0)</f>
        <v>0.2857142857142857</v>
      </c>
      <c r="I78" s="8">
        <f>IFERROR(IF(Table24[[#This Row],[%(QTY)]]&lt;1,1-Table24[[#This Row],[%(QTY)]],0),0)</f>
        <v>0.7142857142857143</v>
      </c>
      <c r="J78" s="9">
        <f>IFERROR(Table24[[#This Row],[Acvh (AMNT)]]/Table24[[#This Row],[Target (AMNT)]],0)</f>
        <v>0.16937272016761784</v>
      </c>
      <c r="K78" s="8">
        <f>IFERROR(IF(Table24[[#This Row],[%(AMNT)]]&lt;1,1-Table24[[#This Row],[%(AMNT)]],0),0)</f>
        <v>0.83062727983238216</v>
      </c>
    </row>
    <row r="79" spans="1:11" x14ac:dyDescent="0.25">
      <c r="A79" s="4" t="s">
        <v>114</v>
      </c>
      <c r="B79" s="4" t="s">
        <v>131</v>
      </c>
      <c r="C79" s="4" t="s">
        <v>92</v>
      </c>
      <c r="D79" s="7">
        <f>Table2[[#This Row],[Target (QTY)]]</f>
        <v>4</v>
      </c>
      <c r="E79" s="7">
        <f>Table2[[#This Row],[Target (AMNT)]]</f>
        <v>56388.635922330097</v>
      </c>
      <c r="F79" s="4">
        <f>COUNTIFS(Table1[Product],Table24[[#This Row],[Product]],Table1[Cabang],Table24[[#This Row],[Cabang]])</f>
        <v>1</v>
      </c>
      <c r="G79" s="4">
        <f>SUMIFS(Table1[Sale],Table1[Product],Table24[[#This Row],[Product]],Table1[Cabang],Table24[[#This Row],[Cabang]])</f>
        <v>9100.174757281553</v>
      </c>
      <c r="H79" s="9">
        <f>IFERROR(Table24[[#This Row],[Acvh (QTY)]]/Table24[[#This Row],[Target (QTY)]],0)</f>
        <v>0.25</v>
      </c>
      <c r="I79" s="8">
        <f>IFERROR(IF(Table24[[#This Row],[%(QTY)]]&lt;1,1-Table24[[#This Row],[%(QTY)]],0),0)</f>
        <v>0.75</v>
      </c>
      <c r="J79" s="9">
        <f>IFERROR(Table24[[#This Row],[Acvh (AMNT)]]/Table24[[#This Row],[Target (AMNT)]],0)</f>
        <v>0.16138313347065472</v>
      </c>
      <c r="K79" s="8">
        <f>IFERROR(IF(Table24[[#This Row],[%(AMNT)]]&lt;1,1-Table24[[#This Row],[%(AMNT)]],0),0)</f>
        <v>0.83861686652934531</v>
      </c>
    </row>
    <row r="80" spans="1:11" x14ac:dyDescent="0.25">
      <c r="A80" s="4" t="s">
        <v>114</v>
      </c>
      <c r="B80" s="4" t="s">
        <v>131</v>
      </c>
      <c r="C80" s="4" t="s">
        <v>96</v>
      </c>
      <c r="D80" s="7">
        <f>Table2[[#This Row],[Target (QTY)]]</f>
        <v>2</v>
      </c>
      <c r="E80" s="7">
        <f>Table2[[#This Row],[Target (AMNT)]]</f>
        <v>29957.666666666668</v>
      </c>
      <c r="F80" s="4">
        <f>COUNTIFS(Table1[Product],Table24[[#This Row],[Product]],Table1[Cabang],Table24[[#This Row],[Cabang]])</f>
        <v>5</v>
      </c>
      <c r="G80" s="4">
        <f>SUMIFS(Table1[Sale],Table1[Product],Table24[[#This Row],[Product]],Table1[Cabang],Table24[[#This Row],[Cabang]])</f>
        <v>47631.717948717953</v>
      </c>
      <c r="H80" s="9">
        <f>IFERROR(Table24[[#This Row],[Acvh (QTY)]]/Table24[[#This Row],[Target (QTY)]],0)</f>
        <v>2.5</v>
      </c>
      <c r="I80" s="8">
        <f>IFERROR(IF(Table24[[#This Row],[%(QTY)]]&lt;1,1-Table24[[#This Row],[%(QTY)]],0),0)</f>
        <v>0</v>
      </c>
      <c r="J80" s="9">
        <f>IFERROR(Table24[[#This Row],[Acvh (AMNT)]]/Table24[[#This Row],[Target (AMNT)]],0)</f>
        <v>1.5899675525035757</v>
      </c>
      <c r="K80" s="8">
        <f>IFERROR(IF(Table24[[#This Row],[%(AMNT)]]&lt;1,1-Table24[[#This Row],[%(AMNT)]],0),0)</f>
        <v>0</v>
      </c>
    </row>
    <row r="81" spans="1:11" x14ac:dyDescent="0.25">
      <c r="A81" s="4" t="s">
        <v>114</v>
      </c>
      <c r="B81" s="4" t="s">
        <v>131</v>
      </c>
      <c r="C81" s="4" t="s">
        <v>100</v>
      </c>
      <c r="D81" s="7">
        <f>Table2[[#This Row],[Target (QTY)]]</f>
        <v>4</v>
      </c>
      <c r="E81" s="7">
        <f>Table2[[#This Row],[Target (AMNT)]]</f>
        <v>71315.523809523802</v>
      </c>
      <c r="F81" s="4">
        <f>COUNTIFS(Table1[Product],Table24[[#This Row],[Product]],Table1[Cabang],Table24[[#This Row],[Cabang]])</f>
        <v>5</v>
      </c>
      <c r="G81" s="4">
        <f>SUMIFS(Table1[Sale],Table1[Product],Table24[[#This Row],[Product]],Table1[Cabang],Table24[[#This Row],[Cabang]])</f>
        <v>55911.095238095229</v>
      </c>
      <c r="H81" s="9">
        <f>IFERROR(Table24[[#This Row],[Acvh (QTY)]]/Table24[[#This Row],[Target (QTY)]],0)</f>
        <v>1.25</v>
      </c>
      <c r="I81" s="8">
        <f>IFERROR(IF(Table24[[#This Row],[%(QTY)]]&lt;1,1-Table24[[#This Row],[%(QTY)]],0),0)</f>
        <v>0</v>
      </c>
      <c r="J81" s="9">
        <f>IFERROR(Table24[[#This Row],[Acvh (AMNT)]]/Table24[[#This Row],[Target (AMNT)]],0)</f>
        <v>0.78399613788756339</v>
      </c>
      <c r="K81" s="8">
        <f>IFERROR(IF(Table24[[#This Row],[%(AMNT)]]&lt;1,1-Table24[[#This Row],[%(AMNT)]],0),0)</f>
        <v>0.21600386211243661</v>
      </c>
    </row>
    <row r="82" spans="1:11" x14ac:dyDescent="0.25">
      <c r="A82" s="4" t="s">
        <v>114</v>
      </c>
      <c r="B82" s="4" t="s">
        <v>132</v>
      </c>
      <c r="C82" s="4" t="s">
        <v>93</v>
      </c>
      <c r="D82" s="7">
        <f>Table2[[#This Row],[Target (QTY)]]</f>
        <v>6</v>
      </c>
      <c r="E82" s="7">
        <f>Table2[[#This Row],[Target (AMNT)]]</f>
        <v>50863.134146341457</v>
      </c>
      <c r="F82" s="4">
        <f>COUNTIFS(Table1[Product],Table24[[#This Row],[Product]],Table1[Cabang],Table24[[#This Row],[Cabang]])</f>
        <v>0</v>
      </c>
      <c r="G82" s="4">
        <f>SUMIFS(Table1[Sale],Table1[Product],Table24[[#This Row],[Product]],Table1[Cabang],Table24[[#This Row],[Cabang]])</f>
        <v>0</v>
      </c>
      <c r="H82" s="9">
        <f>IFERROR(Table24[[#This Row],[Acvh (QTY)]]/Table24[[#This Row],[Target (QTY)]],0)</f>
        <v>0</v>
      </c>
      <c r="I82" s="8">
        <f>IFERROR(IF(Table24[[#This Row],[%(QTY)]]&lt;1,1-Table24[[#This Row],[%(QTY)]],0),0)</f>
        <v>1</v>
      </c>
      <c r="J82" s="9">
        <f>IFERROR(Table24[[#This Row],[Acvh (AMNT)]]/Table24[[#This Row],[Target (AMNT)]],0)</f>
        <v>0</v>
      </c>
      <c r="K82" s="8">
        <f>IFERROR(IF(Table24[[#This Row],[%(AMNT)]]&lt;1,1-Table24[[#This Row],[%(AMNT)]],0),0)</f>
        <v>1</v>
      </c>
    </row>
    <row r="83" spans="1:11" x14ac:dyDescent="0.25">
      <c r="A83" s="4" t="s">
        <v>114</v>
      </c>
      <c r="B83" s="4" t="s">
        <v>132</v>
      </c>
      <c r="C83" s="4" t="s">
        <v>101</v>
      </c>
      <c r="D83" s="7">
        <f>Table2[[#This Row],[Target (QTY)]]</f>
        <v>5</v>
      </c>
      <c r="E83" s="7">
        <f>Table2[[#This Row],[Target (AMNT)]]</f>
        <v>49094.436090225565</v>
      </c>
      <c r="F83" s="4">
        <f>COUNTIFS(Table1[Product],Table24[[#This Row],[Product]],Table1[Cabang],Table24[[#This Row],[Cabang]])</f>
        <v>1</v>
      </c>
      <c r="G83" s="4">
        <f>SUMIFS(Table1[Sale],Table1[Product],Table24[[#This Row],[Product]],Table1[Cabang],Table24[[#This Row],[Cabang]])</f>
        <v>5847.6842105263158</v>
      </c>
      <c r="H83" s="9">
        <f>IFERROR(Table24[[#This Row],[Acvh (QTY)]]/Table24[[#This Row],[Target (QTY)]],0)</f>
        <v>0.2</v>
      </c>
      <c r="I83" s="8">
        <f>IFERROR(IF(Table24[[#This Row],[%(QTY)]]&lt;1,1-Table24[[#This Row],[%(QTY)]],0),0)</f>
        <v>0.8</v>
      </c>
      <c r="J83" s="9">
        <f>IFERROR(Table24[[#This Row],[Acvh (AMNT)]]/Table24[[#This Row],[Target (AMNT)]],0)</f>
        <v>0.11911093549948236</v>
      </c>
      <c r="K83" s="8">
        <f>IFERROR(IF(Table24[[#This Row],[%(AMNT)]]&lt;1,1-Table24[[#This Row],[%(AMNT)]],0),0)</f>
        <v>0.88088906450051763</v>
      </c>
    </row>
    <row r="84" spans="1:11" x14ac:dyDescent="0.25">
      <c r="A84" s="4" t="s">
        <v>114</v>
      </c>
      <c r="B84" s="4" t="s">
        <v>132</v>
      </c>
      <c r="C84" s="4" t="s">
        <v>97</v>
      </c>
      <c r="D84" s="7">
        <f>Table2[[#This Row],[Target (QTY)]]</f>
        <v>6</v>
      </c>
      <c r="E84" s="7">
        <f>Table2[[#This Row],[Target (AMNT)]]</f>
        <v>63774.554621848743</v>
      </c>
      <c r="F84" s="4">
        <f>COUNTIFS(Table1[Product],Table24[[#This Row],[Product]],Table1[Cabang],Table24[[#This Row],[Cabang]])</f>
        <v>2</v>
      </c>
      <c r="G84" s="4">
        <f>SUMIFS(Table1[Sale],Table1[Product],Table24[[#This Row],[Product]],Table1[Cabang],Table24[[#This Row],[Cabang]])</f>
        <v>12701.607843137255</v>
      </c>
      <c r="H84" s="9">
        <f>IFERROR(Table24[[#This Row],[Acvh (QTY)]]/Table24[[#This Row],[Target (QTY)]],0)</f>
        <v>0.33333333333333331</v>
      </c>
      <c r="I84" s="8">
        <f>IFERROR(IF(Table24[[#This Row],[%(QTY)]]&lt;1,1-Table24[[#This Row],[%(QTY)]],0),0)</f>
        <v>0.66666666666666674</v>
      </c>
      <c r="J84" s="9">
        <f>IFERROR(Table24[[#This Row],[Acvh (AMNT)]]/Table24[[#This Row],[Target (AMNT)]],0)</f>
        <v>0.19916419516296816</v>
      </c>
      <c r="K84" s="8">
        <f>IFERROR(IF(Table24[[#This Row],[%(AMNT)]]&lt;1,1-Table24[[#This Row],[%(AMNT)]],0),0)</f>
        <v>0.80083580483703187</v>
      </c>
    </row>
    <row r="85" spans="1:11" x14ac:dyDescent="0.25">
      <c r="A85" s="4" t="s">
        <v>114</v>
      </c>
      <c r="B85" s="4" t="s">
        <v>132</v>
      </c>
      <c r="C85" s="4" t="s">
        <v>98</v>
      </c>
      <c r="D85" s="7">
        <f>Table2[[#This Row],[Target (QTY)]]</f>
        <v>5</v>
      </c>
      <c r="E85" s="7">
        <f>Table2[[#This Row],[Target (AMNT)]]</f>
        <v>54370.361842105267</v>
      </c>
      <c r="F85" s="4">
        <f>COUNTIFS(Table1[Product],Table24[[#This Row],[Product]],Table1[Cabang],Table24[[#This Row],[Cabang]])</f>
        <v>5</v>
      </c>
      <c r="G85" s="4">
        <f>SUMIFS(Table1[Sale],Table1[Product],Table24[[#This Row],[Product]],Table1[Cabang],Table24[[#This Row],[Cabang]])</f>
        <v>34999.68421052632</v>
      </c>
      <c r="H85" s="9">
        <f>IFERROR(Table24[[#This Row],[Acvh (QTY)]]/Table24[[#This Row],[Target (QTY)]],0)</f>
        <v>1</v>
      </c>
      <c r="I85" s="8">
        <f>IFERROR(IF(Table24[[#This Row],[%(QTY)]]&lt;1,1-Table24[[#This Row],[%(QTY)]],0),0)</f>
        <v>0</v>
      </c>
      <c r="J85" s="9">
        <f>IFERROR(Table24[[#This Row],[Acvh (AMNT)]]/Table24[[#This Row],[Target (AMNT)]],0)</f>
        <v>0.64372726288207283</v>
      </c>
      <c r="K85" s="8">
        <f>IFERROR(IF(Table24[[#This Row],[%(AMNT)]]&lt;1,1-Table24[[#This Row],[%(AMNT)]],0),0)</f>
        <v>0.35627273711792717</v>
      </c>
    </row>
    <row r="86" spans="1:11" x14ac:dyDescent="0.25">
      <c r="A86" s="4" t="s">
        <v>114</v>
      </c>
      <c r="B86" s="4" t="s">
        <v>132</v>
      </c>
      <c r="C86" s="4" t="s">
        <v>99</v>
      </c>
      <c r="D86" s="7">
        <f>Table2[[#This Row],[Target (QTY)]]</f>
        <v>5</v>
      </c>
      <c r="E86" s="7">
        <f>Table2[[#This Row],[Target (AMNT)]]</f>
        <v>58648.465909090912</v>
      </c>
      <c r="F86" s="4">
        <f>COUNTIFS(Table1[Product],Table24[[#This Row],[Product]],Table1[Cabang],Table24[[#This Row],[Cabang]])</f>
        <v>1</v>
      </c>
      <c r="G86" s="4">
        <f>SUMIFS(Table1[Sale],Table1[Product],Table24[[#This Row],[Product]],Table1[Cabang],Table24[[#This Row],[Cabang]])</f>
        <v>7529.272727272727</v>
      </c>
      <c r="H86" s="9">
        <f>IFERROR(Table24[[#This Row],[Acvh (QTY)]]/Table24[[#This Row],[Target (QTY)]],0)</f>
        <v>0.2</v>
      </c>
      <c r="I86" s="8">
        <f>IFERROR(IF(Table24[[#This Row],[%(QTY)]]&lt;1,1-Table24[[#This Row],[%(QTY)]],0),0)</f>
        <v>0.8</v>
      </c>
      <c r="J86" s="9">
        <f>IFERROR(Table24[[#This Row],[Acvh (AMNT)]]/Table24[[#This Row],[Target (AMNT)]],0)</f>
        <v>0.1283797045764779</v>
      </c>
      <c r="K86" s="8">
        <f>IFERROR(IF(Table24[[#This Row],[%(AMNT)]]&lt;1,1-Table24[[#This Row],[%(AMNT)]],0),0)</f>
        <v>0.87162029542352215</v>
      </c>
    </row>
    <row r="87" spans="1:11" x14ac:dyDescent="0.25">
      <c r="A87" s="4" t="s">
        <v>114</v>
      </c>
      <c r="B87" s="4" t="s">
        <v>132</v>
      </c>
      <c r="C87" s="4" t="s">
        <v>95</v>
      </c>
      <c r="D87" s="7">
        <f>Table2[[#This Row],[Target (QTY)]]</f>
        <v>2</v>
      </c>
      <c r="E87" s="7">
        <f>Table2[[#This Row],[Target (AMNT)]]</f>
        <v>25027.75</v>
      </c>
      <c r="F87" s="4">
        <f>COUNTIFS(Table1[Product],Table24[[#This Row],[Product]],Table1[Cabang],Table24[[#This Row],[Cabang]])</f>
        <v>5</v>
      </c>
      <c r="G87" s="4">
        <f>SUMIFS(Table1[Sale],Table1[Product],Table24[[#This Row],[Product]],Table1[Cabang],Table24[[#This Row],[Cabang]])</f>
        <v>39556.230769230773</v>
      </c>
      <c r="H87" s="9">
        <f>IFERROR(Table24[[#This Row],[Acvh (QTY)]]/Table24[[#This Row],[Target (QTY)]],0)</f>
        <v>2.5</v>
      </c>
      <c r="I87" s="8">
        <f>IFERROR(IF(Table24[[#This Row],[%(QTY)]]&lt;1,1-Table24[[#This Row],[%(QTY)]],0),0)</f>
        <v>0</v>
      </c>
      <c r="J87" s="9">
        <f>IFERROR(Table24[[#This Row],[Acvh (AMNT)]]/Table24[[#This Row],[Target (AMNT)]],0)</f>
        <v>1.5804948814508206</v>
      </c>
      <c r="K87" s="8">
        <f>IFERROR(IF(Table24[[#This Row],[%(AMNT)]]&lt;1,1-Table24[[#This Row],[%(AMNT)]],0),0)</f>
        <v>0</v>
      </c>
    </row>
    <row r="88" spans="1:11" x14ac:dyDescent="0.25">
      <c r="A88" s="4" t="s">
        <v>114</v>
      </c>
      <c r="B88" s="4" t="s">
        <v>132</v>
      </c>
      <c r="C88" s="4" t="s">
        <v>94</v>
      </c>
      <c r="D88" s="7">
        <f>Table2[[#This Row],[Target (QTY)]]</f>
        <v>7</v>
      </c>
      <c r="E88" s="7">
        <f>Table2[[#This Row],[Target (AMNT)]]</f>
        <v>93178.436141304352</v>
      </c>
      <c r="F88" s="4">
        <f>COUNTIFS(Table1[Product],Table24[[#This Row],[Product]],Table1[Cabang],Table24[[#This Row],[Cabang]])</f>
        <v>5</v>
      </c>
      <c r="G88" s="4">
        <f>SUMIFS(Table1[Sale],Table1[Product],Table24[[#This Row],[Product]],Table1[Cabang],Table24[[#This Row],[Cabang]])</f>
        <v>42338.554347826088</v>
      </c>
      <c r="H88" s="9">
        <f>IFERROR(Table24[[#This Row],[Acvh (QTY)]]/Table24[[#This Row],[Target (QTY)]],0)</f>
        <v>0.7142857142857143</v>
      </c>
      <c r="I88" s="8">
        <f>IFERROR(IF(Table24[[#This Row],[%(QTY)]]&lt;1,1-Table24[[#This Row],[%(QTY)]],0),0)</f>
        <v>0.2857142857142857</v>
      </c>
      <c r="J88" s="9">
        <f>IFERROR(Table24[[#This Row],[Acvh (AMNT)]]/Table24[[#This Row],[Target (AMNT)]],0)</f>
        <v>0.45438146529546825</v>
      </c>
      <c r="K88" s="8">
        <f>IFERROR(IF(Table24[[#This Row],[%(AMNT)]]&lt;1,1-Table24[[#This Row],[%(AMNT)]],0),0)</f>
        <v>0.5456185347045317</v>
      </c>
    </row>
    <row r="89" spans="1:11" x14ac:dyDescent="0.25">
      <c r="A89" s="4" t="s">
        <v>114</v>
      </c>
      <c r="B89" s="4" t="s">
        <v>132</v>
      </c>
      <c r="C89" s="4" t="s">
        <v>92</v>
      </c>
      <c r="D89" s="7">
        <f>Table2[[#This Row],[Target (QTY)]]</f>
        <v>7</v>
      </c>
      <c r="E89" s="7">
        <f>Table2[[#This Row],[Target (AMNT)]]</f>
        <v>104102.09708737864</v>
      </c>
      <c r="F89" s="4">
        <f>COUNTIFS(Table1[Product],Table24[[#This Row],[Product]],Table1[Cabang],Table24[[#This Row],[Cabang]])</f>
        <v>6</v>
      </c>
      <c r="G89" s="4">
        <f>SUMIFS(Table1[Sale],Table1[Product],Table24[[#This Row],[Product]],Table1[Cabang],Table24[[#This Row],[Cabang]])</f>
        <v>53715.048543689314</v>
      </c>
      <c r="H89" s="9">
        <f>IFERROR(Table24[[#This Row],[Acvh (QTY)]]/Table24[[#This Row],[Target (QTY)]],0)</f>
        <v>0.8571428571428571</v>
      </c>
      <c r="I89" s="8">
        <f>IFERROR(IF(Table24[[#This Row],[%(QTY)]]&lt;1,1-Table24[[#This Row],[%(QTY)]],0),0)</f>
        <v>0.1428571428571429</v>
      </c>
      <c r="J89" s="9">
        <f>IFERROR(Table24[[#This Row],[Acvh (AMNT)]]/Table24[[#This Row],[Target (AMNT)]],0)</f>
        <v>0.51598430816051</v>
      </c>
      <c r="K89" s="8">
        <f>IFERROR(IF(Table24[[#This Row],[%(AMNT)]]&lt;1,1-Table24[[#This Row],[%(AMNT)]],0),0)</f>
        <v>0.48401569183949</v>
      </c>
    </row>
    <row r="90" spans="1:11" x14ac:dyDescent="0.25">
      <c r="A90" s="4" t="s">
        <v>114</v>
      </c>
      <c r="B90" s="4" t="s">
        <v>132</v>
      </c>
      <c r="C90" s="4" t="s">
        <v>96</v>
      </c>
      <c r="D90" s="7">
        <f>Table2[[#This Row],[Target (QTY)]]</f>
        <v>6</v>
      </c>
      <c r="E90" s="7">
        <f>Table2[[#This Row],[Target (AMNT)]]</f>
        <v>94811.076923076922</v>
      </c>
      <c r="F90" s="4">
        <f>COUNTIFS(Table1[Product],Table24[[#This Row],[Product]],Table1[Cabang],Table24[[#This Row],[Cabang]])</f>
        <v>3</v>
      </c>
      <c r="G90" s="4">
        <f>SUMIFS(Table1[Sale],Table1[Product],Table24[[#This Row],[Product]],Table1[Cabang],Table24[[#This Row],[Cabang]])</f>
        <v>28324.23076923077</v>
      </c>
      <c r="H90" s="9">
        <f>IFERROR(Table24[[#This Row],[Acvh (QTY)]]/Table24[[#This Row],[Target (QTY)]],0)</f>
        <v>0.5</v>
      </c>
      <c r="I90" s="8">
        <f>IFERROR(IF(Table24[[#This Row],[%(QTY)]]&lt;1,1-Table24[[#This Row],[%(QTY)]],0),0)</f>
        <v>0.5</v>
      </c>
      <c r="J90" s="9">
        <f>IFERROR(Table24[[#This Row],[Acvh (AMNT)]]/Table24[[#This Row],[Target (AMNT)]],0)</f>
        <v>0.29874389879793339</v>
      </c>
      <c r="K90" s="8">
        <f>IFERROR(IF(Table24[[#This Row],[%(AMNT)]]&lt;1,1-Table24[[#This Row],[%(AMNT)]],0),0)</f>
        <v>0.70125610120206661</v>
      </c>
    </row>
    <row r="91" spans="1:11" x14ac:dyDescent="0.25">
      <c r="A91" s="4" t="s">
        <v>114</v>
      </c>
      <c r="B91" s="4" t="s">
        <v>132</v>
      </c>
      <c r="C91" s="4" t="s">
        <v>100</v>
      </c>
      <c r="D91" s="7">
        <f>Table2[[#This Row],[Target (QTY)]]</f>
        <v>4</v>
      </c>
      <c r="E91" s="7">
        <f>Table2[[#This Row],[Target (AMNT)]]</f>
        <v>71315.523809523802</v>
      </c>
      <c r="F91" s="4">
        <f>COUNTIFS(Table1[Product],Table24[[#This Row],[Product]],Table1[Cabang],Table24[[#This Row],[Cabang]])</f>
        <v>10</v>
      </c>
      <c r="G91" s="4">
        <f>SUMIFS(Table1[Sale],Table1[Product],Table24[[#This Row],[Product]],Table1[Cabang],Table24[[#This Row],[Cabang]])</f>
        <v>112450.19047619047</v>
      </c>
      <c r="H91" s="9">
        <f>IFERROR(Table24[[#This Row],[Acvh (QTY)]]/Table24[[#This Row],[Target (QTY)]],0)</f>
        <v>2.5</v>
      </c>
      <c r="I91" s="8">
        <f>IFERROR(IF(Table24[[#This Row],[%(QTY)]]&lt;1,1-Table24[[#This Row],[%(QTY)]],0),0)</f>
        <v>0</v>
      </c>
      <c r="J91" s="9">
        <f>IFERROR(Table24[[#This Row],[Acvh (AMNT)]]/Table24[[#This Row],[Target (AMNT)]],0)</f>
        <v>1.5767982126378683</v>
      </c>
      <c r="K91" s="8">
        <f>IFERROR(IF(Table24[[#This Row],[%(AMNT)]]&lt;1,1-Table24[[#This Row],[%(AMNT)]],0),0)</f>
        <v>0</v>
      </c>
    </row>
    <row r="92" spans="1:11" x14ac:dyDescent="0.25">
      <c r="A92" s="4" t="s">
        <v>114</v>
      </c>
      <c r="B92" s="4" t="s">
        <v>133</v>
      </c>
      <c r="C92" s="4" t="s">
        <v>93</v>
      </c>
      <c r="D92" s="7">
        <f>Table2[[#This Row],[Target (QTY)]]</f>
        <v>7</v>
      </c>
      <c r="E92" s="7">
        <f>Table2[[#This Row],[Target (AMNT)]]</f>
        <v>59340.323170731703</v>
      </c>
      <c r="F92" s="4">
        <f>COUNTIFS(Table1[Product],Table24[[#This Row],[Product]],Table1[Cabang],Table24[[#This Row],[Cabang]])</f>
        <v>3</v>
      </c>
      <c r="G92" s="4">
        <f>SUMIFS(Table1[Sale],Table1[Product],Table24[[#This Row],[Product]],Table1[Cabang],Table24[[#This Row],[Cabang]])</f>
        <v>16405.195121951219</v>
      </c>
      <c r="H92" s="9">
        <f>IFERROR(Table24[[#This Row],[Acvh (QTY)]]/Table24[[#This Row],[Target (QTY)]],0)</f>
        <v>0.42857142857142855</v>
      </c>
      <c r="I92" s="8">
        <f>IFERROR(IF(Table24[[#This Row],[%(QTY)]]&lt;1,1-Table24[[#This Row],[%(QTY)]],0),0)</f>
        <v>0.5714285714285714</v>
      </c>
      <c r="J92" s="9">
        <f>IFERROR(Table24[[#This Row],[Acvh (AMNT)]]/Table24[[#This Row],[Target (AMNT)]],0)</f>
        <v>0.27645948396254638</v>
      </c>
      <c r="K92" s="8">
        <f>IFERROR(IF(Table24[[#This Row],[%(AMNT)]]&lt;1,1-Table24[[#This Row],[%(AMNT)]],0),0)</f>
        <v>0.72354051603745362</v>
      </c>
    </row>
    <row r="93" spans="1:11" x14ac:dyDescent="0.25">
      <c r="A93" s="4" t="s">
        <v>114</v>
      </c>
      <c r="B93" s="4" t="s">
        <v>133</v>
      </c>
      <c r="C93" s="4" t="s">
        <v>101</v>
      </c>
      <c r="D93" s="7">
        <f>Table2[[#This Row],[Target (QTY)]]</f>
        <v>2</v>
      </c>
      <c r="E93" s="7">
        <f>Table2[[#This Row],[Target (AMNT)]]</f>
        <v>18614.973684210527</v>
      </c>
      <c r="F93" s="4">
        <f>COUNTIFS(Table1[Product],Table24[[#This Row],[Product]],Table1[Cabang],Table24[[#This Row],[Cabang]])</f>
        <v>1</v>
      </c>
      <c r="G93" s="4">
        <f>SUMIFS(Table1[Sale],Table1[Product],Table24[[#This Row],[Product]],Table1[Cabang],Table24[[#This Row],[Cabang]])</f>
        <v>6099.6842105263158</v>
      </c>
      <c r="H93" s="9">
        <f>IFERROR(Table24[[#This Row],[Acvh (QTY)]]/Table24[[#This Row],[Target (QTY)]],0)</f>
        <v>0.5</v>
      </c>
      <c r="I93" s="8">
        <f>IFERROR(IF(Table24[[#This Row],[%(QTY)]]&lt;1,1-Table24[[#This Row],[%(QTY)]],0),0)</f>
        <v>0.5</v>
      </c>
      <c r="J93" s="9">
        <f>IFERROR(Table24[[#This Row],[Acvh (AMNT)]]/Table24[[#This Row],[Target (AMNT)]],0)</f>
        <v>0.32767621990785573</v>
      </c>
      <c r="K93" s="8">
        <f>IFERROR(IF(Table24[[#This Row],[%(AMNT)]]&lt;1,1-Table24[[#This Row],[%(AMNT)]],0),0)</f>
        <v>0.67232378009214422</v>
      </c>
    </row>
    <row r="94" spans="1:11" x14ac:dyDescent="0.25">
      <c r="A94" s="4" t="s">
        <v>114</v>
      </c>
      <c r="B94" s="4" t="s">
        <v>133</v>
      </c>
      <c r="C94" s="4" t="s">
        <v>97</v>
      </c>
      <c r="D94" s="7">
        <f>Table2[[#This Row],[Target (QTY)]]</f>
        <v>2</v>
      </c>
      <c r="E94" s="7">
        <f>Table2[[#This Row],[Target (AMNT)]]</f>
        <v>20150.987745098038</v>
      </c>
      <c r="F94" s="4">
        <f>COUNTIFS(Table1[Product],Table24[[#This Row],[Product]],Table1[Cabang],Table24[[#This Row],[Cabang]])</f>
        <v>3</v>
      </c>
      <c r="G94" s="4">
        <f>SUMIFS(Table1[Sale],Table1[Product],Table24[[#This Row],[Product]],Table1[Cabang],Table24[[#This Row],[Cabang]])</f>
        <v>19695.911764705881</v>
      </c>
      <c r="H94" s="9">
        <f>IFERROR(Table24[[#This Row],[Acvh (QTY)]]/Table24[[#This Row],[Target (QTY)]],0)</f>
        <v>1.5</v>
      </c>
      <c r="I94" s="8">
        <f>IFERROR(IF(Table24[[#This Row],[%(QTY)]]&lt;1,1-Table24[[#This Row],[%(QTY)]],0),0)</f>
        <v>0</v>
      </c>
      <c r="J94" s="9">
        <f>IFERROR(Table24[[#This Row],[Acvh (AMNT)]]/Table24[[#This Row],[Target (AMNT)]],0)</f>
        <v>0.97741669112458962</v>
      </c>
      <c r="K94" s="8">
        <f>IFERROR(IF(Table24[[#This Row],[%(AMNT)]]&lt;1,1-Table24[[#This Row],[%(AMNT)]],0),0)</f>
        <v>2.2583308875410379E-2</v>
      </c>
    </row>
    <row r="95" spans="1:11" x14ac:dyDescent="0.25">
      <c r="A95" s="4" t="s">
        <v>114</v>
      </c>
      <c r="B95" s="4" t="s">
        <v>133</v>
      </c>
      <c r="C95" s="4" t="s">
        <v>98</v>
      </c>
      <c r="D95" s="7">
        <f>Table2[[#This Row],[Target (QTY)]]</f>
        <v>7</v>
      </c>
      <c r="E95" s="7">
        <f>Table2[[#This Row],[Target (AMNT)]]</f>
        <v>80300.84210526316</v>
      </c>
      <c r="F95" s="4">
        <f>COUNTIFS(Table1[Product],Table24[[#This Row],[Product]],Table1[Cabang],Table24[[#This Row],[Cabang]])</f>
        <v>5</v>
      </c>
      <c r="G95" s="4">
        <f>SUMIFS(Table1[Sale],Table1[Product],Table24[[#This Row],[Product]],Table1[Cabang],Table24[[#This Row],[Cabang]])</f>
        <v>34885.68421052632</v>
      </c>
      <c r="H95" s="9">
        <f>IFERROR(Table24[[#This Row],[Acvh (QTY)]]/Table24[[#This Row],[Target (QTY)]],0)</f>
        <v>0.7142857142857143</v>
      </c>
      <c r="I95" s="8">
        <f>IFERROR(IF(Table24[[#This Row],[%(QTY)]]&lt;1,1-Table24[[#This Row],[%(QTY)]],0),0)</f>
        <v>0.2857142857142857</v>
      </c>
      <c r="J95" s="9">
        <f>IFERROR(Table24[[#This Row],[Acvh (AMNT)]]/Table24[[#This Row],[Target (AMNT)]],0)</f>
        <v>0.4344373395835136</v>
      </c>
      <c r="K95" s="8">
        <f>IFERROR(IF(Table24[[#This Row],[%(AMNT)]]&lt;1,1-Table24[[#This Row],[%(AMNT)]],0),0)</f>
        <v>0.5655626604164864</v>
      </c>
    </row>
    <row r="96" spans="1:11" x14ac:dyDescent="0.25">
      <c r="A96" s="4" t="s">
        <v>114</v>
      </c>
      <c r="B96" s="4" t="s">
        <v>133</v>
      </c>
      <c r="C96" s="4" t="s">
        <v>99</v>
      </c>
      <c r="D96" s="7">
        <f>Table2[[#This Row],[Target (QTY)]]</f>
        <v>2</v>
      </c>
      <c r="E96" s="7">
        <f>Table2[[#This Row],[Target (AMNT)]]</f>
        <v>24748.363636363636</v>
      </c>
      <c r="F96" s="4">
        <f>COUNTIFS(Table1[Product],Table24[[#This Row],[Product]],Table1[Cabang],Table24[[#This Row],[Cabang]])</f>
        <v>5</v>
      </c>
      <c r="G96" s="4">
        <f>SUMIFS(Table1[Sale],Table1[Product],Table24[[#This Row],[Product]],Table1[Cabang],Table24[[#This Row],[Cabang]])</f>
        <v>37138.363636363632</v>
      </c>
      <c r="H96" s="9">
        <f>IFERROR(Table24[[#This Row],[Acvh (QTY)]]/Table24[[#This Row],[Target (QTY)]],0)</f>
        <v>2.5</v>
      </c>
      <c r="I96" s="8">
        <f>IFERROR(IF(Table24[[#This Row],[%(QTY)]]&lt;1,1-Table24[[#This Row],[%(QTY)]],0),0)</f>
        <v>0</v>
      </c>
      <c r="J96" s="9">
        <f>IFERROR(Table24[[#This Row],[Acvh (AMNT)]]/Table24[[#This Row],[Target (AMNT)]],0)</f>
        <v>1.5006391607158598</v>
      </c>
      <c r="K96" s="8">
        <f>IFERROR(IF(Table24[[#This Row],[%(AMNT)]]&lt;1,1-Table24[[#This Row],[%(AMNT)]],0),0)</f>
        <v>0</v>
      </c>
    </row>
    <row r="97" spans="1:11" x14ac:dyDescent="0.25">
      <c r="A97" s="4" t="s">
        <v>114</v>
      </c>
      <c r="B97" s="4" t="s">
        <v>133</v>
      </c>
      <c r="C97" s="4" t="s">
        <v>95</v>
      </c>
      <c r="D97" s="7">
        <f>Table2[[#This Row],[Target (QTY)]]</f>
        <v>5</v>
      </c>
      <c r="E97" s="7">
        <f>Table2[[#This Row],[Target (AMNT)]]</f>
        <v>62569.375</v>
      </c>
      <c r="F97" s="4">
        <f>COUNTIFS(Table1[Product],Table24[[#This Row],[Product]],Table1[Cabang],Table24[[#This Row],[Cabang]])</f>
        <v>4</v>
      </c>
      <c r="G97" s="4">
        <f>SUMIFS(Table1[Sale],Table1[Product],Table24[[#This Row],[Product]],Table1[Cabang],Table24[[#This Row],[Cabang]])</f>
        <v>32227.384615384617</v>
      </c>
      <c r="H97" s="9">
        <f>IFERROR(Table24[[#This Row],[Acvh (QTY)]]/Table24[[#This Row],[Target (QTY)]],0)</f>
        <v>0.8</v>
      </c>
      <c r="I97" s="8">
        <f>IFERROR(IF(Table24[[#This Row],[%(QTY)]]&lt;1,1-Table24[[#This Row],[%(QTY)]],0),0)</f>
        <v>0.19999999999999996</v>
      </c>
      <c r="J97" s="9">
        <f>IFERROR(Table24[[#This Row],[Acvh (AMNT)]]/Table24[[#This Row],[Target (AMNT)]],0)</f>
        <v>0.51506643010873321</v>
      </c>
      <c r="K97" s="8">
        <f>IFERROR(IF(Table24[[#This Row],[%(AMNT)]]&lt;1,1-Table24[[#This Row],[%(AMNT)]],0),0)</f>
        <v>0.48493356989126679</v>
      </c>
    </row>
    <row r="98" spans="1:11" x14ac:dyDescent="0.25">
      <c r="A98" s="4" t="s">
        <v>114</v>
      </c>
      <c r="B98" s="4" t="s">
        <v>133</v>
      </c>
      <c r="C98" s="4" t="s">
        <v>94</v>
      </c>
      <c r="D98" s="7">
        <f>Table2[[#This Row],[Target (QTY)]]</f>
        <v>2</v>
      </c>
      <c r="E98" s="7">
        <f>Table2[[#This Row],[Target (AMNT)]]</f>
        <v>26622.41032608696</v>
      </c>
      <c r="F98" s="4">
        <f>COUNTIFS(Table1[Product],Table24[[#This Row],[Product]],Table1[Cabang],Table24[[#This Row],[Cabang]])</f>
        <v>3</v>
      </c>
      <c r="G98" s="4">
        <f>SUMIFS(Table1[Sale],Table1[Product],Table24[[#This Row],[Product]],Table1[Cabang],Table24[[#This Row],[Cabang]])</f>
        <v>25621.532608695656</v>
      </c>
      <c r="H98" s="9">
        <f>IFERROR(Table24[[#This Row],[Acvh (QTY)]]/Table24[[#This Row],[Target (QTY)]],0)</f>
        <v>1.5</v>
      </c>
      <c r="I98" s="8">
        <f>IFERROR(IF(Table24[[#This Row],[%(QTY)]]&lt;1,1-Table24[[#This Row],[%(QTY)]],0),0)</f>
        <v>0</v>
      </c>
      <c r="J98" s="9">
        <f>IFERROR(Table24[[#This Row],[Acvh (AMNT)]]/Table24[[#This Row],[Target (AMNT)]],0)</f>
        <v>0.96240469194441958</v>
      </c>
      <c r="K98" s="8">
        <f>IFERROR(IF(Table24[[#This Row],[%(AMNT)]]&lt;1,1-Table24[[#This Row],[%(AMNT)]],0),0)</f>
        <v>3.7595308055580423E-2</v>
      </c>
    </row>
    <row r="99" spans="1:11" x14ac:dyDescent="0.25">
      <c r="A99" s="4" t="s">
        <v>114</v>
      </c>
      <c r="B99" s="4" t="s">
        <v>133</v>
      </c>
      <c r="C99" s="4" t="s">
        <v>92</v>
      </c>
      <c r="D99" s="7">
        <f>Table2[[#This Row],[Target (QTY)]]</f>
        <v>7</v>
      </c>
      <c r="E99" s="7">
        <f>Table2[[#This Row],[Target (AMNT)]]</f>
        <v>98680.112864077673</v>
      </c>
      <c r="F99" s="4">
        <f>COUNTIFS(Table1[Product],Table24[[#This Row],[Product]],Table1[Cabang],Table24[[#This Row],[Cabang]])</f>
        <v>3</v>
      </c>
      <c r="G99" s="4">
        <f>SUMIFS(Table1[Sale],Table1[Product],Table24[[#This Row],[Product]],Table1[Cabang],Table24[[#This Row],[Cabang]])</f>
        <v>26537.524271844661</v>
      </c>
      <c r="H99" s="9">
        <f>IFERROR(Table24[[#This Row],[Acvh (QTY)]]/Table24[[#This Row],[Target (QTY)]],0)</f>
        <v>0.42857142857142855</v>
      </c>
      <c r="I99" s="8">
        <f>IFERROR(IF(Table24[[#This Row],[%(QTY)]]&lt;1,1-Table24[[#This Row],[%(QTY)]],0),0)</f>
        <v>0.5714285714285714</v>
      </c>
      <c r="J99" s="9">
        <f>IFERROR(Table24[[#This Row],[Acvh (AMNT)]]/Table24[[#This Row],[Target (AMNT)]],0)</f>
        <v>0.26892474584415543</v>
      </c>
      <c r="K99" s="8">
        <f>IFERROR(IF(Table24[[#This Row],[%(AMNT)]]&lt;1,1-Table24[[#This Row],[%(AMNT)]],0),0)</f>
        <v>0.73107525415584451</v>
      </c>
    </row>
    <row r="100" spans="1:11" x14ac:dyDescent="0.25">
      <c r="A100" s="4" t="s">
        <v>114</v>
      </c>
      <c r="B100" s="4" t="s">
        <v>133</v>
      </c>
      <c r="C100" s="4" t="s">
        <v>96</v>
      </c>
      <c r="D100" s="7">
        <f>Table2[[#This Row],[Target (QTY)]]</f>
        <v>4</v>
      </c>
      <c r="E100" s="7">
        <f>Table2[[#This Row],[Target (AMNT)]]</f>
        <v>59915.333333333336</v>
      </c>
      <c r="F100" s="4">
        <f>COUNTIFS(Table1[Product],Table24[[#This Row],[Product]],Table1[Cabang],Table24[[#This Row],[Cabang]])</f>
        <v>6</v>
      </c>
      <c r="G100" s="4">
        <f>SUMIFS(Table1[Sale],Table1[Product],Table24[[#This Row],[Product]],Table1[Cabang],Table24[[#This Row],[Cabang]])</f>
        <v>56682.461538461546</v>
      </c>
      <c r="H100" s="9">
        <f>IFERROR(Table24[[#This Row],[Acvh (QTY)]]/Table24[[#This Row],[Target (QTY)]],0)</f>
        <v>1.5</v>
      </c>
      <c r="I100" s="8">
        <f>IFERROR(IF(Table24[[#This Row],[%(QTY)]]&lt;1,1-Table24[[#This Row],[%(QTY)]],0),0)</f>
        <v>0</v>
      </c>
      <c r="J100" s="9">
        <f>IFERROR(Table24[[#This Row],[Acvh (AMNT)]]/Table24[[#This Row],[Target (AMNT)]],0)</f>
        <v>0.94604266362191447</v>
      </c>
      <c r="K100" s="8">
        <f>IFERROR(IF(Table24[[#This Row],[%(AMNT)]]&lt;1,1-Table24[[#This Row],[%(AMNT)]],0),0)</f>
        <v>5.395733637808553E-2</v>
      </c>
    </row>
    <row r="101" spans="1:11" x14ac:dyDescent="0.25">
      <c r="A101" s="4" t="s">
        <v>114</v>
      </c>
      <c r="B101" s="4" t="s">
        <v>133</v>
      </c>
      <c r="C101" s="6" t="s">
        <v>100</v>
      </c>
      <c r="D101" s="7">
        <f>Table2[[#This Row],[Target (QTY)]]</f>
        <v>2</v>
      </c>
      <c r="E101" s="7">
        <f>Table2[[#This Row],[Target (AMNT)]]</f>
        <v>37616.979591836731</v>
      </c>
      <c r="F101" s="4">
        <f>COUNTIFS(Table1[Product],Table24[[#This Row],[Product]],Table1[Cabang],Table24[[#This Row],[Cabang]])</f>
        <v>3</v>
      </c>
      <c r="G101" s="4">
        <f>SUMIFS(Table1[Sale],Table1[Product],Table24[[#This Row],[Product]],Table1[Cabang],Table24[[#This Row],[Cabang]])</f>
        <v>33774.857142857138</v>
      </c>
      <c r="H101" s="9">
        <f>IFERROR(Table24[[#This Row],[Acvh (QTY)]]/Table24[[#This Row],[Target (QTY)]],0)</f>
        <v>1.5</v>
      </c>
      <c r="I101" s="8">
        <f>IFERROR(IF(Table24[[#This Row],[%(QTY)]]&lt;1,1-Table24[[#This Row],[%(QTY)]],0),0)</f>
        <v>0</v>
      </c>
      <c r="J101" s="9">
        <f>IFERROR(Table24[[#This Row],[Acvh (AMNT)]]/Table24[[#This Row],[Target (AMNT)]],0)</f>
        <v>0.89786201628443951</v>
      </c>
      <c r="K101" s="8">
        <f>IFERROR(IF(Table24[[#This Row],[%(AMNT)]]&lt;1,1-Table24[[#This Row],[%(AMNT)]],0),0)</f>
        <v>0.10213798371556049</v>
      </c>
    </row>
    <row r="102" spans="1:11" x14ac:dyDescent="0.25">
      <c r="A102" s="4" t="s">
        <v>115</v>
      </c>
      <c r="B102" s="4" t="s">
        <v>134</v>
      </c>
      <c r="C102" s="4" t="s">
        <v>93</v>
      </c>
      <c r="D102" s="7">
        <f>Table2[[#This Row],[Target (QTY)]]</f>
        <v>2</v>
      </c>
      <c r="E102" s="7">
        <f>Table2[[#This Row],[Target (AMNT)]]</f>
        <v>17885.937282229967</v>
      </c>
      <c r="F102" s="4">
        <f>COUNTIFS(Table1[Product],Table24[[#This Row],[Product]],Table1[Cabang],Table24[[#This Row],[Cabang]])</f>
        <v>7</v>
      </c>
      <c r="G102" s="4">
        <f>SUMIFS(Table1[Sale],Table1[Product],Table24[[#This Row],[Product]],Table1[Cabang],Table24[[#This Row],[Cabang]])</f>
        <v>38492.121951219509</v>
      </c>
      <c r="H102" s="9">
        <f>IFERROR(Table24[[#This Row],[Acvh (QTY)]]/Table24[[#This Row],[Target (QTY)]],0)</f>
        <v>3.5</v>
      </c>
      <c r="I102" s="8">
        <f>IFERROR(IF(Table24[[#This Row],[%(QTY)]]&lt;1,1-Table24[[#This Row],[%(QTY)]],0),0)</f>
        <v>0</v>
      </c>
      <c r="J102" s="9">
        <f>IFERROR(Table24[[#This Row],[Acvh (AMNT)]]/Table24[[#This Row],[Target (AMNT)]],0)</f>
        <v>2.1520886126254171</v>
      </c>
      <c r="K102" s="8">
        <f>IFERROR(IF(Table24[[#This Row],[%(AMNT)]]&lt;1,1-Table24[[#This Row],[%(AMNT)]],0),0)</f>
        <v>0</v>
      </c>
    </row>
    <row r="103" spans="1:11" x14ac:dyDescent="0.25">
      <c r="A103" s="4" t="s">
        <v>115</v>
      </c>
      <c r="B103" s="4" t="s">
        <v>134</v>
      </c>
      <c r="C103" s="4" t="s">
        <v>101</v>
      </c>
      <c r="D103" s="7">
        <f>Table2[[#This Row],[Target (QTY)]]</f>
        <v>3</v>
      </c>
      <c r="E103" s="7">
        <f>Table2[[#This Row],[Target (AMNT)]]</f>
        <v>27922.46052631579</v>
      </c>
      <c r="F103" s="4">
        <f>COUNTIFS(Table1[Product],Table24[[#This Row],[Product]],Table1[Cabang],Table24[[#This Row],[Cabang]])</f>
        <v>3</v>
      </c>
      <c r="G103" s="4">
        <f>SUMIFS(Table1[Sale],Table1[Product],Table24[[#This Row],[Product]],Table1[Cabang],Table24[[#This Row],[Cabang]])</f>
        <v>18018.052631578947</v>
      </c>
      <c r="H103" s="9">
        <f>IFERROR(Table24[[#This Row],[Acvh (QTY)]]/Table24[[#This Row],[Target (QTY)]],0)</f>
        <v>1</v>
      </c>
      <c r="I103" s="8">
        <f>IFERROR(IF(Table24[[#This Row],[%(QTY)]]&lt;1,1-Table24[[#This Row],[%(QTY)]],0),0)</f>
        <v>0</v>
      </c>
      <c r="J103" s="9">
        <f>IFERROR(Table24[[#This Row],[Acvh (AMNT)]]/Table24[[#This Row],[Target (AMNT)]],0)</f>
        <v>0.64528885678243364</v>
      </c>
      <c r="K103" s="8">
        <f>IFERROR(IF(Table24[[#This Row],[%(AMNT)]]&lt;1,1-Table24[[#This Row],[%(AMNT)]],0),0)</f>
        <v>0.35471114321756636</v>
      </c>
    </row>
    <row r="104" spans="1:11" x14ac:dyDescent="0.25">
      <c r="A104" s="4" t="s">
        <v>115</v>
      </c>
      <c r="B104" s="4" t="s">
        <v>134</v>
      </c>
      <c r="C104" s="4" t="s">
        <v>97</v>
      </c>
      <c r="D104" s="7">
        <f>Table2[[#This Row],[Target (QTY)]]</f>
        <v>7</v>
      </c>
      <c r="E104" s="7">
        <f>Table2[[#This Row],[Target (AMNT)]]</f>
        <v>70528.457107843133</v>
      </c>
      <c r="F104" s="4">
        <f>COUNTIFS(Table1[Product],Table24[[#This Row],[Product]],Table1[Cabang],Table24[[#This Row],[Cabang]])</f>
        <v>6</v>
      </c>
      <c r="G104" s="4">
        <f>SUMIFS(Table1[Sale],Table1[Product],Table24[[#This Row],[Product]],Table1[Cabang],Table24[[#This Row],[Cabang]])</f>
        <v>38288.823529411769</v>
      </c>
      <c r="H104" s="9">
        <f>IFERROR(Table24[[#This Row],[Acvh (QTY)]]/Table24[[#This Row],[Target (QTY)]],0)</f>
        <v>0.8571428571428571</v>
      </c>
      <c r="I104" s="8">
        <f>IFERROR(IF(Table24[[#This Row],[%(QTY)]]&lt;1,1-Table24[[#This Row],[%(QTY)]],0),0)</f>
        <v>0.1428571428571429</v>
      </c>
      <c r="J104" s="9">
        <f>IFERROR(Table24[[#This Row],[Acvh (AMNT)]]/Table24[[#This Row],[Target (AMNT)]],0)</f>
        <v>0.54288474609426629</v>
      </c>
      <c r="K104" s="8">
        <f>IFERROR(IF(Table24[[#This Row],[%(AMNT)]]&lt;1,1-Table24[[#This Row],[%(AMNT)]],0),0)</f>
        <v>0.45711525390573371</v>
      </c>
    </row>
    <row r="105" spans="1:11" x14ac:dyDescent="0.25">
      <c r="A105" s="4" t="s">
        <v>115</v>
      </c>
      <c r="B105" s="4" t="s">
        <v>134</v>
      </c>
      <c r="C105" s="4" t="s">
        <v>98</v>
      </c>
      <c r="D105" s="7">
        <f>Table2[[#This Row],[Target (QTY)]]</f>
        <v>4</v>
      </c>
      <c r="E105" s="7">
        <f>Table2[[#This Row],[Target (AMNT)]]</f>
        <v>43496.289473684214</v>
      </c>
      <c r="F105" s="4">
        <f>COUNTIFS(Table1[Product],Table24[[#This Row],[Product]],Table1[Cabang],Table24[[#This Row],[Cabang]])</f>
        <v>8</v>
      </c>
      <c r="G105" s="4">
        <f>SUMIFS(Table1[Sale],Table1[Product],Table24[[#This Row],[Product]],Table1[Cabang],Table24[[#This Row],[Cabang]])</f>
        <v>56135.894736842121</v>
      </c>
      <c r="H105" s="9">
        <f>IFERROR(Table24[[#This Row],[Acvh (QTY)]]/Table24[[#This Row],[Target (QTY)]],0)</f>
        <v>2</v>
      </c>
      <c r="I105" s="8">
        <f>IFERROR(IF(Table24[[#This Row],[%(QTY)]]&lt;1,1-Table24[[#This Row],[%(QTY)]],0),0)</f>
        <v>0</v>
      </c>
      <c r="J105" s="9">
        <f>IFERROR(Table24[[#This Row],[Acvh (AMNT)]]/Table24[[#This Row],[Target (AMNT)]],0)</f>
        <v>1.2905904254385887</v>
      </c>
      <c r="K105" s="8">
        <f>IFERROR(IF(Table24[[#This Row],[%(AMNT)]]&lt;1,1-Table24[[#This Row],[%(AMNT)]],0),0)</f>
        <v>0</v>
      </c>
    </row>
    <row r="106" spans="1:11" x14ac:dyDescent="0.25">
      <c r="A106" s="4" t="s">
        <v>115</v>
      </c>
      <c r="B106" s="4" t="s">
        <v>134</v>
      </c>
      <c r="C106" s="4" t="s">
        <v>99</v>
      </c>
      <c r="D106" s="7">
        <f>Table2[[#This Row],[Target (QTY)]]</f>
        <v>2</v>
      </c>
      <c r="E106" s="7">
        <f>Table2[[#This Row],[Target (AMNT)]]</f>
        <v>23459.386363636364</v>
      </c>
      <c r="F106" s="4">
        <f>COUNTIFS(Table1[Product],Table24[[#This Row],[Product]],Table1[Cabang],Table24[[#This Row],[Cabang]])</f>
        <v>4</v>
      </c>
      <c r="G106" s="4">
        <f>SUMIFS(Table1[Sale],Table1[Product],Table24[[#This Row],[Product]],Table1[Cabang],Table24[[#This Row],[Cabang]])</f>
        <v>30164.090909090908</v>
      </c>
      <c r="H106" s="9">
        <f>IFERROR(Table24[[#This Row],[Acvh (QTY)]]/Table24[[#This Row],[Target (QTY)]],0)</f>
        <v>2</v>
      </c>
      <c r="I106" s="8">
        <f>IFERROR(IF(Table24[[#This Row],[%(QTY)]]&lt;1,1-Table24[[#This Row],[%(QTY)]],0),0)</f>
        <v>0</v>
      </c>
      <c r="J106" s="9">
        <f>IFERROR(Table24[[#This Row],[Acvh (AMNT)]]/Table24[[#This Row],[Target (AMNT)]],0)</f>
        <v>1.2858005082284374</v>
      </c>
      <c r="K106" s="8">
        <f>IFERROR(IF(Table24[[#This Row],[%(AMNT)]]&lt;1,1-Table24[[#This Row],[%(AMNT)]],0),0)</f>
        <v>0</v>
      </c>
    </row>
    <row r="107" spans="1:11" x14ac:dyDescent="0.25">
      <c r="A107" s="4" t="s">
        <v>115</v>
      </c>
      <c r="B107" s="4" t="s">
        <v>134</v>
      </c>
      <c r="C107" s="4" t="s">
        <v>95</v>
      </c>
      <c r="D107" s="7">
        <f>Table2[[#This Row],[Target (QTY)]]</f>
        <v>2</v>
      </c>
      <c r="E107" s="7">
        <f>Table2[[#This Row],[Target (AMNT)]]</f>
        <v>26402.901098901097</v>
      </c>
      <c r="F107" s="4">
        <f>COUNTIFS(Table1[Product],Table24[[#This Row],[Product]],Table1[Cabang],Table24[[#This Row],[Cabang]])</f>
        <v>3</v>
      </c>
      <c r="G107" s="4">
        <f>SUMIFS(Table1[Sale],Table1[Product],Table24[[#This Row],[Product]],Table1[Cabang],Table24[[#This Row],[Cabang]])</f>
        <v>23575.538461538461</v>
      </c>
      <c r="H107" s="9">
        <f>IFERROR(Table24[[#This Row],[Acvh (QTY)]]/Table24[[#This Row],[Target (QTY)]],0)</f>
        <v>1.5</v>
      </c>
      <c r="I107" s="8">
        <f>IFERROR(IF(Table24[[#This Row],[%(QTY)]]&lt;1,1-Table24[[#This Row],[%(QTY)]],0),0)</f>
        <v>0</v>
      </c>
      <c r="J107" s="9">
        <f>IFERROR(Table24[[#This Row],[Acvh (AMNT)]]/Table24[[#This Row],[Target (AMNT)]],0)</f>
        <v>0.89291469801853285</v>
      </c>
      <c r="K107" s="8">
        <f>IFERROR(IF(Table24[[#This Row],[%(AMNT)]]&lt;1,1-Table24[[#This Row],[%(AMNT)]],0),0)</f>
        <v>0.10708530198146715</v>
      </c>
    </row>
    <row r="108" spans="1:11" x14ac:dyDescent="0.25">
      <c r="A108" s="4" t="s">
        <v>115</v>
      </c>
      <c r="B108" s="4" t="s">
        <v>134</v>
      </c>
      <c r="C108" s="4" t="s">
        <v>94</v>
      </c>
      <c r="D108" s="7">
        <f>Table2[[#This Row],[Target (QTY)]]</f>
        <v>2</v>
      </c>
      <c r="E108" s="7">
        <f>Table2[[#This Row],[Target (AMNT)]]</f>
        <v>28085.180124223607</v>
      </c>
      <c r="F108" s="4">
        <f>COUNTIFS(Table1[Product],Table24[[#This Row],[Product]],Table1[Cabang],Table24[[#This Row],[Cabang]])</f>
        <v>0</v>
      </c>
      <c r="G108" s="4">
        <f>SUMIFS(Table1[Sale],Table1[Product],Table24[[#This Row],[Product]],Table1[Cabang],Table24[[#This Row],[Cabang]])</f>
        <v>0</v>
      </c>
      <c r="H108" s="9">
        <f>IFERROR(Table24[[#This Row],[Acvh (QTY)]]/Table24[[#This Row],[Target (QTY)]],0)</f>
        <v>0</v>
      </c>
      <c r="I108" s="8">
        <f>IFERROR(IF(Table24[[#This Row],[%(QTY)]]&lt;1,1-Table24[[#This Row],[%(QTY)]],0),0)</f>
        <v>1</v>
      </c>
      <c r="J108" s="9">
        <f>IFERROR(Table24[[#This Row],[Acvh (AMNT)]]/Table24[[#This Row],[Target (AMNT)]],0)</f>
        <v>0</v>
      </c>
      <c r="K108" s="8">
        <f>IFERROR(IF(Table24[[#This Row],[%(AMNT)]]&lt;1,1-Table24[[#This Row],[%(AMNT)]],0),0)</f>
        <v>1</v>
      </c>
    </row>
    <row r="109" spans="1:11" x14ac:dyDescent="0.25">
      <c r="A109" s="4" t="s">
        <v>115</v>
      </c>
      <c r="B109" s="4" t="s">
        <v>134</v>
      </c>
      <c r="C109" s="4" t="s">
        <v>92</v>
      </c>
      <c r="D109" s="7">
        <f>Table2[[#This Row],[Target (QTY)]]</f>
        <v>5</v>
      </c>
      <c r="E109" s="7">
        <f>Table2[[#This Row],[Target (AMNT)]]</f>
        <v>70485.794902912618</v>
      </c>
      <c r="F109" s="4">
        <f>COUNTIFS(Table1[Product],Table24[[#This Row],[Product]],Table1[Cabang],Table24[[#This Row],[Cabang]])</f>
        <v>6</v>
      </c>
      <c r="G109" s="4">
        <f>SUMIFS(Table1[Sale],Table1[Product],Table24[[#This Row],[Product]],Table1[Cabang],Table24[[#This Row],[Cabang]])</f>
        <v>53753.048543689314</v>
      </c>
      <c r="H109" s="9">
        <f>IFERROR(Table24[[#This Row],[Acvh (QTY)]]/Table24[[#This Row],[Target (QTY)]],0)</f>
        <v>1.2</v>
      </c>
      <c r="I109" s="8">
        <f>IFERROR(IF(Table24[[#This Row],[%(QTY)]]&lt;1,1-Table24[[#This Row],[%(QTY)]],0),0)</f>
        <v>0</v>
      </c>
      <c r="J109" s="9">
        <f>IFERROR(Table24[[#This Row],[Acvh (AMNT)]]/Table24[[#This Row],[Target (AMNT)]],0)</f>
        <v>0.76260824777146874</v>
      </c>
      <c r="K109" s="8">
        <f>IFERROR(IF(Table24[[#This Row],[%(AMNT)]]&lt;1,1-Table24[[#This Row],[%(AMNT)]],0),0)</f>
        <v>0.23739175222853126</v>
      </c>
    </row>
    <row r="110" spans="1:11" x14ac:dyDescent="0.25">
      <c r="A110" s="4" t="s">
        <v>115</v>
      </c>
      <c r="B110" s="4" t="s">
        <v>134</v>
      </c>
      <c r="C110" s="4" t="s">
        <v>96</v>
      </c>
      <c r="D110" s="7">
        <f>Table2[[#This Row],[Target (QTY)]]</f>
        <v>5</v>
      </c>
      <c r="E110" s="7">
        <f>Table2[[#This Row],[Target (AMNT)]]</f>
        <v>74894.166666666672</v>
      </c>
      <c r="F110" s="4">
        <f>COUNTIFS(Table1[Product],Table24[[#This Row],[Product]],Table1[Cabang],Table24[[#This Row],[Cabang]])</f>
        <v>5</v>
      </c>
      <c r="G110" s="4">
        <f>SUMIFS(Table1[Sale],Table1[Product],Table24[[#This Row],[Product]],Table1[Cabang],Table24[[#This Row],[Cabang]])</f>
        <v>47249.717948717953</v>
      </c>
      <c r="H110" s="9">
        <f>IFERROR(Table24[[#This Row],[Acvh (QTY)]]/Table24[[#This Row],[Target (QTY)]],0)</f>
        <v>1</v>
      </c>
      <c r="I110" s="8">
        <f>IFERROR(IF(Table24[[#This Row],[%(QTY)]]&lt;1,1-Table24[[#This Row],[%(QTY)]],0),0)</f>
        <v>0</v>
      </c>
      <c r="J110" s="9">
        <f>IFERROR(Table24[[#This Row],[Acvh (AMNT)]]/Table24[[#This Row],[Target (AMNT)]],0)</f>
        <v>0.63088649025248456</v>
      </c>
      <c r="K110" s="8">
        <f>IFERROR(IF(Table24[[#This Row],[%(AMNT)]]&lt;1,1-Table24[[#This Row],[%(AMNT)]],0),0)</f>
        <v>0.36911350974751544</v>
      </c>
    </row>
    <row r="111" spans="1:11" x14ac:dyDescent="0.25">
      <c r="A111" s="4" t="s">
        <v>115</v>
      </c>
      <c r="B111" s="4" t="s">
        <v>134</v>
      </c>
      <c r="C111" s="6" t="s">
        <v>100</v>
      </c>
      <c r="D111" s="7">
        <f>Table2[[#This Row],[Target (QTY)]]</f>
        <v>5</v>
      </c>
      <c r="E111" s="7">
        <f>Table2[[#This Row],[Target (AMNT)]]</f>
        <v>89144.404761904749</v>
      </c>
      <c r="F111" s="4">
        <f>COUNTIFS(Table1[Product],Table24[[#This Row],[Product]],Table1[Cabang],Table24[[#This Row],[Cabang]])</f>
        <v>2</v>
      </c>
      <c r="G111" s="4">
        <f>SUMIFS(Table1[Sale],Table1[Product],Table24[[#This Row],[Product]],Table1[Cabang],Table24[[#This Row],[Cabang]])</f>
        <v>22453.238095238092</v>
      </c>
      <c r="H111" s="9">
        <f>IFERROR(Table24[[#This Row],[Acvh (QTY)]]/Table24[[#This Row],[Target (QTY)]],0)</f>
        <v>0.4</v>
      </c>
      <c r="I111" s="8">
        <f>IFERROR(IF(Table24[[#This Row],[%(QTY)]]&lt;1,1-Table24[[#This Row],[%(QTY)]],0),0)</f>
        <v>0.6</v>
      </c>
      <c r="J111" s="9">
        <f>IFERROR(Table24[[#This Row],[Acvh (AMNT)]]/Table24[[#This Row],[Target (AMNT)]],0)</f>
        <v>0.25187490067613677</v>
      </c>
      <c r="K111" s="8">
        <f>IFERROR(IF(Table24[[#This Row],[%(AMNT)]]&lt;1,1-Table24[[#This Row],[%(AMNT)]],0),0)</f>
        <v>0.74812509932386329</v>
      </c>
    </row>
    <row r="112" spans="1:11" x14ac:dyDescent="0.25">
      <c r="A112" s="4" t="s">
        <v>115</v>
      </c>
      <c r="B112" s="4" t="s">
        <v>135</v>
      </c>
      <c r="C112" s="4" t="s">
        <v>93</v>
      </c>
      <c r="D112" s="7">
        <f>Table2[[#This Row],[Target (QTY)]]</f>
        <v>6</v>
      </c>
      <c r="E112" s="7">
        <f>Table2[[#This Row],[Target (AMNT)]]</f>
        <v>50863.134146341457</v>
      </c>
      <c r="F112" s="4">
        <f>COUNTIFS(Table1[Product],Table24[[#This Row],[Product]],Table1[Cabang],Table24[[#This Row],[Cabang]])</f>
        <v>3</v>
      </c>
      <c r="G112" s="4">
        <f>SUMIFS(Table1[Sale],Table1[Product],Table24[[#This Row],[Product]],Table1[Cabang],Table24[[#This Row],[Cabang]])</f>
        <v>16523.195121951219</v>
      </c>
      <c r="H112" s="9">
        <f>IFERROR(Table24[[#This Row],[Acvh (QTY)]]/Table24[[#This Row],[Target (QTY)]],0)</f>
        <v>0.5</v>
      </c>
      <c r="I112" s="8">
        <f>IFERROR(IF(Table24[[#This Row],[%(QTY)]]&lt;1,1-Table24[[#This Row],[%(QTY)]],0),0)</f>
        <v>0.5</v>
      </c>
      <c r="J112" s="9">
        <f>IFERROR(Table24[[#This Row],[Acvh (AMNT)]]/Table24[[#This Row],[Target (AMNT)]],0)</f>
        <v>0.32485601603729958</v>
      </c>
      <c r="K112" s="8">
        <f>IFERROR(IF(Table24[[#This Row],[%(AMNT)]]&lt;1,1-Table24[[#This Row],[%(AMNT)]],0),0)</f>
        <v>0.67514398396270048</v>
      </c>
    </row>
    <row r="113" spans="1:11" x14ac:dyDescent="0.25">
      <c r="A113" s="4" t="s">
        <v>115</v>
      </c>
      <c r="B113" s="4" t="s">
        <v>135</v>
      </c>
      <c r="C113" s="4" t="s">
        <v>101</v>
      </c>
      <c r="D113" s="7">
        <f>Table2[[#This Row],[Target (QTY)]]</f>
        <v>6</v>
      </c>
      <c r="E113" s="7">
        <f>Table2[[#This Row],[Target (AMNT)]]</f>
        <v>58913.323308270672</v>
      </c>
      <c r="F113" s="4">
        <f>COUNTIFS(Table1[Product],Table24[[#This Row],[Product]],Table1[Cabang],Table24[[#This Row],[Cabang]])</f>
        <v>2</v>
      </c>
      <c r="G113" s="4">
        <f>SUMIFS(Table1[Sale],Table1[Product],Table24[[#This Row],[Product]],Table1[Cabang],Table24[[#This Row],[Cabang]])</f>
        <v>11976.368421052632</v>
      </c>
      <c r="H113" s="9">
        <f>IFERROR(Table24[[#This Row],[Acvh (QTY)]]/Table24[[#This Row],[Target (QTY)]],0)</f>
        <v>0.33333333333333331</v>
      </c>
      <c r="I113" s="8">
        <f>IFERROR(IF(Table24[[#This Row],[%(QTY)]]&lt;1,1-Table24[[#This Row],[%(QTY)]],0),0)</f>
        <v>0.66666666666666674</v>
      </c>
      <c r="J113" s="9">
        <f>IFERROR(Table24[[#This Row],[Acvh (AMNT)]]/Table24[[#This Row],[Target (AMNT)]],0)</f>
        <v>0.20328794487428456</v>
      </c>
      <c r="K113" s="8">
        <f>IFERROR(IF(Table24[[#This Row],[%(AMNT)]]&lt;1,1-Table24[[#This Row],[%(AMNT)]],0),0)</f>
        <v>0.79671205512571541</v>
      </c>
    </row>
    <row r="114" spans="1:11" x14ac:dyDescent="0.25">
      <c r="A114" s="4" t="s">
        <v>115</v>
      </c>
      <c r="B114" s="4" t="s">
        <v>135</v>
      </c>
      <c r="C114" s="4" t="s">
        <v>97</v>
      </c>
      <c r="D114" s="7">
        <f>Table2[[#This Row],[Target (QTY)]]</f>
        <v>5</v>
      </c>
      <c r="E114" s="7">
        <f>Table2[[#This Row],[Target (AMNT)]]</f>
        <v>53145.462184873948</v>
      </c>
      <c r="F114" s="4">
        <f>COUNTIFS(Table1[Product],Table24[[#This Row],[Product]],Table1[Cabang],Table24[[#This Row],[Cabang]])</f>
        <v>2</v>
      </c>
      <c r="G114" s="4">
        <f>SUMIFS(Table1[Sale],Table1[Product],Table24[[#This Row],[Product]],Table1[Cabang],Table24[[#This Row],[Cabang]])</f>
        <v>12911.607843137255</v>
      </c>
      <c r="H114" s="9">
        <f>IFERROR(Table24[[#This Row],[Acvh (QTY)]]/Table24[[#This Row],[Target (QTY)]],0)</f>
        <v>0.4</v>
      </c>
      <c r="I114" s="8">
        <f>IFERROR(IF(Table24[[#This Row],[%(QTY)]]&lt;1,1-Table24[[#This Row],[%(QTY)]],0),0)</f>
        <v>0.6</v>
      </c>
      <c r="J114" s="9">
        <f>IFERROR(Table24[[#This Row],[Acvh (AMNT)]]/Table24[[#This Row],[Target (AMNT)]],0)</f>
        <v>0.24294845340176768</v>
      </c>
      <c r="K114" s="8">
        <f>IFERROR(IF(Table24[[#This Row],[%(AMNT)]]&lt;1,1-Table24[[#This Row],[%(AMNT)]],0),0)</f>
        <v>0.75705154659823237</v>
      </c>
    </row>
    <row r="115" spans="1:11" x14ac:dyDescent="0.25">
      <c r="A115" s="4" t="s">
        <v>115</v>
      </c>
      <c r="B115" s="4" t="s">
        <v>135</v>
      </c>
      <c r="C115" s="4" t="s">
        <v>98</v>
      </c>
      <c r="D115" s="7">
        <f>Table2[[#This Row],[Target (QTY)]]</f>
        <v>5</v>
      </c>
      <c r="E115" s="7">
        <f>Table2[[#This Row],[Target (AMNT)]]</f>
        <v>54370.361842105267</v>
      </c>
      <c r="F115" s="4">
        <f>COUNTIFS(Table1[Product],Table24[[#This Row],[Product]],Table1[Cabang],Table24[[#This Row],[Cabang]])</f>
        <v>6</v>
      </c>
      <c r="G115" s="4">
        <f>SUMIFS(Table1[Sale],Table1[Product],Table24[[#This Row],[Product]],Table1[Cabang],Table24[[#This Row],[Cabang]])</f>
        <v>41577.421052631587</v>
      </c>
      <c r="H115" s="9">
        <f>IFERROR(Table24[[#This Row],[Acvh (QTY)]]/Table24[[#This Row],[Target (QTY)]],0)</f>
        <v>1.2</v>
      </c>
      <c r="I115" s="8">
        <f>IFERROR(IF(Table24[[#This Row],[%(QTY)]]&lt;1,1-Table24[[#This Row],[%(QTY)]],0),0)</f>
        <v>0</v>
      </c>
      <c r="J115" s="9">
        <f>IFERROR(Table24[[#This Row],[Acvh (AMNT)]]/Table24[[#This Row],[Target (AMNT)]],0)</f>
        <v>0.76470745538488172</v>
      </c>
      <c r="K115" s="8">
        <f>IFERROR(IF(Table24[[#This Row],[%(AMNT)]]&lt;1,1-Table24[[#This Row],[%(AMNT)]],0),0)</f>
        <v>0.23529254461511828</v>
      </c>
    </row>
    <row r="116" spans="1:11" x14ac:dyDescent="0.25">
      <c r="A116" s="4" t="s">
        <v>115</v>
      </c>
      <c r="B116" s="4" t="s">
        <v>135</v>
      </c>
      <c r="C116" s="4" t="s">
        <v>99</v>
      </c>
      <c r="D116" s="7">
        <f>Table2[[#This Row],[Target (QTY)]]</f>
        <v>3</v>
      </c>
      <c r="E116" s="7">
        <f>Table2[[#This Row],[Target (AMNT)]]</f>
        <v>35189.079545454544</v>
      </c>
      <c r="F116" s="4">
        <f>COUNTIFS(Table1[Product],Table24[[#This Row],[Product]],Table1[Cabang],Table24[[#This Row],[Cabang]])</f>
        <v>7</v>
      </c>
      <c r="G116" s="4">
        <f>SUMIFS(Table1[Sale],Table1[Product],Table24[[#This Row],[Product]],Table1[Cabang],Table24[[#This Row],[Cabang]])</f>
        <v>52261.909090909088</v>
      </c>
      <c r="H116" s="9">
        <f>IFERROR(Table24[[#This Row],[Acvh (QTY)]]/Table24[[#This Row],[Target (QTY)]],0)</f>
        <v>2.3333333333333335</v>
      </c>
      <c r="I116" s="8">
        <f>IFERROR(IF(Table24[[#This Row],[%(QTY)]]&lt;1,1-Table24[[#This Row],[%(QTY)]],0),0)</f>
        <v>0</v>
      </c>
      <c r="J116" s="9">
        <f>IFERROR(Table24[[#This Row],[Acvh (AMNT)]]/Table24[[#This Row],[Target (AMNT)]],0)</f>
        <v>1.4851740871312413</v>
      </c>
      <c r="K116" s="8">
        <f>IFERROR(IF(Table24[[#This Row],[%(AMNT)]]&lt;1,1-Table24[[#This Row],[%(AMNT)]],0),0)</f>
        <v>0</v>
      </c>
    </row>
    <row r="117" spans="1:11" x14ac:dyDescent="0.25">
      <c r="A117" s="4" t="s">
        <v>115</v>
      </c>
      <c r="B117" s="4" t="s">
        <v>135</v>
      </c>
      <c r="C117" s="4" t="s">
        <v>95</v>
      </c>
      <c r="D117" s="7">
        <f>Table2[[#This Row],[Target (QTY)]]</f>
        <v>4</v>
      </c>
      <c r="E117" s="7">
        <f>Table2[[#This Row],[Target (AMNT)]]</f>
        <v>50055.5</v>
      </c>
      <c r="F117" s="4">
        <f>COUNTIFS(Table1[Product],Table24[[#This Row],[Product]],Table1[Cabang],Table24[[#This Row],[Cabang]])</f>
        <v>6</v>
      </c>
      <c r="G117" s="4">
        <f>SUMIFS(Table1[Sale],Table1[Product],Table24[[#This Row],[Product]],Table1[Cabang],Table24[[#This Row],[Cabang]])</f>
        <v>46800.076923076929</v>
      </c>
      <c r="H117" s="9">
        <f>IFERROR(Table24[[#This Row],[Acvh (QTY)]]/Table24[[#This Row],[Target (QTY)]],0)</f>
        <v>1.5</v>
      </c>
      <c r="I117" s="8">
        <f>IFERROR(IF(Table24[[#This Row],[%(QTY)]]&lt;1,1-Table24[[#This Row],[%(QTY)]],0),0)</f>
        <v>0</v>
      </c>
      <c r="J117" s="9">
        <f>IFERROR(Table24[[#This Row],[Acvh (AMNT)]]/Table24[[#This Row],[Target (AMNT)]],0)</f>
        <v>0.93496372872265643</v>
      </c>
      <c r="K117" s="8">
        <f>IFERROR(IF(Table24[[#This Row],[%(AMNT)]]&lt;1,1-Table24[[#This Row],[%(AMNT)]],0),0)</f>
        <v>6.5036271277343571E-2</v>
      </c>
    </row>
    <row r="118" spans="1:11" x14ac:dyDescent="0.25">
      <c r="A118" s="4" t="s">
        <v>115</v>
      </c>
      <c r="B118" s="4" t="s">
        <v>135</v>
      </c>
      <c r="C118" s="4" t="s">
        <v>94</v>
      </c>
      <c r="D118" s="7">
        <f>Table2[[#This Row],[Target (QTY)]]</f>
        <v>7</v>
      </c>
      <c r="E118" s="7">
        <f>Table2[[#This Row],[Target (AMNT)]]</f>
        <v>93178.436141304352</v>
      </c>
      <c r="F118" s="4">
        <f>COUNTIFS(Table1[Product],Table24[[#This Row],[Product]],Table1[Cabang],Table24[[#This Row],[Cabang]])</f>
        <v>6</v>
      </c>
      <c r="G118" s="4">
        <f>SUMIFS(Table1[Sale],Table1[Product],Table24[[#This Row],[Product]],Table1[Cabang],Table24[[#This Row],[Cabang]])</f>
        <v>50976.065217391304</v>
      </c>
      <c r="H118" s="9">
        <f>IFERROR(Table24[[#This Row],[Acvh (QTY)]]/Table24[[#This Row],[Target (QTY)]],0)</f>
        <v>0.8571428571428571</v>
      </c>
      <c r="I118" s="8">
        <f>IFERROR(IF(Table24[[#This Row],[%(QTY)]]&lt;1,1-Table24[[#This Row],[%(QTY)]],0),0)</f>
        <v>0.1428571428571429</v>
      </c>
      <c r="J118" s="9">
        <f>IFERROR(Table24[[#This Row],[Acvh (AMNT)]]/Table24[[#This Row],[Target (AMNT)]],0)</f>
        <v>0.54708006839786949</v>
      </c>
      <c r="K118" s="8">
        <f>IFERROR(IF(Table24[[#This Row],[%(AMNT)]]&lt;1,1-Table24[[#This Row],[%(AMNT)]],0),0)</f>
        <v>0.45291993160213051</v>
      </c>
    </row>
    <row r="119" spans="1:11" x14ac:dyDescent="0.25">
      <c r="A119" s="4" t="s">
        <v>115</v>
      </c>
      <c r="B119" s="4" t="s">
        <v>135</v>
      </c>
      <c r="C119" s="4" t="s">
        <v>92</v>
      </c>
      <c r="D119" s="7">
        <f>Table2[[#This Row],[Target (QTY)]]</f>
        <v>2</v>
      </c>
      <c r="E119" s="7">
        <f>Table2[[#This Row],[Target (AMNT)]]</f>
        <v>29743.456310679612</v>
      </c>
      <c r="F119" s="4">
        <f>COUNTIFS(Table1[Product],Table24[[#This Row],[Product]],Table1[Cabang],Table24[[#This Row],[Cabang]])</f>
        <v>3</v>
      </c>
      <c r="G119" s="4">
        <f>SUMIFS(Table1[Sale],Table1[Product],Table24[[#This Row],[Product]],Table1[Cabang],Table24[[#This Row],[Cabang]])</f>
        <v>26842.524271844661</v>
      </c>
      <c r="H119" s="9">
        <f>IFERROR(Table24[[#This Row],[Acvh (QTY)]]/Table24[[#This Row],[Target (QTY)]],0)</f>
        <v>1.5</v>
      </c>
      <c r="I119" s="8">
        <f>IFERROR(IF(Table24[[#This Row],[%(QTY)]]&lt;1,1-Table24[[#This Row],[%(QTY)]],0),0)</f>
        <v>0</v>
      </c>
      <c r="J119" s="9">
        <f>IFERROR(Table24[[#This Row],[Acvh (AMNT)]]/Table24[[#This Row],[Target (AMNT)]],0)</f>
        <v>0.902468226673665</v>
      </c>
      <c r="K119" s="8">
        <f>IFERROR(IF(Table24[[#This Row],[%(AMNT)]]&lt;1,1-Table24[[#This Row],[%(AMNT)]],0),0)</f>
        <v>9.7531773326335003E-2</v>
      </c>
    </row>
    <row r="120" spans="1:11" x14ac:dyDescent="0.25">
      <c r="A120" s="4" t="s">
        <v>115</v>
      </c>
      <c r="B120" s="4" t="s">
        <v>135</v>
      </c>
      <c r="C120" s="4" t="s">
        <v>96</v>
      </c>
      <c r="D120" s="7">
        <f>Table2[[#This Row],[Target (QTY)]]</f>
        <v>5</v>
      </c>
      <c r="E120" s="7">
        <f>Table2[[#This Row],[Target (AMNT)]]</f>
        <v>79009.230769230766</v>
      </c>
      <c r="F120" s="4">
        <f>COUNTIFS(Table1[Product],Table24[[#This Row],[Product]],Table1[Cabang],Table24[[#This Row],[Cabang]])</f>
        <v>3</v>
      </c>
      <c r="G120" s="4">
        <f>SUMIFS(Table1[Sale],Table1[Product],Table24[[#This Row],[Product]],Table1[Cabang],Table24[[#This Row],[Cabang]])</f>
        <v>28477.23076923077</v>
      </c>
      <c r="H120" s="9">
        <f>IFERROR(Table24[[#This Row],[Acvh (QTY)]]/Table24[[#This Row],[Target (QTY)]],0)</f>
        <v>0.6</v>
      </c>
      <c r="I120" s="8">
        <f>IFERROR(IF(Table24[[#This Row],[%(QTY)]]&lt;1,1-Table24[[#This Row],[%(QTY)]],0),0)</f>
        <v>0.4</v>
      </c>
      <c r="J120" s="9">
        <f>IFERROR(Table24[[#This Row],[Acvh (AMNT)]]/Table24[[#This Row],[Target (AMNT)]],0)</f>
        <v>0.36042916114962226</v>
      </c>
      <c r="K120" s="8">
        <f>IFERROR(IF(Table24[[#This Row],[%(AMNT)]]&lt;1,1-Table24[[#This Row],[%(AMNT)]],0),0)</f>
        <v>0.6395708388503778</v>
      </c>
    </row>
    <row r="121" spans="1:11" x14ac:dyDescent="0.25">
      <c r="A121" s="4" t="s">
        <v>115</v>
      </c>
      <c r="B121" s="4" t="s">
        <v>135</v>
      </c>
      <c r="C121" s="6" t="s">
        <v>100</v>
      </c>
      <c r="D121" s="7">
        <f>Table2[[#This Row],[Target (QTY)]]</f>
        <v>2</v>
      </c>
      <c r="E121" s="7">
        <f>Table2[[#This Row],[Target (AMNT)]]</f>
        <v>35657.761904761901</v>
      </c>
      <c r="F121" s="4">
        <f>COUNTIFS(Table1[Product],Table24[[#This Row],[Product]],Table1[Cabang],Table24[[#This Row],[Cabang]])</f>
        <v>6</v>
      </c>
      <c r="G121" s="4">
        <f>SUMIFS(Table1[Sale],Table1[Product],Table24[[#This Row],[Product]],Table1[Cabang],Table24[[#This Row],[Cabang]])</f>
        <v>67202.714285714275</v>
      </c>
      <c r="H121" s="9">
        <f>IFERROR(Table24[[#This Row],[Acvh (QTY)]]/Table24[[#This Row],[Target (QTY)]],0)</f>
        <v>3</v>
      </c>
      <c r="I121" s="8">
        <f>IFERROR(IF(Table24[[#This Row],[%(QTY)]]&lt;1,1-Table24[[#This Row],[%(QTY)]],0),0)</f>
        <v>0</v>
      </c>
      <c r="J121" s="9">
        <f>IFERROR(Table24[[#This Row],[Acvh (AMNT)]]/Table24[[#This Row],[Target (AMNT)]],0)</f>
        <v>1.8846587866396549</v>
      </c>
      <c r="K121" s="8">
        <f>IFERROR(IF(Table24[[#This Row],[%(AMNT)]]&lt;1,1-Table24[[#This Row],[%(AMNT)]],0),0)</f>
        <v>0</v>
      </c>
    </row>
    <row r="122" spans="1:11" x14ac:dyDescent="0.25">
      <c r="A122" s="4" t="s">
        <v>115</v>
      </c>
      <c r="B122" s="4" t="s">
        <v>136</v>
      </c>
      <c r="C122" s="4" t="s">
        <v>93</v>
      </c>
      <c r="D122" s="7">
        <f>Table2[[#This Row],[Target (QTY)]]</f>
        <v>7</v>
      </c>
      <c r="E122" s="7">
        <f>Table2[[#This Row],[Target (AMNT)]]</f>
        <v>59340.323170731703</v>
      </c>
      <c r="F122" s="4">
        <f>COUNTIFS(Table1[Product],Table24[[#This Row],[Product]],Table1[Cabang],Table24[[#This Row],[Cabang]])</f>
        <v>4</v>
      </c>
      <c r="G122" s="4">
        <f>SUMIFS(Table1[Sale],Table1[Product],Table24[[#This Row],[Product]],Table1[Cabang],Table24[[#This Row],[Cabang]])</f>
        <v>22297.926829268294</v>
      </c>
      <c r="H122" s="9">
        <f>IFERROR(Table24[[#This Row],[Acvh (QTY)]]/Table24[[#This Row],[Target (QTY)]],0)</f>
        <v>0.5714285714285714</v>
      </c>
      <c r="I122" s="8">
        <f>IFERROR(IF(Table24[[#This Row],[%(QTY)]]&lt;1,1-Table24[[#This Row],[%(QTY)]],0),0)</f>
        <v>0.4285714285714286</v>
      </c>
      <c r="J122" s="9">
        <f>IFERROR(Table24[[#This Row],[Acvh (AMNT)]]/Table24[[#This Row],[Target (AMNT)]],0)</f>
        <v>0.37576348826267014</v>
      </c>
      <c r="K122" s="8">
        <f>IFERROR(IF(Table24[[#This Row],[%(AMNT)]]&lt;1,1-Table24[[#This Row],[%(AMNT)]],0),0)</f>
        <v>0.62423651173732986</v>
      </c>
    </row>
    <row r="123" spans="1:11" x14ac:dyDescent="0.25">
      <c r="A123" s="4" t="s">
        <v>115</v>
      </c>
      <c r="B123" s="4" t="s">
        <v>136</v>
      </c>
      <c r="C123" s="4" t="s">
        <v>101</v>
      </c>
      <c r="D123" s="7">
        <f>Table2[[#This Row],[Target (QTY)]]</f>
        <v>6</v>
      </c>
      <c r="E123" s="7">
        <f>Table2[[#This Row],[Target (AMNT)]]</f>
        <v>55844.92105263158</v>
      </c>
      <c r="F123" s="4">
        <f>COUNTIFS(Table1[Product],Table24[[#This Row],[Product]],Table1[Cabang],Table24[[#This Row],[Cabang]])</f>
        <v>2</v>
      </c>
      <c r="G123" s="4">
        <f>SUMIFS(Table1[Sale],Table1[Product],Table24[[#This Row],[Product]],Table1[Cabang],Table24[[#This Row],[Cabang]])</f>
        <v>12211.368421052632</v>
      </c>
      <c r="H123" s="9">
        <f>IFERROR(Table24[[#This Row],[Acvh (QTY)]]/Table24[[#This Row],[Target (QTY)]],0)</f>
        <v>0.33333333333333331</v>
      </c>
      <c r="I123" s="8">
        <f>IFERROR(IF(Table24[[#This Row],[%(QTY)]]&lt;1,1-Table24[[#This Row],[%(QTY)]],0),0)</f>
        <v>0.66666666666666674</v>
      </c>
      <c r="J123" s="9">
        <f>IFERROR(Table24[[#This Row],[Acvh (AMNT)]]/Table24[[#This Row],[Target (AMNT)]],0)</f>
        <v>0.2186656940484151</v>
      </c>
      <c r="K123" s="8">
        <f>IFERROR(IF(Table24[[#This Row],[%(AMNT)]]&lt;1,1-Table24[[#This Row],[%(AMNT)]],0),0)</f>
        <v>0.78133430595158493</v>
      </c>
    </row>
    <row r="124" spans="1:11" x14ac:dyDescent="0.25">
      <c r="A124" s="4" t="s">
        <v>115</v>
      </c>
      <c r="B124" s="4" t="s">
        <v>136</v>
      </c>
      <c r="C124" s="4" t="s">
        <v>97</v>
      </c>
      <c r="D124" s="7">
        <f>Table2[[#This Row],[Target (QTY)]]</f>
        <v>5</v>
      </c>
      <c r="E124" s="7">
        <f>Table2[[#This Row],[Target (AMNT)]]</f>
        <v>50377.469362745098</v>
      </c>
      <c r="F124" s="4">
        <f>COUNTIFS(Table1[Product],Table24[[#This Row],[Product]],Table1[Cabang],Table24[[#This Row],[Cabang]])</f>
        <v>8</v>
      </c>
      <c r="G124" s="4">
        <f>SUMIFS(Table1[Sale],Table1[Product],Table24[[#This Row],[Product]],Table1[Cabang],Table24[[#This Row],[Cabang]])</f>
        <v>51782.431372549028</v>
      </c>
      <c r="H124" s="9">
        <f>IFERROR(Table24[[#This Row],[Acvh (QTY)]]/Table24[[#This Row],[Target (QTY)]],0)</f>
        <v>1.6</v>
      </c>
      <c r="I124" s="8">
        <f>IFERROR(IF(Table24[[#This Row],[%(QTY)]]&lt;1,1-Table24[[#This Row],[%(QTY)]],0),0)</f>
        <v>0</v>
      </c>
      <c r="J124" s="9">
        <f>IFERROR(Table24[[#This Row],[Acvh (AMNT)]]/Table24[[#This Row],[Target (AMNT)]],0)</f>
        <v>1.0278886976177275</v>
      </c>
      <c r="K124" s="8">
        <f>IFERROR(IF(Table24[[#This Row],[%(AMNT)]]&lt;1,1-Table24[[#This Row],[%(AMNT)]],0),0)</f>
        <v>0</v>
      </c>
    </row>
    <row r="125" spans="1:11" x14ac:dyDescent="0.25">
      <c r="A125" s="4" t="s">
        <v>115</v>
      </c>
      <c r="B125" s="4" t="s">
        <v>136</v>
      </c>
      <c r="C125" s="4" t="s">
        <v>98</v>
      </c>
      <c r="D125" s="7">
        <f>Table2[[#This Row],[Target (QTY)]]</f>
        <v>6</v>
      </c>
      <c r="E125" s="7">
        <f>Table2[[#This Row],[Target (AMNT)]]</f>
        <v>68829.293233082717</v>
      </c>
      <c r="F125" s="4">
        <f>COUNTIFS(Table1[Product],Table24[[#This Row],[Product]],Table1[Cabang],Table24[[#This Row],[Cabang]])</f>
        <v>6</v>
      </c>
      <c r="G125" s="4">
        <f>SUMIFS(Table1[Sale],Table1[Product],Table24[[#This Row],[Product]],Table1[Cabang],Table24[[#This Row],[Cabang]])</f>
        <v>41908.421052631587</v>
      </c>
      <c r="H125" s="9">
        <f>IFERROR(Table24[[#This Row],[Acvh (QTY)]]/Table24[[#This Row],[Target (QTY)]],0)</f>
        <v>1</v>
      </c>
      <c r="I125" s="8">
        <f>IFERROR(IF(Table24[[#This Row],[%(QTY)]]&lt;1,1-Table24[[#This Row],[%(QTY)]],0),0)</f>
        <v>0</v>
      </c>
      <c r="J125" s="9">
        <f>IFERROR(Table24[[#This Row],[Acvh (AMNT)]]/Table24[[#This Row],[Target (AMNT)]],0)</f>
        <v>0.60887478403582318</v>
      </c>
      <c r="K125" s="8">
        <f>IFERROR(IF(Table24[[#This Row],[%(AMNT)]]&lt;1,1-Table24[[#This Row],[%(AMNT)]],0),0)</f>
        <v>0.39112521596417682</v>
      </c>
    </row>
    <row r="126" spans="1:11" x14ac:dyDescent="0.25">
      <c r="A126" s="4" t="s">
        <v>115</v>
      </c>
      <c r="B126" s="4" t="s">
        <v>136</v>
      </c>
      <c r="C126" s="4" t="s">
        <v>99</v>
      </c>
      <c r="D126" s="7">
        <f>Table2[[#This Row],[Target (QTY)]]</f>
        <v>5</v>
      </c>
      <c r="E126" s="7">
        <f>Table2[[#This Row],[Target (AMNT)]]</f>
        <v>61870.909090909088</v>
      </c>
      <c r="F126" s="4">
        <f>COUNTIFS(Table1[Product],Table24[[#This Row],[Product]],Table1[Cabang],Table24[[#This Row],[Cabang]])</f>
        <v>6</v>
      </c>
      <c r="G126" s="4">
        <f>SUMIFS(Table1[Sale],Table1[Product],Table24[[#This Row],[Product]],Table1[Cabang],Table24[[#This Row],[Cabang]])</f>
        <v>44954.63636363636</v>
      </c>
      <c r="H126" s="9">
        <f>IFERROR(Table24[[#This Row],[Acvh (QTY)]]/Table24[[#This Row],[Target (QTY)]],0)</f>
        <v>1.2</v>
      </c>
      <c r="I126" s="8">
        <f>IFERROR(IF(Table24[[#This Row],[%(QTY)]]&lt;1,1-Table24[[#This Row],[%(QTY)]],0),0)</f>
        <v>0</v>
      </c>
      <c r="J126" s="9">
        <f>IFERROR(Table24[[#This Row],[Acvh (AMNT)]]/Table24[[#This Row],[Target (AMNT)]],0)</f>
        <v>0.72658761644479708</v>
      </c>
      <c r="K126" s="8">
        <f>IFERROR(IF(Table24[[#This Row],[%(AMNT)]]&lt;1,1-Table24[[#This Row],[%(AMNT)]],0),0)</f>
        <v>0.27341238355520292</v>
      </c>
    </row>
    <row r="127" spans="1:11" x14ac:dyDescent="0.25">
      <c r="A127" s="4" t="s">
        <v>115</v>
      </c>
      <c r="B127" s="4" t="s">
        <v>136</v>
      </c>
      <c r="C127" s="4" t="s">
        <v>95</v>
      </c>
      <c r="D127" s="7">
        <f>Table2[[#This Row],[Target (QTY)]]</f>
        <v>7</v>
      </c>
      <c r="E127" s="7">
        <f>Table2[[#This Row],[Target (AMNT)]]</f>
        <v>87597.125</v>
      </c>
      <c r="F127" s="4">
        <f>COUNTIFS(Table1[Product],Table24[[#This Row],[Product]],Table1[Cabang],Table24[[#This Row],[Cabang]])</f>
        <v>3</v>
      </c>
      <c r="G127" s="4">
        <f>SUMIFS(Table1[Sale],Table1[Product],Table24[[#This Row],[Product]],Table1[Cabang],Table24[[#This Row],[Cabang]])</f>
        <v>23660.538461538461</v>
      </c>
      <c r="H127" s="9">
        <f>IFERROR(Table24[[#This Row],[Acvh (QTY)]]/Table24[[#This Row],[Target (QTY)]],0)</f>
        <v>0.42857142857142855</v>
      </c>
      <c r="I127" s="8">
        <f>IFERROR(IF(Table24[[#This Row],[%(QTY)]]&lt;1,1-Table24[[#This Row],[%(QTY)]],0),0)</f>
        <v>0.5714285714285714</v>
      </c>
      <c r="J127" s="9">
        <f>IFERROR(Table24[[#This Row],[Acvh (AMNT)]]/Table24[[#This Row],[Target (AMNT)]],0)</f>
        <v>0.27010633581340099</v>
      </c>
      <c r="K127" s="8">
        <f>IFERROR(IF(Table24[[#This Row],[%(AMNT)]]&lt;1,1-Table24[[#This Row],[%(AMNT)]],0),0)</f>
        <v>0.72989366418659896</v>
      </c>
    </row>
    <row r="128" spans="1:11" x14ac:dyDescent="0.25">
      <c r="A128" s="4" t="s">
        <v>115</v>
      </c>
      <c r="B128" s="4" t="s">
        <v>136</v>
      </c>
      <c r="C128" s="4" t="s">
        <v>94</v>
      </c>
      <c r="D128" s="7">
        <f>Table2[[#This Row],[Target (QTY)]]</f>
        <v>6</v>
      </c>
      <c r="E128" s="7">
        <f>Table2[[#This Row],[Target (AMNT)]]</f>
        <v>79867.230978260879</v>
      </c>
      <c r="F128" s="4">
        <f>COUNTIFS(Table1[Product],Table24[[#This Row],[Product]],Table1[Cabang],Table24[[#This Row],[Cabang]])</f>
        <v>5</v>
      </c>
      <c r="G128" s="4">
        <f>SUMIFS(Table1[Sale],Table1[Product],Table24[[#This Row],[Product]],Table1[Cabang],Table24[[#This Row],[Cabang]])</f>
        <v>41912.554347826088</v>
      </c>
      <c r="H128" s="9">
        <f>IFERROR(Table24[[#This Row],[Acvh (QTY)]]/Table24[[#This Row],[Target (QTY)]],0)</f>
        <v>0.83333333333333337</v>
      </c>
      <c r="I128" s="8">
        <f>IFERROR(IF(Table24[[#This Row],[%(QTY)]]&lt;1,1-Table24[[#This Row],[%(QTY)]],0),0)</f>
        <v>0.16666666666666663</v>
      </c>
      <c r="J128" s="9">
        <f>IFERROR(Table24[[#This Row],[Acvh (AMNT)]]/Table24[[#This Row],[Target (AMNT)]],0)</f>
        <v>0.52477785738226357</v>
      </c>
      <c r="K128" s="8">
        <f>IFERROR(IF(Table24[[#This Row],[%(AMNT)]]&lt;1,1-Table24[[#This Row],[%(AMNT)]],0),0)</f>
        <v>0.47522214261773643</v>
      </c>
    </row>
    <row r="129" spans="1:11" x14ac:dyDescent="0.25">
      <c r="A129" s="4" t="s">
        <v>115</v>
      </c>
      <c r="B129" s="4" t="s">
        <v>136</v>
      </c>
      <c r="C129" s="4" t="s">
        <v>92</v>
      </c>
      <c r="D129" s="7">
        <f>Table2[[#This Row],[Target (QTY)]]</f>
        <v>3</v>
      </c>
      <c r="E129" s="7">
        <f>Table2[[#This Row],[Target (AMNT)]]</f>
        <v>42291.476941747576</v>
      </c>
      <c r="F129" s="4">
        <f>COUNTIFS(Table1[Product],Table24[[#This Row],[Product]],Table1[Cabang],Table24[[#This Row],[Cabang]])</f>
        <v>3</v>
      </c>
      <c r="G129" s="4">
        <f>SUMIFS(Table1[Sale],Table1[Product],Table24[[#This Row],[Product]],Table1[Cabang],Table24[[#This Row],[Cabang]])</f>
        <v>26854.524271844661</v>
      </c>
      <c r="H129" s="9">
        <f>IFERROR(Table24[[#This Row],[Acvh (QTY)]]/Table24[[#This Row],[Target (QTY)]],0)</f>
        <v>1</v>
      </c>
      <c r="I129" s="8">
        <f>IFERROR(IF(Table24[[#This Row],[%(QTY)]]&lt;1,1-Table24[[#This Row],[%(QTY)]],0),0)</f>
        <v>0</v>
      </c>
      <c r="J129" s="9">
        <f>IFERROR(Table24[[#This Row],[Acvh (AMNT)]]/Table24[[#This Row],[Target (AMNT)]],0)</f>
        <v>0.63498667376488582</v>
      </c>
      <c r="K129" s="8">
        <f>IFERROR(IF(Table24[[#This Row],[%(AMNT)]]&lt;1,1-Table24[[#This Row],[%(AMNT)]],0),0)</f>
        <v>0.36501332623511418</v>
      </c>
    </row>
    <row r="130" spans="1:11" x14ac:dyDescent="0.25">
      <c r="A130" s="4" t="s">
        <v>115</v>
      </c>
      <c r="B130" s="4" t="s">
        <v>136</v>
      </c>
      <c r="C130" s="4" t="s">
        <v>96</v>
      </c>
      <c r="D130" s="7">
        <f>Table2[[#This Row],[Target (QTY)]]</f>
        <v>4</v>
      </c>
      <c r="E130" s="7">
        <f>Table2[[#This Row],[Target (AMNT)]]</f>
        <v>59915.333333333336</v>
      </c>
      <c r="F130" s="4">
        <f>COUNTIFS(Table1[Product],Table24[[#This Row],[Product]],Table1[Cabang],Table24[[#This Row],[Cabang]])</f>
        <v>4</v>
      </c>
      <c r="G130" s="4">
        <f>SUMIFS(Table1[Sale],Table1[Product],Table24[[#This Row],[Product]],Table1[Cabang],Table24[[#This Row],[Cabang]])</f>
        <v>38372.974358974359</v>
      </c>
      <c r="H130" s="9">
        <f>IFERROR(Table24[[#This Row],[Acvh (QTY)]]/Table24[[#This Row],[Target (QTY)]],0)</f>
        <v>1</v>
      </c>
      <c r="I130" s="8">
        <f>IFERROR(IF(Table24[[#This Row],[%(QTY)]]&lt;1,1-Table24[[#This Row],[%(QTY)]],0),0)</f>
        <v>0</v>
      </c>
      <c r="J130" s="9">
        <f>IFERROR(Table24[[#This Row],[Acvh (AMNT)]]/Table24[[#This Row],[Target (AMNT)]],0)</f>
        <v>0.64045332345044159</v>
      </c>
      <c r="K130" s="8">
        <f>IFERROR(IF(Table24[[#This Row],[%(AMNT)]]&lt;1,1-Table24[[#This Row],[%(AMNT)]],0),0)</f>
        <v>0.35954667654955841</v>
      </c>
    </row>
    <row r="131" spans="1:11" x14ac:dyDescent="0.25">
      <c r="A131" s="4" t="s">
        <v>115</v>
      </c>
      <c r="B131" s="4" t="s">
        <v>136</v>
      </c>
      <c r="C131" s="6" t="s">
        <v>100</v>
      </c>
      <c r="D131" s="7">
        <f>Table2[[#This Row],[Target (QTY)]]</f>
        <v>7</v>
      </c>
      <c r="E131" s="7">
        <f>Table2[[#This Row],[Target (AMNT)]]</f>
        <v>131659.42857142855</v>
      </c>
      <c r="F131" s="4">
        <f>COUNTIFS(Table1[Product],Table24[[#This Row],[Product]],Table1[Cabang],Table24[[#This Row],[Cabang]])</f>
        <v>2</v>
      </c>
      <c r="G131" s="4">
        <f>SUMIFS(Table1[Sale],Table1[Product],Table24[[#This Row],[Product]],Table1[Cabang],Table24[[#This Row],[Cabang]])</f>
        <v>22170.238095238092</v>
      </c>
      <c r="H131" s="9">
        <f>IFERROR(Table24[[#This Row],[Acvh (QTY)]]/Table24[[#This Row],[Target (QTY)]],0)</f>
        <v>0.2857142857142857</v>
      </c>
      <c r="I131" s="8">
        <f>IFERROR(IF(Table24[[#This Row],[%(QTY)]]&lt;1,1-Table24[[#This Row],[%(QTY)]],0),0)</f>
        <v>0.7142857142857143</v>
      </c>
      <c r="J131" s="9">
        <f>IFERROR(Table24[[#This Row],[Acvh (AMNT)]]/Table24[[#This Row],[Target (AMNT)]],0)</f>
        <v>0.16839081208080878</v>
      </c>
      <c r="K131" s="8">
        <f>IFERROR(IF(Table24[[#This Row],[%(AMNT)]]&lt;1,1-Table24[[#This Row],[%(AMNT)]],0),0)</f>
        <v>0.83160918791919125</v>
      </c>
    </row>
    <row r="132" spans="1:11" x14ac:dyDescent="0.25">
      <c r="A132" s="4" t="s">
        <v>115</v>
      </c>
      <c r="B132" s="4" t="s">
        <v>137</v>
      </c>
      <c r="C132" s="4" t="s">
        <v>93</v>
      </c>
      <c r="D132" s="7">
        <f>Table2[[#This Row],[Target (QTY)]]</f>
        <v>5</v>
      </c>
      <c r="E132" s="7">
        <f>Table2[[#This Row],[Target (AMNT)]]</f>
        <v>44714.843205574914</v>
      </c>
      <c r="F132" s="4">
        <f>COUNTIFS(Table1[Product],Table24[[#This Row],[Product]],Table1[Cabang],Table24[[#This Row],[Cabang]])</f>
        <v>8</v>
      </c>
      <c r="G132" s="4">
        <f>SUMIFS(Table1[Sale],Table1[Product],Table24[[#This Row],[Product]],Table1[Cabang],Table24[[#This Row],[Cabang]])</f>
        <v>43696.85365853658</v>
      </c>
      <c r="H132" s="9">
        <f>IFERROR(Table24[[#This Row],[Acvh (QTY)]]/Table24[[#This Row],[Target (QTY)]],0)</f>
        <v>1.6</v>
      </c>
      <c r="I132" s="8">
        <f>IFERROR(IF(Table24[[#This Row],[%(QTY)]]&lt;1,1-Table24[[#This Row],[%(QTY)]],0),0)</f>
        <v>0</v>
      </c>
      <c r="J132" s="9">
        <f>IFERROR(Table24[[#This Row],[Acvh (AMNT)]]/Table24[[#This Row],[Target (AMNT)]],0)</f>
        <v>0.97723374445576916</v>
      </c>
      <c r="K132" s="8">
        <f>IFERROR(IF(Table24[[#This Row],[%(AMNT)]]&lt;1,1-Table24[[#This Row],[%(AMNT)]],0),0)</f>
        <v>2.276625554423084E-2</v>
      </c>
    </row>
    <row r="133" spans="1:11" x14ac:dyDescent="0.25">
      <c r="A133" s="4" t="s">
        <v>115</v>
      </c>
      <c r="B133" s="4" t="s">
        <v>137</v>
      </c>
      <c r="C133" s="4" t="s">
        <v>101</v>
      </c>
      <c r="D133" s="7">
        <f>Table2[[#This Row],[Target (QTY)]]</f>
        <v>3</v>
      </c>
      <c r="E133" s="7">
        <f>Table2[[#This Row],[Target (AMNT)]]</f>
        <v>27922.46052631579</v>
      </c>
      <c r="F133" s="4">
        <f>COUNTIFS(Table1[Product],Table24[[#This Row],[Product]],Table1[Cabang],Table24[[#This Row],[Cabang]])</f>
        <v>6</v>
      </c>
      <c r="G133" s="4">
        <f>SUMIFS(Table1[Sale],Table1[Product],Table24[[#This Row],[Product]],Table1[Cabang],Table24[[#This Row],[Cabang]])</f>
        <v>35752.105263157893</v>
      </c>
      <c r="H133" s="9">
        <f>IFERROR(Table24[[#This Row],[Acvh (QTY)]]/Table24[[#This Row],[Target (QTY)]],0)</f>
        <v>2</v>
      </c>
      <c r="I133" s="8">
        <f>IFERROR(IF(Table24[[#This Row],[%(QTY)]]&lt;1,1-Table24[[#This Row],[%(QTY)]],0),0)</f>
        <v>0</v>
      </c>
      <c r="J133" s="9">
        <f>IFERROR(Table24[[#This Row],[Acvh (AMNT)]]/Table24[[#This Row],[Target (AMNT)]],0)</f>
        <v>1.280406690143334</v>
      </c>
      <c r="K133" s="8">
        <f>IFERROR(IF(Table24[[#This Row],[%(AMNT)]]&lt;1,1-Table24[[#This Row],[%(AMNT)]],0),0)</f>
        <v>0</v>
      </c>
    </row>
    <row r="134" spans="1:11" x14ac:dyDescent="0.25">
      <c r="A134" s="4" t="s">
        <v>115</v>
      </c>
      <c r="B134" s="4" t="s">
        <v>137</v>
      </c>
      <c r="C134" s="4" t="s">
        <v>97</v>
      </c>
      <c r="D134" s="7">
        <f>Table2[[#This Row],[Target (QTY)]]</f>
        <v>3</v>
      </c>
      <c r="E134" s="7">
        <f>Table2[[#This Row],[Target (AMNT)]]</f>
        <v>30226.481617647056</v>
      </c>
      <c r="F134" s="4">
        <f>COUNTIFS(Table1[Product],Table24[[#This Row],[Product]],Table1[Cabang],Table24[[#This Row],[Cabang]])</f>
        <v>2</v>
      </c>
      <c r="G134" s="4">
        <f>SUMIFS(Table1[Sale],Table1[Product],Table24[[#This Row],[Product]],Table1[Cabang],Table24[[#This Row],[Cabang]])</f>
        <v>12879.607843137255</v>
      </c>
      <c r="H134" s="9">
        <f>IFERROR(Table24[[#This Row],[Acvh (QTY)]]/Table24[[#This Row],[Target (QTY)]],0)</f>
        <v>0.66666666666666663</v>
      </c>
      <c r="I134" s="8">
        <f>IFERROR(IF(Table24[[#This Row],[%(QTY)]]&lt;1,1-Table24[[#This Row],[%(QTY)]],0),0)</f>
        <v>0.33333333333333337</v>
      </c>
      <c r="J134" s="9">
        <f>IFERROR(Table24[[#This Row],[Acvh (AMNT)]]/Table24[[#This Row],[Target (AMNT)]],0)</f>
        <v>0.42610344154702356</v>
      </c>
      <c r="K134" s="8">
        <f>IFERROR(IF(Table24[[#This Row],[%(AMNT)]]&lt;1,1-Table24[[#This Row],[%(AMNT)]],0),0)</f>
        <v>0.57389655845297649</v>
      </c>
    </row>
    <row r="135" spans="1:11" x14ac:dyDescent="0.25">
      <c r="A135" s="4" t="s">
        <v>115</v>
      </c>
      <c r="B135" s="4" t="s">
        <v>137</v>
      </c>
      <c r="C135" s="4" t="s">
        <v>98</v>
      </c>
      <c r="D135" s="7">
        <f>Table2[[#This Row],[Target (QTY)]]</f>
        <v>3</v>
      </c>
      <c r="E135" s="7">
        <f>Table2[[#This Row],[Target (AMNT)]]</f>
        <v>32622.21710526316</v>
      </c>
      <c r="F135" s="4">
        <f>COUNTIFS(Table1[Product],Table24[[#This Row],[Product]],Table1[Cabang],Table24[[#This Row],[Cabang]])</f>
        <v>2</v>
      </c>
      <c r="G135" s="4">
        <f>SUMIFS(Table1[Sale],Table1[Product],Table24[[#This Row],[Product]],Table1[Cabang],Table24[[#This Row],[Cabang]])</f>
        <v>14205.473684210527</v>
      </c>
      <c r="H135" s="9">
        <f>IFERROR(Table24[[#This Row],[Acvh (QTY)]]/Table24[[#This Row],[Target (QTY)]],0)</f>
        <v>0.66666666666666663</v>
      </c>
      <c r="I135" s="8">
        <f>IFERROR(IF(Table24[[#This Row],[%(QTY)]]&lt;1,1-Table24[[#This Row],[%(QTY)]],0),0)</f>
        <v>0.33333333333333337</v>
      </c>
      <c r="J135" s="9">
        <f>IFERROR(Table24[[#This Row],[Acvh (AMNT)]]/Table24[[#This Row],[Target (AMNT)]],0)</f>
        <v>0.4354539618926962</v>
      </c>
      <c r="K135" s="8">
        <f>IFERROR(IF(Table24[[#This Row],[%(AMNT)]]&lt;1,1-Table24[[#This Row],[%(AMNT)]],0),0)</f>
        <v>0.56454603810730375</v>
      </c>
    </row>
    <row r="136" spans="1:11" x14ac:dyDescent="0.25">
      <c r="A136" s="4" t="s">
        <v>115</v>
      </c>
      <c r="B136" s="4" t="s">
        <v>137</v>
      </c>
      <c r="C136" s="4" t="s">
        <v>99</v>
      </c>
      <c r="D136" s="7">
        <f>Table2[[#This Row],[Target (QTY)]]</f>
        <v>5</v>
      </c>
      <c r="E136" s="7">
        <f>Table2[[#This Row],[Target (AMNT)]]</f>
        <v>58648.465909090912</v>
      </c>
      <c r="F136" s="4">
        <f>COUNTIFS(Table1[Product],Table24[[#This Row],[Product]],Table1[Cabang],Table24[[#This Row],[Cabang]])</f>
        <v>4</v>
      </c>
      <c r="G136" s="4">
        <f>SUMIFS(Table1[Sale],Table1[Product],Table24[[#This Row],[Product]],Table1[Cabang],Table24[[#This Row],[Cabang]])</f>
        <v>30095.090909090908</v>
      </c>
      <c r="H136" s="9">
        <f>IFERROR(Table24[[#This Row],[Acvh (QTY)]]/Table24[[#This Row],[Target (QTY)]],0)</f>
        <v>0.8</v>
      </c>
      <c r="I136" s="8">
        <f>IFERROR(IF(Table24[[#This Row],[%(QTY)]]&lt;1,1-Table24[[#This Row],[%(QTY)]],0),0)</f>
        <v>0.19999999999999996</v>
      </c>
      <c r="J136" s="9">
        <f>IFERROR(Table24[[#This Row],[Acvh (AMNT)]]/Table24[[#This Row],[Target (AMNT)]],0)</f>
        <v>0.51314370192973735</v>
      </c>
      <c r="K136" s="8">
        <f>IFERROR(IF(Table24[[#This Row],[%(AMNT)]]&lt;1,1-Table24[[#This Row],[%(AMNT)]],0),0)</f>
        <v>0.48685629807026265</v>
      </c>
    </row>
    <row r="137" spans="1:11" x14ac:dyDescent="0.25">
      <c r="A137" s="4" t="s">
        <v>115</v>
      </c>
      <c r="B137" s="4" t="s">
        <v>137</v>
      </c>
      <c r="C137" s="4" t="s">
        <v>95</v>
      </c>
      <c r="D137" s="7">
        <f>Table2[[#This Row],[Target (QTY)]]</f>
        <v>2</v>
      </c>
      <c r="E137" s="7">
        <f>Table2[[#This Row],[Target (AMNT)]]</f>
        <v>26402.901098901097</v>
      </c>
      <c r="F137" s="4">
        <f>COUNTIFS(Table1[Product],Table24[[#This Row],[Product]],Table1[Cabang],Table24[[#This Row],[Cabang]])</f>
        <v>5</v>
      </c>
      <c r="G137" s="4">
        <f>SUMIFS(Table1[Sale],Table1[Product],Table24[[#This Row],[Product]],Table1[Cabang],Table24[[#This Row],[Cabang]])</f>
        <v>39870.230769230773</v>
      </c>
      <c r="H137" s="9">
        <f>IFERROR(Table24[[#This Row],[Acvh (QTY)]]/Table24[[#This Row],[Target (QTY)]],0)</f>
        <v>2.5</v>
      </c>
      <c r="I137" s="8">
        <f>IFERROR(IF(Table24[[#This Row],[%(QTY)]]&lt;1,1-Table24[[#This Row],[%(QTY)]],0),0)</f>
        <v>0</v>
      </c>
      <c r="J137" s="9">
        <f>IFERROR(Table24[[#This Row],[Acvh (AMNT)]]/Table24[[#This Row],[Target (AMNT)]],0)</f>
        <v>1.5100700722198364</v>
      </c>
      <c r="K137" s="8">
        <f>IFERROR(IF(Table24[[#This Row],[%(AMNT)]]&lt;1,1-Table24[[#This Row],[%(AMNT)]],0),0)</f>
        <v>0</v>
      </c>
    </row>
    <row r="138" spans="1:11" x14ac:dyDescent="0.25">
      <c r="A138" s="4" t="s">
        <v>115</v>
      </c>
      <c r="B138" s="4" t="s">
        <v>137</v>
      </c>
      <c r="C138" s="4" t="s">
        <v>94</v>
      </c>
      <c r="D138" s="7">
        <f>Table2[[#This Row],[Target (QTY)]]</f>
        <v>4</v>
      </c>
      <c r="E138" s="7">
        <f>Table2[[#This Row],[Target (AMNT)]]</f>
        <v>56170.360248447214</v>
      </c>
      <c r="F138" s="4">
        <f>COUNTIFS(Table1[Product],Table24[[#This Row],[Product]],Table1[Cabang],Table24[[#This Row],[Cabang]])</f>
        <v>2</v>
      </c>
      <c r="G138" s="4">
        <f>SUMIFS(Table1[Sale],Table1[Product],Table24[[#This Row],[Product]],Table1[Cabang],Table24[[#This Row],[Cabang]])</f>
        <v>16752.021739130436</v>
      </c>
      <c r="H138" s="9">
        <f>IFERROR(Table24[[#This Row],[Acvh (QTY)]]/Table24[[#This Row],[Target (QTY)]],0)</f>
        <v>0.5</v>
      </c>
      <c r="I138" s="8">
        <f>IFERROR(IF(Table24[[#This Row],[%(QTY)]]&lt;1,1-Table24[[#This Row],[%(QTY)]],0),0)</f>
        <v>0.5</v>
      </c>
      <c r="J138" s="9">
        <f>IFERROR(Table24[[#This Row],[Acvh (AMNT)]]/Table24[[#This Row],[Target (AMNT)]],0)</f>
        <v>0.29823596759989685</v>
      </c>
      <c r="K138" s="8">
        <f>IFERROR(IF(Table24[[#This Row],[%(AMNT)]]&lt;1,1-Table24[[#This Row],[%(AMNT)]],0),0)</f>
        <v>0.7017640324001031</v>
      </c>
    </row>
    <row r="139" spans="1:11" x14ac:dyDescent="0.25">
      <c r="A139" s="4" t="s">
        <v>115</v>
      </c>
      <c r="B139" s="4" t="s">
        <v>137</v>
      </c>
      <c r="C139" s="4" t="s">
        <v>92</v>
      </c>
      <c r="D139" s="7">
        <f>Table2[[#This Row],[Target (QTY)]]</f>
        <v>5</v>
      </c>
      <c r="E139" s="7">
        <f>Table2[[#This Row],[Target (AMNT)]]</f>
        <v>70485.794902912618</v>
      </c>
      <c r="F139" s="4">
        <f>COUNTIFS(Table1[Product],Table24[[#This Row],[Product]],Table1[Cabang],Table24[[#This Row],[Cabang]])</f>
        <v>3</v>
      </c>
      <c r="G139" s="4">
        <f>SUMIFS(Table1[Sale],Table1[Product],Table24[[#This Row],[Product]],Table1[Cabang],Table24[[#This Row],[Cabang]])</f>
        <v>26393.524271844661</v>
      </c>
      <c r="H139" s="9">
        <f>IFERROR(Table24[[#This Row],[Acvh (QTY)]]/Table24[[#This Row],[Target (QTY)]],0)</f>
        <v>0.6</v>
      </c>
      <c r="I139" s="8">
        <f>IFERROR(IF(Table24[[#This Row],[%(QTY)]]&lt;1,1-Table24[[#This Row],[%(QTY)]],0),0)</f>
        <v>0.4</v>
      </c>
      <c r="J139" s="9">
        <f>IFERROR(Table24[[#This Row],[Acvh (AMNT)]]/Table24[[#This Row],[Target (AMNT)]],0)</f>
        <v>0.37445167935183526</v>
      </c>
      <c r="K139" s="8">
        <f>IFERROR(IF(Table24[[#This Row],[%(AMNT)]]&lt;1,1-Table24[[#This Row],[%(AMNT)]],0),0)</f>
        <v>0.62554832064816468</v>
      </c>
    </row>
    <row r="140" spans="1:11" x14ac:dyDescent="0.25">
      <c r="A140" s="4" t="s">
        <v>115</v>
      </c>
      <c r="B140" s="4" t="s">
        <v>137</v>
      </c>
      <c r="C140" s="4" t="s">
        <v>96</v>
      </c>
      <c r="D140" s="7">
        <f>Table2[[#This Row],[Target (QTY)]]</f>
        <v>6</v>
      </c>
      <c r="E140" s="7">
        <f>Table2[[#This Row],[Target (AMNT)]]</f>
        <v>89873</v>
      </c>
      <c r="F140" s="4">
        <f>COUNTIFS(Table1[Product],Table24[[#This Row],[Product]],Table1[Cabang],Table24[[#This Row],[Cabang]])</f>
        <v>9</v>
      </c>
      <c r="G140" s="4">
        <f>SUMIFS(Table1[Sale],Table1[Product],Table24[[#This Row],[Product]],Table1[Cabang],Table24[[#This Row],[Cabang]])</f>
        <v>85132.692307692327</v>
      </c>
      <c r="H140" s="9">
        <f>IFERROR(Table24[[#This Row],[Acvh (QTY)]]/Table24[[#This Row],[Target (QTY)]],0)</f>
        <v>1.5</v>
      </c>
      <c r="I140" s="8">
        <f>IFERROR(IF(Table24[[#This Row],[%(QTY)]]&lt;1,1-Table24[[#This Row],[%(QTY)]],0),0)</f>
        <v>0</v>
      </c>
      <c r="J140" s="9">
        <f>IFERROR(Table24[[#This Row],[Acvh (AMNT)]]/Table24[[#This Row],[Target (AMNT)]],0)</f>
        <v>0.94725548616038546</v>
      </c>
      <c r="K140" s="8">
        <f>IFERROR(IF(Table24[[#This Row],[%(AMNT)]]&lt;1,1-Table24[[#This Row],[%(AMNT)]],0),0)</f>
        <v>5.2744513839614537E-2</v>
      </c>
    </row>
    <row r="141" spans="1:11" x14ac:dyDescent="0.25">
      <c r="A141" s="4" t="s">
        <v>115</v>
      </c>
      <c r="B141" s="4" t="s">
        <v>137</v>
      </c>
      <c r="C141" s="6" t="s">
        <v>100</v>
      </c>
      <c r="D141" s="7">
        <f>Table2[[#This Row],[Target (QTY)]]</f>
        <v>2</v>
      </c>
      <c r="E141" s="7">
        <f>Table2[[#This Row],[Target (AMNT)]]</f>
        <v>35657.761904761901</v>
      </c>
      <c r="F141" s="4">
        <f>COUNTIFS(Table1[Product],Table24[[#This Row],[Product]],Table1[Cabang],Table24[[#This Row],[Cabang]])</f>
        <v>2</v>
      </c>
      <c r="G141" s="4">
        <f>SUMIFS(Table1[Sale],Table1[Product],Table24[[#This Row],[Product]],Table1[Cabang],Table24[[#This Row],[Cabang]])</f>
        <v>22412.238095238092</v>
      </c>
      <c r="H141" s="9">
        <f>IFERROR(Table24[[#This Row],[Acvh (QTY)]]/Table24[[#This Row],[Target (QTY)]],0)</f>
        <v>1</v>
      </c>
      <c r="I141" s="8">
        <f>IFERROR(IF(Table24[[#This Row],[%(QTY)]]&lt;1,1-Table24[[#This Row],[%(QTY)]],0),0)</f>
        <v>0</v>
      </c>
      <c r="J141" s="9">
        <f>IFERROR(Table24[[#This Row],[Acvh (AMNT)]]/Table24[[#This Row],[Target (AMNT)]],0)</f>
        <v>0.6285374319089011</v>
      </c>
      <c r="K141" s="8">
        <f>IFERROR(IF(Table24[[#This Row],[%(AMNT)]]&lt;1,1-Table24[[#This Row],[%(AMNT)]],0),0)</f>
        <v>0.3714625680910989</v>
      </c>
    </row>
    <row r="142" spans="1:11" x14ac:dyDescent="0.25">
      <c r="A142" s="4" t="s">
        <v>115</v>
      </c>
      <c r="B142" s="4" t="s">
        <v>138</v>
      </c>
      <c r="C142" s="4" t="s">
        <v>93</v>
      </c>
      <c r="D142" s="7">
        <f>Table2[[#This Row],[Target (QTY)]]</f>
        <v>2</v>
      </c>
      <c r="E142" s="7">
        <f>Table2[[#This Row],[Target (AMNT)]]</f>
        <v>16954.378048780487</v>
      </c>
      <c r="F142" s="4">
        <f>COUNTIFS(Table1[Product],Table24[[#This Row],[Product]],Table1[Cabang],Table24[[#This Row],[Cabang]])</f>
        <v>6</v>
      </c>
      <c r="G142" s="4">
        <f>SUMIFS(Table1[Sale],Table1[Product],Table24[[#This Row],[Product]],Table1[Cabang],Table24[[#This Row],[Cabang]])</f>
        <v>32631.390243902442</v>
      </c>
      <c r="H142" s="9">
        <f>IFERROR(Table24[[#This Row],[Acvh (QTY)]]/Table24[[#This Row],[Target (QTY)]],0)</f>
        <v>3</v>
      </c>
      <c r="I142" s="8">
        <f>IFERROR(IF(Table24[[#This Row],[%(QTY)]]&lt;1,1-Table24[[#This Row],[%(QTY)]],0),0)</f>
        <v>0</v>
      </c>
      <c r="J142" s="9">
        <f>IFERROR(Table24[[#This Row],[Acvh (AMNT)]]/Table24[[#This Row],[Target (AMNT)]],0)</f>
        <v>1.924658642742108</v>
      </c>
      <c r="K142" s="8">
        <f>IFERROR(IF(Table24[[#This Row],[%(AMNT)]]&lt;1,1-Table24[[#This Row],[%(AMNT)]],0),0)</f>
        <v>0</v>
      </c>
    </row>
    <row r="143" spans="1:11" x14ac:dyDescent="0.25">
      <c r="A143" s="4" t="s">
        <v>115</v>
      </c>
      <c r="B143" s="4" t="s">
        <v>138</v>
      </c>
      <c r="C143" s="4" t="s">
        <v>101</v>
      </c>
      <c r="D143" s="7">
        <f>Table2[[#This Row],[Target (QTY)]]</f>
        <v>6</v>
      </c>
      <c r="E143" s="7">
        <f>Table2[[#This Row],[Target (AMNT)]]</f>
        <v>58913.323308270672</v>
      </c>
      <c r="F143" s="4">
        <f>COUNTIFS(Table1[Product],Table24[[#This Row],[Product]],Table1[Cabang],Table24[[#This Row],[Cabang]])</f>
        <v>3</v>
      </c>
      <c r="G143" s="4">
        <f>SUMIFS(Table1[Sale],Table1[Product],Table24[[#This Row],[Product]],Table1[Cabang],Table24[[#This Row],[Cabang]])</f>
        <v>18026.052631578947</v>
      </c>
      <c r="H143" s="9">
        <f>IFERROR(Table24[[#This Row],[Acvh (QTY)]]/Table24[[#This Row],[Target (QTY)]],0)</f>
        <v>0.5</v>
      </c>
      <c r="I143" s="8">
        <f>IFERROR(IF(Table24[[#This Row],[%(QTY)]]&lt;1,1-Table24[[#This Row],[%(QTY)]],0),0)</f>
        <v>0.5</v>
      </c>
      <c r="J143" s="9">
        <f>IFERROR(Table24[[#This Row],[Acvh (AMNT)]]/Table24[[#This Row],[Target (AMNT)]],0)</f>
        <v>0.30597582379210853</v>
      </c>
      <c r="K143" s="8">
        <f>IFERROR(IF(Table24[[#This Row],[%(AMNT)]]&lt;1,1-Table24[[#This Row],[%(AMNT)]],0),0)</f>
        <v>0.69402417620789147</v>
      </c>
    </row>
    <row r="144" spans="1:11" x14ac:dyDescent="0.25">
      <c r="A144" s="4" t="s">
        <v>115</v>
      </c>
      <c r="B144" s="4" t="s">
        <v>138</v>
      </c>
      <c r="C144" s="4" t="s">
        <v>97</v>
      </c>
      <c r="D144" s="7">
        <f>Table2[[#This Row],[Target (QTY)]]</f>
        <v>6</v>
      </c>
      <c r="E144" s="7">
        <f>Table2[[#This Row],[Target (AMNT)]]</f>
        <v>63774.554621848743</v>
      </c>
      <c r="F144" s="4">
        <f>COUNTIFS(Table1[Product],Table24[[#This Row],[Product]],Table1[Cabang],Table24[[#This Row],[Cabang]])</f>
        <v>4</v>
      </c>
      <c r="G144" s="4">
        <f>SUMIFS(Table1[Sale],Table1[Product],Table24[[#This Row],[Product]],Table1[Cabang],Table24[[#This Row],[Cabang]])</f>
        <v>26371.215686274511</v>
      </c>
      <c r="H144" s="9">
        <f>IFERROR(Table24[[#This Row],[Acvh (QTY)]]/Table24[[#This Row],[Target (QTY)]],0)</f>
        <v>0.66666666666666663</v>
      </c>
      <c r="I144" s="8">
        <f>IFERROR(IF(Table24[[#This Row],[%(QTY)]]&lt;1,1-Table24[[#This Row],[%(QTY)]],0),0)</f>
        <v>0.33333333333333337</v>
      </c>
      <c r="J144" s="9">
        <f>IFERROR(Table24[[#This Row],[Acvh (AMNT)]]/Table24[[#This Row],[Target (AMNT)]],0)</f>
        <v>0.41350685775294943</v>
      </c>
      <c r="K144" s="8">
        <f>IFERROR(IF(Table24[[#This Row],[%(AMNT)]]&lt;1,1-Table24[[#This Row],[%(AMNT)]],0),0)</f>
        <v>0.58649314224705051</v>
      </c>
    </row>
    <row r="145" spans="1:11" x14ac:dyDescent="0.25">
      <c r="A145" s="4" t="s">
        <v>115</v>
      </c>
      <c r="B145" s="4" t="s">
        <v>138</v>
      </c>
      <c r="C145" s="4" t="s">
        <v>98</v>
      </c>
      <c r="D145" s="7">
        <f>Table2[[#This Row],[Target (QTY)]]</f>
        <v>6</v>
      </c>
      <c r="E145" s="7">
        <f>Table2[[#This Row],[Target (AMNT)]]</f>
        <v>65244.43421052632</v>
      </c>
      <c r="F145" s="4">
        <f>COUNTIFS(Table1[Product],Table24[[#This Row],[Product]],Table1[Cabang],Table24[[#This Row],[Cabang]])</f>
        <v>5</v>
      </c>
      <c r="G145" s="4">
        <f>SUMIFS(Table1[Sale],Table1[Product],Table24[[#This Row],[Product]],Table1[Cabang],Table24[[#This Row],[Cabang]])</f>
        <v>34849.68421052632</v>
      </c>
      <c r="H145" s="9">
        <f>IFERROR(Table24[[#This Row],[Acvh (QTY)]]/Table24[[#This Row],[Target (QTY)]],0)</f>
        <v>0.83333333333333337</v>
      </c>
      <c r="I145" s="8">
        <f>IFERROR(IF(Table24[[#This Row],[%(QTY)]]&lt;1,1-Table24[[#This Row],[%(QTY)]],0),0)</f>
        <v>0.16666666666666663</v>
      </c>
      <c r="J145" s="9">
        <f>IFERROR(Table24[[#This Row],[Acvh (AMNT)]]/Table24[[#This Row],[Target (AMNT)]],0)</f>
        <v>0.5341403390529178</v>
      </c>
      <c r="K145" s="8">
        <f>IFERROR(IF(Table24[[#This Row],[%(AMNT)]]&lt;1,1-Table24[[#This Row],[%(AMNT)]],0),0)</f>
        <v>0.4658596609470822</v>
      </c>
    </row>
    <row r="146" spans="1:11" x14ac:dyDescent="0.25">
      <c r="A146" s="4" t="s">
        <v>115</v>
      </c>
      <c r="B146" s="4" t="s">
        <v>138</v>
      </c>
      <c r="C146" s="4" t="s">
        <v>99</v>
      </c>
      <c r="D146" s="7">
        <f>Table2[[#This Row],[Target (QTY)]]</f>
        <v>6</v>
      </c>
      <c r="E146" s="7">
        <f>Table2[[#This Row],[Target (AMNT)]]</f>
        <v>70378.159090909088</v>
      </c>
      <c r="F146" s="4">
        <f>COUNTIFS(Table1[Product],Table24[[#This Row],[Product]],Table1[Cabang],Table24[[#This Row],[Cabang]])</f>
        <v>4</v>
      </c>
      <c r="G146" s="4">
        <f>SUMIFS(Table1[Sale],Table1[Product],Table24[[#This Row],[Product]],Table1[Cabang],Table24[[#This Row],[Cabang]])</f>
        <v>29437.090909090908</v>
      </c>
      <c r="H146" s="9">
        <f>IFERROR(Table24[[#This Row],[Acvh (QTY)]]/Table24[[#This Row],[Target (QTY)]],0)</f>
        <v>0.66666666666666663</v>
      </c>
      <c r="I146" s="8">
        <f>IFERROR(IF(Table24[[#This Row],[%(QTY)]]&lt;1,1-Table24[[#This Row],[%(QTY)]],0),0)</f>
        <v>0.33333333333333337</v>
      </c>
      <c r="J146" s="9">
        <f>IFERROR(Table24[[#This Row],[Acvh (AMNT)]]/Table24[[#This Row],[Target (AMNT)]],0)</f>
        <v>0.41827026011104296</v>
      </c>
      <c r="K146" s="8">
        <f>IFERROR(IF(Table24[[#This Row],[%(AMNT)]]&lt;1,1-Table24[[#This Row],[%(AMNT)]],0),0)</f>
        <v>0.58172973988895704</v>
      </c>
    </row>
    <row r="147" spans="1:11" x14ac:dyDescent="0.25">
      <c r="A147" s="4" t="s">
        <v>115</v>
      </c>
      <c r="B147" s="4" t="s">
        <v>138</v>
      </c>
      <c r="C147" s="4" t="s">
        <v>95</v>
      </c>
      <c r="D147" s="7">
        <f>Table2[[#This Row],[Target (QTY)]]</f>
        <v>7</v>
      </c>
      <c r="E147" s="7">
        <f>Table2[[#This Row],[Target (AMNT)]]</f>
        <v>87597.125</v>
      </c>
      <c r="F147" s="4">
        <f>COUNTIFS(Table1[Product],Table24[[#This Row],[Product]],Table1[Cabang],Table24[[#This Row],[Cabang]])</f>
        <v>7</v>
      </c>
      <c r="G147" s="4">
        <f>SUMIFS(Table1[Sale],Table1[Product],Table24[[#This Row],[Product]],Table1[Cabang],Table24[[#This Row],[Cabang]])</f>
        <v>55570.923076923085</v>
      </c>
      <c r="H147" s="9">
        <f>IFERROR(Table24[[#This Row],[Acvh (QTY)]]/Table24[[#This Row],[Target (QTY)]],0)</f>
        <v>1</v>
      </c>
      <c r="I147" s="8">
        <f>IFERROR(IF(Table24[[#This Row],[%(QTY)]]&lt;1,1-Table24[[#This Row],[%(QTY)]],0),0)</f>
        <v>0</v>
      </c>
      <c r="J147" s="9">
        <f>IFERROR(Table24[[#This Row],[Acvh (AMNT)]]/Table24[[#This Row],[Target (AMNT)]],0)</f>
        <v>0.63439208851800888</v>
      </c>
      <c r="K147" s="8">
        <f>IFERROR(IF(Table24[[#This Row],[%(AMNT)]]&lt;1,1-Table24[[#This Row],[%(AMNT)]],0),0)</f>
        <v>0.36560791148199112</v>
      </c>
    </row>
    <row r="148" spans="1:11" x14ac:dyDescent="0.25">
      <c r="A148" s="4" t="s">
        <v>115</v>
      </c>
      <c r="B148" s="4" t="s">
        <v>138</v>
      </c>
      <c r="C148" s="4" t="s">
        <v>94</v>
      </c>
      <c r="D148" s="7">
        <f>Table2[[#This Row],[Target (QTY)]]</f>
        <v>2</v>
      </c>
      <c r="E148" s="7">
        <f>Table2[[#This Row],[Target (AMNT)]]</f>
        <v>26622.41032608696</v>
      </c>
      <c r="F148" s="4">
        <f>COUNTIFS(Table1[Product],Table24[[#This Row],[Product]],Table1[Cabang],Table24[[#This Row],[Cabang]])</f>
        <v>2</v>
      </c>
      <c r="G148" s="4">
        <f>SUMIFS(Table1[Sale],Table1[Product],Table24[[#This Row],[Product]],Table1[Cabang],Table24[[#This Row],[Cabang]])</f>
        <v>16970.021739130436</v>
      </c>
      <c r="H148" s="9">
        <f>IFERROR(Table24[[#This Row],[Acvh (QTY)]]/Table24[[#This Row],[Target (QTY)]],0)</f>
        <v>1</v>
      </c>
      <c r="I148" s="8">
        <f>IFERROR(IF(Table24[[#This Row],[%(QTY)]]&lt;1,1-Table24[[#This Row],[%(QTY)]],0),0)</f>
        <v>0</v>
      </c>
      <c r="J148" s="9">
        <f>IFERROR(Table24[[#This Row],[Acvh (AMNT)]]/Table24[[#This Row],[Target (AMNT)]],0)</f>
        <v>0.63743370834089086</v>
      </c>
      <c r="K148" s="8">
        <f>IFERROR(IF(Table24[[#This Row],[%(AMNT)]]&lt;1,1-Table24[[#This Row],[%(AMNT)]],0),0)</f>
        <v>0.36256629165910914</v>
      </c>
    </row>
    <row r="149" spans="1:11" x14ac:dyDescent="0.25">
      <c r="A149" s="4" t="s">
        <v>115</v>
      </c>
      <c r="B149" s="4" t="s">
        <v>138</v>
      </c>
      <c r="C149" s="4" t="s">
        <v>92</v>
      </c>
      <c r="D149" s="7">
        <f>Table2[[#This Row],[Target (QTY)]]</f>
        <v>2</v>
      </c>
      <c r="E149" s="7">
        <f>Table2[[#This Row],[Target (AMNT)]]</f>
        <v>29743.456310679612</v>
      </c>
      <c r="F149" s="4">
        <f>COUNTIFS(Table1[Product],Table24[[#This Row],[Product]],Table1[Cabang],Table24[[#This Row],[Cabang]])</f>
        <v>4</v>
      </c>
      <c r="G149" s="4">
        <f>SUMIFS(Table1[Sale],Table1[Product],Table24[[#This Row],[Product]],Table1[Cabang],Table24[[#This Row],[Cabang]])</f>
        <v>35498.699029126212</v>
      </c>
      <c r="H149" s="9">
        <f>IFERROR(Table24[[#This Row],[Acvh (QTY)]]/Table24[[#This Row],[Target (QTY)]],0)</f>
        <v>2</v>
      </c>
      <c r="I149" s="8">
        <f>IFERROR(IF(Table24[[#This Row],[%(QTY)]]&lt;1,1-Table24[[#This Row],[%(QTY)]],0),0)</f>
        <v>0</v>
      </c>
      <c r="J149" s="9">
        <f>IFERROR(Table24[[#This Row],[Acvh (AMNT)]]/Table24[[#This Row],[Target (AMNT)]],0)</f>
        <v>1.1934960973711766</v>
      </c>
      <c r="K149" s="8">
        <f>IFERROR(IF(Table24[[#This Row],[%(AMNT)]]&lt;1,1-Table24[[#This Row],[%(AMNT)]],0),0)</f>
        <v>0</v>
      </c>
    </row>
    <row r="150" spans="1:11" x14ac:dyDescent="0.25">
      <c r="A150" s="4" t="s">
        <v>115</v>
      </c>
      <c r="B150" s="4" t="s">
        <v>138</v>
      </c>
      <c r="C150" s="4" t="s">
        <v>96</v>
      </c>
      <c r="D150" s="7">
        <f>Table2[[#This Row],[Target (QTY)]]</f>
        <v>6</v>
      </c>
      <c r="E150" s="7">
        <f>Table2[[#This Row],[Target (AMNT)]]</f>
        <v>94811.076923076922</v>
      </c>
      <c r="F150" s="4">
        <f>COUNTIFS(Table1[Product],Table24[[#This Row],[Product]],Table1[Cabang],Table24[[#This Row],[Cabang]])</f>
        <v>6</v>
      </c>
      <c r="G150" s="4">
        <f>SUMIFS(Table1[Sale],Table1[Product],Table24[[#This Row],[Product]],Table1[Cabang],Table24[[#This Row],[Cabang]])</f>
        <v>57257.461538461546</v>
      </c>
      <c r="H150" s="9">
        <f>IFERROR(Table24[[#This Row],[Acvh (QTY)]]/Table24[[#This Row],[Target (QTY)]],0)</f>
        <v>1</v>
      </c>
      <c r="I150" s="8">
        <f>IFERROR(IF(Table24[[#This Row],[%(QTY)]]&lt;1,1-Table24[[#This Row],[%(QTY)]],0),0)</f>
        <v>0</v>
      </c>
      <c r="J150" s="9">
        <f>IFERROR(Table24[[#This Row],[Acvh (AMNT)]]/Table24[[#This Row],[Target (AMNT)]],0)</f>
        <v>0.60391109769712081</v>
      </c>
      <c r="K150" s="8">
        <f>IFERROR(IF(Table24[[#This Row],[%(AMNT)]]&lt;1,1-Table24[[#This Row],[%(AMNT)]],0),0)</f>
        <v>0.39608890230287919</v>
      </c>
    </row>
    <row r="151" spans="1:11" x14ac:dyDescent="0.25">
      <c r="A151" s="4" t="s">
        <v>115</v>
      </c>
      <c r="B151" s="4" t="s">
        <v>138</v>
      </c>
      <c r="C151" s="6" t="s">
        <v>100</v>
      </c>
      <c r="D151" s="7">
        <f>Table2[[#This Row],[Target (QTY)]]</f>
        <v>3</v>
      </c>
      <c r="E151" s="7">
        <f>Table2[[#This Row],[Target (AMNT)]]</f>
        <v>53486.642857142855</v>
      </c>
      <c r="F151" s="4">
        <f>COUNTIFS(Table1[Product],Table24[[#This Row],[Product]],Table1[Cabang],Table24[[#This Row],[Cabang]])</f>
        <v>2</v>
      </c>
      <c r="G151" s="4">
        <f>SUMIFS(Table1[Sale],Table1[Product],Table24[[#This Row],[Product]],Table1[Cabang],Table24[[#This Row],[Cabang]])</f>
        <v>22503.238095238092</v>
      </c>
      <c r="H151" s="9">
        <f>IFERROR(Table24[[#This Row],[Acvh (QTY)]]/Table24[[#This Row],[Target (QTY)]],0)</f>
        <v>0.66666666666666663</v>
      </c>
      <c r="I151" s="8">
        <f>IFERROR(IF(Table24[[#This Row],[%(QTY)]]&lt;1,1-Table24[[#This Row],[%(QTY)]],0),0)</f>
        <v>0.33333333333333337</v>
      </c>
      <c r="J151" s="9">
        <f>IFERROR(Table24[[#This Row],[Acvh (AMNT)]]/Table24[[#This Row],[Target (AMNT)]],0)</f>
        <v>0.42072631395733423</v>
      </c>
      <c r="K151" s="8">
        <f>IFERROR(IF(Table24[[#This Row],[%(AMNT)]]&lt;1,1-Table24[[#This Row],[%(AMNT)]],0),0)</f>
        <v>0.57927368604266571</v>
      </c>
    </row>
    <row r="152" spans="1:11" x14ac:dyDescent="0.25">
      <c r="A152" s="4" t="s">
        <v>116</v>
      </c>
      <c r="B152" s="4" t="s">
        <v>139</v>
      </c>
      <c r="C152" s="4" t="s">
        <v>93</v>
      </c>
      <c r="D152" s="7">
        <f>Table2[[#This Row],[Target (QTY)]]</f>
        <v>7</v>
      </c>
      <c r="E152" s="7">
        <f>Table2[[#This Row],[Target (AMNT)]]</f>
        <v>59340.323170731703</v>
      </c>
      <c r="F152" s="4">
        <f>COUNTIFS(Table1[Product],Table24[[#This Row],[Product]],Table1[Cabang],Table24[[#This Row],[Cabang]])</f>
        <v>1</v>
      </c>
      <c r="G152" s="4">
        <f>SUMIFS(Table1[Sale],Table1[Product],Table24[[#This Row],[Product]],Table1[Cabang],Table24[[#This Row],[Cabang]])</f>
        <v>5689.7317073170734</v>
      </c>
      <c r="H152" s="9">
        <f>IFERROR(Table24[[#This Row],[Acvh (QTY)]]/Table24[[#This Row],[Target (QTY)]],0)</f>
        <v>0.14285714285714285</v>
      </c>
      <c r="I152" s="8">
        <f>IFERROR(IF(Table24[[#This Row],[%(QTY)]]&lt;1,1-Table24[[#This Row],[%(QTY)]],0),0)</f>
        <v>0.85714285714285721</v>
      </c>
      <c r="J152" s="9">
        <f>IFERROR(Table24[[#This Row],[Acvh (AMNT)]]/Table24[[#This Row],[Target (AMNT)]],0)</f>
        <v>9.5883058994249079E-2</v>
      </c>
      <c r="K152" s="8">
        <f>IFERROR(IF(Table24[[#This Row],[%(AMNT)]]&lt;1,1-Table24[[#This Row],[%(AMNT)]],0),0)</f>
        <v>0.90411694100575091</v>
      </c>
    </row>
    <row r="153" spans="1:11" x14ac:dyDescent="0.25">
      <c r="A153" s="4" t="s">
        <v>116</v>
      </c>
      <c r="B153" s="4" t="s">
        <v>139</v>
      </c>
      <c r="C153" s="4" t="s">
        <v>101</v>
      </c>
      <c r="D153" s="7">
        <f>Table2[[#This Row],[Target (QTY)]]</f>
        <v>4</v>
      </c>
      <c r="E153" s="7">
        <f>Table2[[#This Row],[Target (AMNT)]]</f>
        <v>37229.947368421053</v>
      </c>
      <c r="F153" s="4">
        <f>COUNTIFS(Table1[Product],Table24[[#This Row],[Product]],Table1[Cabang],Table24[[#This Row],[Cabang]])</f>
        <v>5</v>
      </c>
      <c r="G153" s="4">
        <f>SUMIFS(Table1[Sale],Table1[Product],Table24[[#This Row],[Product]],Table1[Cabang],Table24[[#This Row],[Cabang]])</f>
        <v>29677.42105263158</v>
      </c>
      <c r="H153" s="9">
        <f>IFERROR(Table24[[#This Row],[Acvh (QTY)]]/Table24[[#This Row],[Target (QTY)]],0)</f>
        <v>1.25</v>
      </c>
      <c r="I153" s="8">
        <f>IFERROR(IF(Table24[[#This Row],[%(QTY)]]&lt;1,1-Table24[[#This Row],[%(QTY)]],0),0)</f>
        <v>0</v>
      </c>
      <c r="J153" s="9">
        <f>IFERROR(Table24[[#This Row],[Acvh (AMNT)]]/Table24[[#This Row],[Target (AMNT)]],0)</f>
        <v>0.79713841008017039</v>
      </c>
      <c r="K153" s="8">
        <f>IFERROR(IF(Table24[[#This Row],[%(AMNT)]]&lt;1,1-Table24[[#This Row],[%(AMNT)]],0),0)</f>
        <v>0.20286158991982961</v>
      </c>
    </row>
    <row r="154" spans="1:11" x14ac:dyDescent="0.25">
      <c r="A154" s="4" t="s">
        <v>116</v>
      </c>
      <c r="B154" s="4" t="s">
        <v>139</v>
      </c>
      <c r="C154" s="4" t="s">
        <v>97</v>
      </c>
      <c r="D154" s="7">
        <f>Table2[[#This Row],[Target (QTY)]]</f>
        <v>7</v>
      </c>
      <c r="E154" s="7">
        <f>Table2[[#This Row],[Target (AMNT)]]</f>
        <v>70528.457107843133</v>
      </c>
      <c r="F154" s="4">
        <f>COUNTIFS(Table1[Product],Table24[[#This Row],[Product]],Table1[Cabang],Table24[[#This Row],[Cabang]])</f>
        <v>4</v>
      </c>
      <c r="G154" s="4">
        <f>SUMIFS(Table1[Sale],Table1[Product],Table24[[#This Row],[Product]],Table1[Cabang],Table24[[#This Row],[Cabang]])</f>
        <v>26124.215686274511</v>
      </c>
      <c r="H154" s="9">
        <f>IFERROR(Table24[[#This Row],[Acvh (QTY)]]/Table24[[#This Row],[Target (QTY)]],0)</f>
        <v>0.5714285714285714</v>
      </c>
      <c r="I154" s="8">
        <f>IFERROR(IF(Table24[[#This Row],[%(QTY)]]&lt;1,1-Table24[[#This Row],[%(QTY)]],0),0)</f>
        <v>0.4285714285714286</v>
      </c>
      <c r="J154" s="9">
        <f>IFERROR(Table24[[#This Row],[Acvh (AMNT)]]/Table24[[#This Row],[Target (AMNT)]],0)</f>
        <v>0.3704067373305599</v>
      </c>
      <c r="K154" s="8">
        <f>IFERROR(IF(Table24[[#This Row],[%(AMNT)]]&lt;1,1-Table24[[#This Row],[%(AMNT)]],0),0)</f>
        <v>0.62959326266944005</v>
      </c>
    </row>
    <row r="155" spans="1:11" x14ac:dyDescent="0.25">
      <c r="A155" s="4" t="s">
        <v>116</v>
      </c>
      <c r="B155" s="4" t="s">
        <v>139</v>
      </c>
      <c r="C155" s="4" t="s">
        <v>98</v>
      </c>
      <c r="D155" s="7">
        <f>Table2[[#This Row],[Target (QTY)]]</f>
        <v>5</v>
      </c>
      <c r="E155" s="7">
        <f>Table2[[#This Row],[Target (AMNT)]]</f>
        <v>57357.744360902259</v>
      </c>
      <c r="F155" s="4">
        <f>COUNTIFS(Table1[Product],Table24[[#This Row],[Product]],Table1[Cabang],Table24[[#This Row],[Cabang]])</f>
        <v>3</v>
      </c>
      <c r="G155" s="4">
        <f>SUMIFS(Table1[Sale],Table1[Product],Table24[[#This Row],[Product]],Table1[Cabang],Table24[[#This Row],[Cabang]])</f>
        <v>20666.21052631579</v>
      </c>
      <c r="H155" s="9">
        <f>IFERROR(Table24[[#This Row],[Acvh (QTY)]]/Table24[[#This Row],[Target (QTY)]],0)</f>
        <v>0.6</v>
      </c>
      <c r="I155" s="8">
        <f>IFERROR(IF(Table24[[#This Row],[%(QTY)]]&lt;1,1-Table24[[#This Row],[%(QTY)]],0),0)</f>
        <v>0.4</v>
      </c>
      <c r="J155" s="9">
        <f>IFERROR(Table24[[#This Row],[Acvh (AMNT)]]/Table24[[#This Row],[Target (AMNT)]],0)</f>
        <v>0.36030375246769386</v>
      </c>
      <c r="K155" s="8">
        <f>IFERROR(IF(Table24[[#This Row],[%(AMNT)]]&lt;1,1-Table24[[#This Row],[%(AMNT)]],0),0)</f>
        <v>0.63969624753230614</v>
      </c>
    </row>
    <row r="156" spans="1:11" x14ac:dyDescent="0.25">
      <c r="A156" s="4" t="s">
        <v>116</v>
      </c>
      <c r="B156" s="4" t="s">
        <v>139</v>
      </c>
      <c r="C156" s="4" t="s">
        <v>99</v>
      </c>
      <c r="D156" s="7">
        <f>Table2[[#This Row],[Target (QTY)]]</f>
        <v>3</v>
      </c>
      <c r="E156" s="7">
        <f>Table2[[#This Row],[Target (AMNT)]]</f>
        <v>37122.545454545456</v>
      </c>
      <c r="F156" s="4">
        <f>COUNTIFS(Table1[Product],Table24[[#This Row],[Product]],Table1[Cabang],Table24[[#This Row],[Cabang]])</f>
        <v>4</v>
      </c>
      <c r="G156" s="4">
        <f>SUMIFS(Table1[Sale],Table1[Product],Table24[[#This Row],[Product]],Table1[Cabang],Table24[[#This Row],[Cabang]])</f>
        <v>30105.090909090908</v>
      </c>
      <c r="H156" s="9">
        <f>IFERROR(Table24[[#This Row],[Acvh (QTY)]]/Table24[[#This Row],[Target (QTY)]],0)</f>
        <v>1.3333333333333333</v>
      </c>
      <c r="I156" s="8">
        <f>IFERROR(IF(Table24[[#This Row],[%(QTY)]]&lt;1,1-Table24[[#This Row],[%(QTY)]],0),0)</f>
        <v>0</v>
      </c>
      <c r="J156" s="9">
        <f>IFERROR(Table24[[#This Row],[Acvh (AMNT)]]/Table24[[#This Row],[Target (AMNT)]],0)</f>
        <v>0.81096515716986484</v>
      </c>
      <c r="K156" s="8">
        <f>IFERROR(IF(Table24[[#This Row],[%(AMNT)]]&lt;1,1-Table24[[#This Row],[%(AMNT)]],0),0)</f>
        <v>0.18903484283013516</v>
      </c>
    </row>
    <row r="157" spans="1:11" x14ac:dyDescent="0.25">
      <c r="A157" s="4" t="s">
        <v>116</v>
      </c>
      <c r="B157" s="4" t="s">
        <v>139</v>
      </c>
      <c r="C157" s="4" t="s">
        <v>95</v>
      </c>
      <c r="D157" s="7">
        <f>Table2[[#This Row],[Target (QTY)]]</f>
        <v>5</v>
      </c>
      <c r="E157" s="7">
        <f>Table2[[#This Row],[Target (AMNT)]]</f>
        <v>62569.375</v>
      </c>
      <c r="F157" s="4">
        <f>COUNTIFS(Table1[Product],Table24[[#This Row],[Product]],Table1[Cabang],Table24[[#This Row],[Cabang]])</f>
        <v>2</v>
      </c>
      <c r="G157" s="4">
        <f>SUMIFS(Table1[Sale],Table1[Product],Table24[[#This Row],[Product]],Table1[Cabang],Table24[[#This Row],[Cabang]])</f>
        <v>16306.692307692309</v>
      </c>
      <c r="H157" s="9">
        <f>IFERROR(Table24[[#This Row],[Acvh (QTY)]]/Table24[[#This Row],[Target (QTY)]],0)</f>
        <v>0.4</v>
      </c>
      <c r="I157" s="8">
        <f>IFERROR(IF(Table24[[#This Row],[%(QTY)]]&lt;1,1-Table24[[#This Row],[%(QTY)]],0),0)</f>
        <v>0.6</v>
      </c>
      <c r="J157" s="9">
        <f>IFERROR(Table24[[#This Row],[Acvh (AMNT)]]/Table24[[#This Row],[Target (AMNT)]],0)</f>
        <v>0.26061779117487283</v>
      </c>
      <c r="K157" s="8">
        <f>IFERROR(IF(Table24[[#This Row],[%(AMNT)]]&lt;1,1-Table24[[#This Row],[%(AMNT)]],0),0)</f>
        <v>0.73938220882512717</v>
      </c>
    </row>
    <row r="158" spans="1:11" x14ac:dyDescent="0.25">
      <c r="A158" s="4" t="s">
        <v>116</v>
      </c>
      <c r="B158" s="4" t="s">
        <v>139</v>
      </c>
      <c r="C158" s="4" t="s">
        <v>94</v>
      </c>
      <c r="D158" s="7">
        <f>Table2[[#This Row],[Target (QTY)]]</f>
        <v>6</v>
      </c>
      <c r="E158" s="7">
        <f>Table2[[#This Row],[Target (AMNT)]]</f>
        <v>79867.230978260879</v>
      </c>
      <c r="F158" s="4">
        <f>COUNTIFS(Table1[Product],Table24[[#This Row],[Product]],Table1[Cabang],Table24[[#This Row],[Cabang]])</f>
        <v>8</v>
      </c>
      <c r="G158" s="4">
        <f>SUMIFS(Table1[Sale],Table1[Product],Table24[[#This Row],[Product]],Table1[Cabang],Table24[[#This Row],[Cabang]])</f>
        <v>68027.086956521744</v>
      </c>
      <c r="H158" s="9">
        <f>IFERROR(Table24[[#This Row],[Acvh (QTY)]]/Table24[[#This Row],[Target (QTY)]],0)</f>
        <v>1.3333333333333333</v>
      </c>
      <c r="I158" s="8">
        <f>IFERROR(IF(Table24[[#This Row],[%(QTY)]]&lt;1,1-Table24[[#This Row],[%(QTY)]],0),0)</f>
        <v>0</v>
      </c>
      <c r="J158" s="9">
        <f>IFERROR(Table24[[#This Row],[Acvh (AMNT)]]/Table24[[#This Row],[Target (AMNT)]],0)</f>
        <v>0.85175216572912216</v>
      </c>
      <c r="K158" s="8">
        <f>IFERROR(IF(Table24[[#This Row],[%(AMNT)]]&lt;1,1-Table24[[#This Row],[%(AMNT)]],0),0)</f>
        <v>0.14824783427087784</v>
      </c>
    </row>
    <row r="159" spans="1:11" x14ac:dyDescent="0.25">
      <c r="A159" s="4" t="s">
        <v>116</v>
      </c>
      <c r="B159" s="4" t="s">
        <v>139</v>
      </c>
      <c r="C159" s="4" t="s">
        <v>92</v>
      </c>
      <c r="D159" s="7">
        <f>Table2[[#This Row],[Target (QTY)]]</f>
        <v>4</v>
      </c>
      <c r="E159" s="7">
        <f>Table2[[#This Row],[Target (AMNT)]]</f>
        <v>56388.635922330097</v>
      </c>
      <c r="F159" s="4">
        <f>COUNTIFS(Table1[Product],Table24[[#This Row],[Product]],Table1[Cabang],Table24[[#This Row],[Cabang]])</f>
        <v>5</v>
      </c>
      <c r="G159" s="4">
        <f>SUMIFS(Table1[Sale],Table1[Product],Table24[[#This Row],[Product]],Table1[Cabang],Table24[[#This Row],[Cabang]])</f>
        <v>44903.873786407763</v>
      </c>
      <c r="H159" s="9">
        <f>IFERROR(Table24[[#This Row],[Acvh (QTY)]]/Table24[[#This Row],[Target (QTY)]],0)</f>
        <v>1.25</v>
      </c>
      <c r="I159" s="8">
        <f>IFERROR(IF(Table24[[#This Row],[%(QTY)]]&lt;1,1-Table24[[#This Row],[%(QTY)]],0),0)</f>
        <v>0</v>
      </c>
      <c r="J159" s="9">
        <f>IFERROR(Table24[[#This Row],[Acvh (AMNT)]]/Table24[[#This Row],[Target (AMNT)]],0)</f>
        <v>0.79632842773956292</v>
      </c>
      <c r="K159" s="8">
        <f>IFERROR(IF(Table24[[#This Row],[%(AMNT)]]&lt;1,1-Table24[[#This Row],[%(AMNT)]],0),0)</f>
        <v>0.20367157226043708</v>
      </c>
    </row>
    <row r="160" spans="1:11" x14ac:dyDescent="0.25">
      <c r="A160" s="4" t="s">
        <v>116</v>
      </c>
      <c r="B160" s="4" t="s">
        <v>139</v>
      </c>
      <c r="C160" s="4" t="s">
        <v>96</v>
      </c>
      <c r="D160" s="7">
        <f>Table2[[#This Row],[Target (QTY)]]</f>
        <v>2</v>
      </c>
      <c r="E160" s="7">
        <f>Table2[[#This Row],[Target (AMNT)]]</f>
        <v>29957.666666666668</v>
      </c>
      <c r="F160" s="4">
        <f>COUNTIFS(Table1[Product],Table24[[#This Row],[Product]],Table1[Cabang],Table24[[#This Row],[Cabang]])</f>
        <v>4</v>
      </c>
      <c r="G160" s="4">
        <f>SUMIFS(Table1[Sale],Table1[Product],Table24[[#This Row],[Product]],Table1[Cabang],Table24[[#This Row],[Cabang]])</f>
        <v>37792.974358974359</v>
      </c>
      <c r="H160" s="9">
        <f>IFERROR(Table24[[#This Row],[Acvh (QTY)]]/Table24[[#This Row],[Target (QTY)]],0)</f>
        <v>2</v>
      </c>
      <c r="I160" s="8">
        <f>IFERROR(IF(Table24[[#This Row],[%(QTY)]]&lt;1,1-Table24[[#This Row],[%(QTY)]],0),0)</f>
        <v>0</v>
      </c>
      <c r="J160" s="9">
        <f>IFERROR(Table24[[#This Row],[Acvh (AMNT)]]/Table24[[#This Row],[Target (AMNT)]],0)</f>
        <v>1.2615459935344662</v>
      </c>
      <c r="K160" s="8">
        <f>IFERROR(IF(Table24[[#This Row],[%(AMNT)]]&lt;1,1-Table24[[#This Row],[%(AMNT)]],0),0)</f>
        <v>0</v>
      </c>
    </row>
    <row r="161" spans="1:11" x14ac:dyDescent="0.25">
      <c r="A161" s="4" t="s">
        <v>116</v>
      </c>
      <c r="B161" s="4" t="s">
        <v>139</v>
      </c>
      <c r="C161" s="6" t="s">
        <v>100</v>
      </c>
      <c r="D161" s="7">
        <f>Table2[[#This Row],[Target (QTY)]]</f>
        <v>2</v>
      </c>
      <c r="E161" s="7">
        <f>Table2[[#This Row],[Target (AMNT)]]</f>
        <v>37616.979591836731</v>
      </c>
      <c r="F161" s="4">
        <f>COUNTIFS(Table1[Product],Table24[[#This Row],[Product]],Table1[Cabang],Table24[[#This Row],[Cabang]])</f>
        <v>4</v>
      </c>
      <c r="G161" s="4">
        <f>SUMIFS(Table1[Sale],Table1[Product],Table24[[#This Row],[Product]],Table1[Cabang],Table24[[#This Row],[Cabang]])</f>
        <v>45225.476190476184</v>
      </c>
      <c r="H161" s="9">
        <f>IFERROR(Table24[[#This Row],[Acvh (QTY)]]/Table24[[#This Row],[Target (QTY)]],0)</f>
        <v>2</v>
      </c>
      <c r="I161" s="8">
        <f>IFERROR(IF(Table24[[#This Row],[%(QTY)]]&lt;1,1-Table24[[#This Row],[%(QTY)]],0),0)</f>
        <v>0</v>
      </c>
      <c r="J161" s="9">
        <f>IFERROR(Table24[[#This Row],[Acvh (AMNT)]]/Table24[[#This Row],[Target (AMNT)]],0)</f>
        <v>1.2022622943467416</v>
      </c>
      <c r="K161" s="8">
        <f>IFERROR(IF(Table24[[#This Row],[%(AMNT)]]&lt;1,1-Table24[[#This Row],[%(AMNT)]],0),0)</f>
        <v>0</v>
      </c>
    </row>
    <row r="162" spans="1:11" x14ac:dyDescent="0.25">
      <c r="A162" s="4" t="s">
        <v>116</v>
      </c>
      <c r="B162" s="4" t="s">
        <v>140</v>
      </c>
      <c r="C162" s="4" t="s">
        <v>93</v>
      </c>
      <c r="D162" s="7">
        <f>Table2[[#This Row],[Target (QTY)]]</f>
        <v>6</v>
      </c>
      <c r="E162" s="7">
        <f>Table2[[#This Row],[Target (AMNT)]]</f>
        <v>53657.811846689903</v>
      </c>
      <c r="F162" s="4">
        <f>COUNTIFS(Table1[Product],Table24[[#This Row],[Product]],Table1[Cabang],Table24[[#This Row],[Cabang]])</f>
        <v>5</v>
      </c>
      <c r="G162" s="4">
        <f>SUMIFS(Table1[Sale],Table1[Product],Table24[[#This Row],[Product]],Table1[Cabang],Table24[[#This Row],[Cabang]])</f>
        <v>27026.658536585368</v>
      </c>
      <c r="H162" s="9">
        <f>IFERROR(Table24[[#This Row],[Acvh (QTY)]]/Table24[[#This Row],[Target (QTY)]],0)</f>
        <v>0.83333333333333337</v>
      </c>
      <c r="I162" s="8">
        <f>IFERROR(IF(Table24[[#This Row],[%(QTY)]]&lt;1,1-Table24[[#This Row],[%(QTY)]],0),0)</f>
        <v>0.16666666666666663</v>
      </c>
      <c r="J162" s="9">
        <f>IFERROR(Table24[[#This Row],[Acvh (AMNT)]]/Table24[[#This Row],[Target (AMNT)]],0)</f>
        <v>0.50368543938775279</v>
      </c>
      <c r="K162" s="8">
        <f>IFERROR(IF(Table24[[#This Row],[%(AMNT)]]&lt;1,1-Table24[[#This Row],[%(AMNT)]],0),0)</f>
        <v>0.49631456061224721</v>
      </c>
    </row>
    <row r="163" spans="1:11" x14ac:dyDescent="0.25">
      <c r="A163" s="4" t="s">
        <v>116</v>
      </c>
      <c r="B163" s="4" t="s">
        <v>140</v>
      </c>
      <c r="C163" s="4" t="s">
        <v>101</v>
      </c>
      <c r="D163" s="7">
        <f>Table2[[#This Row],[Target (QTY)]]</f>
        <v>2</v>
      </c>
      <c r="E163" s="7">
        <f>Table2[[#This Row],[Target (AMNT)]]</f>
        <v>18614.973684210527</v>
      </c>
      <c r="F163" s="4">
        <f>COUNTIFS(Table1[Product],Table24[[#This Row],[Product]],Table1[Cabang],Table24[[#This Row],[Cabang]])</f>
        <v>5</v>
      </c>
      <c r="G163" s="4">
        <f>SUMIFS(Table1[Sale],Table1[Product],Table24[[#This Row],[Product]],Table1[Cabang],Table24[[#This Row],[Cabang]])</f>
        <v>30428.42105263158</v>
      </c>
      <c r="H163" s="9">
        <f>IFERROR(Table24[[#This Row],[Acvh (QTY)]]/Table24[[#This Row],[Target (QTY)]],0)</f>
        <v>2.5</v>
      </c>
      <c r="I163" s="8">
        <f>IFERROR(IF(Table24[[#This Row],[%(QTY)]]&lt;1,1-Table24[[#This Row],[%(QTY)]],0),0)</f>
        <v>0</v>
      </c>
      <c r="J163" s="9">
        <f>IFERROR(Table24[[#This Row],[Acvh (AMNT)]]/Table24[[#This Row],[Target (AMNT)]],0)</f>
        <v>1.6346206859503314</v>
      </c>
      <c r="K163" s="8">
        <f>IFERROR(IF(Table24[[#This Row],[%(AMNT)]]&lt;1,1-Table24[[#This Row],[%(AMNT)]],0),0)</f>
        <v>0</v>
      </c>
    </row>
    <row r="164" spans="1:11" x14ac:dyDescent="0.25">
      <c r="A164" s="4" t="s">
        <v>116</v>
      </c>
      <c r="B164" s="4" t="s">
        <v>140</v>
      </c>
      <c r="C164" s="4" t="s">
        <v>97</v>
      </c>
      <c r="D164" s="7">
        <f>Table2[[#This Row],[Target (QTY)]]</f>
        <v>7</v>
      </c>
      <c r="E164" s="7">
        <f>Table2[[#This Row],[Target (AMNT)]]</f>
        <v>70528.457107843133</v>
      </c>
      <c r="F164" s="4">
        <f>COUNTIFS(Table1[Product],Table24[[#This Row],[Product]],Table1[Cabang],Table24[[#This Row],[Cabang]])</f>
        <v>3</v>
      </c>
      <c r="G164" s="4">
        <f>SUMIFS(Table1[Sale],Table1[Product],Table24[[#This Row],[Product]],Table1[Cabang],Table24[[#This Row],[Cabang]])</f>
        <v>19571.911764705881</v>
      </c>
      <c r="H164" s="9">
        <f>IFERROR(Table24[[#This Row],[Acvh (QTY)]]/Table24[[#This Row],[Target (QTY)]],0)</f>
        <v>0.42857142857142855</v>
      </c>
      <c r="I164" s="8">
        <f>IFERROR(IF(Table24[[#This Row],[%(QTY)]]&lt;1,1-Table24[[#This Row],[%(QTY)]],0),0)</f>
        <v>0.5714285714285714</v>
      </c>
      <c r="J164" s="9">
        <f>IFERROR(Table24[[#This Row],[Acvh (AMNT)]]/Table24[[#This Row],[Target (AMNT)]],0)</f>
        <v>0.2775037561757378</v>
      </c>
      <c r="K164" s="8">
        <f>IFERROR(IF(Table24[[#This Row],[%(AMNT)]]&lt;1,1-Table24[[#This Row],[%(AMNT)]],0),0)</f>
        <v>0.72249624382426214</v>
      </c>
    </row>
    <row r="165" spans="1:11" x14ac:dyDescent="0.25">
      <c r="A165" s="4" t="s">
        <v>116</v>
      </c>
      <c r="B165" s="4" t="s">
        <v>140</v>
      </c>
      <c r="C165" s="4" t="s">
        <v>98</v>
      </c>
      <c r="D165" s="7">
        <f>Table2[[#This Row],[Target (QTY)]]</f>
        <v>4</v>
      </c>
      <c r="E165" s="7">
        <f>Table2[[#This Row],[Target (AMNT)]]</f>
        <v>43496.289473684214</v>
      </c>
      <c r="F165" s="4">
        <f>COUNTIFS(Table1[Product],Table24[[#This Row],[Product]],Table1[Cabang],Table24[[#This Row],[Cabang]])</f>
        <v>8</v>
      </c>
      <c r="G165" s="4">
        <f>SUMIFS(Table1[Sale],Table1[Product],Table24[[#This Row],[Product]],Table1[Cabang],Table24[[#This Row],[Cabang]])</f>
        <v>56296.894736842121</v>
      </c>
      <c r="H165" s="9">
        <f>IFERROR(Table24[[#This Row],[Acvh (QTY)]]/Table24[[#This Row],[Target (QTY)]],0)</f>
        <v>2</v>
      </c>
      <c r="I165" s="8">
        <f>IFERROR(IF(Table24[[#This Row],[%(QTY)]]&lt;1,1-Table24[[#This Row],[%(QTY)]],0),0)</f>
        <v>0</v>
      </c>
      <c r="J165" s="9">
        <f>IFERROR(Table24[[#This Row],[Acvh (AMNT)]]/Table24[[#This Row],[Target (AMNT)]],0)</f>
        <v>1.2942918905968388</v>
      </c>
      <c r="K165" s="8">
        <f>IFERROR(IF(Table24[[#This Row],[%(AMNT)]]&lt;1,1-Table24[[#This Row],[%(AMNT)]],0),0)</f>
        <v>0</v>
      </c>
    </row>
    <row r="166" spans="1:11" x14ac:dyDescent="0.25">
      <c r="A166" s="4" t="s">
        <v>116</v>
      </c>
      <c r="B166" s="4" t="s">
        <v>140</v>
      </c>
      <c r="C166" s="4" t="s">
        <v>99</v>
      </c>
      <c r="D166" s="7">
        <f>Table2[[#This Row],[Target (QTY)]]</f>
        <v>3</v>
      </c>
      <c r="E166" s="7">
        <f>Table2[[#This Row],[Target (AMNT)]]</f>
        <v>35189.079545454544</v>
      </c>
      <c r="F166" s="4">
        <f>COUNTIFS(Table1[Product],Table24[[#This Row],[Product]],Table1[Cabang],Table24[[#This Row],[Cabang]])</f>
        <v>4</v>
      </c>
      <c r="G166" s="4">
        <f>SUMIFS(Table1[Sale],Table1[Product],Table24[[#This Row],[Product]],Table1[Cabang],Table24[[#This Row],[Cabang]])</f>
        <v>29947.090909090908</v>
      </c>
      <c r="H166" s="9">
        <f>IFERROR(Table24[[#This Row],[Acvh (QTY)]]/Table24[[#This Row],[Target (QTY)]],0)</f>
        <v>1.3333333333333333</v>
      </c>
      <c r="I166" s="8">
        <f>IFERROR(IF(Table24[[#This Row],[%(QTY)]]&lt;1,1-Table24[[#This Row],[%(QTY)]],0),0)</f>
        <v>0</v>
      </c>
      <c r="J166" s="9">
        <f>IFERROR(Table24[[#This Row],[Acvh (AMNT)]]/Table24[[#This Row],[Target (AMNT)]],0)</f>
        <v>0.85103365293791111</v>
      </c>
      <c r="K166" s="8">
        <f>IFERROR(IF(Table24[[#This Row],[%(AMNT)]]&lt;1,1-Table24[[#This Row],[%(AMNT)]],0),0)</f>
        <v>0.14896634706208889</v>
      </c>
    </row>
    <row r="167" spans="1:11" x14ac:dyDescent="0.25">
      <c r="A167" s="4" t="s">
        <v>116</v>
      </c>
      <c r="B167" s="4" t="s">
        <v>140</v>
      </c>
      <c r="C167" s="4" t="s">
        <v>95</v>
      </c>
      <c r="D167" s="7">
        <f>Table2[[#This Row],[Target (QTY)]]</f>
        <v>7</v>
      </c>
      <c r="E167" s="7">
        <f>Table2[[#This Row],[Target (AMNT)]]</f>
        <v>92410.153846153844</v>
      </c>
      <c r="F167" s="4">
        <f>COUNTIFS(Table1[Product],Table24[[#This Row],[Product]],Table1[Cabang],Table24[[#This Row],[Cabang]])</f>
        <v>3</v>
      </c>
      <c r="G167" s="4">
        <f>SUMIFS(Table1[Sale],Table1[Product],Table24[[#This Row],[Product]],Table1[Cabang],Table24[[#This Row],[Cabang]])</f>
        <v>24134.538461538461</v>
      </c>
      <c r="H167" s="9">
        <f>IFERROR(Table24[[#This Row],[Acvh (QTY)]]/Table24[[#This Row],[Target (QTY)]],0)</f>
        <v>0.42857142857142855</v>
      </c>
      <c r="I167" s="8">
        <f>IFERROR(IF(Table24[[#This Row],[%(QTY)]]&lt;1,1-Table24[[#This Row],[%(QTY)]],0),0)</f>
        <v>0.5714285714285714</v>
      </c>
      <c r="J167" s="9">
        <f>IFERROR(Table24[[#This Row],[Acvh (AMNT)]]/Table24[[#This Row],[Target (AMNT)]],0)</f>
        <v>0.26116760395960487</v>
      </c>
      <c r="K167" s="8">
        <f>IFERROR(IF(Table24[[#This Row],[%(AMNT)]]&lt;1,1-Table24[[#This Row],[%(AMNT)]],0),0)</f>
        <v>0.73883239604039508</v>
      </c>
    </row>
    <row r="168" spans="1:11" x14ac:dyDescent="0.25">
      <c r="A168" s="4" t="s">
        <v>116</v>
      </c>
      <c r="B168" s="4" t="s">
        <v>140</v>
      </c>
      <c r="C168" s="4" t="s">
        <v>94</v>
      </c>
      <c r="D168" s="7">
        <f>Table2[[#This Row],[Target (QTY)]]</f>
        <v>6</v>
      </c>
      <c r="E168" s="7">
        <f>Table2[[#This Row],[Target (AMNT)]]</f>
        <v>84255.540372670817</v>
      </c>
      <c r="F168" s="4">
        <f>COUNTIFS(Table1[Product],Table24[[#This Row],[Product]],Table1[Cabang],Table24[[#This Row],[Cabang]])</f>
        <v>2</v>
      </c>
      <c r="G168" s="4">
        <f>SUMIFS(Table1[Sale],Table1[Product],Table24[[#This Row],[Product]],Table1[Cabang],Table24[[#This Row],[Cabang]])</f>
        <v>16617.021739130436</v>
      </c>
      <c r="H168" s="9">
        <f>IFERROR(Table24[[#This Row],[Acvh (QTY)]]/Table24[[#This Row],[Target (QTY)]],0)</f>
        <v>0.33333333333333331</v>
      </c>
      <c r="I168" s="8">
        <f>IFERROR(IF(Table24[[#This Row],[%(QTY)]]&lt;1,1-Table24[[#This Row],[%(QTY)]],0),0)</f>
        <v>0.66666666666666674</v>
      </c>
      <c r="J168" s="9">
        <f>IFERROR(Table24[[#This Row],[Acvh (AMNT)]]/Table24[[#This Row],[Target (AMNT)]],0)</f>
        <v>0.19722170987963117</v>
      </c>
      <c r="K168" s="8">
        <f>IFERROR(IF(Table24[[#This Row],[%(AMNT)]]&lt;1,1-Table24[[#This Row],[%(AMNT)]],0),0)</f>
        <v>0.80277829012036883</v>
      </c>
    </row>
    <row r="169" spans="1:11" x14ac:dyDescent="0.25">
      <c r="A169" s="4" t="s">
        <v>116</v>
      </c>
      <c r="B169" s="4" t="s">
        <v>140</v>
      </c>
      <c r="C169" s="4" t="s">
        <v>92</v>
      </c>
      <c r="D169" s="7">
        <f>Table2[[#This Row],[Target (QTY)]]</f>
        <v>5</v>
      </c>
      <c r="E169" s="7">
        <f>Table2[[#This Row],[Target (AMNT)]]</f>
        <v>70485.794902912618</v>
      </c>
      <c r="F169" s="4">
        <f>COUNTIFS(Table1[Product],Table24[[#This Row],[Product]],Table1[Cabang],Table24[[#This Row],[Cabang]])</f>
        <v>3</v>
      </c>
      <c r="G169" s="4">
        <f>SUMIFS(Table1[Sale],Table1[Product],Table24[[#This Row],[Product]],Table1[Cabang],Table24[[#This Row],[Cabang]])</f>
        <v>26625.524271844661</v>
      </c>
      <c r="H169" s="9">
        <f>IFERROR(Table24[[#This Row],[Acvh (QTY)]]/Table24[[#This Row],[Target (QTY)]],0)</f>
        <v>0.6</v>
      </c>
      <c r="I169" s="8">
        <f>IFERROR(IF(Table24[[#This Row],[%(QTY)]]&lt;1,1-Table24[[#This Row],[%(QTY)]],0),0)</f>
        <v>0.4</v>
      </c>
      <c r="J169" s="9">
        <f>IFERROR(Table24[[#This Row],[Acvh (AMNT)]]/Table24[[#This Row],[Target (AMNT)]],0)</f>
        <v>0.37774312268902904</v>
      </c>
      <c r="K169" s="8">
        <f>IFERROR(IF(Table24[[#This Row],[%(AMNT)]]&lt;1,1-Table24[[#This Row],[%(AMNT)]],0),0)</f>
        <v>0.6222568773109709</v>
      </c>
    </row>
    <row r="170" spans="1:11" x14ac:dyDescent="0.25">
      <c r="A170" s="4" t="s">
        <v>116</v>
      </c>
      <c r="B170" s="4" t="s">
        <v>140</v>
      </c>
      <c r="C170" s="4" t="s">
        <v>96</v>
      </c>
      <c r="D170" s="7">
        <f>Table2[[#This Row],[Target (QTY)]]</f>
        <v>7</v>
      </c>
      <c r="E170" s="7">
        <f>Table2[[#This Row],[Target (AMNT)]]</f>
        <v>104851.83333333334</v>
      </c>
      <c r="F170" s="4">
        <f>COUNTIFS(Table1[Product],Table24[[#This Row],[Product]],Table1[Cabang],Table24[[#This Row],[Cabang]])</f>
        <v>4</v>
      </c>
      <c r="G170" s="4">
        <f>SUMIFS(Table1[Sale],Table1[Product],Table24[[#This Row],[Product]],Table1[Cabang],Table24[[#This Row],[Cabang]])</f>
        <v>37934.974358974359</v>
      </c>
      <c r="H170" s="9">
        <f>IFERROR(Table24[[#This Row],[Acvh (QTY)]]/Table24[[#This Row],[Target (QTY)]],0)</f>
        <v>0.5714285714285714</v>
      </c>
      <c r="I170" s="8">
        <f>IFERROR(IF(Table24[[#This Row],[%(QTY)]]&lt;1,1-Table24[[#This Row],[%(QTY)]],0),0)</f>
        <v>0.4285714285714286</v>
      </c>
      <c r="J170" s="9">
        <f>IFERROR(Table24[[#This Row],[Acvh (AMNT)]]/Table24[[#This Row],[Target (AMNT)]],0)</f>
        <v>0.36179600444730126</v>
      </c>
      <c r="K170" s="8">
        <f>IFERROR(IF(Table24[[#This Row],[%(AMNT)]]&lt;1,1-Table24[[#This Row],[%(AMNT)]],0),0)</f>
        <v>0.6382039955526988</v>
      </c>
    </row>
    <row r="171" spans="1:11" x14ac:dyDescent="0.25">
      <c r="A171" s="4" t="s">
        <v>116</v>
      </c>
      <c r="B171" s="4" t="s">
        <v>140</v>
      </c>
      <c r="C171" s="6" t="s">
        <v>100</v>
      </c>
      <c r="D171" s="7">
        <f>Table2[[#This Row],[Target (QTY)]]</f>
        <v>4</v>
      </c>
      <c r="E171" s="7">
        <f>Table2[[#This Row],[Target (AMNT)]]</f>
        <v>71315.523809523802</v>
      </c>
      <c r="F171" s="4">
        <f>COUNTIFS(Table1[Product],Table24[[#This Row],[Product]],Table1[Cabang],Table24[[#This Row],[Cabang]])</f>
        <v>3</v>
      </c>
      <c r="G171" s="4">
        <f>SUMIFS(Table1[Sale],Table1[Product],Table24[[#This Row],[Product]],Table1[Cabang],Table24[[#This Row],[Cabang]])</f>
        <v>33464.857142857138</v>
      </c>
      <c r="H171" s="9">
        <f>IFERROR(Table24[[#This Row],[Acvh (QTY)]]/Table24[[#This Row],[Target (QTY)]],0)</f>
        <v>0.75</v>
      </c>
      <c r="I171" s="8">
        <f>IFERROR(IF(Table24[[#This Row],[%(QTY)]]&lt;1,1-Table24[[#This Row],[%(QTY)]],0),0)</f>
        <v>0.25</v>
      </c>
      <c r="J171" s="9">
        <f>IFERROR(Table24[[#This Row],[Acvh (AMNT)]]/Table24[[#This Row],[Target (AMNT)]],0)</f>
        <v>0.46925066738958859</v>
      </c>
      <c r="K171" s="8">
        <f>IFERROR(IF(Table24[[#This Row],[%(AMNT)]]&lt;1,1-Table24[[#This Row],[%(AMNT)]],0),0)</f>
        <v>0.53074933261041135</v>
      </c>
    </row>
    <row r="172" spans="1:11" x14ac:dyDescent="0.25">
      <c r="A172" s="4" t="s">
        <v>116</v>
      </c>
      <c r="B172" s="4" t="s">
        <v>141</v>
      </c>
      <c r="C172" s="4" t="s">
        <v>93</v>
      </c>
      <c r="D172" s="7">
        <f>Table2[[#This Row],[Target (QTY)]]</f>
        <v>5</v>
      </c>
      <c r="E172" s="7">
        <f>Table2[[#This Row],[Target (AMNT)]]</f>
        <v>42385.945121951219</v>
      </c>
      <c r="F172" s="4">
        <f>COUNTIFS(Table1[Product],Table24[[#This Row],[Product]],Table1[Cabang],Table24[[#This Row],[Cabang]])</f>
        <v>2</v>
      </c>
      <c r="G172" s="4">
        <f>SUMIFS(Table1[Sale],Table1[Product],Table24[[#This Row],[Product]],Table1[Cabang],Table24[[#This Row],[Cabang]])</f>
        <v>11310.463414634147</v>
      </c>
      <c r="H172" s="9">
        <f>IFERROR(Table24[[#This Row],[Acvh (QTY)]]/Table24[[#This Row],[Target (QTY)]],0)</f>
        <v>0.4</v>
      </c>
      <c r="I172" s="8">
        <f>IFERROR(IF(Table24[[#This Row],[%(QTY)]]&lt;1,1-Table24[[#This Row],[%(QTY)]],0),0)</f>
        <v>0.6</v>
      </c>
      <c r="J172" s="9">
        <f>IFERROR(Table24[[#This Row],[Acvh (AMNT)]]/Table24[[#This Row],[Target (AMNT)]],0)</f>
        <v>0.266844667072826</v>
      </c>
      <c r="K172" s="8">
        <f>IFERROR(IF(Table24[[#This Row],[%(AMNT)]]&lt;1,1-Table24[[#This Row],[%(AMNT)]],0),0)</f>
        <v>0.73315533292717405</v>
      </c>
    </row>
    <row r="173" spans="1:11" x14ac:dyDescent="0.25">
      <c r="A173" s="4" t="s">
        <v>116</v>
      </c>
      <c r="B173" s="4" t="s">
        <v>141</v>
      </c>
      <c r="C173" s="4" t="s">
        <v>101</v>
      </c>
      <c r="D173" s="7">
        <f>Table2[[#This Row],[Target (QTY)]]</f>
        <v>6</v>
      </c>
      <c r="E173" s="7">
        <f>Table2[[#This Row],[Target (AMNT)]]</f>
        <v>58913.323308270672</v>
      </c>
      <c r="F173" s="4">
        <f>COUNTIFS(Table1[Product],Table24[[#This Row],[Product]],Table1[Cabang],Table24[[#This Row],[Cabang]])</f>
        <v>3</v>
      </c>
      <c r="G173" s="4">
        <f>SUMIFS(Table1[Sale],Table1[Product],Table24[[#This Row],[Product]],Table1[Cabang],Table24[[#This Row],[Cabang]])</f>
        <v>18101.052631578947</v>
      </c>
      <c r="H173" s="9">
        <f>IFERROR(Table24[[#This Row],[Acvh (QTY)]]/Table24[[#This Row],[Target (QTY)]],0)</f>
        <v>0.5</v>
      </c>
      <c r="I173" s="8">
        <f>IFERROR(IF(Table24[[#This Row],[%(QTY)]]&lt;1,1-Table24[[#This Row],[%(QTY)]],0),0)</f>
        <v>0.5</v>
      </c>
      <c r="J173" s="9">
        <f>IFERROR(Table24[[#This Row],[Acvh (AMNT)]]/Table24[[#This Row],[Target (AMNT)]],0)</f>
        <v>0.30724888047586668</v>
      </c>
      <c r="K173" s="8">
        <f>IFERROR(IF(Table24[[#This Row],[%(AMNT)]]&lt;1,1-Table24[[#This Row],[%(AMNT)]],0),0)</f>
        <v>0.69275111952413337</v>
      </c>
    </row>
    <row r="174" spans="1:11" x14ac:dyDescent="0.25">
      <c r="A174" s="4" t="s">
        <v>116</v>
      </c>
      <c r="B174" s="4" t="s">
        <v>141</v>
      </c>
      <c r="C174" s="4" t="s">
        <v>97</v>
      </c>
      <c r="D174" s="7">
        <f>Table2[[#This Row],[Target (QTY)]]</f>
        <v>5</v>
      </c>
      <c r="E174" s="7">
        <f>Table2[[#This Row],[Target (AMNT)]]</f>
        <v>53145.462184873948</v>
      </c>
      <c r="F174" s="4">
        <f>COUNTIFS(Table1[Product],Table24[[#This Row],[Product]],Table1[Cabang],Table24[[#This Row],[Cabang]])</f>
        <v>6</v>
      </c>
      <c r="G174" s="4">
        <f>SUMIFS(Table1[Sale],Table1[Product],Table24[[#This Row],[Product]],Table1[Cabang],Table24[[#This Row],[Cabang]])</f>
        <v>38607.823529411769</v>
      </c>
      <c r="H174" s="9">
        <f>IFERROR(Table24[[#This Row],[Acvh (QTY)]]/Table24[[#This Row],[Target (QTY)]],0)</f>
        <v>1.2</v>
      </c>
      <c r="I174" s="8">
        <f>IFERROR(IF(Table24[[#This Row],[%(QTY)]]&lt;1,1-Table24[[#This Row],[%(QTY)]],0),0)</f>
        <v>0</v>
      </c>
      <c r="J174" s="9">
        <f>IFERROR(Table24[[#This Row],[Acvh (AMNT)]]/Table24[[#This Row],[Target (AMNT)]],0)</f>
        <v>0.72645569239964525</v>
      </c>
      <c r="K174" s="8">
        <f>IFERROR(IF(Table24[[#This Row],[%(AMNT)]]&lt;1,1-Table24[[#This Row],[%(AMNT)]],0),0)</f>
        <v>0.27354430760035475</v>
      </c>
    </row>
    <row r="175" spans="1:11" x14ac:dyDescent="0.25">
      <c r="A175" s="4" t="s">
        <v>116</v>
      </c>
      <c r="B175" s="4" t="s">
        <v>141</v>
      </c>
      <c r="C175" s="4" t="s">
        <v>98</v>
      </c>
      <c r="D175" s="7">
        <f>Table2[[#This Row],[Target (QTY)]]</f>
        <v>5</v>
      </c>
      <c r="E175" s="7">
        <f>Table2[[#This Row],[Target (AMNT)]]</f>
        <v>54370.361842105267</v>
      </c>
      <c r="F175" s="4">
        <f>COUNTIFS(Table1[Product],Table24[[#This Row],[Product]],Table1[Cabang],Table24[[#This Row],[Cabang]])</f>
        <v>5</v>
      </c>
      <c r="G175" s="4">
        <f>SUMIFS(Table1[Sale],Table1[Product],Table24[[#This Row],[Product]],Table1[Cabang],Table24[[#This Row],[Cabang]])</f>
        <v>34644.68421052632</v>
      </c>
      <c r="H175" s="9">
        <f>IFERROR(Table24[[#This Row],[Acvh (QTY)]]/Table24[[#This Row],[Target (QTY)]],0)</f>
        <v>1</v>
      </c>
      <c r="I175" s="8">
        <f>IFERROR(IF(Table24[[#This Row],[%(QTY)]]&lt;1,1-Table24[[#This Row],[%(QTY)]],0),0)</f>
        <v>0</v>
      </c>
      <c r="J175" s="9">
        <f>IFERROR(Table24[[#This Row],[Acvh (AMNT)]]/Table24[[#This Row],[Target (AMNT)]],0)</f>
        <v>0.63719797030478709</v>
      </c>
      <c r="K175" s="8">
        <f>IFERROR(IF(Table24[[#This Row],[%(AMNT)]]&lt;1,1-Table24[[#This Row],[%(AMNT)]],0),0)</f>
        <v>0.36280202969521291</v>
      </c>
    </row>
    <row r="176" spans="1:11" x14ac:dyDescent="0.25">
      <c r="A176" s="4" t="s">
        <v>116</v>
      </c>
      <c r="B176" s="4" t="s">
        <v>141</v>
      </c>
      <c r="C176" s="4" t="s">
        <v>99</v>
      </c>
      <c r="D176" s="7">
        <f>Table2[[#This Row],[Target (QTY)]]</f>
        <v>7</v>
      </c>
      <c r="E176" s="7">
        <f>Table2[[#This Row],[Target (AMNT)]]</f>
        <v>82107.852272727279</v>
      </c>
      <c r="F176" s="4">
        <f>COUNTIFS(Table1[Product],Table24[[#This Row],[Product]],Table1[Cabang],Table24[[#This Row],[Cabang]])</f>
        <v>4</v>
      </c>
      <c r="G176" s="4">
        <f>SUMIFS(Table1[Sale],Table1[Product],Table24[[#This Row],[Product]],Table1[Cabang],Table24[[#This Row],[Cabang]])</f>
        <v>30021.090909090908</v>
      </c>
      <c r="H176" s="9">
        <f>IFERROR(Table24[[#This Row],[Acvh (QTY)]]/Table24[[#This Row],[Target (QTY)]],0)</f>
        <v>0.5714285714285714</v>
      </c>
      <c r="I176" s="8">
        <f>IFERROR(IF(Table24[[#This Row],[%(QTY)]]&lt;1,1-Table24[[#This Row],[%(QTY)]],0),0)</f>
        <v>0.4285714285714286</v>
      </c>
      <c r="J176" s="9">
        <f>IFERROR(Table24[[#This Row],[Acvh (AMNT)]]/Table24[[#This Row],[Target (AMNT)]],0)</f>
        <v>0.36562996203302994</v>
      </c>
      <c r="K176" s="8">
        <f>IFERROR(IF(Table24[[#This Row],[%(AMNT)]]&lt;1,1-Table24[[#This Row],[%(AMNT)]],0),0)</f>
        <v>0.63437003796697011</v>
      </c>
    </row>
    <row r="177" spans="1:11" x14ac:dyDescent="0.25">
      <c r="A177" s="4" t="s">
        <v>116</v>
      </c>
      <c r="B177" s="4" t="s">
        <v>141</v>
      </c>
      <c r="C177" s="4" t="s">
        <v>95</v>
      </c>
      <c r="D177" s="7">
        <f>Table2[[#This Row],[Target (QTY)]]</f>
        <v>7</v>
      </c>
      <c r="E177" s="7">
        <f>Table2[[#This Row],[Target (AMNT)]]</f>
        <v>87597.125</v>
      </c>
      <c r="F177" s="4">
        <f>COUNTIFS(Table1[Product],Table24[[#This Row],[Product]],Table1[Cabang],Table24[[#This Row],[Cabang]])</f>
        <v>6</v>
      </c>
      <c r="G177" s="4">
        <f>SUMIFS(Table1[Sale],Table1[Product],Table24[[#This Row],[Product]],Table1[Cabang],Table24[[#This Row],[Cabang]])</f>
        <v>47985.076923076929</v>
      </c>
      <c r="H177" s="9">
        <f>IFERROR(Table24[[#This Row],[Acvh (QTY)]]/Table24[[#This Row],[Target (QTY)]],0)</f>
        <v>0.8571428571428571</v>
      </c>
      <c r="I177" s="8">
        <f>IFERROR(IF(Table24[[#This Row],[%(QTY)]]&lt;1,1-Table24[[#This Row],[%(QTY)]],0),0)</f>
        <v>0.1428571428571429</v>
      </c>
      <c r="J177" s="9">
        <f>IFERROR(Table24[[#This Row],[Acvh (AMNT)]]/Table24[[#This Row],[Target (AMNT)]],0)</f>
        <v>0.54779282908059967</v>
      </c>
      <c r="K177" s="8">
        <f>IFERROR(IF(Table24[[#This Row],[%(AMNT)]]&lt;1,1-Table24[[#This Row],[%(AMNT)]],0),0)</f>
        <v>0.45220717091940033</v>
      </c>
    </row>
    <row r="178" spans="1:11" x14ac:dyDescent="0.25">
      <c r="A178" s="4" t="s">
        <v>116</v>
      </c>
      <c r="B178" s="4" t="s">
        <v>141</v>
      </c>
      <c r="C178" s="4" t="s">
        <v>94</v>
      </c>
      <c r="D178" s="7">
        <f>Table2[[#This Row],[Target (QTY)]]</f>
        <v>2</v>
      </c>
      <c r="E178" s="7">
        <f>Table2[[#This Row],[Target (AMNT)]]</f>
        <v>26622.41032608696</v>
      </c>
      <c r="F178" s="4">
        <f>COUNTIFS(Table1[Product],Table24[[#This Row],[Product]],Table1[Cabang],Table24[[#This Row],[Cabang]])</f>
        <v>2</v>
      </c>
      <c r="G178" s="4">
        <f>SUMIFS(Table1[Sale],Table1[Product],Table24[[#This Row],[Product]],Table1[Cabang],Table24[[#This Row],[Cabang]])</f>
        <v>17255.021739130436</v>
      </c>
      <c r="H178" s="9">
        <f>IFERROR(Table24[[#This Row],[Acvh (QTY)]]/Table24[[#This Row],[Target (QTY)]],0)</f>
        <v>1</v>
      </c>
      <c r="I178" s="8">
        <f>IFERROR(IF(Table24[[#This Row],[%(QTY)]]&lt;1,1-Table24[[#This Row],[%(QTY)]],0),0)</f>
        <v>0</v>
      </c>
      <c r="J178" s="9">
        <f>IFERROR(Table24[[#This Row],[Acvh (AMNT)]]/Table24[[#This Row],[Target (AMNT)]],0)</f>
        <v>0.64813897493806039</v>
      </c>
      <c r="K178" s="8">
        <f>IFERROR(IF(Table24[[#This Row],[%(AMNT)]]&lt;1,1-Table24[[#This Row],[%(AMNT)]],0),0)</f>
        <v>0.35186102506193961</v>
      </c>
    </row>
    <row r="179" spans="1:11" x14ac:dyDescent="0.25">
      <c r="A179" s="4" t="s">
        <v>116</v>
      </c>
      <c r="B179" s="4" t="s">
        <v>141</v>
      </c>
      <c r="C179" s="4" t="s">
        <v>92</v>
      </c>
      <c r="D179" s="7">
        <f>Table2[[#This Row],[Target (QTY)]]</f>
        <v>3</v>
      </c>
      <c r="E179" s="7">
        <f>Table2[[#This Row],[Target (AMNT)]]</f>
        <v>44615.184466019418</v>
      </c>
      <c r="F179" s="4">
        <f>COUNTIFS(Table1[Product],Table24[[#This Row],[Product]],Table1[Cabang],Table24[[#This Row],[Cabang]])</f>
        <v>5</v>
      </c>
      <c r="G179" s="4">
        <f>SUMIFS(Table1[Sale],Table1[Product],Table24[[#This Row],[Product]],Table1[Cabang],Table24[[#This Row],[Cabang]])</f>
        <v>44717.873786407763</v>
      </c>
      <c r="H179" s="9">
        <f>IFERROR(Table24[[#This Row],[Acvh (QTY)]]/Table24[[#This Row],[Target (QTY)]],0)</f>
        <v>1.6666666666666667</v>
      </c>
      <c r="I179" s="8">
        <f>IFERROR(IF(Table24[[#This Row],[%(QTY)]]&lt;1,1-Table24[[#This Row],[%(QTY)]],0),0)</f>
        <v>0</v>
      </c>
      <c r="J179" s="9">
        <f>IFERROR(Table24[[#This Row],[Acvh (AMNT)]]/Table24[[#This Row],[Target (AMNT)]],0)</f>
        <v>1.0023016675066436</v>
      </c>
      <c r="K179" s="8">
        <f>IFERROR(IF(Table24[[#This Row],[%(AMNT)]]&lt;1,1-Table24[[#This Row],[%(AMNT)]],0),0)</f>
        <v>0</v>
      </c>
    </row>
    <row r="180" spans="1:11" x14ac:dyDescent="0.25">
      <c r="A180" s="4" t="s">
        <v>116</v>
      </c>
      <c r="B180" s="4" t="s">
        <v>141</v>
      </c>
      <c r="C180" s="4" t="s">
        <v>96</v>
      </c>
      <c r="D180" s="7">
        <f>Table2[[#This Row],[Target (QTY)]]</f>
        <v>4</v>
      </c>
      <c r="E180" s="7">
        <f>Table2[[#This Row],[Target (AMNT)]]</f>
        <v>63207.384615384617</v>
      </c>
      <c r="F180" s="4">
        <f>COUNTIFS(Table1[Product],Table24[[#This Row],[Product]],Table1[Cabang],Table24[[#This Row],[Cabang]])</f>
        <v>2</v>
      </c>
      <c r="G180" s="4">
        <f>SUMIFS(Table1[Sale],Table1[Product],Table24[[#This Row],[Product]],Table1[Cabang],Table24[[#This Row],[Cabang]])</f>
        <v>18959.48717948718</v>
      </c>
      <c r="H180" s="9">
        <f>IFERROR(Table24[[#This Row],[Acvh (QTY)]]/Table24[[#This Row],[Target (QTY)]],0)</f>
        <v>0.5</v>
      </c>
      <c r="I180" s="8">
        <f>IFERROR(IF(Table24[[#This Row],[%(QTY)]]&lt;1,1-Table24[[#This Row],[%(QTY)]],0),0)</f>
        <v>0.5</v>
      </c>
      <c r="J180" s="9">
        <f>IFERROR(Table24[[#This Row],[Acvh (AMNT)]]/Table24[[#This Row],[Target (AMNT)]],0)</f>
        <v>0.29995683724069888</v>
      </c>
      <c r="K180" s="8">
        <f>IFERROR(IF(Table24[[#This Row],[%(AMNT)]]&lt;1,1-Table24[[#This Row],[%(AMNT)]],0),0)</f>
        <v>0.70004316275930112</v>
      </c>
    </row>
    <row r="181" spans="1:11" x14ac:dyDescent="0.25">
      <c r="A181" s="4" t="s">
        <v>116</v>
      </c>
      <c r="B181" s="4" t="s">
        <v>141</v>
      </c>
      <c r="C181" s="6" t="s">
        <v>100</v>
      </c>
      <c r="D181" s="7">
        <f>Table2[[#This Row],[Target (QTY)]]</f>
        <v>3</v>
      </c>
      <c r="E181" s="7">
        <f>Table2[[#This Row],[Target (AMNT)]]</f>
        <v>53486.642857142855</v>
      </c>
      <c r="F181" s="4">
        <f>COUNTIFS(Table1[Product],Table24[[#This Row],[Product]],Table1[Cabang],Table24[[#This Row],[Cabang]])</f>
        <v>4</v>
      </c>
      <c r="G181" s="4">
        <f>SUMIFS(Table1[Sale],Table1[Product],Table24[[#This Row],[Product]],Table1[Cabang],Table24[[#This Row],[Cabang]])</f>
        <v>45274.476190476184</v>
      </c>
      <c r="H181" s="9">
        <f>IFERROR(Table24[[#This Row],[Acvh (QTY)]]/Table24[[#This Row],[Target (QTY)]],0)</f>
        <v>1.3333333333333333</v>
      </c>
      <c r="I181" s="8">
        <f>IFERROR(IF(Table24[[#This Row],[%(QTY)]]&lt;1,1-Table24[[#This Row],[%(QTY)]],0),0)</f>
        <v>0</v>
      </c>
      <c r="J181" s="9">
        <f>IFERROR(Table24[[#This Row],[Acvh (AMNT)]]/Table24[[#This Row],[Target (AMNT)]],0)</f>
        <v>0.84646322468582491</v>
      </c>
      <c r="K181" s="8">
        <f>IFERROR(IF(Table24[[#This Row],[%(AMNT)]]&lt;1,1-Table24[[#This Row],[%(AMNT)]],0),0)</f>
        <v>0.15353677531417509</v>
      </c>
    </row>
    <row r="182" spans="1:11" x14ac:dyDescent="0.25">
      <c r="A182" s="4" t="s">
        <v>116</v>
      </c>
      <c r="B182" s="4" t="s">
        <v>142</v>
      </c>
      <c r="C182" s="4" t="s">
        <v>93</v>
      </c>
      <c r="D182" s="7">
        <f>Table2[[#This Row],[Target (QTY)]]</f>
        <v>2</v>
      </c>
      <c r="E182" s="7">
        <f>Table2[[#This Row],[Target (AMNT)]]</f>
        <v>16954.378048780487</v>
      </c>
      <c r="F182" s="4">
        <f>COUNTIFS(Table1[Product],Table24[[#This Row],[Product]],Table1[Cabang],Table24[[#This Row],[Cabang]])</f>
        <v>3</v>
      </c>
      <c r="G182" s="4">
        <f>SUMIFS(Table1[Sale],Table1[Product],Table24[[#This Row],[Product]],Table1[Cabang],Table24[[#This Row],[Cabang]])</f>
        <v>16541.195121951219</v>
      </c>
      <c r="H182" s="9">
        <f>IFERROR(Table24[[#This Row],[Acvh (QTY)]]/Table24[[#This Row],[Target (QTY)]],0)</f>
        <v>1.5</v>
      </c>
      <c r="I182" s="8">
        <f>IFERROR(IF(Table24[[#This Row],[%(QTY)]]&lt;1,1-Table24[[#This Row],[%(QTY)]],0),0)</f>
        <v>0</v>
      </c>
      <c r="J182" s="9">
        <f>IFERROR(Table24[[#This Row],[Acvh (AMNT)]]/Table24[[#This Row],[Target (AMNT)]],0)</f>
        <v>0.97562972079303212</v>
      </c>
      <c r="K182" s="8">
        <f>IFERROR(IF(Table24[[#This Row],[%(AMNT)]]&lt;1,1-Table24[[#This Row],[%(AMNT)]],0),0)</f>
        <v>2.4370279206967882E-2</v>
      </c>
    </row>
    <row r="183" spans="1:11" x14ac:dyDescent="0.25">
      <c r="A183" s="4" t="s">
        <v>116</v>
      </c>
      <c r="B183" s="4" t="s">
        <v>142</v>
      </c>
      <c r="C183" s="4" t="s">
        <v>101</v>
      </c>
      <c r="D183" s="7">
        <f>Table2[[#This Row],[Target (QTY)]]</f>
        <v>3</v>
      </c>
      <c r="E183" s="7">
        <f>Table2[[#This Row],[Target (AMNT)]]</f>
        <v>27922.46052631579</v>
      </c>
      <c r="F183" s="4">
        <f>COUNTIFS(Table1[Product],Table24[[#This Row],[Product]],Table1[Cabang],Table24[[#This Row],[Cabang]])</f>
        <v>2</v>
      </c>
      <c r="G183" s="4">
        <f>SUMIFS(Table1[Sale],Table1[Product],Table24[[#This Row],[Product]],Table1[Cabang],Table24[[#This Row],[Cabang]])</f>
        <v>12196.368421052632</v>
      </c>
      <c r="H183" s="9">
        <f>IFERROR(Table24[[#This Row],[Acvh (QTY)]]/Table24[[#This Row],[Target (QTY)]],0)</f>
        <v>0.66666666666666663</v>
      </c>
      <c r="I183" s="8">
        <f>IFERROR(IF(Table24[[#This Row],[%(QTY)]]&lt;1,1-Table24[[#This Row],[%(QTY)]],0),0)</f>
        <v>0.33333333333333337</v>
      </c>
      <c r="J183" s="9">
        <f>IFERROR(Table24[[#This Row],[Acvh (AMNT)]]/Table24[[#This Row],[Target (AMNT)]],0)</f>
        <v>0.43679418615555199</v>
      </c>
      <c r="K183" s="8">
        <f>IFERROR(IF(Table24[[#This Row],[%(AMNT)]]&lt;1,1-Table24[[#This Row],[%(AMNT)]],0),0)</f>
        <v>0.56320581384444801</v>
      </c>
    </row>
    <row r="184" spans="1:11" x14ac:dyDescent="0.25">
      <c r="A184" s="4" t="s">
        <v>116</v>
      </c>
      <c r="B184" s="4" t="s">
        <v>142</v>
      </c>
      <c r="C184" s="4" t="s">
        <v>97</v>
      </c>
      <c r="D184" s="7">
        <f>Table2[[#This Row],[Target (QTY)]]</f>
        <v>5</v>
      </c>
      <c r="E184" s="7">
        <f>Table2[[#This Row],[Target (AMNT)]]</f>
        <v>50377.469362745098</v>
      </c>
      <c r="F184" s="4">
        <f>COUNTIFS(Table1[Product],Table24[[#This Row],[Product]],Table1[Cabang],Table24[[#This Row],[Cabang]])</f>
        <v>4</v>
      </c>
      <c r="G184" s="4">
        <f>SUMIFS(Table1[Sale],Table1[Product],Table24[[#This Row],[Product]],Table1[Cabang],Table24[[#This Row],[Cabang]])</f>
        <v>25886.215686274511</v>
      </c>
      <c r="H184" s="9">
        <f>IFERROR(Table24[[#This Row],[Acvh (QTY)]]/Table24[[#This Row],[Target (QTY)]],0)</f>
        <v>0.8</v>
      </c>
      <c r="I184" s="8">
        <f>IFERROR(IF(Table24[[#This Row],[%(QTY)]]&lt;1,1-Table24[[#This Row],[%(QTY)]],0),0)</f>
        <v>0.19999999999999996</v>
      </c>
      <c r="J184" s="9">
        <f>IFERROR(Table24[[#This Row],[Acvh (AMNT)]]/Table24[[#This Row],[Target (AMNT)]],0)</f>
        <v>0.51384509809096846</v>
      </c>
      <c r="K184" s="8">
        <f>IFERROR(IF(Table24[[#This Row],[%(AMNT)]]&lt;1,1-Table24[[#This Row],[%(AMNT)]],0),0)</f>
        <v>0.48615490190903154</v>
      </c>
    </row>
    <row r="185" spans="1:11" x14ac:dyDescent="0.25">
      <c r="A185" s="4" t="s">
        <v>116</v>
      </c>
      <c r="B185" s="4" t="s">
        <v>142</v>
      </c>
      <c r="C185" s="4" t="s">
        <v>98</v>
      </c>
      <c r="D185" s="7">
        <f>Table2[[#This Row],[Target (QTY)]]</f>
        <v>7</v>
      </c>
      <c r="E185" s="7">
        <f>Table2[[#This Row],[Target (AMNT)]]</f>
        <v>80300.84210526316</v>
      </c>
      <c r="F185" s="4">
        <f>COUNTIFS(Table1[Product],Table24[[#This Row],[Product]],Table1[Cabang],Table24[[#This Row],[Cabang]])</f>
        <v>5</v>
      </c>
      <c r="G185" s="4">
        <f>SUMIFS(Table1[Sale],Table1[Product],Table24[[#This Row],[Product]],Table1[Cabang],Table24[[#This Row],[Cabang]])</f>
        <v>34572.68421052632</v>
      </c>
      <c r="H185" s="9">
        <f>IFERROR(Table24[[#This Row],[Acvh (QTY)]]/Table24[[#This Row],[Target (QTY)]],0)</f>
        <v>0.7142857142857143</v>
      </c>
      <c r="I185" s="8">
        <f>IFERROR(IF(Table24[[#This Row],[%(QTY)]]&lt;1,1-Table24[[#This Row],[%(QTY)]],0),0)</f>
        <v>0.2857142857142857</v>
      </c>
      <c r="J185" s="9">
        <f>IFERROR(Table24[[#This Row],[Acvh (AMNT)]]/Table24[[#This Row],[Target (AMNT)]],0)</f>
        <v>0.43053949752116388</v>
      </c>
      <c r="K185" s="8">
        <f>IFERROR(IF(Table24[[#This Row],[%(AMNT)]]&lt;1,1-Table24[[#This Row],[%(AMNT)]],0),0)</f>
        <v>0.56946050247883617</v>
      </c>
    </row>
    <row r="186" spans="1:11" x14ac:dyDescent="0.25">
      <c r="A186" s="4" t="s">
        <v>116</v>
      </c>
      <c r="B186" s="4" t="s">
        <v>142</v>
      </c>
      <c r="C186" s="4" t="s">
        <v>99</v>
      </c>
      <c r="D186" s="7">
        <f>Table2[[#This Row],[Target (QTY)]]</f>
        <v>4</v>
      </c>
      <c r="E186" s="7">
        <f>Table2[[#This Row],[Target (AMNT)]]</f>
        <v>49496.727272727272</v>
      </c>
      <c r="F186" s="4">
        <f>COUNTIFS(Table1[Product],Table24[[#This Row],[Product]],Table1[Cabang],Table24[[#This Row],[Cabang]])</f>
        <v>3</v>
      </c>
      <c r="G186" s="4">
        <f>SUMIFS(Table1[Sale],Table1[Product],Table24[[#This Row],[Product]],Table1[Cabang],Table24[[#This Row],[Cabang]])</f>
        <v>22215.81818181818</v>
      </c>
      <c r="H186" s="9">
        <f>IFERROR(Table24[[#This Row],[Acvh (QTY)]]/Table24[[#This Row],[Target (QTY)]],0)</f>
        <v>0.75</v>
      </c>
      <c r="I186" s="8">
        <f>IFERROR(IF(Table24[[#This Row],[%(QTY)]]&lt;1,1-Table24[[#This Row],[%(QTY)]],0),0)</f>
        <v>0.25</v>
      </c>
      <c r="J186" s="9">
        <f>IFERROR(Table24[[#This Row],[Acvh (AMNT)]]/Table24[[#This Row],[Target (AMNT)]],0)</f>
        <v>0.44883408269417258</v>
      </c>
      <c r="K186" s="8">
        <f>IFERROR(IF(Table24[[#This Row],[%(AMNT)]]&lt;1,1-Table24[[#This Row],[%(AMNT)]],0),0)</f>
        <v>0.55116591730582742</v>
      </c>
    </row>
    <row r="187" spans="1:11" x14ac:dyDescent="0.25">
      <c r="A187" s="4" t="s">
        <v>116</v>
      </c>
      <c r="B187" s="4" t="s">
        <v>142</v>
      </c>
      <c r="C187" s="4" t="s">
        <v>95</v>
      </c>
      <c r="D187" s="7">
        <f>Table2[[#This Row],[Target (QTY)]]</f>
        <v>2</v>
      </c>
      <c r="E187" s="7">
        <f>Table2[[#This Row],[Target (AMNT)]]</f>
        <v>25027.75</v>
      </c>
      <c r="F187" s="4">
        <f>COUNTIFS(Table1[Product],Table24[[#This Row],[Product]],Table1[Cabang],Table24[[#This Row],[Cabang]])</f>
        <v>2</v>
      </c>
      <c r="G187" s="4">
        <f>SUMIFS(Table1[Sale],Table1[Product],Table24[[#This Row],[Product]],Table1[Cabang],Table24[[#This Row],[Cabang]])</f>
        <v>15833.692307692309</v>
      </c>
      <c r="H187" s="9">
        <f>IFERROR(Table24[[#This Row],[Acvh (QTY)]]/Table24[[#This Row],[Target (QTY)]],0)</f>
        <v>1</v>
      </c>
      <c r="I187" s="8">
        <f>IFERROR(IF(Table24[[#This Row],[%(QTY)]]&lt;1,1-Table24[[#This Row],[%(QTY)]],0),0)</f>
        <v>0</v>
      </c>
      <c r="J187" s="9">
        <f>IFERROR(Table24[[#This Row],[Acvh (AMNT)]]/Table24[[#This Row],[Target (AMNT)]],0)</f>
        <v>0.63264545585169696</v>
      </c>
      <c r="K187" s="8">
        <f>IFERROR(IF(Table24[[#This Row],[%(AMNT)]]&lt;1,1-Table24[[#This Row],[%(AMNT)]],0),0)</f>
        <v>0.36735454414830304</v>
      </c>
    </row>
    <row r="188" spans="1:11" x14ac:dyDescent="0.25">
      <c r="A188" s="4" t="s">
        <v>116</v>
      </c>
      <c r="B188" s="4" t="s">
        <v>142</v>
      </c>
      <c r="C188" s="4" t="s">
        <v>94</v>
      </c>
      <c r="D188" s="7">
        <f>Table2[[#This Row],[Target (QTY)]]</f>
        <v>3</v>
      </c>
      <c r="E188" s="7">
        <f>Table2[[#This Row],[Target (AMNT)]]</f>
        <v>39933.61548913044</v>
      </c>
      <c r="F188" s="4">
        <f>COUNTIFS(Table1[Product],Table24[[#This Row],[Product]],Table1[Cabang],Table24[[#This Row],[Cabang]])</f>
        <v>4</v>
      </c>
      <c r="G188" s="4">
        <f>SUMIFS(Table1[Sale],Table1[Product],Table24[[#This Row],[Product]],Table1[Cabang],Table24[[#This Row],[Cabang]])</f>
        <v>33754.043478260872</v>
      </c>
      <c r="H188" s="9">
        <f>IFERROR(Table24[[#This Row],[Acvh (QTY)]]/Table24[[#This Row],[Target (QTY)]],0)</f>
        <v>1.3333333333333333</v>
      </c>
      <c r="I188" s="8">
        <f>IFERROR(IF(Table24[[#This Row],[%(QTY)]]&lt;1,1-Table24[[#This Row],[%(QTY)]],0),0)</f>
        <v>0</v>
      </c>
      <c r="J188" s="9">
        <f>IFERROR(Table24[[#This Row],[Acvh (AMNT)]]/Table24[[#This Row],[Target (AMNT)]],0)</f>
        <v>0.84525388109294564</v>
      </c>
      <c r="K188" s="8">
        <f>IFERROR(IF(Table24[[#This Row],[%(AMNT)]]&lt;1,1-Table24[[#This Row],[%(AMNT)]],0),0)</f>
        <v>0.15474611890705436</v>
      </c>
    </row>
    <row r="189" spans="1:11" x14ac:dyDescent="0.25">
      <c r="A189" s="4" t="s">
        <v>116</v>
      </c>
      <c r="B189" s="4" t="s">
        <v>142</v>
      </c>
      <c r="C189" s="4" t="s">
        <v>92</v>
      </c>
      <c r="D189" s="7">
        <f>Table2[[#This Row],[Target (QTY)]]</f>
        <v>6</v>
      </c>
      <c r="E189" s="7">
        <f>Table2[[#This Row],[Target (AMNT)]]</f>
        <v>84582.953883495153</v>
      </c>
      <c r="F189" s="4">
        <f>COUNTIFS(Table1[Product],Table24[[#This Row],[Product]],Table1[Cabang],Table24[[#This Row],[Cabang]])</f>
        <v>4</v>
      </c>
      <c r="G189" s="4">
        <f>SUMIFS(Table1[Sale],Table1[Product],Table24[[#This Row],[Product]],Table1[Cabang],Table24[[#This Row],[Cabang]])</f>
        <v>35948.699029126212</v>
      </c>
      <c r="H189" s="9">
        <f>IFERROR(Table24[[#This Row],[Acvh (QTY)]]/Table24[[#This Row],[Target (QTY)]],0)</f>
        <v>0.66666666666666663</v>
      </c>
      <c r="I189" s="8">
        <f>IFERROR(IF(Table24[[#This Row],[%(QTY)]]&lt;1,1-Table24[[#This Row],[%(QTY)]],0),0)</f>
        <v>0.33333333333333337</v>
      </c>
      <c r="J189" s="9">
        <f>IFERROR(Table24[[#This Row],[Acvh (AMNT)]]/Table24[[#This Row],[Target (AMNT)]],0)</f>
        <v>0.42501115625072722</v>
      </c>
      <c r="K189" s="8">
        <f>IFERROR(IF(Table24[[#This Row],[%(AMNT)]]&lt;1,1-Table24[[#This Row],[%(AMNT)]],0),0)</f>
        <v>0.57498884374927273</v>
      </c>
    </row>
    <row r="190" spans="1:11" x14ac:dyDescent="0.25">
      <c r="A190" s="4" t="s">
        <v>116</v>
      </c>
      <c r="B190" s="4" t="s">
        <v>142</v>
      </c>
      <c r="C190" s="4" t="s">
        <v>96</v>
      </c>
      <c r="D190" s="7">
        <f>Table2[[#This Row],[Target (QTY)]]</f>
        <v>3</v>
      </c>
      <c r="E190" s="7">
        <f>Table2[[#This Row],[Target (AMNT)]]</f>
        <v>44936.5</v>
      </c>
      <c r="F190" s="4">
        <f>COUNTIFS(Table1[Product],Table24[[#This Row],[Product]],Table1[Cabang],Table24[[#This Row],[Cabang]])</f>
        <v>3</v>
      </c>
      <c r="G190" s="4">
        <f>SUMIFS(Table1[Sale],Table1[Product],Table24[[#This Row],[Product]],Table1[Cabang],Table24[[#This Row],[Cabang]])</f>
        <v>28586.23076923077</v>
      </c>
      <c r="H190" s="9">
        <f>IFERROR(Table24[[#This Row],[Acvh (QTY)]]/Table24[[#This Row],[Target (QTY)]],0)</f>
        <v>1</v>
      </c>
      <c r="I190" s="8">
        <f>IFERROR(IF(Table24[[#This Row],[%(QTY)]]&lt;1,1-Table24[[#This Row],[%(QTY)]],0),0)</f>
        <v>0</v>
      </c>
      <c r="J190" s="9">
        <f>IFERROR(Table24[[#This Row],[Acvh (AMNT)]]/Table24[[#This Row],[Target (AMNT)]],0)</f>
        <v>0.63614724709825576</v>
      </c>
      <c r="K190" s="8">
        <f>IFERROR(IF(Table24[[#This Row],[%(AMNT)]]&lt;1,1-Table24[[#This Row],[%(AMNT)]],0),0)</f>
        <v>0.36385275290174424</v>
      </c>
    </row>
    <row r="191" spans="1:11" x14ac:dyDescent="0.25">
      <c r="A191" s="4" t="s">
        <v>116</v>
      </c>
      <c r="B191" s="4" t="s">
        <v>142</v>
      </c>
      <c r="C191" s="6" t="s">
        <v>100</v>
      </c>
      <c r="D191" s="7">
        <f>Table2[[#This Row],[Target (QTY)]]</f>
        <v>3</v>
      </c>
      <c r="E191" s="7">
        <f>Table2[[#This Row],[Target (AMNT)]]</f>
        <v>56425.469387755096</v>
      </c>
      <c r="F191" s="4">
        <f>COUNTIFS(Table1[Product],Table24[[#This Row],[Product]],Table1[Cabang],Table24[[#This Row],[Cabang]])</f>
        <v>9</v>
      </c>
      <c r="G191" s="4">
        <f>SUMIFS(Table1[Sale],Table1[Product],Table24[[#This Row],[Product]],Table1[Cabang],Table24[[#This Row],[Cabang]])</f>
        <v>101170.57142857142</v>
      </c>
      <c r="H191" s="9">
        <f>IFERROR(Table24[[#This Row],[Acvh (QTY)]]/Table24[[#This Row],[Target (QTY)]],0)</f>
        <v>3</v>
      </c>
      <c r="I191" s="8">
        <f>IFERROR(IF(Table24[[#This Row],[%(QTY)]]&lt;1,1-Table24[[#This Row],[%(QTY)]],0),0)</f>
        <v>0</v>
      </c>
      <c r="J191" s="9">
        <f>IFERROR(Table24[[#This Row],[Acvh (AMNT)]]/Table24[[#This Row],[Target (AMNT)]],0)</f>
        <v>1.7929947686093413</v>
      </c>
      <c r="K191" s="8">
        <f>IFERROR(IF(Table24[[#This Row],[%(AMNT)]]&lt;1,1-Table24[[#This Row],[%(AMNT)]],0),0)</f>
        <v>0</v>
      </c>
    </row>
    <row r="192" spans="1:11" x14ac:dyDescent="0.25">
      <c r="A192" s="4" t="s">
        <v>116</v>
      </c>
      <c r="B192" s="4" t="s">
        <v>143</v>
      </c>
      <c r="C192" s="4" t="s">
        <v>93</v>
      </c>
      <c r="D192" s="7">
        <f>Table2[[#This Row],[Target (QTY)]]</f>
        <v>4</v>
      </c>
      <c r="E192" s="7">
        <f>Table2[[#This Row],[Target (AMNT)]]</f>
        <v>35771.874564459933</v>
      </c>
      <c r="F192" s="4">
        <f>COUNTIFS(Table1[Product],Table24[[#This Row],[Product]],Table1[Cabang],Table24[[#This Row],[Cabang]])</f>
        <v>4</v>
      </c>
      <c r="G192" s="4">
        <f>SUMIFS(Table1[Sale],Table1[Product],Table24[[#This Row],[Product]],Table1[Cabang],Table24[[#This Row],[Cabang]])</f>
        <v>21898.926829268294</v>
      </c>
      <c r="H192" s="9">
        <f>IFERROR(Table24[[#This Row],[Acvh (QTY)]]/Table24[[#This Row],[Target (QTY)]],0)</f>
        <v>1</v>
      </c>
      <c r="I192" s="8">
        <f>IFERROR(IF(Table24[[#This Row],[%(QTY)]]&lt;1,1-Table24[[#This Row],[%(QTY)]],0),0)</f>
        <v>0</v>
      </c>
      <c r="J192" s="9">
        <f>IFERROR(Table24[[#This Row],[Acvh (AMNT)]]/Table24[[#This Row],[Target (AMNT)]],0)</f>
        <v>0.61218281389774609</v>
      </c>
      <c r="K192" s="8">
        <f>IFERROR(IF(Table24[[#This Row],[%(AMNT)]]&lt;1,1-Table24[[#This Row],[%(AMNT)]],0),0)</f>
        <v>0.38781718610225391</v>
      </c>
    </row>
    <row r="193" spans="1:11" x14ac:dyDescent="0.25">
      <c r="A193" s="4" t="s">
        <v>116</v>
      </c>
      <c r="B193" s="4" t="s">
        <v>143</v>
      </c>
      <c r="C193" s="4" t="s">
        <v>101</v>
      </c>
      <c r="D193" s="7">
        <f>Table2[[#This Row],[Target (QTY)]]</f>
        <v>4</v>
      </c>
      <c r="E193" s="7">
        <f>Table2[[#This Row],[Target (AMNT)]]</f>
        <v>37229.947368421053</v>
      </c>
      <c r="F193" s="4">
        <f>COUNTIFS(Table1[Product],Table24[[#This Row],[Product]],Table1[Cabang],Table24[[#This Row],[Cabang]])</f>
        <v>3</v>
      </c>
      <c r="G193" s="4">
        <f>SUMIFS(Table1[Sale],Table1[Product],Table24[[#This Row],[Product]],Table1[Cabang],Table24[[#This Row],[Cabang]])</f>
        <v>17953.052631578947</v>
      </c>
      <c r="H193" s="9">
        <f>IFERROR(Table24[[#This Row],[Acvh (QTY)]]/Table24[[#This Row],[Target (QTY)]],0)</f>
        <v>0.75</v>
      </c>
      <c r="I193" s="8">
        <f>IFERROR(IF(Table24[[#This Row],[%(QTY)]]&lt;1,1-Table24[[#This Row],[%(QTY)]],0),0)</f>
        <v>0.25</v>
      </c>
      <c r="J193" s="9">
        <f>IFERROR(Table24[[#This Row],[Acvh (AMNT)]]/Table24[[#This Row],[Target (AMNT)]],0)</f>
        <v>0.48222073627767115</v>
      </c>
      <c r="K193" s="8">
        <f>IFERROR(IF(Table24[[#This Row],[%(AMNT)]]&lt;1,1-Table24[[#This Row],[%(AMNT)]],0),0)</f>
        <v>0.51777926372232885</v>
      </c>
    </row>
    <row r="194" spans="1:11" x14ac:dyDescent="0.25">
      <c r="A194" s="4" t="s">
        <v>116</v>
      </c>
      <c r="B194" s="4" t="s">
        <v>143</v>
      </c>
      <c r="C194" s="4" t="s">
        <v>97</v>
      </c>
      <c r="D194" s="7">
        <f>Table2[[#This Row],[Target (QTY)]]</f>
        <v>6</v>
      </c>
      <c r="E194" s="7">
        <f>Table2[[#This Row],[Target (AMNT)]]</f>
        <v>60452.963235294112</v>
      </c>
      <c r="F194" s="4">
        <f>COUNTIFS(Table1[Product],Table24[[#This Row],[Product]],Table1[Cabang],Table24[[#This Row],[Cabang]])</f>
        <v>2</v>
      </c>
      <c r="G194" s="4">
        <f>SUMIFS(Table1[Sale],Table1[Product],Table24[[#This Row],[Product]],Table1[Cabang],Table24[[#This Row],[Cabang]])</f>
        <v>12552.607843137255</v>
      </c>
      <c r="H194" s="9">
        <f>IFERROR(Table24[[#This Row],[Acvh (QTY)]]/Table24[[#This Row],[Target (QTY)]],0)</f>
        <v>0.33333333333333331</v>
      </c>
      <c r="I194" s="8">
        <f>IFERROR(IF(Table24[[#This Row],[%(QTY)]]&lt;1,1-Table24[[#This Row],[%(QTY)]],0),0)</f>
        <v>0.66666666666666674</v>
      </c>
      <c r="J194" s="9">
        <f>IFERROR(Table24[[#This Row],[Acvh (AMNT)]]/Table24[[#This Row],[Target (AMNT)]],0)</f>
        <v>0.20764255664821896</v>
      </c>
      <c r="K194" s="8">
        <f>IFERROR(IF(Table24[[#This Row],[%(AMNT)]]&lt;1,1-Table24[[#This Row],[%(AMNT)]],0),0)</f>
        <v>0.79235744335178104</v>
      </c>
    </row>
    <row r="195" spans="1:11" x14ac:dyDescent="0.25">
      <c r="A195" s="4" t="s">
        <v>116</v>
      </c>
      <c r="B195" s="4" t="s">
        <v>143</v>
      </c>
      <c r="C195" s="4" t="s">
        <v>98</v>
      </c>
      <c r="D195" s="7">
        <f>Table2[[#This Row],[Target (QTY)]]</f>
        <v>3</v>
      </c>
      <c r="E195" s="7">
        <f>Table2[[#This Row],[Target (AMNT)]]</f>
        <v>32622.21710526316</v>
      </c>
      <c r="F195" s="4">
        <f>COUNTIFS(Table1[Product],Table24[[#This Row],[Product]],Table1[Cabang],Table24[[#This Row],[Cabang]])</f>
        <v>2</v>
      </c>
      <c r="G195" s="4">
        <f>SUMIFS(Table1[Sale],Table1[Product],Table24[[#This Row],[Product]],Table1[Cabang],Table24[[#This Row],[Cabang]])</f>
        <v>13975.473684210527</v>
      </c>
      <c r="H195" s="9">
        <f>IFERROR(Table24[[#This Row],[Acvh (QTY)]]/Table24[[#This Row],[Target (QTY)]],0)</f>
        <v>0.66666666666666663</v>
      </c>
      <c r="I195" s="8">
        <f>IFERROR(IF(Table24[[#This Row],[%(QTY)]]&lt;1,1-Table24[[#This Row],[%(QTY)]],0),0)</f>
        <v>0.33333333333333337</v>
      </c>
      <c r="J195" s="9">
        <f>IFERROR(Table24[[#This Row],[Acvh (AMNT)]]/Table24[[#This Row],[Target (AMNT)]],0)</f>
        <v>0.42840355206745806</v>
      </c>
      <c r="K195" s="8">
        <f>IFERROR(IF(Table24[[#This Row],[%(AMNT)]]&lt;1,1-Table24[[#This Row],[%(AMNT)]],0),0)</f>
        <v>0.57159644793254194</v>
      </c>
    </row>
    <row r="196" spans="1:11" x14ac:dyDescent="0.25">
      <c r="A196" s="4" t="s">
        <v>116</v>
      </c>
      <c r="B196" s="4" t="s">
        <v>143</v>
      </c>
      <c r="C196" s="4" t="s">
        <v>99</v>
      </c>
      <c r="D196" s="7">
        <f>Table2[[#This Row],[Target (QTY)]]</f>
        <v>6</v>
      </c>
      <c r="E196" s="7">
        <f>Table2[[#This Row],[Target (AMNT)]]</f>
        <v>70378.159090909088</v>
      </c>
      <c r="F196" s="4">
        <f>COUNTIFS(Table1[Product],Table24[[#This Row],[Product]],Table1[Cabang],Table24[[#This Row],[Cabang]])</f>
        <v>2</v>
      </c>
      <c r="G196" s="4">
        <f>SUMIFS(Table1[Sale],Table1[Product],Table24[[#This Row],[Product]],Table1[Cabang],Table24[[#This Row],[Cabang]])</f>
        <v>14604.545454545454</v>
      </c>
      <c r="H196" s="9">
        <f>IFERROR(Table24[[#This Row],[Acvh (QTY)]]/Table24[[#This Row],[Target (QTY)]],0)</f>
        <v>0.33333333333333331</v>
      </c>
      <c r="I196" s="8">
        <f>IFERROR(IF(Table24[[#This Row],[%(QTY)]]&lt;1,1-Table24[[#This Row],[%(QTY)]],0),0)</f>
        <v>0.66666666666666674</v>
      </c>
      <c r="J196" s="9">
        <f>IFERROR(Table24[[#This Row],[Acvh (AMNT)]]/Table24[[#This Row],[Target (AMNT)]],0)</f>
        <v>0.20751530934022339</v>
      </c>
      <c r="K196" s="8">
        <f>IFERROR(IF(Table24[[#This Row],[%(AMNT)]]&lt;1,1-Table24[[#This Row],[%(AMNT)]],0),0)</f>
        <v>0.79248469065977667</v>
      </c>
    </row>
    <row r="197" spans="1:11" x14ac:dyDescent="0.25">
      <c r="A197" s="4" t="s">
        <v>116</v>
      </c>
      <c r="B197" s="4" t="s">
        <v>143</v>
      </c>
      <c r="C197" s="4" t="s">
        <v>95</v>
      </c>
      <c r="D197" s="7">
        <f>Table2[[#This Row],[Target (QTY)]]</f>
        <v>2</v>
      </c>
      <c r="E197" s="7">
        <f>Table2[[#This Row],[Target (AMNT)]]</f>
        <v>26402.901098901097</v>
      </c>
      <c r="F197" s="4">
        <f>COUNTIFS(Table1[Product],Table24[[#This Row],[Product]],Table1[Cabang],Table24[[#This Row],[Cabang]])</f>
        <v>8</v>
      </c>
      <c r="G197" s="4">
        <f>SUMIFS(Table1[Sale],Table1[Product],Table24[[#This Row],[Product]],Table1[Cabang],Table24[[#This Row],[Cabang]])</f>
        <v>64142.769230769241</v>
      </c>
      <c r="H197" s="9">
        <f>IFERROR(Table24[[#This Row],[Acvh (QTY)]]/Table24[[#This Row],[Target (QTY)]],0)</f>
        <v>4</v>
      </c>
      <c r="I197" s="8">
        <f>IFERROR(IF(Table24[[#This Row],[%(QTY)]]&lt;1,1-Table24[[#This Row],[%(QTY)]],0),0)</f>
        <v>0</v>
      </c>
      <c r="J197" s="9">
        <f>IFERROR(Table24[[#This Row],[Acvh (AMNT)]]/Table24[[#This Row],[Target (AMNT)]],0)</f>
        <v>2.4293833844432684</v>
      </c>
      <c r="K197" s="8">
        <f>IFERROR(IF(Table24[[#This Row],[%(AMNT)]]&lt;1,1-Table24[[#This Row],[%(AMNT)]],0),0)</f>
        <v>0</v>
      </c>
    </row>
    <row r="198" spans="1:11" x14ac:dyDescent="0.25">
      <c r="A198" s="4" t="s">
        <v>116</v>
      </c>
      <c r="B198" s="4" t="s">
        <v>143</v>
      </c>
      <c r="C198" s="4" t="s">
        <v>94</v>
      </c>
      <c r="D198" s="7">
        <f>Table2[[#This Row],[Target (QTY)]]</f>
        <v>7</v>
      </c>
      <c r="E198" s="7">
        <f>Table2[[#This Row],[Target (AMNT)]]</f>
        <v>98298.130434782623</v>
      </c>
      <c r="F198" s="4">
        <f>COUNTIFS(Table1[Product],Table24[[#This Row],[Product]],Table1[Cabang],Table24[[#This Row],[Cabang]])</f>
        <v>8</v>
      </c>
      <c r="G198" s="4">
        <f>SUMIFS(Table1[Sale],Table1[Product],Table24[[#This Row],[Product]],Table1[Cabang],Table24[[#This Row],[Cabang]])</f>
        <v>67204.086956521744</v>
      </c>
      <c r="H198" s="9">
        <f>IFERROR(Table24[[#This Row],[Acvh (QTY)]]/Table24[[#This Row],[Target (QTY)]],0)</f>
        <v>1.1428571428571428</v>
      </c>
      <c r="I198" s="8">
        <f>IFERROR(IF(Table24[[#This Row],[%(QTY)]]&lt;1,1-Table24[[#This Row],[%(QTY)]],0),0)</f>
        <v>0</v>
      </c>
      <c r="J198" s="9">
        <f>IFERROR(Table24[[#This Row],[Acvh (AMNT)]]/Table24[[#This Row],[Target (AMNT)]],0)</f>
        <v>0.68367614581550262</v>
      </c>
      <c r="K198" s="8">
        <f>IFERROR(IF(Table24[[#This Row],[%(AMNT)]]&lt;1,1-Table24[[#This Row],[%(AMNT)]],0),0)</f>
        <v>0.31632385418449738</v>
      </c>
    </row>
    <row r="199" spans="1:11" x14ac:dyDescent="0.25">
      <c r="A199" s="4" t="s">
        <v>116</v>
      </c>
      <c r="B199" s="4" t="s">
        <v>143</v>
      </c>
      <c r="C199" s="4" t="s">
        <v>92</v>
      </c>
      <c r="D199" s="7">
        <f>Table2[[#This Row],[Target (QTY)]]</f>
        <v>5</v>
      </c>
      <c r="E199" s="7">
        <f>Table2[[#This Row],[Target (AMNT)]]</f>
        <v>70485.794902912618</v>
      </c>
      <c r="F199" s="4">
        <f>COUNTIFS(Table1[Product],Table24[[#This Row],[Product]],Table1[Cabang],Table24[[#This Row],[Cabang]])</f>
        <v>2</v>
      </c>
      <c r="G199" s="4">
        <f>SUMIFS(Table1[Sale],Table1[Product],Table24[[#This Row],[Product]],Table1[Cabang],Table24[[#This Row],[Cabang]])</f>
        <v>18250.349514563106</v>
      </c>
      <c r="H199" s="9">
        <f>IFERROR(Table24[[#This Row],[Acvh (QTY)]]/Table24[[#This Row],[Target (QTY)]],0)</f>
        <v>0.4</v>
      </c>
      <c r="I199" s="8">
        <f>IFERROR(IF(Table24[[#This Row],[%(QTY)]]&lt;1,1-Table24[[#This Row],[%(QTY)]],0),0)</f>
        <v>0.6</v>
      </c>
      <c r="J199" s="9">
        <f>IFERROR(Table24[[#This Row],[Acvh (AMNT)]]/Table24[[#This Row],[Target (AMNT)]],0)</f>
        <v>0.25892237634123588</v>
      </c>
      <c r="K199" s="8">
        <f>IFERROR(IF(Table24[[#This Row],[%(AMNT)]]&lt;1,1-Table24[[#This Row],[%(AMNT)]],0),0)</f>
        <v>0.74107762365876417</v>
      </c>
    </row>
    <row r="200" spans="1:11" x14ac:dyDescent="0.25">
      <c r="A200" s="4" t="s">
        <v>116</v>
      </c>
      <c r="B200" s="4" t="s">
        <v>143</v>
      </c>
      <c r="C200" s="4" t="s">
        <v>96</v>
      </c>
      <c r="D200" s="7">
        <f>Table2[[#This Row],[Target (QTY)]]</f>
        <v>7</v>
      </c>
      <c r="E200" s="7">
        <f>Table2[[#This Row],[Target (AMNT)]]</f>
        <v>104851.83333333334</v>
      </c>
      <c r="F200" s="4">
        <f>COUNTIFS(Table1[Product],Table24[[#This Row],[Product]],Table1[Cabang],Table24[[#This Row],[Cabang]])</f>
        <v>4</v>
      </c>
      <c r="G200" s="4">
        <f>SUMIFS(Table1[Sale],Table1[Product],Table24[[#This Row],[Product]],Table1[Cabang],Table24[[#This Row],[Cabang]])</f>
        <v>37696.974358974359</v>
      </c>
      <c r="H200" s="9">
        <f>IFERROR(Table24[[#This Row],[Acvh (QTY)]]/Table24[[#This Row],[Target (QTY)]],0)</f>
        <v>0.5714285714285714</v>
      </c>
      <c r="I200" s="8">
        <f>IFERROR(IF(Table24[[#This Row],[%(QTY)]]&lt;1,1-Table24[[#This Row],[%(QTY)]],0),0)</f>
        <v>0.4285714285714286</v>
      </c>
      <c r="J200" s="9">
        <f>IFERROR(Table24[[#This Row],[Acvh (AMNT)]]/Table24[[#This Row],[Target (AMNT)]],0)</f>
        <v>0.35952613474227302</v>
      </c>
      <c r="K200" s="8">
        <f>IFERROR(IF(Table24[[#This Row],[%(AMNT)]]&lt;1,1-Table24[[#This Row],[%(AMNT)]],0),0)</f>
        <v>0.64047386525772698</v>
      </c>
    </row>
    <row r="201" spans="1:11" x14ac:dyDescent="0.25">
      <c r="A201" s="4" t="s">
        <v>116</v>
      </c>
      <c r="B201" s="4" t="s">
        <v>143</v>
      </c>
      <c r="C201" s="6" t="s">
        <v>100</v>
      </c>
      <c r="D201" s="7">
        <f>Table2[[#This Row],[Target (QTY)]]</f>
        <v>7</v>
      </c>
      <c r="E201" s="7">
        <f>Table2[[#This Row],[Target (AMNT)]]</f>
        <v>124802.16666666666</v>
      </c>
      <c r="F201" s="4">
        <f>COUNTIFS(Table1[Product],Table24[[#This Row],[Product]],Table1[Cabang],Table24[[#This Row],[Cabang]])</f>
        <v>4</v>
      </c>
      <c r="G201" s="4">
        <f>SUMIFS(Table1[Sale],Table1[Product],Table24[[#This Row],[Product]],Table1[Cabang],Table24[[#This Row],[Cabang]])</f>
        <v>45091.476190476184</v>
      </c>
      <c r="H201" s="9">
        <f>IFERROR(Table24[[#This Row],[Acvh (QTY)]]/Table24[[#This Row],[Target (QTY)]],0)</f>
        <v>0.5714285714285714</v>
      </c>
      <c r="I201" s="8">
        <f>IFERROR(IF(Table24[[#This Row],[%(QTY)]]&lt;1,1-Table24[[#This Row],[%(QTY)]],0),0)</f>
        <v>0.4285714285714286</v>
      </c>
      <c r="J201" s="9">
        <f>IFERROR(Table24[[#This Row],[Acvh (AMNT)]]/Table24[[#This Row],[Target (AMNT)]],0)</f>
        <v>0.36130363273989252</v>
      </c>
      <c r="K201" s="8">
        <f>IFERROR(IF(Table24[[#This Row],[%(AMNT)]]&lt;1,1-Table24[[#This Row],[%(AMNT)]],0),0)</f>
        <v>0.63869636726010748</v>
      </c>
    </row>
    <row r="202" spans="1:11" x14ac:dyDescent="0.25">
      <c r="A202" s="4" t="s">
        <v>117</v>
      </c>
      <c r="B202" s="4" t="s">
        <v>144</v>
      </c>
      <c r="C202" s="4" t="s">
        <v>93</v>
      </c>
      <c r="D202" s="7">
        <f>Table2[[#This Row],[Target (QTY)]]</f>
        <v>7</v>
      </c>
      <c r="E202" s="7">
        <f>Table2[[#This Row],[Target (AMNT)]]</f>
        <v>59340.323170731703</v>
      </c>
      <c r="F202" s="4">
        <f>COUNTIFS(Table1[Product],Table24[[#This Row],[Product]],Table1[Cabang],Table24[[#This Row],[Cabang]])</f>
        <v>3</v>
      </c>
      <c r="G202" s="4">
        <f>SUMIFS(Table1[Sale],Table1[Product],Table24[[#This Row],[Product]],Table1[Cabang],Table24[[#This Row],[Cabang]])</f>
        <v>16174.195121951219</v>
      </c>
      <c r="H202" s="9">
        <f>IFERROR(Table24[[#This Row],[Acvh (QTY)]]/Table24[[#This Row],[Target (QTY)]],0)</f>
        <v>0.42857142857142855</v>
      </c>
      <c r="I202" s="8">
        <f>IFERROR(IF(Table24[[#This Row],[%(QTY)]]&lt;1,1-Table24[[#This Row],[%(QTY)]],0),0)</f>
        <v>0.5714285714285714</v>
      </c>
      <c r="J202" s="9">
        <f>IFERROR(Table24[[#This Row],[Acvh (AMNT)]]/Table24[[#This Row],[Target (AMNT)]],0)</f>
        <v>0.27256668413172347</v>
      </c>
      <c r="K202" s="8">
        <f>IFERROR(IF(Table24[[#This Row],[%(AMNT)]]&lt;1,1-Table24[[#This Row],[%(AMNT)]],0),0)</f>
        <v>0.72743331586827653</v>
      </c>
    </row>
    <row r="203" spans="1:11" x14ac:dyDescent="0.25">
      <c r="A203" s="4" t="s">
        <v>117</v>
      </c>
      <c r="B203" s="4" t="s">
        <v>144</v>
      </c>
      <c r="C203" s="4" t="s">
        <v>101</v>
      </c>
      <c r="D203" s="7">
        <f>Table2[[#This Row],[Target (QTY)]]</f>
        <v>3</v>
      </c>
      <c r="E203" s="7">
        <f>Table2[[#This Row],[Target (AMNT)]]</f>
        <v>29456.661654135336</v>
      </c>
      <c r="F203" s="4">
        <f>COUNTIFS(Table1[Product],Table24[[#This Row],[Product]],Table1[Cabang],Table24[[#This Row],[Cabang]])</f>
        <v>6</v>
      </c>
      <c r="G203" s="4">
        <f>SUMIFS(Table1[Sale],Table1[Product],Table24[[#This Row],[Product]],Table1[Cabang],Table24[[#This Row],[Cabang]])</f>
        <v>36539.105263157893</v>
      </c>
      <c r="H203" s="9">
        <f>IFERROR(Table24[[#This Row],[Acvh (QTY)]]/Table24[[#This Row],[Target (QTY)]],0)</f>
        <v>2</v>
      </c>
      <c r="I203" s="8">
        <f>IFERROR(IF(Table24[[#This Row],[%(QTY)]]&lt;1,1-Table24[[#This Row],[%(QTY)]],0),0)</f>
        <v>0</v>
      </c>
      <c r="J203" s="9">
        <f>IFERROR(Table24[[#This Row],[Acvh (AMNT)]]/Table24[[#This Row],[Target (AMNT)]],0)</f>
        <v>1.2404360579681735</v>
      </c>
      <c r="K203" s="8">
        <f>IFERROR(IF(Table24[[#This Row],[%(AMNT)]]&lt;1,1-Table24[[#This Row],[%(AMNT)]],0),0)</f>
        <v>0</v>
      </c>
    </row>
    <row r="204" spans="1:11" x14ac:dyDescent="0.25">
      <c r="A204" s="4" t="s">
        <v>117</v>
      </c>
      <c r="B204" s="4" t="s">
        <v>144</v>
      </c>
      <c r="C204" s="4" t="s">
        <v>97</v>
      </c>
      <c r="D204" s="7">
        <f>Table2[[#This Row],[Target (QTY)]]</f>
        <v>5</v>
      </c>
      <c r="E204" s="7">
        <f>Table2[[#This Row],[Target (AMNT)]]</f>
        <v>53145.462184873948</v>
      </c>
      <c r="F204" s="4">
        <f>COUNTIFS(Table1[Product],Table24[[#This Row],[Product]],Table1[Cabang],Table24[[#This Row],[Cabang]])</f>
        <v>8</v>
      </c>
      <c r="G204" s="4">
        <f>SUMIFS(Table1[Sale],Table1[Product],Table24[[#This Row],[Product]],Table1[Cabang],Table24[[#This Row],[Cabang]])</f>
        <v>52239.431372549028</v>
      </c>
      <c r="H204" s="9">
        <f>IFERROR(Table24[[#This Row],[Acvh (QTY)]]/Table24[[#This Row],[Target (QTY)]],0)</f>
        <v>1.6</v>
      </c>
      <c r="I204" s="8">
        <f>IFERROR(IF(Table24[[#This Row],[%(QTY)]]&lt;1,1-Table24[[#This Row],[%(QTY)]],0),0)</f>
        <v>0</v>
      </c>
      <c r="J204" s="9">
        <f>IFERROR(Table24[[#This Row],[Acvh (AMNT)]]/Table24[[#This Row],[Target (AMNT)]],0)</f>
        <v>0.982951868794119</v>
      </c>
      <c r="K204" s="8">
        <f>IFERROR(IF(Table24[[#This Row],[%(AMNT)]]&lt;1,1-Table24[[#This Row],[%(AMNT)]],0),0)</f>
        <v>1.7048131205881001E-2</v>
      </c>
    </row>
    <row r="205" spans="1:11" x14ac:dyDescent="0.25">
      <c r="A205" s="4" t="s">
        <v>117</v>
      </c>
      <c r="B205" s="4" t="s">
        <v>144</v>
      </c>
      <c r="C205" s="4" t="s">
        <v>98</v>
      </c>
      <c r="D205" s="7">
        <f>Table2[[#This Row],[Target (QTY)]]</f>
        <v>2</v>
      </c>
      <c r="E205" s="7">
        <f>Table2[[#This Row],[Target (AMNT)]]</f>
        <v>21748.144736842107</v>
      </c>
      <c r="F205" s="4">
        <f>COUNTIFS(Table1[Product],Table24[[#This Row],[Product]],Table1[Cabang],Table24[[#This Row],[Cabang]])</f>
        <v>3</v>
      </c>
      <c r="G205" s="4">
        <f>SUMIFS(Table1[Sale],Table1[Product],Table24[[#This Row],[Product]],Table1[Cabang],Table24[[#This Row],[Cabang]])</f>
        <v>21071.21052631579</v>
      </c>
      <c r="H205" s="9">
        <f>IFERROR(Table24[[#This Row],[Acvh (QTY)]]/Table24[[#This Row],[Target (QTY)]],0)</f>
        <v>1.5</v>
      </c>
      <c r="I205" s="8">
        <f>IFERROR(IF(Table24[[#This Row],[%(QTY)]]&lt;1,1-Table24[[#This Row],[%(QTY)]],0),0)</f>
        <v>0</v>
      </c>
      <c r="J205" s="9">
        <f>IFERROR(Table24[[#This Row],[Acvh (AMNT)]]/Table24[[#This Row],[Target (AMNT)]],0)</f>
        <v>0.96887393298520919</v>
      </c>
      <c r="K205" s="8">
        <f>IFERROR(IF(Table24[[#This Row],[%(AMNT)]]&lt;1,1-Table24[[#This Row],[%(AMNT)]],0),0)</f>
        <v>3.1126067014790815E-2</v>
      </c>
    </row>
    <row r="206" spans="1:11" x14ac:dyDescent="0.25">
      <c r="A206" s="4" t="s">
        <v>117</v>
      </c>
      <c r="B206" s="4" t="s">
        <v>144</v>
      </c>
      <c r="C206" s="4" t="s">
        <v>99</v>
      </c>
      <c r="D206" s="7">
        <f>Table2[[#This Row],[Target (QTY)]]</f>
        <v>2</v>
      </c>
      <c r="E206" s="7">
        <f>Table2[[#This Row],[Target (AMNT)]]</f>
        <v>23459.386363636364</v>
      </c>
      <c r="F206" s="4">
        <f>COUNTIFS(Table1[Product],Table24[[#This Row],[Product]],Table1[Cabang],Table24[[#This Row],[Cabang]])</f>
        <v>2</v>
      </c>
      <c r="G206" s="4">
        <f>SUMIFS(Table1[Sale],Table1[Product],Table24[[#This Row],[Product]],Table1[Cabang],Table24[[#This Row],[Cabang]])</f>
        <v>14881.545454545454</v>
      </c>
      <c r="H206" s="9">
        <f>IFERROR(Table24[[#This Row],[Acvh (QTY)]]/Table24[[#This Row],[Target (QTY)]],0)</f>
        <v>1</v>
      </c>
      <c r="I206" s="8">
        <f>IFERROR(IF(Table24[[#This Row],[%(QTY)]]&lt;1,1-Table24[[#This Row],[%(QTY)]],0),0)</f>
        <v>0</v>
      </c>
      <c r="J206" s="9">
        <f>IFERROR(Table24[[#This Row],[Acvh (AMNT)]]/Table24[[#This Row],[Target (AMNT)]],0)</f>
        <v>0.63435356849797475</v>
      </c>
      <c r="K206" s="8">
        <f>IFERROR(IF(Table24[[#This Row],[%(AMNT)]]&lt;1,1-Table24[[#This Row],[%(AMNT)]],0),0)</f>
        <v>0.36564643150202525</v>
      </c>
    </row>
    <row r="207" spans="1:11" x14ac:dyDescent="0.25">
      <c r="A207" s="4" t="s">
        <v>117</v>
      </c>
      <c r="B207" s="4" t="s">
        <v>144</v>
      </c>
      <c r="C207" s="4" t="s">
        <v>95</v>
      </c>
      <c r="D207" s="7">
        <f>Table2[[#This Row],[Target (QTY)]]</f>
        <v>7</v>
      </c>
      <c r="E207" s="7">
        <f>Table2[[#This Row],[Target (AMNT)]]</f>
        <v>87597.125</v>
      </c>
      <c r="F207" s="4">
        <f>COUNTIFS(Table1[Product],Table24[[#This Row],[Product]],Table1[Cabang],Table24[[#This Row],[Cabang]])</f>
        <v>4</v>
      </c>
      <c r="G207" s="4">
        <f>SUMIFS(Table1[Sale],Table1[Product],Table24[[#This Row],[Product]],Table1[Cabang],Table24[[#This Row],[Cabang]])</f>
        <v>31706.384615384617</v>
      </c>
      <c r="H207" s="9">
        <f>IFERROR(Table24[[#This Row],[Acvh (QTY)]]/Table24[[#This Row],[Target (QTY)]],0)</f>
        <v>0.5714285714285714</v>
      </c>
      <c r="I207" s="8">
        <f>IFERROR(IF(Table24[[#This Row],[%(QTY)]]&lt;1,1-Table24[[#This Row],[%(QTY)]],0),0)</f>
        <v>0.4285714285714286</v>
      </c>
      <c r="J207" s="9">
        <f>IFERROR(Table24[[#This Row],[Acvh (AMNT)]]/Table24[[#This Row],[Target (AMNT)]],0)</f>
        <v>0.36195690914952539</v>
      </c>
      <c r="K207" s="8">
        <f>IFERROR(IF(Table24[[#This Row],[%(AMNT)]]&lt;1,1-Table24[[#This Row],[%(AMNT)]],0),0)</f>
        <v>0.63804309085047461</v>
      </c>
    </row>
    <row r="208" spans="1:11" x14ac:dyDescent="0.25">
      <c r="A208" s="4" t="s">
        <v>117</v>
      </c>
      <c r="B208" s="4" t="s">
        <v>144</v>
      </c>
      <c r="C208" s="4" t="s">
        <v>94</v>
      </c>
      <c r="D208" s="7">
        <f>Table2[[#This Row],[Target (QTY)]]</f>
        <v>2</v>
      </c>
      <c r="E208" s="7">
        <f>Table2[[#This Row],[Target (AMNT)]]</f>
        <v>26622.41032608696</v>
      </c>
      <c r="F208" s="4">
        <f>COUNTIFS(Table1[Product],Table24[[#This Row],[Product]],Table1[Cabang],Table24[[#This Row],[Cabang]])</f>
        <v>4</v>
      </c>
      <c r="G208" s="4">
        <f>SUMIFS(Table1[Sale],Table1[Product],Table24[[#This Row],[Product]],Table1[Cabang],Table24[[#This Row],[Cabang]])</f>
        <v>33567.043478260872</v>
      </c>
      <c r="H208" s="9">
        <f>IFERROR(Table24[[#This Row],[Acvh (QTY)]]/Table24[[#This Row],[Target (QTY)]],0)</f>
        <v>2</v>
      </c>
      <c r="I208" s="8">
        <f>IFERROR(IF(Table24[[#This Row],[%(QTY)]]&lt;1,1-Table24[[#This Row],[%(QTY)]],0),0)</f>
        <v>0</v>
      </c>
      <c r="J208" s="9">
        <f>IFERROR(Table24[[#This Row],[Acvh (AMNT)]]/Table24[[#This Row],[Target (AMNT)]],0)</f>
        <v>1.2608566642581178</v>
      </c>
      <c r="K208" s="8">
        <f>IFERROR(IF(Table24[[#This Row],[%(AMNT)]]&lt;1,1-Table24[[#This Row],[%(AMNT)]],0),0)</f>
        <v>0</v>
      </c>
    </row>
    <row r="209" spans="1:11" x14ac:dyDescent="0.25">
      <c r="A209" s="4" t="s">
        <v>117</v>
      </c>
      <c r="B209" s="4" t="s">
        <v>144</v>
      </c>
      <c r="C209" s="4" t="s">
        <v>92</v>
      </c>
      <c r="D209" s="7">
        <f>Table2[[#This Row],[Target (QTY)]]</f>
        <v>5</v>
      </c>
      <c r="E209" s="7">
        <f>Table2[[#This Row],[Target (AMNT)]]</f>
        <v>74358.640776699031</v>
      </c>
      <c r="F209" s="4">
        <f>COUNTIFS(Table1[Product],Table24[[#This Row],[Product]],Table1[Cabang],Table24[[#This Row],[Cabang]])</f>
        <v>6</v>
      </c>
      <c r="G209" s="4">
        <f>SUMIFS(Table1[Sale],Table1[Product],Table24[[#This Row],[Product]],Table1[Cabang],Table24[[#This Row],[Cabang]])</f>
        <v>53416.048543689314</v>
      </c>
      <c r="H209" s="9">
        <f>IFERROR(Table24[[#This Row],[Acvh (QTY)]]/Table24[[#This Row],[Target (QTY)]],0)</f>
        <v>1.2</v>
      </c>
      <c r="I209" s="8">
        <f>IFERROR(IF(Table24[[#This Row],[%(QTY)]]&lt;1,1-Table24[[#This Row],[%(QTY)]],0),0)</f>
        <v>0</v>
      </c>
      <c r="J209" s="9">
        <f>IFERROR(Table24[[#This Row],[Acvh (AMNT)]]/Table24[[#This Row],[Target (AMNT)]],0)</f>
        <v>0.7183569789030857</v>
      </c>
      <c r="K209" s="8">
        <f>IFERROR(IF(Table24[[#This Row],[%(AMNT)]]&lt;1,1-Table24[[#This Row],[%(AMNT)]],0),0)</f>
        <v>0.2816430210969143</v>
      </c>
    </row>
    <row r="210" spans="1:11" x14ac:dyDescent="0.25">
      <c r="A210" s="4" t="s">
        <v>117</v>
      </c>
      <c r="B210" s="4" t="s">
        <v>144</v>
      </c>
      <c r="C210" s="4" t="s">
        <v>96</v>
      </c>
      <c r="D210" s="7">
        <f>Table2[[#This Row],[Target (QTY)]]</f>
        <v>5</v>
      </c>
      <c r="E210" s="7">
        <f>Table2[[#This Row],[Target (AMNT)]]</f>
        <v>79009.230769230766</v>
      </c>
      <c r="F210" s="4">
        <f>COUNTIFS(Table1[Product],Table24[[#This Row],[Product]],Table1[Cabang],Table24[[#This Row],[Cabang]])</f>
        <v>2</v>
      </c>
      <c r="G210" s="4">
        <f>SUMIFS(Table1[Sale],Table1[Product],Table24[[#This Row],[Product]],Table1[Cabang],Table24[[#This Row],[Cabang]])</f>
        <v>19272.48717948718</v>
      </c>
      <c r="H210" s="9">
        <f>IFERROR(Table24[[#This Row],[Acvh (QTY)]]/Table24[[#This Row],[Target (QTY)]],0)</f>
        <v>0.4</v>
      </c>
      <c r="I210" s="8">
        <f>IFERROR(IF(Table24[[#This Row],[%(QTY)]]&lt;1,1-Table24[[#This Row],[%(QTY)]],0),0)</f>
        <v>0.6</v>
      </c>
      <c r="J210" s="9">
        <f>IFERROR(Table24[[#This Row],[Acvh (AMNT)]]/Table24[[#This Row],[Target (AMNT)]],0)</f>
        <v>0.24392703221953943</v>
      </c>
      <c r="K210" s="8">
        <f>IFERROR(IF(Table24[[#This Row],[%(AMNT)]]&lt;1,1-Table24[[#This Row],[%(AMNT)]],0),0)</f>
        <v>0.75607296778046051</v>
      </c>
    </row>
    <row r="211" spans="1:11" x14ac:dyDescent="0.25">
      <c r="A211" s="4" t="s">
        <v>117</v>
      </c>
      <c r="B211" s="4" t="s">
        <v>144</v>
      </c>
      <c r="C211" s="6" t="s">
        <v>100</v>
      </c>
      <c r="D211" s="7">
        <f>Table2[[#This Row],[Target (QTY)]]</f>
        <v>4</v>
      </c>
      <c r="E211" s="7">
        <f>Table2[[#This Row],[Target (AMNT)]]</f>
        <v>71315.523809523802</v>
      </c>
      <c r="F211" s="4">
        <f>COUNTIFS(Table1[Product],Table24[[#This Row],[Product]],Table1[Cabang],Table24[[#This Row],[Cabang]])</f>
        <v>1</v>
      </c>
      <c r="G211" s="4">
        <f>SUMIFS(Table1[Sale],Table1[Product],Table24[[#This Row],[Product]],Table1[Cabang],Table24[[#This Row],[Cabang]])</f>
        <v>11252.619047619046</v>
      </c>
      <c r="H211" s="9">
        <f>IFERROR(Table24[[#This Row],[Acvh (QTY)]]/Table24[[#This Row],[Target (QTY)]],0)</f>
        <v>0.25</v>
      </c>
      <c r="I211" s="8">
        <f>IFERROR(IF(Table24[[#This Row],[%(QTY)]]&lt;1,1-Table24[[#This Row],[%(QTY)]],0),0)</f>
        <v>0.75</v>
      </c>
      <c r="J211" s="9">
        <f>IFERROR(Table24[[#This Row],[Acvh (AMNT)]]/Table24[[#This Row],[Target (AMNT)]],0)</f>
        <v>0.15778638992645694</v>
      </c>
      <c r="K211" s="8">
        <f>IFERROR(IF(Table24[[#This Row],[%(AMNT)]]&lt;1,1-Table24[[#This Row],[%(AMNT)]],0),0)</f>
        <v>0.84221361007354312</v>
      </c>
    </row>
    <row r="212" spans="1:11" x14ac:dyDescent="0.25">
      <c r="A212" s="4" t="s">
        <v>117</v>
      </c>
      <c r="B212" s="4" t="s">
        <v>145</v>
      </c>
      <c r="C212" s="4" t="s">
        <v>93</v>
      </c>
      <c r="D212" s="7">
        <f>Table2[[#This Row],[Target (QTY)]]</f>
        <v>2</v>
      </c>
      <c r="E212" s="7">
        <f>Table2[[#This Row],[Target (AMNT)]]</f>
        <v>16954.378048780487</v>
      </c>
      <c r="F212" s="4">
        <f>COUNTIFS(Table1[Product],Table24[[#This Row],[Product]],Table1[Cabang],Table24[[#This Row],[Cabang]])</f>
        <v>2</v>
      </c>
      <c r="G212" s="4">
        <f>SUMIFS(Table1[Sale],Table1[Product],Table24[[#This Row],[Product]],Table1[Cabang],Table24[[#This Row],[Cabang]])</f>
        <v>10898.463414634147</v>
      </c>
      <c r="H212" s="9">
        <f>IFERROR(Table24[[#This Row],[Acvh (QTY)]]/Table24[[#This Row],[Target (QTY)]],0)</f>
        <v>1</v>
      </c>
      <c r="I212" s="8">
        <f>IFERROR(IF(Table24[[#This Row],[%(QTY)]]&lt;1,1-Table24[[#This Row],[%(QTY)]],0),0)</f>
        <v>0</v>
      </c>
      <c r="J212" s="9">
        <f>IFERROR(Table24[[#This Row],[Acvh (AMNT)]]/Table24[[#This Row],[Target (AMNT)]],0)</f>
        <v>0.64281115964723123</v>
      </c>
      <c r="K212" s="8">
        <f>IFERROR(IF(Table24[[#This Row],[%(AMNT)]]&lt;1,1-Table24[[#This Row],[%(AMNT)]],0),0)</f>
        <v>0.35718884035276877</v>
      </c>
    </row>
    <row r="213" spans="1:11" x14ac:dyDescent="0.25">
      <c r="A213" s="4" t="s">
        <v>117</v>
      </c>
      <c r="B213" s="4" t="s">
        <v>145</v>
      </c>
      <c r="C213" s="4" t="s">
        <v>101</v>
      </c>
      <c r="D213" s="7">
        <f>Table2[[#This Row],[Target (QTY)]]</f>
        <v>5</v>
      </c>
      <c r="E213" s="7">
        <f>Table2[[#This Row],[Target (AMNT)]]</f>
        <v>46537.43421052632</v>
      </c>
      <c r="F213" s="4">
        <f>COUNTIFS(Table1[Product],Table24[[#This Row],[Product]],Table1[Cabang],Table24[[#This Row],[Cabang]])</f>
        <v>6</v>
      </c>
      <c r="G213" s="4">
        <f>SUMIFS(Table1[Sale],Table1[Product],Table24[[#This Row],[Product]],Table1[Cabang],Table24[[#This Row],[Cabang]])</f>
        <v>35917.105263157893</v>
      </c>
      <c r="H213" s="9">
        <f>IFERROR(Table24[[#This Row],[Acvh (QTY)]]/Table24[[#This Row],[Target (QTY)]],0)</f>
        <v>1.2</v>
      </c>
      <c r="I213" s="8">
        <f>IFERROR(IF(Table24[[#This Row],[%(QTY)]]&lt;1,1-Table24[[#This Row],[%(QTY)]],0),0)</f>
        <v>0</v>
      </c>
      <c r="J213" s="9">
        <f>IFERROR(Table24[[#This Row],[Acvh (AMNT)]]/Table24[[#This Row],[Target (AMNT)]],0)</f>
        <v>0.77178954689843626</v>
      </c>
      <c r="K213" s="8">
        <f>IFERROR(IF(Table24[[#This Row],[%(AMNT)]]&lt;1,1-Table24[[#This Row],[%(AMNT)]],0),0)</f>
        <v>0.22821045310156374</v>
      </c>
    </row>
    <row r="214" spans="1:11" x14ac:dyDescent="0.25">
      <c r="A214" s="4" t="s">
        <v>117</v>
      </c>
      <c r="B214" s="4" t="s">
        <v>145</v>
      </c>
      <c r="C214" s="4" t="s">
        <v>97</v>
      </c>
      <c r="D214" s="7">
        <f>Table2[[#This Row],[Target (QTY)]]</f>
        <v>4</v>
      </c>
      <c r="E214" s="7">
        <f>Table2[[#This Row],[Target (AMNT)]]</f>
        <v>40301.975490196077</v>
      </c>
      <c r="F214" s="4">
        <f>COUNTIFS(Table1[Product],Table24[[#This Row],[Product]],Table1[Cabang],Table24[[#This Row],[Cabang]])</f>
        <v>4</v>
      </c>
      <c r="G214" s="4">
        <f>SUMIFS(Table1[Sale],Table1[Product],Table24[[#This Row],[Product]],Table1[Cabang],Table24[[#This Row],[Cabang]])</f>
        <v>25849.215686274511</v>
      </c>
      <c r="H214" s="9">
        <f>IFERROR(Table24[[#This Row],[Acvh (QTY)]]/Table24[[#This Row],[Target (QTY)]],0)</f>
        <v>1</v>
      </c>
      <c r="I214" s="8">
        <f>IFERROR(IF(Table24[[#This Row],[%(QTY)]]&lt;1,1-Table24[[#This Row],[%(QTY)]],0),0)</f>
        <v>0</v>
      </c>
      <c r="J214" s="9">
        <f>IFERROR(Table24[[#This Row],[Acvh (AMNT)]]/Table24[[#This Row],[Target (AMNT)]],0)</f>
        <v>0.64138830347317921</v>
      </c>
      <c r="K214" s="8">
        <f>IFERROR(IF(Table24[[#This Row],[%(AMNT)]]&lt;1,1-Table24[[#This Row],[%(AMNT)]],0),0)</f>
        <v>0.35861169652682079</v>
      </c>
    </row>
    <row r="215" spans="1:11" x14ac:dyDescent="0.25">
      <c r="A215" s="4" t="s">
        <v>117</v>
      </c>
      <c r="B215" s="4" t="s">
        <v>145</v>
      </c>
      <c r="C215" s="4" t="s">
        <v>98</v>
      </c>
      <c r="D215" s="7">
        <f>Table2[[#This Row],[Target (QTY)]]</f>
        <v>7</v>
      </c>
      <c r="E215" s="7">
        <f>Table2[[#This Row],[Target (AMNT)]]</f>
        <v>80300.84210526316</v>
      </c>
      <c r="F215" s="4">
        <f>COUNTIFS(Table1[Product],Table24[[#This Row],[Product]],Table1[Cabang],Table24[[#This Row],[Cabang]])</f>
        <v>5</v>
      </c>
      <c r="G215" s="4">
        <f>SUMIFS(Table1[Sale],Table1[Product],Table24[[#This Row],[Product]],Table1[Cabang],Table24[[#This Row],[Cabang]])</f>
        <v>34690.68421052632</v>
      </c>
      <c r="H215" s="9">
        <f>IFERROR(Table24[[#This Row],[Acvh (QTY)]]/Table24[[#This Row],[Target (QTY)]],0)</f>
        <v>0.7142857142857143</v>
      </c>
      <c r="I215" s="8">
        <f>IFERROR(IF(Table24[[#This Row],[%(QTY)]]&lt;1,1-Table24[[#This Row],[%(QTY)]],0),0)</f>
        <v>0.2857142857142857</v>
      </c>
      <c r="J215" s="9">
        <f>IFERROR(Table24[[#This Row],[Acvh (AMNT)]]/Table24[[#This Row],[Target (AMNT)]],0)</f>
        <v>0.43200897152550022</v>
      </c>
      <c r="K215" s="8">
        <f>IFERROR(IF(Table24[[#This Row],[%(AMNT)]]&lt;1,1-Table24[[#This Row],[%(AMNT)]],0),0)</f>
        <v>0.56799102847449978</v>
      </c>
    </row>
    <row r="216" spans="1:11" x14ac:dyDescent="0.25">
      <c r="A216" s="4" t="s">
        <v>117</v>
      </c>
      <c r="B216" s="4" t="s">
        <v>145</v>
      </c>
      <c r="C216" s="4" t="s">
        <v>99</v>
      </c>
      <c r="D216" s="7">
        <f>Table2[[#This Row],[Target (QTY)]]</f>
        <v>2</v>
      </c>
      <c r="E216" s="7">
        <f>Table2[[#This Row],[Target (AMNT)]]</f>
        <v>24748.363636363636</v>
      </c>
      <c r="F216" s="4">
        <f>COUNTIFS(Table1[Product],Table24[[#This Row],[Product]],Table1[Cabang],Table24[[#This Row],[Cabang]])</f>
        <v>1</v>
      </c>
      <c r="G216" s="4">
        <f>SUMIFS(Table1[Sale],Table1[Product],Table24[[#This Row],[Product]],Table1[Cabang],Table24[[#This Row],[Cabang]])</f>
        <v>7452.272727272727</v>
      </c>
      <c r="H216" s="9">
        <f>IFERROR(Table24[[#This Row],[Acvh (QTY)]]/Table24[[#This Row],[Target (QTY)]],0)</f>
        <v>0.5</v>
      </c>
      <c r="I216" s="8">
        <f>IFERROR(IF(Table24[[#This Row],[%(QTY)]]&lt;1,1-Table24[[#This Row],[%(QTY)]],0),0)</f>
        <v>0.5</v>
      </c>
      <c r="J216" s="9">
        <f>IFERROR(Table24[[#This Row],[Acvh (AMNT)]]/Table24[[#This Row],[Target (AMNT)]],0)</f>
        <v>0.30112183725645775</v>
      </c>
      <c r="K216" s="8">
        <f>IFERROR(IF(Table24[[#This Row],[%(AMNT)]]&lt;1,1-Table24[[#This Row],[%(AMNT)]],0),0)</f>
        <v>0.69887816274354231</v>
      </c>
    </row>
    <row r="217" spans="1:11" x14ac:dyDescent="0.25">
      <c r="A217" s="4" t="s">
        <v>117</v>
      </c>
      <c r="B217" s="4" t="s">
        <v>145</v>
      </c>
      <c r="C217" s="4" t="s">
        <v>95</v>
      </c>
      <c r="D217" s="7">
        <f>Table2[[#This Row],[Target (QTY)]]</f>
        <v>6</v>
      </c>
      <c r="E217" s="7">
        <f>Table2[[#This Row],[Target (AMNT)]]</f>
        <v>75083.25</v>
      </c>
      <c r="F217" s="4">
        <f>COUNTIFS(Table1[Product],Table24[[#This Row],[Product]],Table1[Cabang],Table24[[#This Row],[Cabang]])</f>
        <v>2</v>
      </c>
      <c r="G217" s="4">
        <f>SUMIFS(Table1[Sale],Table1[Product],Table24[[#This Row],[Product]],Table1[Cabang],Table24[[#This Row],[Cabang]])</f>
        <v>15826.692307692309</v>
      </c>
      <c r="H217" s="9">
        <f>IFERROR(Table24[[#This Row],[Acvh (QTY)]]/Table24[[#This Row],[Target (QTY)]],0)</f>
        <v>0.33333333333333331</v>
      </c>
      <c r="I217" s="8">
        <f>IFERROR(IF(Table24[[#This Row],[%(QTY)]]&lt;1,1-Table24[[#This Row],[%(QTY)]],0),0)</f>
        <v>0.66666666666666674</v>
      </c>
      <c r="J217" s="9">
        <f>IFERROR(Table24[[#This Row],[Acvh (AMNT)]]/Table24[[#This Row],[Target (AMNT)]],0)</f>
        <v>0.21078858876903048</v>
      </c>
      <c r="K217" s="8">
        <f>IFERROR(IF(Table24[[#This Row],[%(AMNT)]]&lt;1,1-Table24[[#This Row],[%(AMNT)]],0),0)</f>
        <v>0.7892114112309695</v>
      </c>
    </row>
    <row r="218" spans="1:11" x14ac:dyDescent="0.25">
      <c r="A218" s="4" t="s">
        <v>117</v>
      </c>
      <c r="B218" s="4" t="s">
        <v>145</v>
      </c>
      <c r="C218" s="4" t="s">
        <v>94</v>
      </c>
      <c r="D218" s="7">
        <f>Table2[[#This Row],[Target (QTY)]]</f>
        <v>7</v>
      </c>
      <c r="E218" s="7">
        <f>Table2[[#This Row],[Target (AMNT)]]</f>
        <v>93178.436141304352</v>
      </c>
      <c r="F218" s="4">
        <f>COUNTIFS(Table1[Product],Table24[[#This Row],[Product]],Table1[Cabang],Table24[[#This Row],[Cabang]])</f>
        <v>0</v>
      </c>
      <c r="G218" s="4">
        <f>SUMIFS(Table1[Sale],Table1[Product],Table24[[#This Row],[Product]],Table1[Cabang],Table24[[#This Row],[Cabang]])</f>
        <v>0</v>
      </c>
      <c r="H218" s="9">
        <f>IFERROR(Table24[[#This Row],[Acvh (QTY)]]/Table24[[#This Row],[Target (QTY)]],0)</f>
        <v>0</v>
      </c>
      <c r="I218" s="8">
        <f>IFERROR(IF(Table24[[#This Row],[%(QTY)]]&lt;1,1-Table24[[#This Row],[%(QTY)]],0),0)</f>
        <v>1</v>
      </c>
      <c r="J218" s="9">
        <f>IFERROR(Table24[[#This Row],[Acvh (AMNT)]]/Table24[[#This Row],[Target (AMNT)]],0)</f>
        <v>0</v>
      </c>
      <c r="K218" s="8">
        <f>IFERROR(IF(Table24[[#This Row],[%(AMNT)]]&lt;1,1-Table24[[#This Row],[%(AMNT)]],0),0)</f>
        <v>1</v>
      </c>
    </row>
    <row r="219" spans="1:11" x14ac:dyDescent="0.25">
      <c r="A219" s="4" t="s">
        <v>117</v>
      </c>
      <c r="B219" s="4" t="s">
        <v>145</v>
      </c>
      <c r="C219" s="4" t="s">
        <v>92</v>
      </c>
      <c r="D219" s="7">
        <f>Table2[[#This Row],[Target (QTY)]]</f>
        <v>7</v>
      </c>
      <c r="E219" s="7">
        <f>Table2[[#This Row],[Target (AMNT)]]</f>
        <v>98680.112864077673</v>
      </c>
      <c r="F219" s="4">
        <f>COUNTIFS(Table1[Product],Table24[[#This Row],[Product]],Table1[Cabang],Table24[[#This Row],[Cabang]])</f>
        <v>7</v>
      </c>
      <c r="G219" s="4">
        <f>SUMIFS(Table1[Sale],Table1[Product],Table24[[#This Row],[Product]],Table1[Cabang],Table24[[#This Row],[Cabang]])</f>
        <v>62812.223300970865</v>
      </c>
      <c r="H219" s="9">
        <f>IFERROR(Table24[[#This Row],[Acvh (QTY)]]/Table24[[#This Row],[Target (QTY)]],0)</f>
        <v>1</v>
      </c>
      <c r="I219" s="8">
        <f>IFERROR(IF(Table24[[#This Row],[%(QTY)]]&lt;1,1-Table24[[#This Row],[%(QTY)]],0),0)</f>
        <v>0</v>
      </c>
      <c r="J219" s="9">
        <f>IFERROR(Table24[[#This Row],[Acvh (AMNT)]]/Table24[[#This Row],[Target (AMNT)]],0)</f>
        <v>0.63652362647262717</v>
      </c>
      <c r="K219" s="8">
        <f>IFERROR(IF(Table24[[#This Row],[%(AMNT)]]&lt;1,1-Table24[[#This Row],[%(AMNT)]],0),0)</f>
        <v>0.36347637352737283</v>
      </c>
    </row>
    <row r="220" spans="1:11" x14ac:dyDescent="0.25">
      <c r="A220" s="4" t="s">
        <v>117</v>
      </c>
      <c r="B220" s="4" t="s">
        <v>145</v>
      </c>
      <c r="C220" s="4" t="s">
        <v>96</v>
      </c>
      <c r="D220" s="7">
        <f>Table2[[#This Row],[Target (QTY)]]</f>
        <v>3</v>
      </c>
      <c r="E220" s="7">
        <f>Table2[[#This Row],[Target (AMNT)]]</f>
        <v>44936.5</v>
      </c>
      <c r="F220" s="4">
        <f>COUNTIFS(Table1[Product],Table24[[#This Row],[Product]],Table1[Cabang],Table24[[#This Row],[Cabang]])</f>
        <v>8</v>
      </c>
      <c r="G220" s="4">
        <f>SUMIFS(Table1[Sale],Table1[Product],Table24[[#This Row],[Product]],Table1[Cabang],Table24[[#This Row],[Cabang]])</f>
        <v>75266.948717948733</v>
      </c>
      <c r="H220" s="9">
        <f>IFERROR(Table24[[#This Row],[Acvh (QTY)]]/Table24[[#This Row],[Target (QTY)]],0)</f>
        <v>2.6666666666666665</v>
      </c>
      <c r="I220" s="8">
        <f>IFERROR(IF(Table24[[#This Row],[%(QTY)]]&lt;1,1-Table24[[#This Row],[%(QTY)]],0),0)</f>
        <v>0</v>
      </c>
      <c r="J220" s="9">
        <f>IFERROR(Table24[[#This Row],[Acvh (AMNT)]]/Table24[[#This Row],[Target (AMNT)]],0)</f>
        <v>1.674962418478269</v>
      </c>
      <c r="K220" s="8">
        <f>IFERROR(IF(Table24[[#This Row],[%(AMNT)]]&lt;1,1-Table24[[#This Row],[%(AMNT)]],0),0)</f>
        <v>0</v>
      </c>
    </row>
    <row r="221" spans="1:11" x14ac:dyDescent="0.25">
      <c r="A221" s="4" t="s">
        <v>117</v>
      </c>
      <c r="B221" s="4" t="s">
        <v>145</v>
      </c>
      <c r="C221" s="6" t="s">
        <v>100</v>
      </c>
      <c r="D221" s="7">
        <f>Table2[[#This Row],[Target (QTY)]]</f>
        <v>5</v>
      </c>
      <c r="E221" s="7">
        <f>Table2[[#This Row],[Target (AMNT)]]</f>
        <v>94042.448979591834</v>
      </c>
      <c r="F221" s="4">
        <f>COUNTIFS(Table1[Product],Table24[[#This Row],[Product]],Table1[Cabang],Table24[[#This Row],[Cabang]])</f>
        <v>4</v>
      </c>
      <c r="G221" s="4">
        <f>SUMIFS(Table1[Sale],Table1[Product],Table24[[#This Row],[Product]],Table1[Cabang],Table24[[#This Row],[Cabang]])</f>
        <v>45309.476190476184</v>
      </c>
      <c r="H221" s="9">
        <f>IFERROR(Table24[[#This Row],[Acvh (QTY)]]/Table24[[#This Row],[Target (QTY)]],0)</f>
        <v>0.8</v>
      </c>
      <c r="I221" s="8">
        <f>IFERROR(IF(Table24[[#This Row],[%(QTY)]]&lt;1,1-Table24[[#This Row],[%(QTY)]],0),0)</f>
        <v>0.19999999999999996</v>
      </c>
      <c r="J221" s="9">
        <f>IFERROR(Table24[[#This Row],[Acvh (AMNT)]]/Table24[[#This Row],[Target (AMNT)]],0)</f>
        <v>0.48179813139818167</v>
      </c>
      <c r="K221" s="8">
        <f>IFERROR(IF(Table24[[#This Row],[%(AMNT)]]&lt;1,1-Table24[[#This Row],[%(AMNT)]],0),0)</f>
        <v>0.51820186860181838</v>
      </c>
    </row>
    <row r="222" spans="1:11" x14ac:dyDescent="0.25">
      <c r="A222" s="4" t="s">
        <v>117</v>
      </c>
      <c r="B222" s="4" t="s">
        <v>146</v>
      </c>
      <c r="C222" s="4" t="s">
        <v>93</v>
      </c>
      <c r="D222" s="7">
        <f>Table2[[#This Row],[Target (QTY)]]</f>
        <v>6</v>
      </c>
      <c r="E222" s="7">
        <f>Table2[[#This Row],[Target (AMNT)]]</f>
        <v>53657.811846689903</v>
      </c>
      <c r="F222" s="4">
        <f>COUNTIFS(Table1[Product],Table24[[#This Row],[Product]],Table1[Cabang],Table24[[#This Row],[Cabang]])</f>
        <v>4</v>
      </c>
      <c r="G222" s="4">
        <f>SUMIFS(Table1[Sale],Table1[Product],Table24[[#This Row],[Product]],Table1[Cabang],Table24[[#This Row],[Cabang]])</f>
        <v>22069.926829268294</v>
      </c>
      <c r="H222" s="9">
        <f>IFERROR(Table24[[#This Row],[Acvh (QTY)]]/Table24[[#This Row],[Target (QTY)]],0)</f>
        <v>0.66666666666666663</v>
      </c>
      <c r="I222" s="8">
        <f>IFERROR(IF(Table24[[#This Row],[%(QTY)]]&lt;1,1-Table24[[#This Row],[%(QTY)]],0),0)</f>
        <v>0.33333333333333337</v>
      </c>
      <c r="J222" s="9">
        <f>IFERROR(Table24[[#This Row],[Acvh (AMNT)]]/Table24[[#This Row],[Target (AMNT)]],0)</f>
        <v>0.41130873715696936</v>
      </c>
      <c r="K222" s="8">
        <f>IFERROR(IF(Table24[[#This Row],[%(AMNT)]]&lt;1,1-Table24[[#This Row],[%(AMNT)]],0),0)</f>
        <v>0.58869126284303064</v>
      </c>
    </row>
    <row r="223" spans="1:11" x14ac:dyDescent="0.25">
      <c r="A223" s="4" t="s">
        <v>117</v>
      </c>
      <c r="B223" s="4" t="s">
        <v>146</v>
      </c>
      <c r="C223" s="4" t="s">
        <v>101</v>
      </c>
      <c r="D223" s="7">
        <f>Table2[[#This Row],[Target (QTY)]]</f>
        <v>3</v>
      </c>
      <c r="E223" s="7">
        <f>Table2[[#This Row],[Target (AMNT)]]</f>
        <v>27922.46052631579</v>
      </c>
      <c r="F223" s="4">
        <f>COUNTIFS(Table1[Product],Table24[[#This Row],[Product]],Table1[Cabang],Table24[[#This Row],[Cabang]])</f>
        <v>7</v>
      </c>
      <c r="G223" s="4">
        <f>SUMIFS(Table1[Sale],Table1[Product],Table24[[#This Row],[Product]],Table1[Cabang],Table24[[#This Row],[Cabang]])</f>
        <v>41520.789473684206</v>
      </c>
      <c r="H223" s="9">
        <f>IFERROR(Table24[[#This Row],[Acvh (QTY)]]/Table24[[#This Row],[Target (QTY)]],0)</f>
        <v>2.3333333333333335</v>
      </c>
      <c r="I223" s="8">
        <f>IFERROR(IF(Table24[[#This Row],[%(QTY)]]&lt;1,1-Table24[[#This Row],[%(QTY)]],0),0)</f>
        <v>0</v>
      </c>
      <c r="J223" s="9">
        <f>IFERROR(Table24[[#This Row],[Acvh (AMNT)]]/Table24[[#This Row],[Target (AMNT)]],0)</f>
        <v>1.4870032472443659</v>
      </c>
      <c r="K223" s="8">
        <f>IFERROR(IF(Table24[[#This Row],[%(AMNT)]]&lt;1,1-Table24[[#This Row],[%(AMNT)]],0),0)</f>
        <v>0</v>
      </c>
    </row>
    <row r="224" spans="1:11" x14ac:dyDescent="0.25">
      <c r="A224" s="4" t="s">
        <v>117</v>
      </c>
      <c r="B224" s="4" t="s">
        <v>146</v>
      </c>
      <c r="C224" s="4" t="s">
        <v>97</v>
      </c>
      <c r="D224" s="7">
        <f>Table2[[#This Row],[Target (QTY)]]</f>
        <v>7</v>
      </c>
      <c r="E224" s="7">
        <f>Table2[[#This Row],[Target (AMNT)]]</f>
        <v>70528.457107843133</v>
      </c>
      <c r="F224" s="4">
        <f>COUNTIFS(Table1[Product],Table24[[#This Row],[Product]],Table1[Cabang],Table24[[#This Row],[Cabang]])</f>
        <v>4</v>
      </c>
      <c r="G224" s="4">
        <f>SUMIFS(Table1[Sale],Table1[Product],Table24[[#This Row],[Product]],Table1[Cabang],Table24[[#This Row],[Cabang]])</f>
        <v>25532.215686274511</v>
      </c>
      <c r="H224" s="9">
        <f>IFERROR(Table24[[#This Row],[Acvh (QTY)]]/Table24[[#This Row],[Target (QTY)]],0)</f>
        <v>0.5714285714285714</v>
      </c>
      <c r="I224" s="8">
        <f>IFERROR(IF(Table24[[#This Row],[%(QTY)]]&lt;1,1-Table24[[#This Row],[%(QTY)]],0),0)</f>
        <v>0.4285714285714286</v>
      </c>
      <c r="J224" s="9">
        <f>IFERROR(Table24[[#This Row],[Acvh (AMNT)]]/Table24[[#This Row],[Target (AMNT)]],0)</f>
        <v>0.36201296233141605</v>
      </c>
      <c r="K224" s="8">
        <f>IFERROR(IF(Table24[[#This Row],[%(AMNT)]]&lt;1,1-Table24[[#This Row],[%(AMNT)]],0),0)</f>
        <v>0.63798703766858389</v>
      </c>
    </row>
    <row r="225" spans="1:11" x14ac:dyDescent="0.25">
      <c r="A225" s="4" t="s">
        <v>117</v>
      </c>
      <c r="B225" s="4" t="s">
        <v>146</v>
      </c>
      <c r="C225" s="4" t="s">
        <v>98</v>
      </c>
      <c r="D225" s="7">
        <f>Table2[[#This Row],[Target (QTY)]]</f>
        <v>7</v>
      </c>
      <c r="E225" s="7">
        <f>Table2[[#This Row],[Target (AMNT)]]</f>
        <v>76118.506578947374</v>
      </c>
      <c r="F225" s="4">
        <f>COUNTIFS(Table1[Product],Table24[[#This Row],[Product]],Table1[Cabang],Table24[[#This Row],[Cabang]])</f>
        <v>2</v>
      </c>
      <c r="G225" s="4">
        <f>SUMIFS(Table1[Sale],Table1[Product],Table24[[#This Row],[Product]],Table1[Cabang],Table24[[#This Row],[Cabang]])</f>
        <v>14232.473684210527</v>
      </c>
      <c r="H225" s="9">
        <f>IFERROR(Table24[[#This Row],[Acvh (QTY)]]/Table24[[#This Row],[Target (QTY)]],0)</f>
        <v>0.2857142857142857</v>
      </c>
      <c r="I225" s="8">
        <f>IFERROR(IF(Table24[[#This Row],[%(QTY)]]&lt;1,1-Table24[[#This Row],[%(QTY)]],0),0)</f>
        <v>0.7142857142857143</v>
      </c>
      <c r="J225" s="9">
        <f>IFERROR(Table24[[#This Row],[Acvh (AMNT)]]/Table24[[#This Row],[Target (AMNT)]],0)</f>
        <v>0.18697783658497186</v>
      </c>
      <c r="K225" s="8">
        <f>IFERROR(IF(Table24[[#This Row],[%(AMNT)]]&lt;1,1-Table24[[#This Row],[%(AMNT)]],0),0)</f>
        <v>0.81302216341502809</v>
      </c>
    </row>
    <row r="226" spans="1:11" x14ac:dyDescent="0.25">
      <c r="A226" s="4" t="s">
        <v>117</v>
      </c>
      <c r="B226" s="4" t="s">
        <v>146</v>
      </c>
      <c r="C226" s="4" t="s">
        <v>99</v>
      </c>
      <c r="D226" s="7">
        <f>Table2[[#This Row],[Target (QTY)]]</f>
        <v>4</v>
      </c>
      <c r="E226" s="7">
        <f>Table2[[#This Row],[Target (AMNT)]]</f>
        <v>46918.772727272728</v>
      </c>
      <c r="F226" s="4">
        <f>COUNTIFS(Table1[Product],Table24[[#This Row],[Product]],Table1[Cabang],Table24[[#This Row],[Cabang]])</f>
        <v>4</v>
      </c>
      <c r="G226" s="4">
        <f>SUMIFS(Table1[Sale],Table1[Product],Table24[[#This Row],[Product]],Table1[Cabang],Table24[[#This Row],[Cabang]])</f>
        <v>29813.090909090908</v>
      </c>
      <c r="H226" s="9">
        <f>IFERROR(Table24[[#This Row],[Acvh (QTY)]]/Table24[[#This Row],[Target (QTY)]],0)</f>
        <v>1</v>
      </c>
      <c r="I226" s="8">
        <f>IFERROR(IF(Table24[[#This Row],[%(QTY)]]&lt;1,1-Table24[[#This Row],[%(QTY)]],0),0)</f>
        <v>0</v>
      </c>
      <c r="J226" s="9">
        <f>IFERROR(Table24[[#This Row],[Acvh (AMNT)]]/Table24[[#This Row],[Target (AMNT)]],0)</f>
        <v>0.6354192400211971</v>
      </c>
      <c r="K226" s="8">
        <f>IFERROR(IF(Table24[[#This Row],[%(AMNT)]]&lt;1,1-Table24[[#This Row],[%(AMNT)]],0),0)</f>
        <v>0.3645807599788029</v>
      </c>
    </row>
    <row r="227" spans="1:11" x14ac:dyDescent="0.25">
      <c r="A227" s="4" t="s">
        <v>117</v>
      </c>
      <c r="B227" s="4" t="s">
        <v>146</v>
      </c>
      <c r="C227" s="4" t="s">
        <v>95</v>
      </c>
      <c r="D227" s="7">
        <f>Table2[[#This Row],[Target (QTY)]]</f>
        <v>5</v>
      </c>
      <c r="E227" s="7">
        <f>Table2[[#This Row],[Target (AMNT)]]</f>
        <v>66007.252747252744</v>
      </c>
      <c r="F227" s="4">
        <f>COUNTIFS(Table1[Product],Table24[[#This Row],[Product]],Table1[Cabang],Table24[[#This Row],[Cabang]])</f>
        <v>3</v>
      </c>
      <c r="G227" s="4">
        <f>SUMIFS(Table1[Sale],Table1[Product],Table24[[#This Row],[Product]],Table1[Cabang],Table24[[#This Row],[Cabang]])</f>
        <v>24306.538461538461</v>
      </c>
      <c r="H227" s="9">
        <f>IFERROR(Table24[[#This Row],[Acvh (QTY)]]/Table24[[#This Row],[Target (QTY)]],0)</f>
        <v>0.6</v>
      </c>
      <c r="I227" s="8">
        <f>IFERROR(IF(Table24[[#This Row],[%(QTY)]]&lt;1,1-Table24[[#This Row],[%(QTY)]],0),0)</f>
        <v>0.4</v>
      </c>
      <c r="J227" s="9">
        <f>IFERROR(Table24[[#This Row],[Acvh (AMNT)]]/Table24[[#This Row],[Target (AMNT)]],0)</f>
        <v>0.36824041980068789</v>
      </c>
      <c r="K227" s="8">
        <f>IFERROR(IF(Table24[[#This Row],[%(AMNT)]]&lt;1,1-Table24[[#This Row],[%(AMNT)]],0),0)</f>
        <v>0.63175958019931211</v>
      </c>
    </row>
    <row r="228" spans="1:11" x14ac:dyDescent="0.25">
      <c r="A228" s="4" t="s">
        <v>117</v>
      </c>
      <c r="B228" s="4" t="s">
        <v>146</v>
      </c>
      <c r="C228" s="4" t="s">
        <v>94</v>
      </c>
      <c r="D228" s="7">
        <f>Table2[[#This Row],[Target (QTY)]]</f>
        <v>2</v>
      </c>
      <c r="E228" s="7">
        <f>Table2[[#This Row],[Target (AMNT)]]</f>
        <v>28085.180124223607</v>
      </c>
      <c r="F228" s="4">
        <f>COUNTIFS(Table1[Product],Table24[[#This Row],[Product]],Table1[Cabang],Table24[[#This Row],[Cabang]])</f>
        <v>3</v>
      </c>
      <c r="G228" s="4">
        <f>SUMIFS(Table1[Sale],Table1[Product],Table24[[#This Row],[Product]],Table1[Cabang],Table24[[#This Row],[Cabang]])</f>
        <v>25338.532608695656</v>
      </c>
      <c r="H228" s="9">
        <f>IFERROR(Table24[[#This Row],[Acvh (QTY)]]/Table24[[#This Row],[Target (QTY)]],0)</f>
        <v>1.5</v>
      </c>
      <c r="I228" s="8">
        <f>IFERROR(IF(Table24[[#This Row],[%(QTY)]]&lt;1,1-Table24[[#This Row],[%(QTY)]],0),0)</f>
        <v>0</v>
      </c>
      <c r="J228" s="9">
        <f>IFERROR(Table24[[#This Row],[Acvh (AMNT)]]/Table24[[#This Row],[Target (AMNT)]],0)</f>
        <v>0.90220295887798296</v>
      </c>
      <c r="K228" s="8">
        <f>IFERROR(IF(Table24[[#This Row],[%(AMNT)]]&lt;1,1-Table24[[#This Row],[%(AMNT)]],0),0)</f>
        <v>9.7797041122017037E-2</v>
      </c>
    </row>
    <row r="229" spans="1:11" x14ac:dyDescent="0.25">
      <c r="A229" s="4" t="s">
        <v>117</v>
      </c>
      <c r="B229" s="4" t="s">
        <v>146</v>
      </c>
      <c r="C229" s="4" t="s">
        <v>92</v>
      </c>
      <c r="D229" s="7">
        <f>Table2[[#This Row],[Target (QTY)]]</f>
        <v>6</v>
      </c>
      <c r="E229" s="7">
        <f>Table2[[#This Row],[Target (AMNT)]]</f>
        <v>84582.953883495153</v>
      </c>
      <c r="F229" s="4">
        <f>COUNTIFS(Table1[Product],Table24[[#This Row],[Product]],Table1[Cabang],Table24[[#This Row],[Cabang]])</f>
        <v>2</v>
      </c>
      <c r="G229" s="4">
        <f>SUMIFS(Table1[Sale],Table1[Product],Table24[[#This Row],[Product]],Table1[Cabang],Table24[[#This Row],[Cabang]])</f>
        <v>18071.349514563106</v>
      </c>
      <c r="H229" s="9">
        <f>IFERROR(Table24[[#This Row],[Acvh (QTY)]]/Table24[[#This Row],[Target (QTY)]],0)</f>
        <v>0.33333333333333331</v>
      </c>
      <c r="I229" s="8">
        <f>IFERROR(IF(Table24[[#This Row],[%(QTY)]]&lt;1,1-Table24[[#This Row],[%(QTY)]],0),0)</f>
        <v>0.66666666666666674</v>
      </c>
      <c r="J229" s="9">
        <f>IFERROR(Table24[[#This Row],[Acvh (AMNT)]]/Table24[[#This Row],[Target (AMNT)]],0)</f>
        <v>0.21365238129960137</v>
      </c>
      <c r="K229" s="8">
        <f>IFERROR(IF(Table24[[#This Row],[%(AMNT)]]&lt;1,1-Table24[[#This Row],[%(AMNT)]],0),0)</f>
        <v>0.7863476187003986</v>
      </c>
    </row>
    <row r="230" spans="1:11" x14ac:dyDescent="0.25">
      <c r="A230" s="4" t="s">
        <v>117</v>
      </c>
      <c r="B230" s="4" t="s">
        <v>146</v>
      </c>
      <c r="C230" s="4" t="s">
        <v>96</v>
      </c>
      <c r="D230" s="7">
        <f>Table2[[#This Row],[Target (QTY)]]</f>
        <v>6</v>
      </c>
      <c r="E230" s="7">
        <f>Table2[[#This Row],[Target (AMNT)]]</f>
        <v>89873</v>
      </c>
      <c r="F230" s="4">
        <f>COUNTIFS(Table1[Product],Table24[[#This Row],[Product]],Table1[Cabang],Table24[[#This Row],[Cabang]])</f>
        <v>4</v>
      </c>
      <c r="G230" s="4">
        <f>SUMIFS(Table1[Sale],Table1[Product],Table24[[#This Row],[Product]],Table1[Cabang],Table24[[#This Row],[Cabang]])</f>
        <v>37918.974358974359</v>
      </c>
      <c r="H230" s="9">
        <f>IFERROR(Table24[[#This Row],[Acvh (QTY)]]/Table24[[#This Row],[Target (QTY)]],0)</f>
        <v>0.66666666666666663</v>
      </c>
      <c r="I230" s="8">
        <f>IFERROR(IF(Table24[[#This Row],[%(QTY)]]&lt;1,1-Table24[[#This Row],[%(QTY)]],0),0)</f>
        <v>0.33333333333333337</v>
      </c>
      <c r="J230" s="9">
        <f>IFERROR(Table24[[#This Row],[Acvh (AMNT)]]/Table24[[#This Row],[Target (AMNT)]],0)</f>
        <v>0.4219173095253787</v>
      </c>
      <c r="K230" s="8">
        <f>IFERROR(IF(Table24[[#This Row],[%(AMNT)]]&lt;1,1-Table24[[#This Row],[%(AMNT)]],0),0)</f>
        <v>0.57808269047462124</v>
      </c>
    </row>
    <row r="231" spans="1:11" x14ac:dyDescent="0.25">
      <c r="A231" s="4" t="s">
        <v>117</v>
      </c>
      <c r="B231" s="4" t="s">
        <v>146</v>
      </c>
      <c r="C231" s="6" t="s">
        <v>100</v>
      </c>
      <c r="D231" s="7">
        <f>Table2[[#This Row],[Target (QTY)]]</f>
        <v>6</v>
      </c>
      <c r="E231" s="7">
        <f>Table2[[#This Row],[Target (AMNT)]]</f>
        <v>106973.28571428571</v>
      </c>
      <c r="F231" s="4">
        <f>COUNTIFS(Table1[Product],Table24[[#This Row],[Product]],Table1[Cabang],Table24[[#This Row],[Cabang]])</f>
        <v>5</v>
      </c>
      <c r="G231" s="4">
        <f>SUMIFS(Table1[Sale],Table1[Product],Table24[[#This Row],[Product]],Table1[Cabang],Table24[[#This Row],[Cabang]])</f>
        <v>55993.095238095229</v>
      </c>
      <c r="H231" s="9">
        <f>IFERROR(Table24[[#This Row],[Acvh (QTY)]]/Table24[[#This Row],[Target (QTY)]],0)</f>
        <v>0.83333333333333337</v>
      </c>
      <c r="I231" s="8">
        <f>IFERROR(IF(Table24[[#This Row],[%(QTY)]]&lt;1,1-Table24[[#This Row],[%(QTY)]],0),0)</f>
        <v>0.16666666666666663</v>
      </c>
      <c r="J231" s="9">
        <f>IFERROR(Table24[[#This Row],[Acvh (AMNT)]]/Table24[[#This Row],[Target (AMNT)]],0)</f>
        <v>0.52343063844600268</v>
      </c>
      <c r="K231" s="8">
        <f>IFERROR(IF(Table24[[#This Row],[%(AMNT)]]&lt;1,1-Table24[[#This Row],[%(AMNT)]],0),0)</f>
        <v>0.47656936155399732</v>
      </c>
    </row>
    <row r="232" spans="1:11" x14ac:dyDescent="0.25">
      <c r="A232" s="4" t="s">
        <v>117</v>
      </c>
      <c r="B232" s="4" t="s">
        <v>147</v>
      </c>
      <c r="C232" s="4" t="s">
        <v>93</v>
      </c>
      <c r="D232" s="7">
        <f>Table2[[#This Row],[Target (QTY)]]</f>
        <v>7</v>
      </c>
      <c r="E232" s="7">
        <f>Table2[[#This Row],[Target (AMNT)]]</f>
        <v>59340.323170731703</v>
      </c>
      <c r="F232" s="4">
        <f>COUNTIFS(Table1[Product],Table24[[#This Row],[Product]],Table1[Cabang],Table24[[#This Row],[Cabang]])</f>
        <v>1</v>
      </c>
      <c r="G232" s="4">
        <f>SUMIFS(Table1[Sale],Table1[Product],Table24[[#This Row],[Product]],Table1[Cabang],Table24[[#This Row],[Cabang]])</f>
        <v>5273.7317073170734</v>
      </c>
      <c r="H232" s="9">
        <f>IFERROR(Table24[[#This Row],[Acvh (QTY)]]/Table24[[#This Row],[Target (QTY)]],0)</f>
        <v>0.14285714285714285</v>
      </c>
      <c r="I232" s="8">
        <f>IFERROR(IF(Table24[[#This Row],[%(QTY)]]&lt;1,1-Table24[[#This Row],[%(QTY)]],0),0)</f>
        <v>0.85714285714285721</v>
      </c>
      <c r="J232" s="9">
        <f>IFERROR(Table24[[#This Row],[Acvh (AMNT)]]/Table24[[#This Row],[Target (AMNT)]],0)</f>
        <v>8.8872648909303964E-2</v>
      </c>
      <c r="K232" s="8">
        <f>IFERROR(IF(Table24[[#This Row],[%(AMNT)]]&lt;1,1-Table24[[#This Row],[%(AMNT)]],0),0)</f>
        <v>0.91112735109069609</v>
      </c>
    </row>
    <row r="233" spans="1:11" x14ac:dyDescent="0.25">
      <c r="A233" s="4" t="s">
        <v>117</v>
      </c>
      <c r="B233" s="4" t="s">
        <v>147</v>
      </c>
      <c r="C233" s="4" t="s">
        <v>101</v>
      </c>
      <c r="D233" s="7">
        <f>Table2[[#This Row],[Target (QTY)]]</f>
        <v>6</v>
      </c>
      <c r="E233" s="7">
        <f>Table2[[#This Row],[Target (AMNT)]]</f>
        <v>58913.323308270672</v>
      </c>
      <c r="F233" s="4">
        <f>COUNTIFS(Table1[Product],Table24[[#This Row],[Product]],Table1[Cabang],Table24[[#This Row],[Cabang]])</f>
        <v>7</v>
      </c>
      <c r="G233" s="4">
        <f>SUMIFS(Table1[Sale],Table1[Product],Table24[[#This Row],[Product]],Table1[Cabang],Table24[[#This Row],[Cabang]])</f>
        <v>42560.789473684206</v>
      </c>
      <c r="H233" s="9">
        <f>IFERROR(Table24[[#This Row],[Acvh (QTY)]]/Table24[[#This Row],[Target (QTY)]],0)</f>
        <v>1.1666666666666667</v>
      </c>
      <c r="I233" s="8">
        <f>IFERROR(IF(Table24[[#This Row],[%(QTY)]]&lt;1,1-Table24[[#This Row],[%(QTY)]],0),0)</f>
        <v>0</v>
      </c>
      <c r="J233" s="9">
        <f>IFERROR(Table24[[#This Row],[Acvh (AMNT)]]/Table24[[#This Row],[Target (AMNT)]],0)</f>
        <v>0.72243063340664093</v>
      </c>
      <c r="K233" s="8">
        <f>IFERROR(IF(Table24[[#This Row],[%(AMNT)]]&lt;1,1-Table24[[#This Row],[%(AMNT)]],0),0)</f>
        <v>0.27756936659335907</v>
      </c>
    </row>
    <row r="234" spans="1:11" x14ac:dyDescent="0.25">
      <c r="A234" s="4" t="s">
        <v>117</v>
      </c>
      <c r="B234" s="4" t="s">
        <v>147</v>
      </c>
      <c r="C234" s="4" t="s">
        <v>97</v>
      </c>
      <c r="D234" s="7">
        <f>Table2[[#This Row],[Target (QTY)]]</f>
        <v>2</v>
      </c>
      <c r="E234" s="7">
        <f>Table2[[#This Row],[Target (AMNT)]]</f>
        <v>21258.18487394958</v>
      </c>
      <c r="F234" s="4">
        <f>COUNTIFS(Table1[Product],Table24[[#This Row],[Product]],Table1[Cabang],Table24[[#This Row],[Cabang]])</f>
        <v>4</v>
      </c>
      <c r="G234" s="4">
        <f>SUMIFS(Table1[Sale],Table1[Product],Table24[[#This Row],[Product]],Table1[Cabang],Table24[[#This Row],[Cabang]])</f>
        <v>25850.215686274511</v>
      </c>
      <c r="H234" s="9">
        <f>IFERROR(Table24[[#This Row],[Acvh (QTY)]]/Table24[[#This Row],[Target (QTY)]],0)</f>
        <v>2</v>
      </c>
      <c r="I234" s="8">
        <f>IFERROR(IF(Table24[[#This Row],[%(QTY)]]&lt;1,1-Table24[[#This Row],[%(QTY)]],0),0)</f>
        <v>0</v>
      </c>
      <c r="J234" s="9">
        <f>IFERROR(Table24[[#This Row],[Acvh (AMNT)]]/Table24[[#This Row],[Target (AMNT)]],0)</f>
        <v>1.2160123660394047</v>
      </c>
      <c r="K234" s="8">
        <f>IFERROR(IF(Table24[[#This Row],[%(AMNT)]]&lt;1,1-Table24[[#This Row],[%(AMNT)]],0),0)</f>
        <v>0</v>
      </c>
    </row>
    <row r="235" spans="1:11" x14ac:dyDescent="0.25">
      <c r="A235" s="4" t="s">
        <v>117</v>
      </c>
      <c r="B235" s="4" t="s">
        <v>147</v>
      </c>
      <c r="C235" s="4" t="s">
        <v>98</v>
      </c>
      <c r="D235" s="7">
        <f>Table2[[#This Row],[Target (QTY)]]</f>
        <v>5</v>
      </c>
      <c r="E235" s="7">
        <f>Table2[[#This Row],[Target (AMNT)]]</f>
        <v>54370.361842105267</v>
      </c>
      <c r="F235" s="4">
        <f>COUNTIFS(Table1[Product],Table24[[#This Row],[Product]],Table1[Cabang],Table24[[#This Row],[Cabang]])</f>
        <v>3</v>
      </c>
      <c r="G235" s="4">
        <f>SUMIFS(Table1[Sale],Table1[Product],Table24[[#This Row],[Product]],Table1[Cabang],Table24[[#This Row],[Cabang]])</f>
        <v>21065.21052631579</v>
      </c>
      <c r="H235" s="9">
        <f>IFERROR(Table24[[#This Row],[Acvh (QTY)]]/Table24[[#This Row],[Target (QTY)]],0)</f>
        <v>0.6</v>
      </c>
      <c r="I235" s="8">
        <f>IFERROR(IF(Table24[[#This Row],[%(QTY)]]&lt;1,1-Table24[[#This Row],[%(QTY)]],0),0)</f>
        <v>0.4</v>
      </c>
      <c r="J235" s="9">
        <f>IFERROR(Table24[[#This Row],[Acvh (AMNT)]]/Table24[[#This Row],[Target (AMNT)]],0)</f>
        <v>0.38743921895334082</v>
      </c>
      <c r="K235" s="8">
        <f>IFERROR(IF(Table24[[#This Row],[%(AMNT)]]&lt;1,1-Table24[[#This Row],[%(AMNT)]],0),0)</f>
        <v>0.61256078104665912</v>
      </c>
    </row>
    <row r="236" spans="1:11" x14ac:dyDescent="0.25">
      <c r="A236" s="4" t="s">
        <v>117</v>
      </c>
      <c r="B236" s="4" t="s">
        <v>147</v>
      </c>
      <c r="C236" s="4" t="s">
        <v>99</v>
      </c>
      <c r="D236" s="7">
        <f>Table2[[#This Row],[Target (QTY)]]</f>
        <v>4</v>
      </c>
      <c r="E236" s="7">
        <f>Table2[[#This Row],[Target (AMNT)]]</f>
        <v>46918.772727272728</v>
      </c>
      <c r="F236" s="4">
        <f>COUNTIFS(Table1[Product],Table24[[#This Row],[Product]],Table1[Cabang],Table24[[#This Row],[Cabang]])</f>
        <v>5</v>
      </c>
      <c r="G236" s="4">
        <f>SUMIFS(Table1[Sale],Table1[Product],Table24[[#This Row],[Product]],Table1[Cabang],Table24[[#This Row],[Cabang]])</f>
        <v>37570.363636363632</v>
      </c>
      <c r="H236" s="9">
        <f>IFERROR(Table24[[#This Row],[Acvh (QTY)]]/Table24[[#This Row],[Target (QTY)]],0)</f>
        <v>1.25</v>
      </c>
      <c r="I236" s="8">
        <f>IFERROR(IF(Table24[[#This Row],[%(QTY)]]&lt;1,1-Table24[[#This Row],[%(QTY)]],0),0)</f>
        <v>0</v>
      </c>
      <c r="J236" s="9">
        <f>IFERROR(Table24[[#This Row],[Acvh (AMNT)]]/Table24[[#This Row],[Target (AMNT)]],0)</f>
        <v>0.8007533328876888</v>
      </c>
      <c r="K236" s="8">
        <f>IFERROR(IF(Table24[[#This Row],[%(AMNT)]]&lt;1,1-Table24[[#This Row],[%(AMNT)]],0),0)</f>
        <v>0.1992466671123112</v>
      </c>
    </row>
    <row r="237" spans="1:11" x14ac:dyDescent="0.25">
      <c r="A237" s="4" t="s">
        <v>117</v>
      </c>
      <c r="B237" s="4" t="s">
        <v>147</v>
      </c>
      <c r="C237" s="4" t="s">
        <v>95</v>
      </c>
      <c r="D237" s="7">
        <f>Table2[[#This Row],[Target (QTY)]]</f>
        <v>3</v>
      </c>
      <c r="E237" s="7">
        <f>Table2[[#This Row],[Target (AMNT)]]</f>
        <v>37541.625</v>
      </c>
      <c r="F237" s="4">
        <f>COUNTIFS(Table1[Product],Table24[[#This Row],[Product]],Table1[Cabang],Table24[[#This Row],[Cabang]])</f>
        <v>4</v>
      </c>
      <c r="G237" s="4">
        <f>SUMIFS(Table1[Sale],Table1[Product],Table24[[#This Row],[Product]],Table1[Cabang],Table24[[#This Row],[Cabang]])</f>
        <v>32207.384615384617</v>
      </c>
      <c r="H237" s="9">
        <f>IFERROR(Table24[[#This Row],[Acvh (QTY)]]/Table24[[#This Row],[Target (QTY)]],0)</f>
        <v>1.3333333333333333</v>
      </c>
      <c r="I237" s="8">
        <f>IFERROR(IF(Table24[[#This Row],[%(QTY)]]&lt;1,1-Table24[[#This Row],[%(QTY)]],0),0)</f>
        <v>0</v>
      </c>
      <c r="J237" s="9">
        <f>IFERROR(Table24[[#This Row],[Acvh (AMNT)]]/Table24[[#This Row],[Target (AMNT)]],0)</f>
        <v>0.85791130819149719</v>
      </c>
      <c r="K237" s="8">
        <f>IFERROR(IF(Table24[[#This Row],[%(AMNT)]]&lt;1,1-Table24[[#This Row],[%(AMNT)]],0),0)</f>
        <v>0.14208869180850281</v>
      </c>
    </row>
    <row r="238" spans="1:11" x14ac:dyDescent="0.25">
      <c r="A238" s="4" t="s">
        <v>117</v>
      </c>
      <c r="B238" s="4" t="s">
        <v>147</v>
      </c>
      <c r="C238" s="4" t="s">
        <v>94</v>
      </c>
      <c r="D238" s="7">
        <f>Table2[[#This Row],[Target (QTY)]]</f>
        <v>6</v>
      </c>
      <c r="E238" s="7">
        <f>Table2[[#This Row],[Target (AMNT)]]</f>
        <v>79867.230978260879</v>
      </c>
      <c r="F238" s="4">
        <f>COUNTIFS(Table1[Product],Table24[[#This Row],[Product]],Table1[Cabang],Table24[[#This Row],[Cabang]])</f>
        <v>4</v>
      </c>
      <c r="G238" s="4">
        <f>SUMIFS(Table1[Sale],Table1[Product],Table24[[#This Row],[Product]],Table1[Cabang],Table24[[#This Row],[Cabang]])</f>
        <v>34275.043478260872</v>
      </c>
      <c r="H238" s="9">
        <f>IFERROR(Table24[[#This Row],[Acvh (QTY)]]/Table24[[#This Row],[Target (QTY)]],0)</f>
        <v>0.66666666666666663</v>
      </c>
      <c r="I238" s="8">
        <f>IFERROR(IF(Table24[[#This Row],[%(QTY)]]&lt;1,1-Table24[[#This Row],[%(QTY)]],0),0)</f>
        <v>0.33333333333333337</v>
      </c>
      <c r="J238" s="9">
        <f>IFERROR(Table24[[#This Row],[Acvh (AMNT)]]/Table24[[#This Row],[Target (AMNT)]],0)</f>
        <v>0.42915026674194101</v>
      </c>
      <c r="K238" s="8">
        <f>IFERROR(IF(Table24[[#This Row],[%(AMNT)]]&lt;1,1-Table24[[#This Row],[%(AMNT)]],0),0)</f>
        <v>0.57084973325805899</v>
      </c>
    </row>
    <row r="239" spans="1:11" x14ac:dyDescent="0.25">
      <c r="A239" s="4" t="s">
        <v>117</v>
      </c>
      <c r="B239" s="4" t="s">
        <v>147</v>
      </c>
      <c r="C239" s="4" t="s">
        <v>92</v>
      </c>
      <c r="D239" s="7">
        <f>Table2[[#This Row],[Target (QTY)]]</f>
        <v>7</v>
      </c>
      <c r="E239" s="7">
        <f>Table2[[#This Row],[Target (AMNT)]]</f>
        <v>104102.09708737864</v>
      </c>
      <c r="F239" s="4">
        <f>COUNTIFS(Table1[Product],Table24[[#This Row],[Product]],Table1[Cabang],Table24[[#This Row],[Cabang]])</f>
        <v>2</v>
      </c>
      <c r="G239" s="4">
        <f>SUMIFS(Table1[Sale],Table1[Product],Table24[[#This Row],[Product]],Table1[Cabang],Table24[[#This Row],[Cabang]])</f>
        <v>17846.349514563106</v>
      </c>
      <c r="H239" s="9">
        <f>IFERROR(Table24[[#This Row],[Acvh (QTY)]]/Table24[[#This Row],[Target (QTY)]],0)</f>
        <v>0.2857142857142857</v>
      </c>
      <c r="I239" s="8">
        <f>IFERROR(IF(Table24[[#This Row],[%(QTY)]]&lt;1,1-Table24[[#This Row],[%(QTY)]],0),0)</f>
        <v>0.7142857142857143</v>
      </c>
      <c r="J239" s="9">
        <f>IFERROR(Table24[[#This Row],[Acvh (AMNT)]]/Table24[[#This Row],[Target (AMNT)]],0)</f>
        <v>0.17143122006066486</v>
      </c>
      <c r="K239" s="8">
        <f>IFERROR(IF(Table24[[#This Row],[%(AMNT)]]&lt;1,1-Table24[[#This Row],[%(AMNT)]],0),0)</f>
        <v>0.82856877993933509</v>
      </c>
    </row>
    <row r="240" spans="1:11" x14ac:dyDescent="0.25">
      <c r="A240" s="4" t="s">
        <v>117</v>
      </c>
      <c r="B240" s="4" t="s">
        <v>147</v>
      </c>
      <c r="C240" s="4" t="s">
        <v>96</v>
      </c>
      <c r="D240" s="7">
        <f>Table2[[#This Row],[Target (QTY)]]</f>
        <v>4</v>
      </c>
      <c r="E240" s="7">
        <f>Table2[[#This Row],[Target (AMNT)]]</f>
        <v>63207.384615384617</v>
      </c>
      <c r="F240" s="4">
        <f>COUNTIFS(Table1[Product],Table24[[#This Row],[Product]],Table1[Cabang],Table24[[#This Row],[Cabang]])</f>
        <v>3</v>
      </c>
      <c r="G240" s="4">
        <f>SUMIFS(Table1[Sale],Table1[Product],Table24[[#This Row],[Product]],Table1[Cabang],Table24[[#This Row],[Cabang]])</f>
        <v>28235.23076923077</v>
      </c>
      <c r="H240" s="9">
        <f>IFERROR(Table24[[#This Row],[Acvh (QTY)]]/Table24[[#This Row],[Target (QTY)]],0)</f>
        <v>0.75</v>
      </c>
      <c r="I240" s="8">
        <f>IFERROR(IF(Table24[[#This Row],[%(QTY)]]&lt;1,1-Table24[[#This Row],[%(QTY)]],0),0)</f>
        <v>0.25</v>
      </c>
      <c r="J240" s="9">
        <f>IFERROR(Table24[[#This Row],[Acvh (AMNT)]]/Table24[[#This Row],[Target (AMNT)]],0)</f>
        <v>0.44670778487421137</v>
      </c>
      <c r="K240" s="8">
        <f>IFERROR(IF(Table24[[#This Row],[%(AMNT)]]&lt;1,1-Table24[[#This Row],[%(AMNT)]],0),0)</f>
        <v>0.55329221512578863</v>
      </c>
    </row>
    <row r="241" spans="1:11" x14ac:dyDescent="0.25">
      <c r="A241" s="4" t="s">
        <v>117</v>
      </c>
      <c r="B241" s="4" t="s">
        <v>147</v>
      </c>
      <c r="C241" s="6" t="s">
        <v>100</v>
      </c>
      <c r="D241" s="7">
        <f>Table2[[#This Row],[Target (QTY)]]</f>
        <v>3</v>
      </c>
      <c r="E241" s="7">
        <f>Table2[[#This Row],[Target (AMNT)]]</f>
        <v>53486.642857142855</v>
      </c>
      <c r="F241" s="4">
        <f>COUNTIFS(Table1[Product],Table24[[#This Row],[Product]],Table1[Cabang],Table24[[#This Row],[Cabang]])</f>
        <v>5</v>
      </c>
      <c r="G241" s="4">
        <f>SUMIFS(Table1[Sale],Table1[Product],Table24[[#This Row],[Product]],Table1[Cabang],Table24[[#This Row],[Cabang]])</f>
        <v>56725.095238095229</v>
      </c>
      <c r="H241" s="9">
        <f>IFERROR(Table24[[#This Row],[Acvh (QTY)]]/Table24[[#This Row],[Target (QTY)]],0)</f>
        <v>1.6666666666666667</v>
      </c>
      <c r="I241" s="8">
        <f>IFERROR(IF(Table24[[#This Row],[%(QTY)]]&lt;1,1-Table24[[#This Row],[%(QTY)]],0),0)</f>
        <v>0</v>
      </c>
      <c r="J241" s="9">
        <f>IFERROR(Table24[[#This Row],[Acvh (AMNT)]]/Table24[[#This Row],[Target (AMNT)]],0)</f>
        <v>1.0605469367296418</v>
      </c>
      <c r="K241" s="8">
        <f>IFERROR(IF(Table24[[#This Row],[%(AMNT)]]&lt;1,1-Table24[[#This Row],[%(AMNT)]],0),0)</f>
        <v>0</v>
      </c>
    </row>
    <row r="242" spans="1:11" x14ac:dyDescent="0.25">
      <c r="A242" s="4" t="s">
        <v>117</v>
      </c>
      <c r="B242" s="4" t="s">
        <v>148</v>
      </c>
      <c r="C242" s="4" t="s">
        <v>93</v>
      </c>
      <c r="D242" s="7">
        <f>Table2[[#This Row],[Target (QTY)]]</f>
        <v>3</v>
      </c>
      <c r="E242" s="7">
        <f>Table2[[#This Row],[Target (AMNT)]]</f>
        <v>25431.567073170729</v>
      </c>
      <c r="F242" s="4">
        <f>COUNTIFS(Table1[Product],Table24[[#This Row],[Product]],Table1[Cabang],Table24[[#This Row],[Cabang]])</f>
        <v>2</v>
      </c>
      <c r="G242" s="4">
        <f>SUMIFS(Table1[Sale],Table1[Product],Table24[[#This Row],[Product]],Table1[Cabang],Table24[[#This Row],[Cabang]])</f>
        <v>10976.463414634147</v>
      </c>
      <c r="H242" s="9">
        <f>IFERROR(Table24[[#This Row],[Acvh (QTY)]]/Table24[[#This Row],[Target (QTY)]],0)</f>
        <v>0.66666666666666663</v>
      </c>
      <c r="I242" s="8">
        <f>IFERROR(IF(Table24[[#This Row],[%(QTY)]]&lt;1,1-Table24[[#This Row],[%(QTY)]],0),0)</f>
        <v>0.33333333333333337</v>
      </c>
      <c r="J242" s="9">
        <f>IFERROR(Table24[[#This Row],[Acvh (AMNT)]]/Table24[[#This Row],[Target (AMNT)]],0)</f>
        <v>0.43160782751031768</v>
      </c>
      <c r="K242" s="8">
        <f>IFERROR(IF(Table24[[#This Row],[%(AMNT)]]&lt;1,1-Table24[[#This Row],[%(AMNT)]],0),0)</f>
        <v>0.56839217248968232</v>
      </c>
    </row>
    <row r="243" spans="1:11" x14ac:dyDescent="0.25">
      <c r="A243" s="4" t="s">
        <v>117</v>
      </c>
      <c r="B243" s="4" t="s">
        <v>148</v>
      </c>
      <c r="C243" s="4" t="s">
        <v>101</v>
      </c>
      <c r="D243" s="7">
        <f>Table2[[#This Row],[Target (QTY)]]</f>
        <v>2</v>
      </c>
      <c r="E243" s="7">
        <f>Table2[[#This Row],[Target (AMNT)]]</f>
        <v>18614.973684210527</v>
      </c>
      <c r="F243" s="4">
        <f>COUNTIFS(Table1[Product],Table24[[#This Row],[Product]],Table1[Cabang],Table24[[#This Row],[Cabang]])</f>
        <v>2</v>
      </c>
      <c r="G243" s="4">
        <f>SUMIFS(Table1[Sale],Table1[Product],Table24[[#This Row],[Product]],Table1[Cabang],Table24[[#This Row],[Cabang]])</f>
        <v>11761.368421052632</v>
      </c>
      <c r="H243" s="9">
        <f>IFERROR(Table24[[#This Row],[Acvh (QTY)]]/Table24[[#This Row],[Target (QTY)]],0)</f>
        <v>1</v>
      </c>
      <c r="I243" s="8">
        <f>IFERROR(IF(Table24[[#This Row],[%(QTY)]]&lt;1,1-Table24[[#This Row],[%(QTY)]],0),0)</f>
        <v>0</v>
      </c>
      <c r="J243" s="9">
        <f>IFERROR(Table24[[#This Row],[Acvh (AMNT)]]/Table24[[#This Row],[Target (AMNT)]],0)</f>
        <v>0.63182299478772752</v>
      </c>
      <c r="K243" s="8">
        <f>IFERROR(IF(Table24[[#This Row],[%(AMNT)]]&lt;1,1-Table24[[#This Row],[%(AMNT)]],0),0)</f>
        <v>0.36817700521227248</v>
      </c>
    </row>
    <row r="244" spans="1:11" x14ac:dyDescent="0.25">
      <c r="A244" s="4" t="s">
        <v>117</v>
      </c>
      <c r="B244" s="4" t="s">
        <v>148</v>
      </c>
      <c r="C244" s="4" t="s">
        <v>97</v>
      </c>
      <c r="D244" s="7">
        <f>Table2[[#This Row],[Target (QTY)]]</f>
        <v>2</v>
      </c>
      <c r="E244" s="7">
        <f>Table2[[#This Row],[Target (AMNT)]]</f>
        <v>20150.987745098038</v>
      </c>
      <c r="F244" s="4">
        <f>COUNTIFS(Table1[Product],Table24[[#This Row],[Product]],Table1[Cabang],Table24[[#This Row],[Cabang]])</f>
        <v>3</v>
      </c>
      <c r="G244" s="4">
        <f>SUMIFS(Table1[Sale],Table1[Product],Table24[[#This Row],[Product]],Table1[Cabang],Table24[[#This Row],[Cabang]])</f>
        <v>19042.911764705881</v>
      </c>
      <c r="H244" s="9">
        <f>IFERROR(Table24[[#This Row],[Acvh (QTY)]]/Table24[[#This Row],[Target (QTY)]],0)</f>
        <v>1.5</v>
      </c>
      <c r="I244" s="8">
        <f>IFERROR(IF(Table24[[#This Row],[%(QTY)]]&lt;1,1-Table24[[#This Row],[%(QTY)]],0),0)</f>
        <v>0</v>
      </c>
      <c r="J244" s="9">
        <f>IFERROR(Table24[[#This Row],[Acvh (AMNT)]]/Table24[[#This Row],[Target (AMNT)]],0)</f>
        <v>0.94501133173178031</v>
      </c>
      <c r="K244" s="8">
        <f>IFERROR(IF(Table24[[#This Row],[%(AMNT)]]&lt;1,1-Table24[[#This Row],[%(AMNT)]],0),0)</f>
        <v>5.4988668268219687E-2</v>
      </c>
    </row>
    <row r="245" spans="1:11" x14ac:dyDescent="0.25">
      <c r="A245" s="4" t="s">
        <v>117</v>
      </c>
      <c r="B245" s="4" t="s">
        <v>148</v>
      </c>
      <c r="C245" s="4" t="s">
        <v>98</v>
      </c>
      <c r="D245" s="7">
        <f>Table2[[#This Row],[Target (QTY)]]</f>
        <v>2</v>
      </c>
      <c r="E245" s="7">
        <f>Table2[[#This Row],[Target (AMNT)]]</f>
        <v>22943.097744360904</v>
      </c>
      <c r="F245" s="4">
        <f>COUNTIFS(Table1[Product],Table24[[#This Row],[Product]],Table1[Cabang],Table24[[#This Row],[Cabang]])</f>
        <v>6</v>
      </c>
      <c r="G245" s="4">
        <f>SUMIFS(Table1[Sale],Table1[Product],Table24[[#This Row],[Product]],Table1[Cabang],Table24[[#This Row],[Cabang]])</f>
        <v>41566.421052631587</v>
      </c>
      <c r="H245" s="9">
        <f>IFERROR(Table24[[#This Row],[Acvh (QTY)]]/Table24[[#This Row],[Target (QTY)]],0)</f>
        <v>3</v>
      </c>
      <c r="I245" s="8">
        <f>IFERROR(IF(Table24[[#This Row],[%(QTY)]]&lt;1,1-Table24[[#This Row],[%(QTY)]],0),0)</f>
        <v>0</v>
      </c>
      <c r="J245" s="9">
        <f>IFERROR(Table24[[#This Row],[Acvh (AMNT)]]/Table24[[#This Row],[Target (AMNT)]],0)</f>
        <v>1.8117179081821257</v>
      </c>
      <c r="K245" s="8">
        <f>IFERROR(IF(Table24[[#This Row],[%(AMNT)]]&lt;1,1-Table24[[#This Row],[%(AMNT)]],0),0)</f>
        <v>0</v>
      </c>
    </row>
    <row r="246" spans="1:11" x14ac:dyDescent="0.25">
      <c r="A246" s="4" t="s">
        <v>117</v>
      </c>
      <c r="B246" s="4" t="s">
        <v>148</v>
      </c>
      <c r="C246" s="4" t="s">
        <v>99</v>
      </c>
      <c r="D246" s="7">
        <f>Table2[[#This Row],[Target (QTY)]]</f>
        <v>6</v>
      </c>
      <c r="E246" s="7">
        <f>Table2[[#This Row],[Target (AMNT)]]</f>
        <v>74245.090909090912</v>
      </c>
      <c r="F246" s="4">
        <f>COUNTIFS(Table1[Product],Table24[[#This Row],[Product]],Table1[Cabang],Table24[[#This Row],[Cabang]])</f>
        <v>6</v>
      </c>
      <c r="G246" s="4">
        <f>SUMIFS(Table1[Sale],Table1[Product],Table24[[#This Row],[Product]],Table1[Cabang],Table24[[#This Row],[Cabang]])</f>
        <v>44792.63636363636</v>
      </c>
      <c r="H246" s="9">
        <f>IFERROR(Table24[[#This Row],[Acvh (QTY)]]/Table24[[#This Row],[Target (QTY)]],0)</f>
        <v>1</v>
      </c>
      <c r="I246" s="8">
        <f>IFERROR(IF(Table24[[#This Row],[%(QTY)]]&lt;1,1-Table24[[#This Row],[%(QTY)]],0),0)</f>
        <v>0</v>
      </c>
      <c r="J246" s="9">
        <f>IFERROR(Table24[[#This Row],[Acvh (AMNT)]]/Table24[[#This Row],[Target (AMNT)]],0)</f>
        <v>0.60330771792686622</v>
      </c>
      <c r="K246" s="8">
        <f>IFERROR(IF(Table24[[#This Row],[%(AMNT)]]&lt;1,1-Table24[[#This Row],[%(AMNT)]],0),0)</f>
        <v>0.39669228207313378</v>
      </c>
    </row>
    <row r="247" spans="1:11" x14ac:dyDescent="0.25">
      <c r="A247" s="4" t="s">
        <v>117</v>
      </c>
      <c r="B247" s="4" t="s">
        <v>148</v>
      </c>
      <c r="C247" s="4" t="s">
        <v>95</v>
      </c>
      <c r="D247" s="7">
        <f>Table2[[#This Row],[Target (QTY)]]</f>
        <v>6</v>
      </c>
      <c r="E247" s="7">
        <f>Table2[[#This Row],[Target (AMNT)]]</f>
        <v>75083.25</v>
      </c>
      <c r="F247" s="4">
        <f>COUNTIFS(Table1[Product],Table24[[#This Row],[Product]],Table1[Cabang],Table24[[#This Row],[Cabang]])</f>
        <v>5</v>
      </c>
      <c r="G247" s="4">
        <f>SUMIFS(Table1[Sale],Table1[Product],Table24[[#This Row],[Product]],Table1[Cabang],Table24[[#This Row],[Cabang]])</f>
        <v>40323.230769230773</v>
      </c>
      <c r="H247" s="9">
        <f>IFERROR(Table24[[#This Row],[Acvh (QTY)]]/Table24[[#This Row],[Target (QTY)]],0)</f>
        <v>0.83333333333333337</v>
      </c>
      <c r="I247" s="8">
        <f>IFERROR(IF(Table24[[#This Row],[%(QTY)]]&lt;1,1-Table24[[#This Row],[%(QTY)]],0),0)</f>
        <v>0.16666666666666663</v>
      </c>
      <c r="J247" s="9">
        <f>IFERROR(Table24[[#This Row],[Acvh (AMNT)]]/Table24[[#This Row],[Target (AMNT)]],0)</f>
        <v>0.53704695480324538</v>
      </c>
      <c r="K247" s="8">
        <f>IFERROR(IF(Table24[[#This Row],[%(AMNT)]]&lt;1,1-Table24[[#This Row],[%(AMNT)]],0),0)</f>
        <v>0.46295304519675462</v>
      </c>
    </row>
    <row r="248" spans="1:11" x14ac:dyDescent="0.25">
      <c r="A248" s="4" t="s">
        <v>117</v>
      </c>
      <c r="B248" s="4" t="s">
        <v>148</v>
      </c>
      <c r="C248" s="4" t="s">
        <v>94</v>
      </c>
      <c r="D248" s="7">
        <f>Table2[[#This Row],[Target (QTY)]]</f>
        <v>5</v>
      </c>
      <c r="E248" s="7">
        <f>Table2[[#This Row],[Target (AMNT)]]</f>
        <v>66556.025815217406</v>
      </c>
      <c r="F248" s="4">
        <f>COUNTIFS(Table1[Product],Table24[[#This Row],[Product]],Table1[Cabang],Table24[[#This Row],[Cabang]])</f>
        <v>5</v>
      </c>
      <c r="G248" s="4">
        <f>SUMIFS(Table1[Sale],Table1[Product],Table24[[#This Row],[Product]],Table1[Cabang],Table24[[#This Row],[Cabang]])</f>
        <v>42331.554347826088</v>
      </c>
      <c r="H248" s="9">
        <f>IFERROR(Table24[[#This Row],[Acvh (QTY)]]/Table24[[#This Row],[Target (QTY)]],0)</f>
        <v>1</v>
      </c>
      <c r="I248" s="8">
        <f>IFERROR(IF(Table24[[#This Row],[%(QTY)]]&lt;1,1-Table24[[#This Row],[%(QTY)]],0),0)</f>
        <v>0</v>
      </c>
      <c r="J248" s="9">
        <f>IFERROR(Table24[[#This Row],[Acvh (AMNT)]]/Table24[[#This Row],[Target (AMNT)]],0)</f>
        <v>0.63602887686463061</v>
      </c>
      <c r="K248" s="8">
        <f>IFERROR(IF(Table24[[#This Row],[%(AMNT)]]&lt;1,1-Table24[[#This Row],[%(AMNT)]],0),0)</f>
        <v>0.36397112313536939</v>
      </c>
    </row>
    <row r="249" spans="1:11" x14ac:dyDescent="0.25">
      <c r="A249" s="4" t="s">
        <v>117</v>
      </c>
      <c r="B249" s="4" t="s">
        <v>148</v>
      </c>
      <c r="C249" s="4" t="s">
        <v>92</v>
      </c>
      <c r="D249" s="7">
        <f>Table2[[#This Row],[Target (QTY)]]</f>
        <v>7</v>
      </c>
      <c r="E249" s="7">
        <f>Table2[[#This Row],[Target (AMNT)]]</f>
        <v>98680.112864077673</v>
      </c>
      <c r="F249" s="4">
        <f>COUNTIFS(Table1[Product],Table24[[#This Row],[Product]],Table1[Cabang],Table24[[#This Row],[Cabang]])</f>
        <v>0</v>
      </c>
      <c r="G249" s="4">
        <f>SUMIFS(Table1[Sale],Table1[Product],Table24[[#This Row],[Product]],Table1[Cabang],Table24[[#This Row],[Cabang]])</f>
        <v>0</v>
      </c>
      <c r="H249" s="9">
        <f>IFERROR(Table24[[#This Row],[Acvh (QTY)]]/Table24[[#This Row],[Target (QTY)]],0)</f>
        <v>0</v>
      </c>
      <c r="I249" s="8">
        <f>IFERROR(IF(Table24[[#This Row],[%(QTY)]]&lt;1,1-Table24[[#This Row],[%(QTY)]],0),0)</f>
        <v>1</v>
      </c>
      <c r="J249" s="9">
        <f>IFERROR(Table24[[#This Row],[Acvh (AMNT)]]/Table24[[#This Row],[Target (AMNT)]],0)</f>
        <v>0</v>
      </c>
      <c r="K249" s="8">
        <f>IFERROR(IF(Table24[[#This Row],[%(AMNT)]]&lt;1,1-Table24[[#This Row],[%(AMNT)]],0),0)</f>
        <v>1</v>
      </c>
    </row>
    <row r="250" spans="1:11" x14ac:dyDescent="0.25">
      <c r="A250" s="4" t="s">
        <v>117</v>
      </c>
      <c r="B250" s="4" t="s">
        <v>148</v>
      </c>
      <c r="C250" s="4" t="s">
        <v>96</v>
      </c>
      <c r="D250" s="7">
        <f>Table2[[#This Row],[Target (QTY)]]</f>
        <v>3</v>
      </c>
      <c r="E250" s="7">
        <f>Table2[[#This Row],[Target (AMNT)]]</f>
        <v>44936.5</v>
      </c>
      <c r="F250" s="4">
        <f>COUNTIFS(Table1[Product],Table24[[#This Row],[Product]],Table1[Cabang],Table24[[#This Row],[Cabang]])</f>
        <v>0</v>
      </c>
      <c r="G250" s="4">
        <f>SUMIFS(Table1[Sale],Table1[Product],Table24[[#This Row],[Product]],Table1[Cabang],Table24[[#This Row],[Cabang]])</f>
        <v>0</v>
      </c>
      <c r="H250" s="9">
        <f>IFERROR(Table24[[#This Row],[Acvh (QTY)]]/Table24[[#This Row],[Target (QTY)]],0)</f>
        <v>0</v>
      </c>
      <c r="I250" s="8">
        <f>IFERROR(IF(Table24[[#This Row],[%(QTY)]]&lt;1,1-Table24[[#This Row],[%(QTY)]],0),0)</f>
        <v>1</v>
      </c>
      <c r="J250" s="9">
        <f>IFERROR(Table24[[#This Row],[Acvh (AMNT)]]/Table24[[#This Row],[Target (AMNT)]],0)</f>
        <v>0</v>
      </c>
      <c r="K250" s="8">
        <f>IFERROR(IF(Table24[[#This Row],[%(AMNT)]]&lt;1,1-Table24[[#This Row],[%(AMNT)]],0),0)</f>
        <v>1</v>
      </c>
    </row>
    <row r="251" spans="1:11" x14ac:dyDescent="0.25">
      <c r="A251" s="4" t="s">
        <v>117</v>
      </c>
      <c r="B251" s="4" t="s">
        <v>148</v>
      </c>
      <c r="C251" s="6" t="s">
        <v>100</v>
      </c>
      <c r="D251" s="7">
        <f>Table2[[#This Row],[Target (QTY)]]</f>
        <v>5</v>
      </c>
      <c r="E251" s="7">
        <f>Table2[[#This Row],[Target (AMNT)]]</f>
        <v>94042.448979591834</v>
      </c>
      <c r="F251" s="6">
        <f>COUNTIFS(Table1[Product],Table24[[#This Row],[Product]],Table1[Cabang],Table24[[#This Row],[Cabang]])</f>
        <v>6</v>
      </c>
      <c r="G251" s="6">
        <f>SUMIFS(Table1[Sale],Table1[Product],Table24[[#This Row],[Product]],Table1[Cabang],Table24[[#This Row],[Cabang]])</f>
        <v>67365.714285714275</v>
      </c>
      <c r="H251" s="9">
        <f>IFERROR(Table24[[#This Row],[Acvh (QTY)]]/Table24[[#This Row],[Target (QTY)]],0)</f>
        <v>1.2</v>
      </c>
      <c r="I251" s="8">
        <f>IFERROR(IF(Table24[[#This Row],[%(QTY)]]&lt;1,1-Table24[[#This Row],[%(QTY)]],0),0)</f>
        <v>0</v>
      </c>
      <c r="J251" s="9">
        <f>IFERROR(Table24[[#This Row],[Acvh (AMNT)]]/Table24[[#This Row],[Target (AMNT)]],0)</f>
        <v>0.71633304977344137</v>
      </c>
      <c r="K251" s="8">
        <f>IFERROR(IF(Table24[[#This Row],[%(AMNT)]]&lt;1,1-Table24[[#This Row],[%(AMNT)]],0),0)</f>
        <v>0.28366695022655863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A2BE4-0C2D-46E9-844F-1000402822B9}">
  <sheetPr codeName="Sheet6"/>
  <dimension ref="A1:BK103"/>
  <sheetViews>
    <sheetView showGridLines="0" topLeftCell="AQ1" zoomScale="50" zoomScaleNormal="50" workbookViewId="0">
      <selection activeCell="BK5" sqref="BK5"/>
    </sheetView>
  </sheetViews>
  <sheetFormatPr defaultRowHeight="15" x14ac:dyDescent="0.25"/>
  <cols>
    <col min="1" max="1" width="20.140625" bestFit="1" customWidth="1"/>
    <col min="2" max="2" width="29.85546875" bestFit="1" customWidth="1"/>
    <col min="3" max="3" width="27.85546875" bestFit="1" customWidth="1"/>
    <col min="5" max="5" width="12" bestFit="1" customWidth="1"/>
    <col min="6" max="6" width="18.42578125" bestFit="1" customWidth="1"/>
    <col min="7" max="7" width="20.42578125" bestFit="1" customWidth="1"/>
    <col min="9" max="9" width="20.140625" bestFit="1" customWidth="1"/>
    <col min="10" max="10" width="27.5703125" bestFit="1" customWidth="1"/>
    <col min="11" max="11" width="25.28515625" bestFit="1" customWidth="1"/>
    <col min="13" max="13" width="12" bestFit="1" customWidth="1"/>
    <col min="14" max="14" width="18.42578125" bestFit="1" customWidth="1"/>
    <col min="15" max="15" width="20.42578125" bestFit="1" customWidth="1"/>
    <col min="17" max="17" width="25.28515625" bestFit="1" customWidth="1"/>
    <col min="18" max="18" width="24.42578125" bestFit="1" customWidth="1"/>
    <col min="19" max="21" width="17" bestFit="1" customWidth="1"/>
    <col min="22" max="23" width="16.7109375" bestFit="1" customWidth="1"/>
    <col min="24" max="25" width="17" bestFit="1" customWidth="1"/>
    <col min="26" max="26" width="16.140625" bestFit="1" customWidth="1"/>
    <col min="27" max="27" width="16.7109375" bestFit="1" customWidth="1"/>
    <col min="28" max="28" width="16.5703125" bestFit="1" customWidth="1"/>
    <col min="29" max="29" width="29.85546875" bestFit="1" customWidth="1"/>
    <col min="30" max="30" width="24.42578125" bestFit="1" customWidth="1"/>
    <col min="31" max="33" width="17" bestFit="1" customWidth="1"/>
    <col min="34" max="35" width="16.7109375" bestFit="1" customWidth="1"/>
    <col min="36" max="37" width="17" bestFit="1" customWidth="1"/>
    <col min="38" max="38" width="16.140625" bestFit="1" customWidth="1"/>
    <col min="39" max="39" width="16.7109375" bestFit="1" customWidth="1"/>
    <col min="41" max="41" width="20.140625" bestFit="1" customWidth="1"/>
    <col min="42" max="42" width="27.85546875" bestFit="1" customWidth="1"/>
    <col min="43" max="43" width="17" bestFit="1" customWidth="1"/>
    <col min="44" max="44" width="20.140625" bestFit="1" customWidth="1"/>
    <col min="45" max="45" width="27.85546875" bestFit="1" customWidth="1"/>
    <col min="46" max="46" width="8" bestFit="1" customWidth="1"/>
    <col min="47" max="47" width="16.85546875" bestFit="1" customWidth="1"/>
    <col min="48" max="48" width="20.140625" bestFit="1" customWidth="1"/>
    <col min="49" max="49" width="27.5703125" bestFit="1" customWidth="1"/>
    <col min="50" max="50" width="17" bestFit="1" customWidth="1"/>
    <col min="51" max="51" width="20.140625" bestFit="1" customWidth="1"/>
    <col min="52" max="52" width="25.28515625" bestFit="1" customWidth="1"/>
    <col min="53" max="53" width="8" bestFit="1" customWidth="1"/>
    <col min="56" max="56" width="23" bestFit="1" customWidth="1"/>
    <col min="57" max="57" width="4.7109375" customWidth="1"/>
    <col min="58" max="58" width="10.7109375" customWidth="1"/>
    <col min="59" max="59" width="23" bestFit="1" customWidth="1"/>
  </cols>
  <sheetData>
    <row r="1" spans="1:63" x14ac:dyDescent="0.25">
      <c r="BD1" s="19" t="str">
        <f>E4</f>
        <v>Regional 5</v>
      </c>
      <c r="BE1" s="19"/>
      <c r="BF1" s="19"/>
      <c r="BG1" s="19"/>
      <c r="BH1" s="19"/>
      <c r="BI1" s="19"/>
      <c r="BJ1" s="19"/>
      <c r="BK1" s="19"/>
    </row>
    <row r="2" spans="1:63" x14ac:dyDescent="0.25">
      <c r="BD2" s="19"/>
      <c r="BE2" s="19"/>
      <c r="BF2" s="19"/>
      <c r="BG2" s="19"/>
      <c r="BH2" s="19"/>
      <c r="BI2" s="19"/>
      <c r="BJ2" s="19"/>
      <c r="BK2" s="19"/>
    </row>
    <row r="3" spans="1:63" x14ac:dyDescent="0.25">
      <c r="A3" s="2" t="s">
        <v>108</v>
      </c>
      <c r="B3" t="s">
        <v>118</v>
      </c>
      <c r="C3" t="s">
        <v>119</v>
      </c>
      <c r="E3" t="s">
        <v>0</v>
      </c>
      <c r="F3" t="s">
        <v>111</v>
      </c>
      <c r="G3" t="s">
        <v>112</v>
      </c>
      <c r="I3" s="2" t="s">
        <v>108</v>
      </c>
      <c r="J3" t="s">
        <v>109</v>
      </c>
      <c r="K3" t="s">
        <v>110</v>
      </c>
      <c r="M3" t="s">
        <v>0</v>
      </c>
      <c r="N3" t="s">
        <v>111</v>
      </c>
      <c r="O3" t="s">
        <v>112</v>
      </c>
      <c r="Q3" s="2" t="s">
        <v>109</v>
      </c>
      <c r="R3" s="2" t="s">
        <v>120</v>
      </c>
      <c r="AC3" s="2" t="s">
        <v>118</v>
      </c>
      <c r="AD3" s="2" t="s">
        <v>120</v>
      </c>
      <c r="AO3" s="2" t="s">
        <v>108</v>
      </c>
      <c r="AP3" t="s">
        <v>118</v>
      </c>
      <c r="AR3" t="s">
        <v>122</v>
      </c>
      <c r="AS3" t="s">
        <v>122</v>
      </c>
      <c r="AT3" t="s">
        <v>121</v>
      </c>
      <c r="AV3" s="2" t="s">
        <v>108</v>
      </c>
      <c r="AW3" t="s">
        <v>109</v>
      </c>
      <c r="AY3" t="s">
        <v>123</v>
      </c>
      <c r="AZ3" t="s">
        <v>123</v>
      </c>
      <c r="BA3" t="s">
        <v>121</v>
      </c>
      <c r="BC3" t="s">
        <v>165</v>
      </c>
      <c r="BD3" t="s">
        <v>150</v>
      </c>
      <c r="BE3" s="19" t="s">
        <v>151</v>
      </c>
      <c r="BF3" s="19" t="s">
        <v>152</v>
      </c>
      <c r="BG3" t="s">
        <v>150</v>
      </c>
      <c r="BH3" s="19"/>
      <c r="BI3" s="19" t="s">
        <v>152</v>
      </c>
      <c r="BJ3" t="s">
        <v>150</v>
      </c>
      <c r="BK3" s="19" t="s">
        <v>151</v>
      </c>
    </row>
    <row r="4" spans="1:63" x14ac:dyDescent="0.25">
      <c r="A4" s="10" t="s">
        <v>117</v>
      </c>
      <c r="B4" s="3">
        <v>2911174.332799505</v>
      </c>
      <c r="C4" s="3">
        <v>1478709.8542512306</v>
      </c>
      <c r="E4" t="str">
        <f>A4</f>
        <v>Regional 5</v>
      </c>
      <c r="F4" s="11">
        <f>C4/B4</f>
        <v>0.50794273554522662</v>
      </c>
      <c r="G4" s="11">
        <f>IF(F4&lt;1,1-F4,0)</f>
        <v>0.49205726445477338</v>
      </c>
      <c r="I4" s="10" t="s">
        <v>117</v>
      </c>
      <c r="J4" s="3">
        <v>230</v>
      </c>
      <c r="K4" s="3">
        <v>189</v>
      </c>
      <c r="M4" t="str">
        <f>I4</f>
        <v>Regional 5</v>
      </c>
      <c r="N4" s="11">
        <f>K4/J4</f>
        <v>0.82173913043478264</v>
      </c>
      <c r="O4" s="11">
        <f>IF(N4&lt;1,1-N4,0)</f>
        <v>0.17826086956521736</v>
      </c>
      <c r="Q4" s="2" t="s">
        <v>108</v>
      </c>
      <c r="R4" t="s">
        <v>93</v>
      </c>
      <c r="S4" t="s">
        <v>101</v>
      </c>
      <c r="T4" t="s">
        <v>97</v>
      </c>
      <c r="U4" t="s">
        <v>98</v>
      </c>
      <c r="V4" t="s">
        <v>99</v>
      </c>
      <c r="W4" t="s">
        <v>95</v>
      </c>
      <c r="X4" t="s">
        <v>94</v>
      </c>
      <c r="Y4" t="s">
        <v>92</v>
      </c>
      <c r="Z4" t="s">
        <v>96</v>
      </c>
      <c r="AA4" t="s">
        <v>100</v>
      </c>
      <c r="AC4" s="2" t="s">
        <v>108</v>
      </c>
      <c r="AD4" t="s">
        <v>93</v>
      </c>
      <c r="AE4" t="s">
        <v>101</v>
      </c>
      <c r="AF4" t="s">
        <v>97</v>
      </c>
      <c r="AG4" t="s">
        <v>98</v>
      </c>
      <c r="AH4" t="s">
        <v>99</v>
      </c>
      <c r="AI4" t="s">
        <v>95</v>
      </c>
      <c r="AJ4" t="s">
        <v>94</v>
      </c>
      <c r="AK4" t="s">
        <v>92</v>
      </c>
      <c r="AL4" t="s">
        <v>96</v>
      </c>
      <c r="AM4" t="s">
        <v>100</v>
      </c>
      <c r="AO4" s="10" t="s">
        <v>144</v>
      </c>
      <c r="AP4" s="17">
        <v>526052.90879175998</v>
      </c>
      <c r="AR4" s="11" t="str">
        <f>AO12</f>
        <v>Cabang U</v>
      </c>
      <c r="AS4" s="11">
        <f>AP12/AP4</f>
        <v>0.55150359546401739</v>
      </c>
      <c r="AT4" s="11">
        <v>1</v>
      </c>
      <c r="AV4" s="10" t="s">
        <v>144</v>
      </c>
      <c r="AW4" s="17">
        <v>42</v>
      </c>
      <c r="AY4" s="11" t="str">
        <f>AV12</f>
        <v>Cabang U</v>
      </c>
      <c r="AZ4" s="11">
        <f>AW12/AW4</f>
        <v>0.9285714285714286</v>
      </c>
      <c r="BA4" s="11">
        <v>1</v>
      </c>
      <c r="BC4">
        <v>1</v>
      </c>
      <c r="BD4" t="str">
        <f>Data!S2</f>
        <v>ANGGOTA LEGISLATIF</v>
      </c>
      <c r="BE4" s="19">
        <f>COUNTIFS(Table1[Customer Profesi],'Pivot Portofolio Regional'!BD4,Table1[Regional],'Pivot Portofolio Regional'!$BD$1)</f>
        <v>0</v>
      </c>
      <c r="BF4" s="19">
        <f>RANK(BE4,$BE$4:$BE$103,0)+COUNTIFS($BE$4:BE4,BE4)</f>
        <v>7</v>
      </c>
      <c r="BG4" t="str">
        <f t="shared" ref="BG4:BG10" si="0">BD4</f>
        <v>ANGGOTA LEGISLATIF</v>
      </c>
      <c r="BH4" s="19"/>
      <c r="BI4" s="19">
        <v>6</v>
      </c>
      <c r="BJ4" s="19" t="str">
        <f>INDEX($BD$4:$BD$103,MATCH(BI4,$BF$4:$BF$103,0))</f>
        <v>TENAGA KESEHATAN</v>
      </c>
      <c r="BK4" s="19">
        <f>VLOOKUP(BJ4,$BD$4:$BE$10,2,0)</f>
        <v>16</v>
      </c>
    </row>
    <row r="5" spans="1:63" x14ac:dyDescent="0.25">
      <c r="A5" s="10" t="s">
        <v>88</v>
      </c>
      <c r="B5" s="3">
        <v>2911174.332799505</v>
      </c>
      <c r="C5" s="3">
        <v>1478709.8542512306</v>
      </c>
      <c r="F5" s="11"/>
      <c r="G5" s="11"/>
      <c r="I5" s="10" t="s">
        <v>88</v>
      </c>
      <c r="J5" s="3">
        <v>230</v>
      </c>
      <c r="K5" s="3">
        <v>189</v>
      </c>
      <c r="Q5" s="10" t="s">
        <v>117</v>
      </c>
      <c r="R5" s="3">
        <v>25</v>
      </c>
      <c r="S5" s="3">
        <v>19</v>
      </c>
      <c r="T5" s="3">
        <v>20</v>
      </c>
      <c r="U5" s="3">
        <v>23</v>
      </c>
      <c r="V5" s="3">
        <v>18</v>
      </c>
      <c r="W5" s="3">
        <v>27</v>
      </c>
      <c r="X5" s="3">
        <v>22</v>
      </c>
      <c r="Y5" s="3">
        <v>32</v>
      </c>
      <c r="Z5" s="3">
        <v>21</v>
      </c>
      <c r="AA5" s="3">
        <v>23</v>
      </c>
      <c r="AC5" s="10" t="s">
        <v>117</v>
      </c>
      <c r="AD5" s="3">
        <v>214724.40331010451</v>
      </c>
      <c r="AE5" s="3">
        <v>181444.85338345863</v>
      </c>
      <c r="AF5" s="3">
        <v>205385.06740196078</v>
      </c>
      <c r="AG5" s="3">
        <v>255480.95300751881</v>
      </c>
      <c r="AH5" s="3">
        <v>216290.38636363638</v>
      </c>
      <c r="AI5" s="3">
        <v>341312.50274725276</v>
      </c>
      <c r="AJ5" s="3">
        <v>294309.28338509321</v>
      </c>
      <c r="AK5" s="3">
        <v>460403.9174757282</v>
      </c>
      <c r="AL5" s="3">
        <v>321962.61538461538</v>
      </c>
      <c r="AM5" s="3">
        <v>419860.35034013598</v>
      </c>
      <c r="AO5" s="10" t="s">
        <v>145</v>
      </c>
      <c r="AP5" s="17">
        <v>614763.74147610343</v>
      </c>
      <c r="AR5" s="11" t="str">
        <f>AO13</f>
        <v>Cabang V</v>
      </c>
      <c r="AS5" s="11">
        <f>AP13/AP5</f>
        <v>0.51080286723637247</v>
      </c>
      <c r="AT5" s="11">
        <v>1</v>
      </c>
      <c r="AV5" s="10" t="s">
        <v>145</v>
      </c>
      <c r="AW5" s="17">
        <v>48</v>
      </c>
      <c r="AY5" s="11" t="str">
        <f>AV13</f>
        <v>Cabang V</v>
      </c>
      <c r="AZ5" s="11">
        <f>AW13/AW5</f>
        <v>0.8125</v>
      </c>
      <c r="BA5" s="11">
        <v>1</v>
      </c>
      <c r="BC5">
        <v>2</v>
      </c>
      <c r="BD5" t="str">
        <f>Data!S3</f>
        <v>APARAT</v>
      </c>
      <c r="BE5" s="19">
        <f>COUNTIFS(Table1[Customer Profesi],'Pivot Portofolio Regional'!BD5,Table1[Regional],'Pivot Portofolio Regional'!$BD$1)</f>
        <v>0</v>
      </c>
      <c r="BF5" s="19">
        <f>RANK(BE5,$BE$4:$BE$103,0)+COUNTIFS($BE$4:BE5,BE5)</f>
        <v>8</v>
      </c>
      <c r="BG5" t="str">
        <f t="shared" si="0"/>
        <v>APARAT</v>
      </c>
      <c r="BH5" s="19"/>
      <c r="BI5" s="19">
        <v>5</v>
      </c>
      <c r="BJ5" s="19" t="str">
        <f t="shared" ref="BJ5:BJ8" si="1">INDEX($BD$4:$BD$103,MATCH(BI5,$BF$4:$BF$103,0))</f>
        <v>PENDIDIKAN</v>
      </c>
      <c r="BK5" s="19">
        <f t="shared" ref="BK5:BK8" si="2">VLOOKUP(BJ5,$BD$4:$BE$10,2,0)</f>
        <v>27</v>
      </c>
    </row>
    <row r="6" spans="1:63" x14ac:dyDescent="0.25">
      <c r="F6" s="11"/>
      <c r="G6" s="11"/>
      <c r="AO6" s="10" t="s">
        <v>146</v>
      </c>
      <c r="AP6" s="17">
        <v>650667.68125632615</v>
      </c>
      <c r="AR6" s="11" t="str">
        <f>AO14</f>
        <v>Cabang W</v>
      </c>
      <c r="AS6" s="11">
        <f>AP14/AP6</f>
        <v>0.45306843302128291</v>
      </c>
      <c r="AT6" s="11">
        <v>1</v>
      </c>
      <c r="AV6" s="10" t="s">
        <v>146</v>
      </c>
      <c r="AW6" s="17">
        <v>52</v>
      </c>
      <c r="AY6" s="11" t="str">
        <f>AV14</f>
        <v>Cabang W</v>
      </c>
      <c r="AZ6" s="11">
        <f>AW14/AW6</f>
        <v>0.73076923076923073</v>
      </c>
      <c r="BA6" s="11">
        <v>1</v>
      </c>
      <c r="BC6">
        <v>3</v>
      </c>
      <c r="BD6" t="str">
        <f>Data!S4</f>
        <v>TENAGA KESEHATAN</v>
      </c>
      <c r="BE6" s="19">
        <f>COUNTIFS(Table1[Customer Profesi],'Pivot Portofolio Regional'!BD6,Table1[Regional],'Pivot Portofolio Regional'!$BD$1)</f>
        <v>16</v>
      </c>
      <c r="BF6" s="19">
        <f>RANK(BE6,$BE$4:$BE$103,0)+COUNTIFS($BE$4:BE6,BE6)</f>
        <v>6</v>
      </c>
      <c r="BG6" t="str">
        <f t="shared" si="0"/>
        <v>TENAGA KESEHATAN</v>
      </c>
      <c r="BH6" s="19"/>
      <c r="BI6" s="19">
        <v>4</v>
      </c>
      <c r="BJ6" s="19" t="str">
        <f t="shared" si="1"/>
        <v>PEGAWAI NEGERI</v>
      </c>
      <c r="BK6" s="19">
        <f t="shared" si="2"/>
        <v>46</v>
      </c>
    </row>
    <row r="7" spans="1:63" x14ac:dyDescent="0.25">
      <c r="F7" s="11"/>
      <c r="G7" s="11"/>
      <c r="AO7" s="10" t="s">
        <v>147</v>
      </c>
      <c r="AP7" s="17">
        <v>579005.94646049687</v>
      </c>
      <c r="AR7" s="11" t="str">
        <f>AO15</f>
        <v>Cabang X</v>
      </c>
      <c r="AS7" s="11">
        <f>AP15/AP7</f>
        <v>0.5209090105019627</v>
      </c>
      <c r="AT7" s="11">
        <v>1</v>
      </c>
      <c r="AV7" s="10" t="s">
        <v>147</v>
      </c>
      <c r="AW7" s="17">
        <v>47</v>
      </c>
      <c r="AY7" s="11" t="str">
        <f>AV15</f>
        <v>Cabang X</v>
      </c>
      <c r="AZ7" s="11">
        <f>AW15/AW7</f>
        <v>0.80851063829787229</v>
      </c>
      <c r="BA7" s="11">
        <v>1</v>
      </c>
      <c r="BC7">
        <v>4</v>
      </c>
      <c r="BD7" t="str">
        <f>Data!S5</f>
        <v>KARYAWAN SWASTA</v>
      </c>
      <c r="BE7" s="19">
        <f>COUNTIFS(Table1[Customer Profesi],'Pivot Portofolio Regional'!BD7,Table1[Regional],'Pivot Portofolio Regional'!$BD$1)</f>
        <v>48</v>
      </c>
      <c r="BF7" s="19">
        <f>RANK(BE7,$BE$4:$BE$103,0)+COUNTIFS($BE$4:BE7,BE7)</f>
        <v>3</v>
      </c>
      <c r="BG7" t="str">
        <f t="shared" si="0"/>
        <v>KARYAWAN SWASTA</v>
      </c>
      <c r="BH7" s="19"/>
      <c r="BI7" s="19">
        <v>3</v>
      </c>
      <c r="BJ7" s="19" t="str">
        <f t="shared" si="1"/>
        <v>KARYAWAN SWASTA</v>
      </c>
      <c r="BK7" s="19">
        <f t="shared" si="2"/>
        <v>48</v>
      </c>
    </row>
    <row r="8" spans="1:63" x14ac:dyDescent="0.25">
      <c r="F8" s="11"/>
      <c r="G8" s="11"/>
      <c r="AO8" s="10" t="s">
        <v>148</v>
      </c>
      <c r="AP8" s="17">
        <v>540684.05481481797</v>
      </c>
      <c r="AR8" s="11" t="str">
        <f>AO16</f>
        <v>Cabang Y</v>
      </c>
      <c r="AS8" s="11">
        <f>AP16/AP8</f>
        <v>0.51445996593093635</v>
      </c>
      <c r="AT8" s="11">
        <v>1</v>
      </c>
      <c r="AV8" s="10" t="s">
        <v>148</v>
      </c>
      <c r="AW8" s="17">
        <v>41</v>
      </c>
      <c r="AY8" s="11" t="str">
        <f>AV16</f>
        <v>Cabang Y</v>
      </c>
      <c r="AZ8" s="11">
        <f>AW16/AW8</f>
        <v>0.85365853658536583</v>
      </c>
      <c r="BA8" s="11">
        <v>1</v>
      </c>
      <c r="BC8">
        <v>5</v>
      </c>
      <c r="BD8" t="str">
        <f>Data!S6</f>
        <v>WIRASWASTA</v>
      </c>
      <c r="BE8" s="19">
        <f>COUNTIFS(Table1[Customer Profesi],'Pivot Portofolio Regional'!BD8,Table1[Regional],'Pivot Portofolio Regional'!$BD$1)</f>
        <v>52</v>
      </c>
      <c r="BF8" s="19">
        <f>RANK(BE8,$BE$4:$BE$103,0)+COUNTIFS($BE$4:BE8,BE8)</f>
        <v>2</v>
      </c>
      <c r="BG8" t="str">
        <f t="shared" si="0"/>
        <v>WIRASWASTA</v>
      </c>
      <c r="BH8" s="19"/>
      <c r="BI8" s="19">
        <v>2</v>
      </c>
      <c r="BJ8" s="19" t="str">
        <f t="shared" si="1"/>
        <v>WIRASWASTA</v>
      </c>
      <c r="BK8" s="19">
        <f t="shared" si="2"/>
        <v>52</v>
      </c>
    </row>
    <row r="9" spans="1:63" x14ac:dyDescent="0.25">
      <c r="BC9">
        <v>6</v>
      </c>
      <c r="BD9" t="str">
        <f>Data!S7</f>
        <v>PENDIDIKAN</v>
      </c>
      <c r="BE9" s="19">
        <f>COUNTIFS(Table1[Customer Profesi],'Pivot Portofolio Regional'!BD9,Table1[Regional],'Pivot Portofolio Regional'!$BD$1)</f>
        <v>27</v>
      </c>
      <c r="BF9" s="19">
        <f>RANK(BE9,$BE$4:$BE$103,0)+COUNTIFS($BE$4:BE9,BE9)</f>
        <v>5</v>
      </c>
      <c r="BG9" t="str">
        <f t="shared" si="0"/>
        <v>PENDIDIKAN</v>
      </c>
      <c r="BH9" s="19"/>
      <c r="BI9" s="19"/>
      <c r="BJ9" s="19"/>
      <c r="BK9" s="19"/>
    </row>
    <row r="10" spans="1:63" x14ac:dyDescent="0.25">
      <c r="BC10">
        <v>7</v>
      </c>
      <c r="BD10" t="str">
        <f>Data!S8</f>
        <v>PEGAWAI NEGERI</v>
      </c>
      <c r="BE10" s="19">
        <f>COUNTIFS(Table1[Customer Profesi],'Pivot Portofolio Regional'!BD10,Table1[Regional],'Pivot Portofolio Regional'!$BD$1)</f>
        <v>46</v>
      </c>
      <c r="BF10" s="19">
        <f>RANK(BE10,$BE$4:$BE$103,0)+COUNTIFS($BE$4:BE10,BE10)</f>
        <v>4</v>
      </c>
      <c r="BG10" t="str">
        <f t="shared" si="0"/>
        <v>PEGAWAI NEGERI</v>
      </c>
      <c r="BH10" s="19"/>
      <c r="BI10" s="19"/>
      <c r="BJ10" s="19"/>
      <c r="BK10" s="19"/>
    </row>
    <row r="11" spans="1:63" x14ac:dyDescent="0.25">
      <c r="Q11" s="2" t="s">
        <v>110</v>
      </c>
      <c r="R11" s="2" t="s">
        <v>120</v>
      </c>
      <c r="AC11" s="2" t="s">
        <v>119</v>
      </c>
      <c r="AD11" s="2" t="s">
        <v>120</v>
      </c>
      <c r="AO11" s="2" t="s">
        <v>108</v>
      </c>
      <c r="AP11" t="s">
        <v>119</v>
      </c>
      <c r="AV11" s="2" t="s">
        <v>108</v>
      </c>
      <c r="AW11" t="s">
        <v>110</v>
      </c>
      <c r="BC11">
        <v>8</v>
      </c>
      <c r="BD11">
        <f>Data!S9</f>
        <v>0</v>
      </c>
      <c r="BE11" s="19">
        <f>COUNTIFS(Table1[Customer Profesi],'Pivot Portofolio Regional'!BD11,Table1[Regional],'Pivot Portofolio Regional'!$BD$1)</f>
        <v>0</v>
      </c>
      <c r="BF11" s="19">
        <f>RANK(BE11,$BE$4:$BE$103,0)+COUNTIFS($BE$4:BE11,BE11)</f>
        <v>9</v>
      </c>
    </row>
    <row r="12" spans="1:63" x14ac:dyDescent="0.25">
      <c r="Q12" s="2" t="s">
        <v>108</v>
      </c>
      <c r="R12" t="s">
        <v>93</v>
      </c>
      <c r="S12" t="s">
        <v>101</v>
      </c>
      <c r="T12" t="s">
        <v>97</v>
      </c>
      <c r="U12" t="s">
        <v>98</v>
      </c>
      <c r="V12" t="s">
        <v>99</v>
      </c>
      <c r="W12" t="s">
        <v>95</v>
      </c>
      <c r="X12" t="s">
        <v>94</v>
      </c>
      <c r="Y12" t="s">
        <v>92</v>
      </c>
      <c r="Z12" t="s">
        <v>96</v>
      </c>
      <c r="AA12" t="s">
        <v>100</v>
      </c>
      <c r="AC12" s="2" t="s">
        <v>108</v>
      </c>
      <c r="AD12" t="s">
        <v>93</v>
      </c>
      <c r="AE12" t="s">
        <v>101</v>
      </c>
      <c r="AF12" t="s">
        <v>97</v>
      </c>
      <c r="AG12" t="s">
        <v>98</v>
      </c>
      <c r="AH12" t="s">
        <v>99</v>
      </c>
      <c r="AI12" t="s">
        <v>95</v>
      </c>
      <c r="AJ12" t="s">
        <v>94</v>
      </c>
      <c r="AK12" t="s">
        <v>92</v>
      </c>
      <c r="AL12" t="s">
        <v>96</v>
      </c>
      <c r="AM12" t="s">
        <v>100</v>
      </c>
      <c r="AO12" s="10" t="s">
        <v>144</v>
      </c>
      <c r="AP12" s="17">
        <v>290120.07060296042</v>
      </c>
      <c r="AV12" s="10" t="s">
        <v>144</v>
      </c>
      <c r="AW12" s="17">
        <v>39</v>
      </c>
      <c r="BC12">
        <v>9</v>
      </c>
      <c r="BD12">
        <f>Data!S10</f>
        <v>0</v>
      </c>
      <c r="BE12" s="19">
        <f>COUNTIFS(Table1[Customer Profesi],'Pivot Portofolio Regional'!BD12,Table1[Regional],'Pivot Portofolio Regional'!$BD$1)</f>
        <v>0</v>
      </c>
      <c r="BF12" s="19">
        <f>RANK(BE12,$BE$4:$BE$103,0)+COUNTIFS($BE$4:BE12,BE12)</f>
        <v>10</v>
      </c>
    </row>
    <row r="13" spans="1:63" x14ac:dyDescent="0.25">
      <c r="Q13" s="10" t="s">
        <v>117</v>
      </c>
      <c r="R13" s="3">
        <v>12</v>
      </c>
      <c r="S13" s="3">
        <v>28</v>
      </c>
      <c r="T13" s="3">
        <v>23</v>
      </c>
      <c r="U13" s="3">
        <v>19</v>
      </c>
      <c r="V13" s="3">
        <v>18</v>
      </c>
      <c r="W13" s="3">
        <v>18</v>
      </c>
      <c r="X13" s="3">
        <v>16</v>
      </c>
      <c r="Y13" s="3">
        <v>17</v>
      </c>
      <c r="Z13" s="3">
        <v>17</v>
      </c>
      <c r="AA13" s="3">
        <v>21</v>
      </c>
      <c r="AC13" s="10" t="s">
        <v>117</v>
      </c>
      <c r="AD13" s="3">
        <v>65392.780487804877</v>
      </c>
      <c r="AE13" s="3">
        <v>168299.15789473683</v>
      </c>
      <c r="AF13" s="3">
        <v>148513.99019607846</v>
      </c>
      <c r="AG13" s="3">
        <v>132626</v>
      </c>
      <c r="AH13" s="3">
        <v>134509.90909090909</v>
      </c>
      <c r="AI13" s="3">
        <v>144370.23076923078</v>
      </c>
      <c r="AJ13" s="3">
        <v>135512.17391304349</v>
      </c>
      <c r="AK13" s="3">
        <v>152145.9708737864</v>
      </c>
      <c r="AL13" s="3">
        <v>160693.64102564106</v>
      </c>
      <c r="AM13" s="3">
        <v>236645.99999999997</v>
      </c>
      <c r="AO13" s="10" t="s">
        <v>145</v>
      </c>
      <c r="AP13" s="17">
        <v>314023.08181895368</v>
      </c>
      <c r="AV13" s="10" t="s">
        <v>145</v>
      </c>
      <c r="AW13" s="17">
        <v>39</v>
      </c>
      <c r="BC13">
        <v>10</v>
      </c>
      <c r="BD13">
        <f>Data!S11</f>
        <v>0</v>
      </c>
      <c r="BE13" s="19">
        <f>COUNTIFS(Table1[Customer Profesi],'Pivot Portofolio Regional'!BD13,Table1[Regional],'Pivot Portofolio Regional'!$BD$1)</f>
        <v>0</v>
      </c>
      <c r="BF13" s="19">
        <f>RANK(BE13,$BE$4:$BE$103,0)+COUNTIFS($BE$4:BE13,BE13)</f>
        <v>11</v>
      </c>
    </row>
    <row r="14" spans="1:63" x14ac:dyDescent="0.25">
      <c r="AO14" s="10" t="s">
        <v>146</v>
      </c>
      <c r="AP14" s="17">
        <v>294796.98676439526</v>
      </c>
      <c r="AV14" s="10" t="s">
        <v>146</v>
      </c>
      <c r="AW14" s="17">
        <v>38</v>
      </c>
      <c r="BC14">
        <v>11</v>
      </c>
      <c r="BD14">
        <f>Data!S12</f>
        <v>0</v>
      </c>
      <c r="BE14" s="19">
        <f>COUNTIFS(Table1[Customer Profesi],'Pivot Portofolio Regional'!BD14,Table1[Regional],'Pivot Portofolio Regional'!$BD$1)</f>
        <v>0</v>
      </c>
      <c r="BF14" s="19">
        <f>RANK(BE14,$BE$4:$BE$103,0)+COUNTIFS($BE$4:BE14,BE14)</f>
        <v>12</v>
      </c>
    </row>
    <row r="15" spans="1:63" x14ac:dyDescent="0.25">
      <c r="AO15" s="10" t="s">
        <v>147</v>
      </c>
      <c r="AP15" s="17">
        <v>301609.41464548983</v>
      </c>
      <c r="AV15" s="10" t="s">
        <v>147</v>
      </c>
      <c r="AW15" s="17">
        <v>38</v>
      </c>
      <c r="BC15">
        <v>12</v>
      </c>
      <c r="BD15">
        <f>Data!S13</f>
        <v>0</v>
      </c>
      <c r="BE15" s="19">
        <f>COUNTIFS(Table1[Customer Profesi],'Pivot Portofolio Regional'!BD15,Table1[Regional],'Pivot Portofolio Regional'!$BD$1)</f>
        <v>0</v>
      </c>
      <c r="BF15" s="19">
        <f>RANK(BE15,$BE$4:$BE$103,0)+COUNTIFS($BE$4:BE15,BE15)</f>
        <v>13</v>
      </c>
    </row>
    <row r="16" spans="1:63" x14ac:dyDescent="0.25">
      <c r="AO16" s="10" t="s">
        <v>148</v>
      </c>
      <c r="AP16" s="17">
        <v>278160.30041943176</v>
      </c>
      <c r="AV16" s="10" t="s">
        <v>148</v>
      </c>
      <c r="AW16" s="17">
        <v>35</v>
      </c>
      <c r="BC16">
        <v>13</v>
      </c>
      <c r="BD16">
        <f>Data!S14</f>
        <v>0</v>
      </c>
      <c r="BE16" s="19">
        <f>COUNTIFS(Table1[Customer Profesi],'Pivot Portofolio Regional'!BD16,Table1[Regional],'Pivot Portofolio Regional'!$BD$1)</f>
        <v>0</v>
      </c>
      <c r="BF16" s="19">
        <f>RANK(BE16,$BE$4:$BE$103,0)+COUNTIFS($BE$4:BE16,BE16)</f>
        <v>14</v>
      </c>
    </row>
    <row r="17" spans="4:58" x14ac:dyDescent="0.25">
      <c r="BC17">
        <v>14</v>
      </c>
      <c r="BD17">
        <f>Data!S15</f>
        <v>0</v>
      </c>
      <c r="BE17" s="19">
        <f>COUNTIFS(Table1[Customer Profesi],'Pivot Portofolio Regional'!BD17,Table1[Regional],'Pivot Portofolio Regional'!$BD$1)</f>
        <v>0</v>
      </c>
      <c r="BF17" s="19">
        <f>RANK(BE17,$BE$4:$BE$103,0)+COUNTIFS($BE$4:BE17,BE17)</f>
        <v>15</v>
      </c>
    </row>
    <row r="18" spans="4:58" x14ac:dyDescent="0.25">
      <c r="BC18">
        <v>15</v>
      </c>
      <c r="BD18">
        <f>Data!S16</f>
        <v>0</v>
      </c>
      <c r="BE18" s="19">
        <f>COUNTIFS(Table1[Customer Profesi],'Pivot Portofolio Regional'!BD18,Table1[Regional],'Pivot Portofolio Regional'!$BD$1)</f>
        <v>0</v>
      </c>
      <c r="BF18" s="19">
        <f>RANK(BE18,$BE$4:$BE$103,0)+COUNTIFS($BE$4:BE18,BE18)</f>
        <v>16</v>
      </c>
    </row>
    <row r="19" spans="4:58" x14ac:dyDescent="0.25">
      <c r="BC19">
        <v>16</v>
      </c>
      <c r="BD19">
        <f>Data!S17</f>
        <v>0</v>
      </c>
      <c r="BE19" s="19">
        <f>COUNTIFS(Table1[Customer Profesi],'Pivot Portofolio Regional'!BD19,Table1[Regional],'Pivot Portofolio Regional'!$BD$1)</f>
        <v>0</v>
      </c>
      <c r="BF19" s="19">
        <f>RANK(BE19,$BE$4:$BE$103,0)+COUNTIFS($BE$4:BE19,BE19)</f>
        <v>17</v>
      </c>
    </row>
    <row r="20" spans="4:58" x14ac:dyDescent="0.25">
      <c r="BC20">
        <v>17</v>
      </c>
      <c r="BD20">
        <f>Data!S18</f>
        <v>0</v>
      </c>
      <c r="BE20" s="19">
        <f>COUNTIFS(Table1[Customer Profesi],'Pivot Portofolio Regional'!BD20,Table1[Regional],'Pivot Portofolio Regional'!$BD$1)</f>
        <v>0</v>
      </c>
      <c r="BF20" s="19">
        <f>RANK(BE20,$BE$4:$BE$103,0)+COUNTIFS($BE$4:BE20,BE20)</f>
        <v>18</v>
      </c>
    </row>
    <row r="21" spans="4:58" x14ac:dyDescent="0.25">
      <c r="BC21">
        <v>18</v>
      </c>
      <c r="BD21">
        <f>Data!S19</f>
        <v>0</v>
      </c>
      <c r="BE21" s="19">
        <f>COUNTIFS(Table1[Customer Profesi],'Pivot Portofolio Regional'!BD21,Table1[Regional],'Pivot Portofolio Regional'!$BD$1)</f>
        <v>0</v>
      </c>
      <c r="BF21" s="19">
        <f>RANK(BE21,$BE$4:$BE$103,0)+COUNTIFS($BE$4:BE21,BE21)</f>
        <v>19</v>
      </c>
    </row>
    <row r="22" spans="4:58" x14ac:dyDescent="0.25">
      <c r="BC22">
        <v>19</v>
      </c>
      <c r="BD22">
        <f>Data!S20</f>
        <v>0</v>
      </c>
      <c r="BE22" s="19">
        <f>COUNTIFS(Table1[Customer Profesi],'Pivot Portofolio Regional'!BD22,Table1[Regional],'Pivot Portofolio Regional'!$BD$1)</f>
        <v>0</v>
      </c>
      <c r="BF22" s="19">
        <f>RANK(BE22,$BE$4:$BE$103,0)+COUNTIFS($BE$4:BE22,BE22)</f>
        <v>20</v>
      </c>
    </row>
    <row r="23" spans="4:58" x14ac:dyDescent="0.25">
      <c r="BC23">
        <v>20</v>
      </c>
      <c r="BD23">
        <f>Data!S21</f>
        <v>0</v>
      </c>
      <c r="BE23" s="19">
        <f>COUNTIFS(Table1[Customer Profesi],'Pivot Portofolio Regional'!BD23,Table1[Regional],'Pivot Portofolio Regional'!$BD$1)</f>
        <v>0</v>
      </c>
      <c r="BF23" s="19">
        <f>RANK(BE23,$BE$4:$BE$103,0)+COUNTIFS($BE$4:BE23,BE23)</f>
        <v>21</v>
      </c>
    </row>
    <row r="24" spans="4:58" x14ac:dyDescent="0.25">
      <c r="BC24">
        <v>21</v>
      </c>
      <c r="BD24">
        <f>Data!S22</f>
        <v>0</v>
      </c>
      <c r="BE24" s="19">
        <f>COUNTIFS(Table1[Customer Profesi],'Pivot Portofolio Regional'!BD24,Table1[Regional],'Pivot Portofolio Regional'!$BD$1)</f>
        <v>0</v>
      </c>
      <c r="BF24" s="19">
        <f>RANK(BE24,$BE$4:$BE$103,0)+COUNTIFS($BE$4:BE24,BE24)</f>
        <v>22</v>
      </c>
    </row>
    <row r="25" spans="4:58" x14ac:dyDescent="0.25">
      <c r="BC25">
        <v>22</v>
      </c>
      <c r="BD25">
        <f>Data!S23</f>
        <v>0</v>
      </c>
      <c r="BE25" s="19">
        <f>COUNTIFS(Table1[Customer Profesi],'Pivot Portofolio Regional'!BD25,Table1[Regional],'Pivot Portofolio Regional'!$BD$1)</f>
        <v>0</v>
      </c>
      <c r="BF25" s="19">
        <f>RANK(BE25,$BE$4:$BE$103,0)+COUNTIFS($BE$4:BE25,BE25)</f>
        <v>23</v>
      </c>
    </row>
    <row r="26" spans="4:58" x14ac:dyDescent="0.25">
      <c r="D26" s="2"/>
      <c r="E26" s="2"/>
      <c r="F26" s="2"/>
      <c r="G26" s="2"/>
      <c r="H26" s="2"/>
      <c r="I26" s="2"/>
      <c r="J26" s="2"/>
      <c r="K26" s="2"/>
      <c r="L26" s="2"/>
      <c r="M26" s="2"/>
      <c r="N26" s="2"/>
      <c r="O26" s="2"/>
      <c r="P26" s="2"/>
      <c r="Q26" s="2"/>
      <c r="R26" s="2"/>
      <c r="S26" s="2"/>
      <c r="T26" s="2"/>
      <c r="U26" s="2"/>
      <c r="V26" s="2"/>
      <c r="W26" s="2"/>
      <c r="X26" s="2"/>
      <c r="Y26" s="2"/>
      <c r="Z26" s="2"/>
      <c r="AA26" s="2"/>
      <c r="AB26" s="2"/>
      <c r="BC26">
        <v>23</v>
      </c>
      <c r="BD26">
        <f>Data!S24</f>
        <v>0</v>
      </c>
      <c r="BE26" s="19">
        <f>COUNTIFS(Table1[Customer Profesi],'Pivot Portofolio Regional'!BD26,Table1[Regional],'Pivot Portofolio Regional'!$BD$1)</f>
        <v>0</v>
      </c>
      <c r="BF26" s="19">
        <f>RANK(BE26,$BE$4:$BE$103,0)+COUNTIFS($BE$4:BE26,BE26)</f>
        <v>24</v>
      </c>
    </row>
    <row r="27" spans="4:58" x14ac:dyDescent="0.25">
      <c r="Q27" s="12" t="s">
        <v>108</v>
      </c>
      <c r="R27" s="12" t="s">
        <v>93</v>
      </c>
      <c r="S27" s="12" t="s">
        <v>101</v>
      </c>
      <c r="T27" s="12" t="s">
        <v>97</v>
      </c>
      <c r="U27" s="12" t="s">
        <v>98</v>
      </c>
      <c r="V27" s="12" t="s">
        <v>99</v>
      </c>
      <c r="W27" s="12" t="s">
        <v>95</v>
      </c>
      <c r="X27" s="12" t="s">
        <v>94</v>
      </c>
      <c r="Y27" s="12" t="s">
        <v>92</v>
      </c>
      <c r="Z27" s="12" t="s">
        <v>96</v>
      </c>
      <c r="AA27" s="12" t="s">
        <v>100</v>
      </c>
      <c r="AC27" s="12" t="s">
        <v>108</v>
      </c>
      <c r="AD27" s="12" t="s">
        <v>93</v>
      </c>
      <c r="AE27" s="12" t="s">
        <v>101</v>
      </c>
      <c r="AF27" s="12" t="s">
        <v>97</v>
      </c>
      <c r="AG27" s="12" t="s">
        <v>98</v>
      </c>
      <c r="AH27" s="12" t="s">
        <v>99</v>
      </c>
      <c r="AI27" s="12" t="s">
        <v>95</v>
      </c>
      <c r="AJ27" s="12" t="s">
        <v>94</v>
      </c>
      <c r="AK27" s="12" t="s">
        <v>92</v>
      </c>
      <c r="AL27" s="12" t="s">
        <v>96</v>
      </c>
      <c r="AM27" s="12" t="s">
        <v>100</v>
      </c>
      <c r="BC27">
        <v>24</v>
      </c>
      <c r="BD27">
        <f>Data!S25</f>
        <v>0</v>
      </c>
      <c r="BE27" s="19">
        <f>COUNTIFS(Table1[Customer Profesi],'Pivot Portofolio Regional'!BD27,Table1[Regional],'Pivot Portofolio Regional'!$BD$1)</f>
        <v>0</v>
      </c>
      <c r="BF27" s="19">
        <f>RANK(BE27,$BE$4:$BE$103,0)+COUNTIFS($BE$4:BE27,BE27)</f>
        <v>25</v>
      </c>
    </row>
    <row r="28" spans="4:58" x14ac:dyDescent="0.25">
      <c r="Q28" s="15" t="str">
        <f>Q5&amp;" "&amp;"(Qty)"</f>
        <v>Regional 5 (Qty)</v>
      </c>
      <c r="R28" s="16">
        <f>R13/R5</f>
        <v>0.48</v>
      </c>
      <c r="S28" s="16">
        <f t="shared" ref="S28:AA28" si="3">S13/S5</f>
        <v>1.4736842105263157</v>
      </c>
      <c r="T28" s="16">
        <f t="shared" si="3"/>
        <v>1.1499999999999999</v>
      </c>
      <c r="U28" s="16">
        <f t="shared" si="3"/>
        <v>0.82608695652173914</v>
      </c>
      <c r="V28" s="16">
        <f t="shared" si="3"/>
        <v>1</v>
      </c>
      <c r="W28" s="16">
        <f t="shared" si="3"/>
        <v>0.66666666666666663</v>
      </c>
      <c r="X28" s="16">
        <f t="shared" si="3"/>
        <v>0.72727272727272729</v>
      </c>
      <c r="Y28" s="16">
        <f t="shared" si="3"/>
        <v>0.53125</v>
      </c>
      <c r="Z28" s="16">
        <f t="shared" si="3"/>
        <v>0.80952380952380953</v>
      </c>
      <c r="AA28" s="16">
        <f t="shared" si="3"/>
        <v>0.91304347826086951</v>
      </c>
      <c r="AC28" s="15" t="str">
        <f>AC5&amp;" "&amp;"(Amount)"</f>
        <v>Regional 5 (Amount)</v>
      </c>
      <c r="AD28" s="16">
        <f>AD13/AD5</f>
        <v>0.30454284412826971</v>
      </c>
      <c r="AE28" s="16">
        <f t="shared" ref="AE28:AM28" si="4">AE13/AE5</f>
        <v>0.92754991258451303</v>
      </c>
      <c r="AF28" s="16">
        <f t="shared" si="4"/>
        <v>0.72310023350149666</v>
      </c>
      <c r="AG28" s="16">
        <f t="shared" si="4"/>
        <v>0.51912284825435429</v>
      </c>
      <c r="AH28" s="16">
        <f t="shared" si="4"/>
        <v>0.62189499659390979</v>
      </c>
      <c r="AI28" s="16">
        <f t="shared" si="4"/>
        <v>0.4229854740367926</v>
      </c>
      <c r="AJ28" s="16">
        <f t="shared" si="4"/>
        <v>0.46044138450002831</v>
      </c>
      <c r="AK28" s="16">
        <f t="shared" si="4"/>
        <v>0.33046193809114865</v>
      </c>
      <c r="AL28" s="16">
        <f t="shared" si="4"/>
        <v>0.49910652152479573</v>
      </c>
      <c r="AM28" s="16">
        <f t="shared" si="4"/>
        <v>0.56363026374909908</v>
      </c>
      <c r="BC28">
        <v>25</v>
      </c>
      <c r="BD28">
        <f>Data!S26</f>
        <v>0</v>
      </c>
      <c r="BE28" s="19">
        <f>COUNTIFS(Table1[Customer Profesi],'Pivot Portofolio Regional'!BD28,Table1[Regional],'Pivot Portofolio Regional'!$BD$1)</f>
        <v>0</v>
      </c>
      <c r="BF28" s="19">
        <f>RANK(BE28,$BE$4:$BE$103,0)+COUNTIFS($BE$4:BE28,BE28)</f>
        <v>26</v>
      </c>
    </row>
    <row r="29" spans="4:58" x14ac:dyDescent="0.25">
      <c r="Q29" s="13" t="s">
        <v>121</v>
      </c>
      <c r="R29" s="14">
        <v>1</v>
      </c>
      <c r="S29" s="14">
        <v>1</v>
      </c>
      <c r="T29" s="14">
        <v>1</v>
      </c>
      <c r="U29" s="14">
        <v>1</v>
      </c>
      <c r="V29" s="14">
        <v>1</v>
      </c>
      <c r="W29" s="14">
        <v>1</v>
      </c>
      <c r="X29" s="14">
        <v>1</v>
      </c>
      <c r="Y29" s="14">
        <v>1</v>
      </c>
      <c r="Z29" s="14">
        <v>1</v>
      </c>
      <c r="AA29" s="14">
        <v>1</v>
      </c>
      <c r="AC29" s="13" t="s">
        <v>121</v>
      </c>
      <c r="AD29" s="14">
        <v>1</v>
      </c>
      <c r="AE29" s="14">
        <v>1</v>
      </c>
      <c r="AF29" s="14">
        <v>1</v>
      </c>
      <c r="AG29" s="14">
        <v>1</v>
      </c>
      <c r="AH29" s="14">
        <v>1</v>
      </c>
      <c r="AI29" s="14">
        <v>1</v>
      </c>
      <c r="AJ29" s="14">
        <v>1</v>
      </c>
      <c r="AK29" s="14">
        <v>1</v>
      </c>
      <c r="AL29" s="14">
        <v>1</v>
      </c>
      <c r="AM29" s="14">
        <v>1</v>
      </c>
      <c r="BC29">
        <v>26</v>
      </c>
      <c r="BD29">
        <f>Data!S27</f>
        <v>0</v>
      </c>
      <c r="BE29" s="19">
        <f>COUNTIFS(Table1[Customer Profesi],'Pivot Portofolio Regional'!BD29,Table1[Regional],'Pivot Portofolio Regional'!$BD$1)</f>
        <v>0</v>
      </c>
      <c r="BF29" s="19">
        <f>RANK(BE29,$BE$4:$BE$103,0)+COUNTIFS($BE$4:BE29,BE29)</f>
        <v>27</v>
      </c>
    </row>
    <row r="30" spans="4:58" x14ac:dyDescent="0.25">
      <c r="BC30">
        <v>27</v>
      </c>
      <c r="BD30">
        <f>Data!S28</f>
        <v>0</v>
      </c>
      <c r="BE30" s="19">
        <f>COUNTIFS(Table1[Customer Profesi],'Pivot Portofolio Regional'!BD30,Table1[Regional],'Pivot Portofolio Regional'!$BD$1)</f>
        <v>0</v>
      </c>
      <c r="BF30" s="19">
        <f>RANK(BE30,$BE$4:$BE$103,0)+COUNTIFS($BE$4:BE30,BE30)</f>
        <v>28</v>
      </c>
    </row>
    <row r="31" spans="4:58" x14ac:dyDescent="0.25">
      <c r="BC31">
        <v>28</v>
      </c>
      <c r="BD31">
        <f>Data!S29</f>
        <v>0</v>
      </c>
      <c r="BE31" s="19">
        <f>COUNTIFS(Table1[Customer Profesi],'Pivot Portofolio Regional'!BD31,Table1[Regional],'Pivot Portofolio Regional'!$BD$1)</f>
        <v>0</v>
      </c>
      <c r="BF31" s="19">
        <f>RANK(BE31,$BE$4:$BE$103,0)+COUNTIFS($BE$4:BE31,BE31)</f>
        <v>29</v>
      </c>
    </row>
    <row r="32" spans="4:58" x14ac:dyDescent="0.25">
      <c r="BC32">
        <v>29</v>
      </c>
      <c r="BD32">
        <f>Data!S30</f>
        <v>0</v>
      </c>
      <c r="BE32" s="19">
        <f>COUNTIFS(Table1[Customer Profesi],'Pivot Portofolio Regional'!BD32,Table1[Regional],'Pivot Portofolio Regional'!$BD$1)</f>
        <v>0</v>
      </c>
      <c r="BF32" s="19">
        <f>RANK(BE32,$BE$4:$BE$103,0)+COUNTIFS($BE$4:BE32,BE32)</f>
        <v>30</v>
      </c>
    </row>
    <row r="33" spans="55:58" x14ac:dyDescent="0.25">
      <c r="BC33">
        <v>30</v>
      </c>
      <c r="BD33">
        <f>Data!S31</f>
        <v>0</v>
      </c>
      <c r="BE33" s="19">
        <f>COUNTIFS(Table1[Customer Profesi],'Pivot Portofolio Regional'!BD33,Table1[Regional],'Pivot Portofolio Regional'!$BD$1)</f>
        <v>0</v>
      </c>
      <c r="BF33" s="19">
        <f>RANK(BE33,$BE$4:$BE$103,0)+COUNTIFS($BE$4:BE33,BE33)</f>
        <v>31</v>
      </c>
    </row>
    <row r="34" spans="55:58" x14ac:dyDescent="0.25">
      <c r="BC34">
        <v>31</v>
      </c>
      <c r="BD34">
        <f>Data!S32</f>
        <v>0</v>
      </c>
      <c r="BE34" s="19">
        <f>COUNTIFS(Table1[Customer Profesi],'Pivot Portofolio Regional'!BD34,Table1[Regional],'Pivot Portofolio Regional'!$BD$1)</f>
        <v>0</v>
      </c>
      <c r="BF34" s="19">
        <f>RANK(BE34,$BE$4:$BE$103,0)+COUNTIFS($BE$4:BE34,BE34)</f>
        <v>32</v>
      </c>
    </row>
    <row r="35" spans="55:58" x14ac:dyDescent="0.25">
      <c r="BC35">
        <v>32</v>
      </c>
      <c r="BD35">
        <f>Data!S33</f>
        <v>0</v>
      </c>
      <c r="BE35" s="19">
        <f>COUNTIFS(Table1[Customer Profesi],'Pivot Portofolio Regional'!BD35,Table1[Regional],'Pivot Portofolio Regional'!$BD$1)</f>
        <v>0</v>
      </c>
      <c r="BF35" s="19">
        <f>RANK(BE35,$BE$4:$BE$103,0)+COUNTIFS($BE$4:BE35,BE35)</f>
        <v>33</v>
      </c>
    </row>
    <row r="36" spans="55:58" x14ac:dyDescent="0.25">
      <c r="BC36">
        <v>33</v>
      </c>
      <c r="BD36">
        <f>Data!S34</f>
        <v>0</v>
      </c>
      <c r="BE36" s="19">
        <f>COUNTIFS(Table1[Customer Profesi],'Pivot Portofolio Regional'!BD36,Table1[Regional],'Pivot Portofolio Regional'!$BD$1)</f>
        <v>0</v>
      </c>
      <c r="BF36" s="19">
        <f>RANK(BE36,$BE$4:$BE$103,0)+COUNTIFS($BE$4:BE36,BE36)</f>
        <v>34</v>
      </c>
    </row>
    <row r="37" spans="55:58" x14ac:dyDescent="0.25">
      <c r="BC37">
        <v>34</v>
      </c>
      <c r="BD37">
        <f>Data!S35</f>
        <v>0</v>
      </c>
      <c r="BE37" s="19">
        <f>COUNTIFS(Table1[Customer Profesi],'Pivot Portofolio Regional'!BD37,Table1[Regional],'Pivot Portofolio Regional'!$BD$1)</f>
        <v>0</v>
      </c>
      <c r="BF37" s="19">
        <f>RANK(BE37,$BE$4:$BE$103,0)+COUNTIFS($BE$4:BE37,BE37)</f>
        <v>35</v>
      </c>
    </row>
    <row r="38" spans="55:58" x14ac:dyDescent="0.25">
      <c r="BC38">
        <v>35</v>
      </c>
      <c r="BD38">
        <f>Data!S36</f>
        <v>0</v>
      </c>
      <c r="BE38" s="19">
        <f>COUNTIFS(Table1[Customer Profesi],'Pivot Portofolio Regional'!BD38,Table1[Regional],'Pivot Portofolio Regional'!$BD$1)</f>
        <v>0</v>
      </c>
      <c r="BF38" s="19">
        <f>RANK(BE38,$BE$4:$BE$103,0)+COUNTIFS($BE$4:BE38,BE38)</f>
        <v>36</v>
      </c>
    </row>
    <row r="39" spans="55:58" x14ac:dyDescent="0.25">
      <c r="BC39">
        <v>36</v>
      </c>
      <c r="BD39">
        <f>Data!S37</f>
        <v>0</v>
      </c>
      <c r="BE39" s="19">
        <f>COUNTIFS(Table1[Customer Profesi],'Pivot Portofolio Regional'!BD39,Table1[Regional],'Pivot Portofolio Regional'!$BD$1)</f>
        <v>0</v>
      </c>
      <c r="BF39" s="19">
        <f>RANK(BE39,$BE$4:$BE$103,0)+COUNTIFS($BE$4:BE39,BE39)</f>
        <v>37</v>
      </c>
    </row>
    <row r="40" spans="55:58" x14ac:dyDescent="0.25">
      <c r="BC40">
        <v>37</v>
      </c>
      <c r="BD40">
        <f>Data!S38</f>
        <v>0</v>
      </c>
      <c r="BE40" s="19">
        <f>COUNTIFS(Table1[Customer Profesi],'Pivot Portofolio Regional'!BD40,Table1[Regional],'Pivot Portofolio Regional'!$BD$1)</f>
        <v>0</v>
      </c>
      <c r="BF40" s="19">
        <f>RANK(BE40,$BE$4:$BE$103,0)+COUNTIFS($BE$4:BE40,BE40)</f>
        <v>38</v>
      </c>
    </row>
    <row r="41" spans="55:58" x14ac:dyDescent="0.25">
      <c r="BC41">
        <v>38</v>
      </c>
      <c r="BD41">
        <f>Data!S39</f>
        <v>0</v>
      </c>
      <c r="BE41" s="19">
        <f>COUNTIFS(Table1[Customer Profesi],'Pivot Portofolio Regional'!BD41,Table1[Regional],'Pivot Portofolio Regional'!$BD$1)</f>
        <v>0</v>
      </c>
      <c r="BF41" s="19">
        <f>RANK(BE41,$BE$4:$BE$103,0)+COUNTIFS($BE$4:BE41,BE41)</f>
        <v>39</v>
      </c>
    </row>
    <row r="42" spans="55:58" x14ac:dyDescent="0.25">
      <c r="BC42">
        <v>39</v>
      </c>
      <c r="BD42">
        <f>Data!S40</f>
        <v>0</v>
      </c>
      <c r="BE42" s="19">
        <f>COUNTIFS(Table1[Customer Profesi],'Pivot Portofolio Regional'!BD42,Table1[Regional],'Pivot Portofolio Regional'!$BD$1)</f>
        <v>0</v>
      </c>
      <c r="BF42" s="19">
        <f>RANK(BE42,$BE$4:$BE$103,0)+COUNTIFS($BE$4:BE42,BE42)</f>
        <v>40</v>
      </c>
    </row>
    <row r="43" spans="55:58" x14ac:dyDescent="0.25">
      <c r="BC43">
        <v>40</v>
      </c>
      <c r="BD43">
        <f>Data!S41</f>
        <v>0</v>
      </c>
      <c r="BE43" s="19">
        <f>COUNTIFS(Table1[Customer Profesi],'Pivot Portofolio Regional'!BD43,Table1[Regional],'Pivot Portofolio Regional'!$BD$1)</f>
        <v>0</v>
      </c>
      <c r="BF43" s="19">
        <f>RANK(BE43,$BE$4:$BE$103,0)+COUNTIFS($BE$4:BE43,BE43)</f>
        <v>41</v>
      </c>
    </row>
    <row r="44" spans="55:58" x14ac:dyDescent="0.25">
      <c r="BC44">
        <v>41</v>
      </c>
      <c r="BD44">
        <f>Data!S42</f>
        <v>0</v>
      </c>
      <c r="BE44" s="19">
        <f>COUNTIFS(Table1[Customer Profesi],'Pivot Portofolio Regional'!BD44,Table1[Regional],'Pivot Portofolio Regional'!$BD$1)</f>
        <v>0</v>
      </c>
      <c r="BF44" s="19">
        <f>RANK(BE44,$BE$4:$BE$103,0)+COUNTIFS($BE$4:BE44,BE44)</f>
        <v>42</v>
      </c>
    </row>
    <row r="45" spans="55:58" x14ac:dyDescent="0.25">
      <c r="BC45">
        <v>42</v>
      </c>
      <c r="BD45">
        <f>Data!S43</f>
        <v>0</v>
      </c>
      <c r="BE45" s="19">
        <f>COUNTIFS(Table1[Customer Profesi],'Pivot Portofolio Regional'!BD45,Table1[Regional],'Pivot Portofolio Regional'!$BD$1)</f>
        <v>0</v>
      </c>
      <c r="BF45" s="19">
        <f>RANK(BE45,$BE$4:$BE$103,0)+COUNTIFS($BE$4:BE45,BE45)</f>
        <v>43</v>
      </c>
    </row>
    <row r="46" spans="55:58" x14ac:dyDescent="0.25">
      <c r="BC46">
        <v>43</v>
      </c>
      <c r="BD46">
        <f>Data!S44</f>
        <v>0</v>
      </c>
      <c r="BE46" s="19">
        <f>COUNTIFS(Table1[Customer Profesi],'Pivot Portofolio Regional'!BD46,Table1[Regional],'Pivot Portofolio Regional'!$BD$1)</f>
        <v>0</v>
      </c>
      <c r="BF46" s="19">
        <f>RANK(BE46,$BE$4:$BE$103,0)+COUNTIFS($BE$4:BE46,BE46)</f>
        <v>44</v>
      </c>
    </row>
    <row r="47" spans="55:58" x14ac:dyDescent="0.25">
      <c r="BC47">
        <v>44</v>
      </c>
      <c r="BD47">
        <f>Data!S45</f>
        <v>0</v>
      </c>
      <c r="BE47" s="19">
        <f>COUNTIFS(Table1[Customer Profesi],'Pivot Portofolio Regional'!BD47,Table1[Regional],'Pivot Portofolio Regional'!$BD$1)</f>
        <v>0</v>
      </c>
      <c r="BF47" s="19">
        <f>RANK(BE47,$BE$4:$BE$103,0)+COUNTIFS($BE$4:BE47,BE47)</f>
        <v>45</v>
      </c>
    </row>
    <row r="48" spans="55:58" x14ac:dyDescent="0.25">
      <c r="BC48">
        <v>45</v>
      </c>
      <c r="BD48">
        <f>Data!S46</f>
        <v>0</v>
      </c>
      <c r="BE48" s="19">
        <f>COUNTIFS(Table1[Customer Profesi],'Pivot Portofolio Regional'!BD48,Table1[Regional],'Pivot Portofolio Regional'!$BD$1)</f>
        <v>0</v>
      </c>
      <c r="BF48" s="19">
        <f>RANK(BE48,$BE$4:$BE$103,0)+COUNTIFS($BE$4:BE48,BE48)</f>
        <v>46</v>
      </c>
    </row>
    <row r="49" spans="55:58" x14ac:dyDescent="0.25">
      <c r="BC49">
        <v>46</v>
      </c>
      <c r="BD49">
        <f>Data!S47</f>
        <v>0</v>
      </c>
      <c r="BE49" s="19">
        <f>COUNTIFS(Table1[Customer Profesi],'Pivot Portofolio Regional'!BD49,Table1[Regional],'Pivot Portofolio Regional'!$BD$1)</f>
        <v>0</v>
      </c>
      <c r="BF49" s="19">
        <f>RANK(BE49,$BE$4:$BE$103,0)+COUNTIFS($BE$4:BE49,BE49)</f>
        <v>47</v>
      </c>
    </row>
    <row r="50" spans="55:58" x14ac:dyDescent="0.25">
      <c r="BC50">
        <v>47</v>
      </c>
      <c r="BD50">
        <f>Data!S48</f>
        <v>0</v>
      </c>
      <c r="BE50" s="19">
        <f>COUNTIFS(Table1[Customer Profesi],'Pivot Portofolio Regional'!BD50,Table1[Regional],'Pivot Portofolio Regional'!$BD$1)</f>
        <v>0</v>
      </c>
      <c r="BF50" s="19">
        <f>RANK(BE50,$BE$4:$BE$103,0)+COUNTIFS($BE$4:BE50,BE50)</f>
        <v>48</v>
      </c>
    </row>
    <row r="51" spans="55:58" x14ac:dyDescent="0.25">
      <c r="BC51">
        <v>48</v>
      </c>
      <c r="BD51">
        <f>Data!S49</f>
        <v>0</v>
      </c>
      <c r="BE51" s="19">
        <f>COUNTIFS(Table1[Customer Profesi],'Pivot Portofolio Regional'!BD51,Table1[Regional],'Pivot Portofolio Regional'!$BD$1)</f>
        <v>0</v>
      </c>
      <c r="BF51" s="19">
        <f>RANK(BE51,$BE$4:$BE$103,0)+COUNTIFS($BE$4:BE51,BE51)</f>
        <v>49</v>
      </c>
    </row>
    <row r="52" spans="55:58" x14ac:dyDescent="0.25">
      <c r="BC52">
        <v>49</v>
      </c>
      <c r="BD52">
        <f>Data!S50</f>
        <v>0</v>
      </c>
      <c r="BE52" s="19">
        <f>COUNTIFS(Table1[Customer Profesi],'Pivot Portofolio Regional'!BD52,Table1[Regional],'Pivot Portofolio Regional'!$BD$1)</f>
        <v>0</v>
      </c>
      <c r="BF52" s="19">
        <f>RANK(BE52,$BE$4:$BE$103,0)+COUNTIFS($BE$4:BE52,BE52)</f>
        <v>50</v>
      </c>
    </row>
    <row r="53" spans="55:58" x14ac:dyDescent="0.25">
      <c r="BC53">
        <v>50</v>
      </c>
      <c r="BD53">
        <f>Data!S51</f>
        <v>0</v>
      </c>
      <c r="BE53" s="19">
        <f>COUNTIFS(Table1[Customer Profesi],'Pivot Portofolio Regional'!BD53,Table1[Regional],'Pivot Portofolio Regional'!$BD$1)</f>
        <v>0</v>
      </c>
      <c r="BF53" s="19">
        <f>RANK(BE53,$BE$4:$BE$103,0)+COUNTIFS($BE$4:BE53,BE53)</f>
        <v>51</v>
      </c>
    </row>
    <row r="54" spans="55:58" x14ac:dyDescent="0.25">
      <c r="BC54">
        <v>51</v>
      </c>
      <c r="BD54">
        <f>Data!S52</f>
        <v>0</v>
      </c>
      <c r="BE54" s="19">
        <f>COUNTIFS(Table1[Customer Profesi],'Pivot Portofolio Regional'!BD54,Table1[Regional],'Pivot Portofolio Regional'!$BD$1)</f>
        <v>0</v>
      </c>
      <c r="BF54" s="19">
        <f>RANK(BE54,$BE$4:$BE$103,0)+COUNTIFS($BE$4:BE54,BE54)</f>
        <v>52</v>
      </c>
    </row>
    <row r="55" spans="55:58" x14ac:dyDescent="0.25">
      <c r="BC55">
        <v>52</v>
      </c>
      <c r="BD55">
        <f>Data!S53</f>
        <v>0</v>
      </c>
      <c r="BE55" s="19">
        <f>COUNTIFS(Table1[Customer Profesi],'Pivot Portofolio Regional'!BD55,Table1[Regional],'Pivot Portofolio Regional'!$BD$1)</f>
        <v>0</v>
      </c>
      <c r="BF55" s="19">
        <f>RANK(BE55,$BE$4:$BE$103,0)+COUNTIFS($BE$4:BE55,BE55)</f>
        <v>53</v>
      </c>
    </row>
    <row r="56" spans="55:58" x14ac:dyDescent="0.25">
      <c r="BC56">
        <v>53</v>
      </c>
      <c r="BD56">
        <f>Data!S54</f>
        <v>0</v>
      </c>
      <c r="BE56" s="19">
        <f>COUNTIFS(Table1[Customer Profesi],'Pivot Portofolio Regional'!BD56,Table1[Regional],'Pivot Portofolio Regional'!$BD$1)</f>
        <v>0</v>
      </c>
      <c r="BF56" s="19">
        <f>RANK(BE56,$BE$4:$BE$103,0)+COUNTIFS($BE$4:BE56,BE56)</f>
        <v>54</v>
      </c>
    </row>
    <row r="57" spans="55:58" x14ac:dyDescent="0.25">
      <c r="BC57">
        <v>54</v>
      </c>
      <c r="BD57">
        <f>Data!S55</f>
        <v>0</v>
      </c>
      <c r="BE57" s="19">
        <f>COUNTIFS(Table1[Customer Profesi],'Pivot Portofolio Regional'!BD57,Table1[Regional],'Pivot Portofolio Regional'!$BD$1)</f>
        <v>0</v>
      </c>
      <c r="BF57" s="19">
        <f>RANK(BE57,$BE$4:$BE$103,0)+COUNTIFS($BE$4:BE57,BE57)</f>
        <v>55</v>
      </c>
    </row>
    <row r="58" spans="55:58" x14ac:dyDescent="0.25">
      <c r="BC58">
        <v>55</v>
      </c>
      <c r="BD58">
        <f>Data!S56</f>
        <v>0</v>
      </c>
      <c r="BE58" s="19">
        <f>COUNTIFS(Table1[Customer Profesi],'Pivot Portofolio Regional'!BD58,Table1[Regional],'Pivot Portofolio Regional'!$BD$1)</f>
        <v>0</v>
      </c>
      <c r="BF58" s="19">
        <f>RANK(BE58,$BE$4:$BE$103,0)+COUNTIFS($BE$4:BE58,BE58)</f>
        <v>56</v>
      </c>
    </row>
    <row r="59" spans="55:58" x14ac:dyDescent="0.25">
      <c r="BC59">
        <v>56</v>
      </c>
      <c r="BD59">
        <f>Data!S57</f>
        <v>0</v>
      </c>
      <c r="BE59" s="19">
        <f>COUNTIFS(Table1[Customer Profesi],'Pivot Portofolio Regional'!BD59,Table1[Regional],'Pivot Portofolio Regional'!$BD$1)</f>
        <v>0</v>
      </c>
      <c r="BF59" s="19">
        <f>RANK(BE59,$BE$4:$BE$103,0)+COUNTIFS($BE$4:BE59,BE59)</f>
        <v>57</v>
      </c>
    </row>
    <row r="60" spans="55:58" x14ac:dyDescent="0.25">
      <c r="BC60">
        <v>57</v>
      </c>
      <c r="BD60">
        <f>Data!S58</f>
        <v>0</v>
      </c>
      <c r="BE60" s="19">
        <f>COUNTIFS(Table1[Customer Profesi],'Pivot Portofolio Regional'!BD60,Table1[Regional],'Pivot Portofolio Regional'!$BD$1)</f>
        <v>0</v>
      </c>
      <c r="BF60" s="19">
        <f>RANK(BE60,$BE$4:$BE$103,0)+COUNTIFS($BE$4:BE60,BE60)</f>
        <v>58</v>
      </c>
    </row>
    <row r="61" spans="55:58" x14ac:dyDescent="0.25">
      <c r="BC61">
        <v>58</v>
      </c>
      <c r="BD61">
        <f>Data!S59</f>
        <v>0</v>
      </c>
      <c r="BE61" s="19">
        <f>COUNTIFS(Table1[Customer Profesi],'Pivot Portofolio Regional'!BD61,Table1[Regional],'Pivot Portofolio Regional'!$BD$1)</f>
        <v>0</v>
      </c>
      <c r="BF61" s="19">
        <f>RANK(BE61,$BE$4:$BE$103,0)+COUNTIFS($BE$4:BE61,BE61)</f>
        <v>59</v>
      </c>
    </row>
    <row r="62" spans="55:58" x14ac:dyDescent="0.25">
      <c r="BC62">
        <v>59</v>
      </c>
      <c r="BD62">
        <f>Data!S60</f>
        <v>0</v>
      </c>
      <c r="BE62" s="19">
        <f>COUNTIFS(Table1[Customer Profesi],'Pivot Portofolio Regional'!BD62,Table1[Regional],'Pivot Portofolio Regional'!$BD$1)</f>
        <v>0</v>
      </c>
      <c r="BF62" s="19">
        <f>RANK(BE62,$BE$4:$BE$103,0)+COUNTIFS($BE$4:BE62,BE62)</f>
        <v>60</v>
      </c>
    </row>
    <row r="63" spans="55:58" x14ac:dyDescent="0.25">
      <c r="BC63">
        <v>60</v>
      </c>
      <c r="BD63">
        <f>Data!S61</f>
        <v>0</v>
      </c>
      <c r="BE63" s="19">
        <f>COUNTIFS(Table1[Customer Profesi],'Pivot Portofolio Regional'!BD63,Table1[Regional],'Pivot Portofolio Regional'!$BD$1)</f>
        <v>0</v>
      </c>
      <c r="BF63" s="19">
        <f>RANK(BE63,$BE$4:$BE$103,0)+COUNTIFS($BE$4:BE63,BE63)</f>
        <v>61</v>
      </c>
    </row>
    <row r="64" spans="55:58" x14ac:dyDescent="0.25">
      <c r="BC64">
        <v>61</v>
      </c>
      <c r="BD64">
        <f>Data!S62</f>
        <v>0</v>
      </c>
      <c r="BE64" s="19">
        <f>COUNTIFS(Table1[Customer Profesi],'Pivot Portofolio Regional'!BD64,Table1[Regional],'Pivot Portofolio Regional'!$BD$1)</f>
        <v>0</v>
      </c>
      <c r="BF64" s="19">
        <f>RANK(BE64,$BE$4:$BE$103,0)+COUNTIFS($BE$4:BE64,BE64)</f>
        <v>62</v>
      </c>
    </row>
    <row r="65" spans="55:58" x14ac:dyDescent="0.25">
      <c r="BC65">
        <v>62</v>
      </c>
      <c r="BD65">
        <f>Data!S63</f>
        <v>0</v>
      </c>
      <c r="BE65" s="19">
        <f>COUNTIFS(Table1[Customer Profesi],'Pivot Portofolio Regional'!BD65,Table1[Regional],'Pivot Portofolio Regional'!$BD$1)</f>
        <v>0</v>
      </c>
      <c r="BF65" s="19">
        <f>RANK(BE65,$BE$4:$BE$103,0)+COUNTIFS($BE$4:BE65,BE65)</f>
        <v>63</v>
      </c>
    </row>
    <row r="66" spans="55:58" x14ac:dyDescent="0.25">
      <c r="BC66">
        <v>63</v>
      </c>
      <c r="BD66">
        <f>Data!S64</f>
        <v>0</v>
      </c>
      <c r="BE66" s="19">
        <f>COUNTIFS(Table1[Customer Profesi],'Pivot Portofolio Regional'!BD66,Table1[Regional],'Pivot Portofolio Regional'!$BD$1)</f>
        <v>0</v>
      </c>
      <c r="BF66" s="19">
        <f>RANK(BE66,$BE$4:$BE$103,0)+COUNTIFS($BE$4:BE66,BE66)</f>
        <v>64</v>
      </c>
    </row>
    <row r="67" spans="55:58" x14ac:dyDescent="0.25">
      <c r="BC67">
        <v>64</v>
      </c>
      <c r="BD67">
        <f>Data!S65</f>
        <v>0</v>
      </c>
      <c r="BE67" s="19">
        <f>COUNTIFS(Table1[Customer Profesi],'Pivot Portofolio Regional'!BD67,Table1[Regional],'Pivot Portofolio Regional'!$BD$1)</f>
        <v>0</v>
      </c>
      <c r="BF67" s="19">
        <f>RANK(BE67,$BE$4:$BE$103,0)+COUNTIFS($BE$4:BE67,BE67)</f>
        <v>65</v>
      </c>
    </row>
    <row r="68" spans="55:58" x14ac:dyDescent="0.25">
      <c r="BC68">
        <v>65</v>
      </c>
      <c r="BD68">
        <f>Data!S66</f>
        <v>0</v>
      </c>
      <c r="BE68" s="19">
        <f>COUNTIFS(Table1[Customer Profesi],'Pivot Portofolio Regional'!BD68,Table1[Regional],'Pivot Portofolio Regional'!$BD$1)</f>
        <v>0</v>
      </c>
      <c r="BF68" s="19">
        <f>RANK(BE68,$BE$4:$BE$103,0)+COUNTIFS($BE$4:BE68,BE68)</f>
        <v>66</v>
      </c>
    </row>
    <row r="69" spans="55:58" x14ac:dyDescent="0.25">
      <c r="BC69">
        <v>66</v>
      </c>
      <c r="BD69">
        <f>Data!S67</f>
        <v>0</v>
      </c>
      <c r="BE69" s="19">
        <f>COUNTIFS(Table1[Customer Profesi],'Pivot Portofolio Regional'!BD69,Table1[Regional],'Pivot Portofolio Regional'!$BD$1)</f>
        <v>0</v>
      </c>
      <c r="BF69" s="19">
        <f>RANK(BE69,$BE$4:$BE$103,0)+COUNTIFS($BE$4:BE69,BE69)</f>
        <v>67</v>
      </c>
    </row>
    <row r="70" spans="55:58" x14ac:dyDescent="0.25">
      <c r="BC70">
        <v>67</v>
      </c>
      <c r="BD70">
        <f>Data!S68</f>
        <v>0</v>
      </c>
      <c r="BE70" s="19">
        <f>COUNTIFS(Table1[Customer Profesi],'Pivot Portofolio Regional'!BD70,Table1[Regional],'Pivot Portofolio Regional'!$BD$1)</f>
        <v>0</v>
      </c>
      <c r="BF70" s="19">
        <f>RANK(BE70,$BE$4:$BE$103,0)+COUNTIFS($BE$4:BE70,BE70)</f>
        <v>68</v>
      </c>
    </row>
    <row r="71" spans="55:58" x14ac:dyDescent="0.25">
      <c r="BC71">
        <v>68</v>
      </c>
      <c r="BD71">
        <f>Data!S69</f>
        <v>0</v>
      </c>
      <c r="BE71" s="19">
        <f>COUNTIFS(Table1[Customer Profesi],'Pivot Portofolio Regional'!BD71,Table1[Regional],'Pivot Portofolio Regional'!$BD$1)</f>
        <v>0</v>
      </c>
      <c r="BF71" s="19">
        <f>RANK(BE71,$BE$4:$BE$103,0)+COUNTIFS($BE$4:BE71,BE71)</f>
        <v>69</v>
      </c>
    </row>
    <row r="72" spans="55:58" x14ac:dyDescent="0.25">
      <c r="BC72">
        <v>69</v>
      </c>
      <c r="BD72">
        <f>Data!S70</f>
        <v>0</v>
      </c>
      <c r="BE72" s="19">
        <f>COUNTIFS(Table1[Customer Profesi],'Pivot Portofolio Regional'!BD72,Table1[Regional],'Pivot Portofolio Regional'!$BD$1)</f>
        <v>0</v>
      </c>
      <c r="BF72" s="19">
        <f>RANK(BE72,$BE$4:$BE$103,0)+COUNTIFS($BE$4:BE72,BE72)</f>
        <v>70</v>
      </c>
    </row>
    <row r="73" spans="55:58" x14ac:dyDescent="0.25">
      <c r="BC73">
        <v>70</v>
      </c>
      <c r="BD73">
        <f>Data!S71</f>
        <v>0</v>
      </c>
      <c r="BE73" s="19">
        <f>COUNTIFS(Table1[Customer Profesi],'Pivot Portofolio Regional'!BD73,Table1[Regional],'Pivot Portofolio Regional'!$BD$1)</f>
        <v>0</v>
      </c>
      <c r="BF73" s="19">
        <f>RANK(BE73,$BE$4:$BE$103,0)+COUNTIFS($BE$4:BE73,BE73)</f>
        <v>71</v>
      </c>
    </row>
    <row r="74" spans="55:58" x14ac:dyDescent="0.25">
      <c r="BC74">
        <v>71</v>
      </c>
      <c r="BD74">
        <f>Data!S72</f>
        <v>0</v>
      </c>
      <c r="BE74" s="19">
        <f>COUNTIFS(Table1[Customer Profesi],'Pivot Portofolio Regional'!BD74,Table1[Regional],'Pivot Portofolio Regional'!$BD$1)</f>
        <v>0</v>
      </c>
      <c r="BF74" s="19">
        <f>RANK(BE74,$BE$4:$BE$103,0)+COUNTIFS($BE$4:BE74,BE74)</f>
        <v>72</v>
      </c>
    </row>
    <row r="75" spans="55:58" x14ac:dyDescent="0.25">
      <c r="BC75">
        <v>72</v>
      </c>
      <c r="BD75">
        <f>Data!S73</f>
        <v>0</v>
      </c>
      <c r="BE75" s="19">
        <f>COUNTIFS(Table1[Customer Profesi],'Pivot Portofolio Regional'!BD75,Table1[Regional],'Pivot Portofolio Regional'!$BD$1)</f>
        <v>0</v>
      </c>
      <c r="BF75" s="19">
        <f>RANK(BE75,$BE$4:$BE$103,0)+COUNTIFS($BE$4:BE75,BE75)</f>
        <v>73</v>
      </c>
    </row>
    <row r="76" spans="55:58" x14ac:dyDescent="0.25">
      <c r="BC76">
        <v>73</v>
      </c>
      <c r="BD76">
        <f>Data!S74</f>
        <v>0</v>
      </c>
      <c r="BE76" s="19">
        <f>COUNTIFS(Table1[Customer Profesi],'Pivot Portofolio Regional'!BD76,Table1[Regional],'Pivot Portofolio Regional'!$BD$1)</f>
        <v>0</v>
      </c>
      <c r="BF76" s="19">
        <f>RANK(BE76,$BE$4:$BE$103,0)+COUNTIFS($BE$4:BE76,BE76)</f>
        <v>74</v>
      </c>
    </row>
    <row r="77" spans="55:58" x14ac:dyDescent="0.25">
      <c r="BC77">
        <v>74</v>
      </c>
      <c r="BD77">
        <f>Data!S75</f>
        <v>0</v>
      </c>
      <c r="BE77" s="19">
        <f>COUNTIFS(Table1[Customer Profesi],'Pivot Portofolio Regional'!BD77,Table1[Regional],'Pivot Portofolio Regional'!$BD$1)</f>
        <v>0</v>
      </c>
      <c r="BF77" s="19">
        <f>RANK(BE77,$BE$4:$BE$103,0)+COUNTIFS($BE$4:BE77,BE77)</f>
        <v>75</v>
      </c>
    </row>
    <row r="78" spans="55:58" x14ac:dyDescent="0.25">
      <c r="BC78">
        <v>75</v>
      </c>
      <c r="BD78">
        <f>Data!S76</f>
        <v>0</v>
      </c>
      <c r="BE78" s="19">
        <f>COUNTIFS(Table1[Customer Profesi],'Pivot Portofolio Regional'!BD78,Table1[Regional],'Pivot Portofolio Regional'!$BD$1)</f>
        <v>0</v>
      </c>
      <c r="BF78" s="19">
        <f>RANK(BE78,$BE$4:$BE$103,0)+COUNTIFS($BE$4:BE78,BE78)</f>
        <v>76</v>
      </c>
    </row>
    <row r="79" spans="55:58" x14ac:dyDescent="0.25">
      <c r="BC79">
        <v>76</v>
      </c>
      <c r="BD79">
        <f>Data!S77</f>
        <v>0</v>
      </c>
      <c r="BE79" s="19">
        <f>COUNTIFS(Table1[Customer Profesi],'Pivot Portofolio Regional'!BD79,Table1[Regional],'Pivot Portofolio Regional'!$BD$1)</f>
        <v>0</v>
      </c>
      <c r="BF79" s="19">
        <f>RANK(BE79,$BE$4:$BE$103,0)+COUNTIFS($BE$4:BE79,BE79)</f>
        <v>77</v>
      </c>
    </row>
    <row r="80" spans="55:58" x14ac:dyDescent="0.25">
      <c r="BC80">
        <v>77</v>
      </c>
      <c r="BD80">
        <f>Data!S78</f>
        <v>0</v>
      </c>
      <c r="BE80" s="19">
        <f>COUNTIFS(Table1[Customer Profesi],'Pivot Portofolio Regional'!BD80,Table1[Regional],'Pivot Portofolio Regional'!$BD$1)</f>
        <v>0</v>
      </c>
      <c r="BF80" s="19">
        <f>RANK(BE80,$BE$4:$BE$103,0)+COUNTIFS($BE$4:BE80,BE80)</f>
        <v>78</v>
      </c>
    </row>
    <row r="81" spans="55:58" x14ac:dyDescent="0.25">
      <c r="BC81">
        <v>78</v>
      </c>
      <c r="BD81">
        <f>Data!S79</f>
        <v>0</v>
      </c>
      <c r="BE81" s="19">
        <f>COUNTIFS(Table1[Customer Profesi],'Pivot Portofolio Regional'!BD81,Table1[Regional],'Pivot Portofolio Regional'!$BD$1)</f>
        <v>0</v>
      </c>
      <c r="BF81" s="19">
        <f>RANK(BE81,$BE$4:$BE$103,0)+COUNTIFS($BE$4:BE81,BE81)</f>
        <v>79</v>
      </c>
    </row>
    <row r="82" spans="55:58" x14ac:dyDescent="0.25">
      <c r="BC82">
        <v>79</v>
      </c>
      <c r="BD82">
        <f>Data!S80</f>
        <v>0</v>
      </c>
      <c r="BE82" s="19">
        <f>COUNTIFS(Table1[Customer Profesi],'Pivot Portofolio Regional'!BD82,Table1[Regional],'Pivot Portofolio Regional'!$BD$1)</f>
        <v>0</v>
      </c>
      <c r="BF82" s="19">
        <f>RANK(BE82,$BE$4:$BE$103,0)+COUNTIFS($BE$4:BE82,BE82)</f>
        <v>80</v>
      </c>
    </row>
    <row r="83" spans="55:58" x14ac:dyDescent="0.25">
      <c r="BC83">
        <v>80</v>
      </c>
      <c r="BD83">
        <f>Data!S81</f>
        <v>0</v>
      </c>
      <c r="BE83" s="19">
        <f>COUNTIFS(Table1[Customer Profesi],'Pivot Portofolio Regional'!BD83,Table1[Regional],'Pivot Portofolio Regional'!$BD$1)</f>
        <v>0</v>
      </c>
      <c r="BF83" s="19">
        <f>RANK(BE83,$BE$4:$BE$103,0)+COUNTIFS($BE$4:BE83,BE83)</f>
        <v>81</v>
      </c>
    </row>
    <row r="84" spans="55:58" x14ac:dyDescent="0.25">
      <c r="BC84">
        <v>81</v>
      </c>
      <c r="BD84">
        <f>Data!S82</f>
        <v>0</v>
      </c>
      <c r="BE84" s="19">
        <f>COUNTIFS(Table1[Customer Profesi],'Pivot Portofolio Regional'!BD84,Table1[Regional],'Pivot Portofolio Regional'!$BD$1)</f>
        <v>0</v>
      </c>
      <c r="BF84" s="19">
        <f>RANK(BE84,$BE$4:$BE$103,0)+COUNTIFS($BE$4:BE84,BE84)</f>
        <v>82</v>
      </c>
    </row>
    <row r="85" spans="55:58" x14ac:dyDescent="0.25">
      <c r="BC85">
        <v>82</v>
      </c>
      <c r="BD85">
        <f>Data!S83</f>
        <v>0</v>
      </c>
      <c r="BE85" s="19">
        <f>COUNTIFS(Table1[Customer Profesi],'Pivot Portofolio Regional'!BD85,Table1[Regional],'Pivot Portofolio Regional'!$BD$1)</f>
        <v>0</v>
      </c>
      <c r="BF85" s="19">
        <f>RANK(BE85,$BE$4:$BE$103,0)+COUNTIFS($BE$4:BE85,BE85)</f>
        <v>83</v>
      </c>
    </row>
    <row r="86" spans="55:58" x14ac:dyDescent="0.25">
      <c r="BC86">
        <v>83</v>
      </c>
      <c r="BD86">
        <f>Data!S84</f>
        <v>0</v>
      </c>
      <c r="BE86" s="19">
        <f>COUNTIFS(Table1[Customer Profesi],'Pivot Portofolio Regional'!BD86,Table1[Regional],'Pivot Portofolio Regional'!$BD$1)</f>
        <v>0</v>
      </c>
      <c r="BF86" s="19">
        <f>RANK(BE86,$BE$4:$BE$103,0)+COUNTIFS($BE$4:BE86,BE86)</f>
        <v>84</v>
      </c>
    </row>
    <row r="87" spans="55:58" x14ac:dyDescent="0.25">
      <c r="BC87">
        <v>84</v>
      </c>
      <c r="BD87">
        <f>Data!S85</f>
        <v>0</v>
      </c>
      <c r="BE87" s="19">
        <f>COUNTIFS(Table1[Customer Profesi],'Pivot Portofolio Regional'!BD87,Table1[Regional],'Pivot Portofolio Regional'!$BD$1)</f>
        <v>0</v>
      </c>
      <c r="BF87" s="19">
        <f>RANK(BE87,$BE$4:$BE$103,0)+COUNTIFS($BE$4:BE87,BE87)</f>
        <v>85</v>
      </c>
    </row>
    <row r="88" spans="55:58" x14ac:dyDescent="0.25">
      <c r="BC88">
        <v>85</v>
      </c>
      <c r="BD88">
        <f>Data!S86</f>
        <v>0</v>
      </c>
      <c r="BE88" s="19">
        <f>COUNTIFS(Table1[Customer Profesi],'Pivot Portofolio Regional'!BD88,Table1[Regional],'Pivot Portofolio Regional'!$BD$1)</f>
        <v>0</v>
      </c>
      <c r="BF88" s="19">
        <f>RANK(BE88,$BE$4:$BE$103,0)+COUNTIFS($BE$4:BE88,BE88)</f>
        <v>86</v>
      </c>
    </row>
    <row r="89" spans="55:58" x14ac:dyDescent="0.25">
      <c r="BC89">
        <v>86</v>
      </c>
      <c r="BD89">
        <f>Data!S87</f>
        <v>0</v>
      </c>
      <c r="BE89" s="19">
        <f>COUNTIFS(Table1[Customer Profesi],'Pivot Portofolio Regional'!BD89,Table1[Regional],'Pivot Portofolio Regional'!$BD$1)</f>
        <v>0</v>
      </c>
      <c r="BF89" s="19">
        <f>RANK(BE89,$BE$4:$BE$103,0)+COUNTIFS($BE$4:BE89,BE89)</f>
        <v>87</v>
      </c>
    </row>
    <row r="90" spans="55:58" x14ac:dyDescent="0.25">
      <c r="BC90">
        <v>87</v>
      </c>
      <c r="BD90">
        <f>Data!S88</f>
        <v>0</v>
      </c>
      <c r="BE90" s="19">
        <f>COUNTIFS(Table1[Customer Profesi],'Pivot Portofolio Regional'!BD90,Table1[Regional],'Pivot Portofolio Regional'!$BD$1)</f>
        <v>0</v>
      </c>
      <c r="BF90" s="19">
        <f>RANK(BE90,$BE$4:$BE$103,0)+COUNTIFS($BE$4:BE90,BE90)</f>
        <v>88</v>
      </c>
    </row>
    <row r="91" spans="55:58" x14ac:dyDescent="0.25">
      <c r="BC91">
        <v>88</v>
      </c>
      <c r="BD91">
        <f>Data!S89</f>
        <v>0</v>
      </c>
      <c r="BE91" s="19">
        <f>COUNTIFS(Table1[Customer Profesi],'Pivot Portofolio Regional'!BD91,Table1[Regional],'Pivot Portofolio Regional'!$BD$1)</f>
        <v>0</v>
      </c>
      <c r="BF91" s="19">
        <f>RANK(BE91,$BE$4:$BE$103,0)+COUNTIFS($BE$4:BE91,BE91)</f>
        <v>89</v>
      </c>
    </row>
    <row r="92" spans="55:58" x14ac:dyDescent="0.25">
      <c r="BC92">
        <v>89</v>
      </c>
      <c r="BD92">
        <f>Data!S90</f>
        <v>0</v>
      </c>
      <c r="BE92" s="19">
        <f>COUNTIFS(Table1[Customer Profesi],'Pivot Portofolio Regional'!BD92,Table1[Regional],'Pivot Portofolio Regional'!$BD$1)</f>
        <v>0</v>
      </c>
      <c r="BF92" s="19">
        <f>RANK(BE92,$BE$4:$BE$103,0)+COUNTIFS($BE$4:BE92,BE92)</f>
        <v>90</v>
      </c>
    </row>
    <row r="93" spans="55:58" x14ac:dyDescent="0.25">
      <c r="BC93">
        <v>90</v>
      </c>
      <c r="BD93">
        <f>Data!S91</f>
        <v>0</v>
      </c>
      <c r="BE93" s="19">
        <f>COUNTIFS(Table1[Customer Profesi],'Pivot Portofolio Regional'!BD93,Table1[Regional],'Pivot Portofolio Regional'!$BD$1)</f>
        <v>0</v>
      </c>
      <c r="BF93" s="19">
        <f>RANK(BE93,$BE$4:$BE$103,0)+COUNTIFS($BE$4:BE93,BE93)</f>
        <v>91</v>
      </c>
    </row>
    <row r="94" spans="55:58" x14ac:dyDescent="0.25">
      <c r="BC94">
        <v>91</v>
      </c>
      <c r="BD94">
        <f>Data!S92</f>
        <v>0</v>
      </c>
      <c r="BE94" s="19">
        <f>COUNTIFS(Table1[Customer Profesi],'Pivot Portofolio Regional'!BD94,Table1[Regional],'Pivot Portofolio Regional'!$BD$1)</f>
        <v>0</v>
      </c>
      <c r="BF94" s="19">
        <f>RANK(BE94,$BE$4:$BE$103,0)+COUNTIFS($BE$4:BE94,BE94)</f>
        <v>92</v>
      </c>
    </row>
    <row r="95" spans="55:58" x14ac:dyDescent="0.25">
      <c r="BC95">
        <v>92</v>
      </c>
      <c r="BD95">
        <f>Data!S93</f>
        <v>0</v>
      </c>
      <c r="BE95" s="19">
        <f>COUNTIFS(Table1[Customer Profesi],'Pivot Portofolio Regional'!BD95,Table1[Regional],'Pivot Portofolio Regional'!$BD$1)</f>
        <v>0</v>
      </c>
      <c r="BF95" s="19">
        <f>RANK(BE95,$BE$4:$BE$103,0)+COUNTIFS($BE$4:BE95,BE95)</f>
        <v>93</v>
      </c>
    </row>
    <row r="96" spans="55:58" x14ac:dyDescent="0.25">
      <c r="BC96">
        <v>93</v>
      </c>
      <c r="BD96">
        <f>Data!S94</f>
        <v>0</v>
      </c>
      <c r="BE96" s="19">
        <f>COUNTIFS(Table1[Customer Profesi],'Pivot Portofolio Regional'!BD96,Table1[Regional],'Pivot Portofolio Regional'!$BD$1)</f>
        <v>0</v>
      </c>
      <c r="BF96" s="19">
        <f>RANK(BE96,$BE$4:$BE$103,0)+COUNTIFS($BE$4:BE96,BE96)</f>
        <v>94</v>
      </c>
    </row>
    <row r="97" spans="55:58" x14ac:dyDescent="0.25">
      <c r="BC97">
        <v>94</v>
      </c>
      <c r="BD97">
        <f>Data!S95</f>
        <v>0</v>
      </c>
      <c r="BE97" s="19">
        <f>COUNTIFS(Table1[Customer Profesi],'Pivot Portofolio Regional'!BD97,Table1[Regional],'Pivot Portofolio Regional'!$BD$1)</f>
        <v>0</v>
      </c>
      <c r="BF97" s="19">
        <f>RANK(BE97,$BE$4:$BE$103,0)+COUNTIFS($BE$4:BE97,BE97)</f>
        <v>95</v>
      </c>
    </row>
    <row r="98" spans="55:58" x14ac:dyDescent="0.25">
      <c r="BC98">
        <v>95</v>
      </c>
      <c r="BD98">
        <f>Data!S96</f>
        <v>0</v>
      </c>
      <c r="BE98" s="19">
        <f>COUNTIFS(Table1[Customer Profesi],'Pivot Portofolio Regional'!BD98,Table1[Regional],'Pivot Portofolio Regional'!$BD$1)</f>
        <v>0</v>
      </c>
      <c r="BF98" s="19">
        <f>RANK(BE98,$BE$4:$BE$103,0)+COUNTIFS($BE$4:BE98,BE98)</f>
        <v>96</v>
      </c>
    </row>
    <row r="99" spans="55:58" x14ac:dyDescent="0.25">
      <c r="BC99">
        <v>96</v>
      </c>
      <c r="BD99">
        <f>Data!S97</f>
        <v>0</v>
      </c>
      <c r="BE99" s="19">
        <f>COUNTIFS(Table1[Customer Profesi],'Pivot Portofolio Regional'!BD99,Table1[Regional],'Pivot Portofolio Regional'!$BD$1)</f>
        <v>0</v>
      </c>
      <c r="BF99" s="19">
        <f>RANK(BE99,$BE$4:$BE$103,0)+COUNTIFS($BE$4:BE99,BE99)</f>
        <v>97</v>
      </c>
    </row>
    <row r="100" spans="55:58" x14ac:dyDescent="0.25">
      <c r="BC100">
        <v>97</v>
      </c>
      <c r="BD100">
        <f>Data!S98</f>
        <v>0</v>
      </c>
      <c r="BE100" s="19">
        <f>COUNTIFS(Table1[Customer Profesi],'Pivot Portofolio Regional'!BD100,Table1[Regional],'Pivot Portofolio Regional'!$BD$1)</f>
        <v>0</v>
      </c>
      <c r="BF100" s="19">
        <f>RANK(BE100,$BE$4:$BE$103,0)+COUNTIFS($BE$4:BE100,BE100)</f>
        <v>98</v>
      </c>
    </row>
    <row r="101" spans="55:58" x14ac:dyDescent="0.25">
      <c r="BC101">
        <v>98</v>
      </c>
      <c r="BD101">
        <f>Data!S99</f>
        <v>0</v>
      </c>
      <c r="BE101" s="19">
        <f>COUNTIFS(Table1[Customer Profesi],'Pivot Portofolio Regional'!BD101,Table1[Regional],'Pivot Portofolio Regional'!$BD$1)</f>
        <v>0</v>
      </c>
      <c r="BF101" s="19">
        <f>RANK(BE101,$BE$4:$BE$103,0)+COUNTIFS($BE$4:BE101,BE101)</f>
        <v>99</v>
      </c>
    </row>
    <row r="102" spans="55:58" x14ac:dyDescent="0.25">
      <c r="BC102">
        <v>99</v>
      </c>
      <c r="BD102">
        <f>Data!S100</f>
        <v>0</v>
      </c>
      <c r="BE102" s="19">
        <f>COUNTIFS(Table1[Customer Profesi],'Pivot Portofolio Regional'!BD102,Table1[Regional],'Pivot Portofolio Regional'!$BD$1)</f>
        <v>0</v>
      </c>
      <c r="BF102" s="19">
        <f>RANK(BE102,$BE$4:$BE$103,0)+COUNTIFS($BE$4:BE102,BE102)</f>
        <v>100</v>
      </c>
    </row>
    <row r="103" spans="55:58" x14ac:dyDescent="0.25">
      <c r="BC103">
        <v>100</v>
      </c>
      <c r="BD103">
        <f>Data!S101</f>
        <v>0</v>
      </c>
      <c r="BE103" s="19">
        <f>COUNTIFS(Table1[Customer Profesi],'Pivot Portofolio Regional'!BD103,Table1[Regional],'Pivot Portofolio Regional'!$BD$1)</f>
        <v>0</v>
      </c>
      <c r="BF103" s="19">
        <f>RANK(BE103,$BE$4:$BE$103,0)+COUNTIFS($BE$4:BE103,BE103)</f>
        <v>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1AF25-D435-4975-9374-C22EC10E0C5D}">
  <sheetPr codeName="Sheet7"/>
  <dimension ref="A1:AB118"/>
  <sheetViews>
    <sheetView showGridLines="0" tabSelected="1" zoomScale="70" zoomScaleNormal="70" workbookViewId="0">
      <selection activeCell="B21" sqref="B21"/>
    </sheetView>
  </sheetViews>
  <sheetFormatPr defaultColWidth="0" defaultRowHeight="15" zeroHeight="1" x14ac:dyDescent="0.25"/>
  <cols>
    <col min="1" max="28" width="9.140625" customWidth="1"/>
    <col min="29" max="16384" width="9.140625" hidden="1"/>
  </cols>
  <sheetData>
    <row r="1" spans="5:5" x14ac:dyDescent="0.25"/>
    <row r="2" spans="5:5" ht="26.25" x14ac:dyDescent="0.4">
      <c r="E2" s="18"/>
    </row>
    <row r="3" spans="5:5" x14ac:dyDescent="0.25"/>
    <row r="4" spans="5:5" x14ac:dyDescent="0.25"/>
    <row r="5" spans="5:5" x14ac:dyDescent="0.25"/>
    <row r="6" spans="5:5" x14ac:dyDescent="0.25"/>
    <row r="7" spans="5:5" x14ac:dyDescent="0.25"/>
    <row r="8" spans="5:5" x14ac:dyDescent="0.25"/>
    <row r="9" spans="5:5" x14ac:dyDescent="0.25"/>
    <row r="10" spans="5:5" x14ac:dyDescent="0.25"/>
    <row r="11" spans="5:5" x14ac:dyDescent="0.25"/>
    <row r="12" spans="5:5" x14ac:dyDescent="0.25"/>
    <row r="13" spans="5:5" x14ac:dyDescent="0.25"/>
    <row r="14" spans="5:5" x14ac:dyDescent="0.25"/>
    <row r="15" spans="5:5" x14ac:dyDescent="0.25"/>
    <row r="16" spans="5:5" x14ac:dyDescent="0.25"/>
    <row r="17" spans="2:2" x14ac:dyDescent="0.25"/>
    <row r="18" spans="2:2" x14ac:dyDescent="0.25"/>
    <row r="19" spans="2:2" x14ac:dyDescent="0.25"/>
    <row r="20" spans="2:2" x14ac:dyDescent="0.25"/>
    <row r="21" spans="2:2" x14ac:dyDescent="0.25"/>
    <row r="22" spans="2:2" x14ac:dyDescent="0.25">
      <c r="B22" t="s">
        <v>159</v>
      </c>
    </row>
    <row r="23" spans="2:2" x14ac:dyDescent="0.25"/>
    <row r="24" spans="2:2" x14ac:dyDescent="0.25"/>
    <row r="25" spans="2:2" x14ac:dyDescent="0.25"/>
    <row r="26" spans="2:2" x14ac:dyDescent="0.25"/>
    <row r="27" spans="2:2" x14ac:dyDescent="0.25"/>
    <row r="28" spans="2:2" x14ac:dyDescent="0.25"/>
    <row r="29" spans="2:2" x14ac:dyDescent="0.25"/>
    <row r="30" spans="2:2" x14ac:dyDescent="0.25"/>
    <row r="31" spans="2:2" x14ac:dyDescent="0.25"/>
    <row r="32" spans="2:2"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9D3C-1F7D-479C-B482-D403CFA32E19}">
  <dimension ref="A3:AP103"/>
  <sheetViews>
    <sheetView showGridLines="0" zoomScale="50" zoomScaleNormal="50" workbookViewId="0"/>
  </sheetViews>
  <sheetFormatPr defaultRowHeight="15" x14ac:dyDescent="0.25"/>
  <cols>
    <col min="1" max="1" width="20.140625" style="19" bestFit="1" customWidth="1"/>
    <col min="2" max="2" width="29.85546875" style="19" bestFit="1" customWidth="1"/>
    <col min="3" max="3" width="27.85546875" style="19" bestFit="1" customWidth="1"/>
    <col min="4" max="4" width="9.140625" style="19"/>
    <col min="5" max="5" width="15.5703125" style="19" bestFit="1" customWidth="1"/>
    <col min="6" max="6" width="29.85546875" style="19" bestFit="1" customWidth="1"/>
    <col min="7" max="7" width="27.85546875" style="19" bestFit="1" customWidth="1"/>
    <col min="8" max="8" width="9.140625" style="19"/>
    <col min="9" max="9" width="20.140625" style="19" bestFit="1" customWidth="1"/>
    <col min="10" max="10" width="29.85546875" style="19" bestFit="1" customWidth="1"/>
    <col min="11" max="11" width="27.85546875" style="19" bestFit="1" customWidth="1"/>
    <col min="12" max="12" width="9.140625" style="19"/>
    <col min="13" max="13" width="15.5703125" style="19" bestFit="1" customWidth="1"/>
    <col min="14" max="14" width="29.85546875" style="19" bestFit="1" customWidth="1"/>
    <col min="15" max="15" width="27.85546875" style="19" bestFit="1" customWidth="1"/>
    <col min="16" max="16" width="9.140625" style="24"/>
    <col min="17" max="17" width="12.140625" style="24" bestFit="1" customWidth="1"/>
    <col min="18" max="18" width="29.85546875" style="24" bestFit="1" customWidth="1"/>
    <col min="19" max="19" width="9.140625" style="19"/>
    <col min="20" max="20" width="21" style="19" bestFit="1" customWidth="1"/>
    <col min="21" max="21" width="13.5703125" style="19" bestFit="1" customWidth="1"/>
    <col min="22" max="22" width="29.85546875" style="19" bestFit="1" customWidth="1"/>
    <col min="23" max="23" width="10.42578125" style="19" bestFit="1" customWidth="1"/>
    <col min="24" max="24" width="9.140625" style="19"/>
    <col min="25" max="25" width="20.140625" style="19" bestFit="1" customWidth="1"/>
    <col min="26" max="26" width="29.85546875" style="19" bestFit="1" customWidth="1"/>
    <col min="27" max="27" width="27.85546875" style="19" bestFit="1" customWidth="1"/>
    <col min="28" max="28" width="9.140625" style="19"/>
    <col min="29" max="29" width="15.5703125" style="19" bestFit="1" customWidth="1"/>
    <col min="30" max="30" width="29.85546875" style="19" bestFit="1" customWidth="1"/>
    <col min="31" max="31" width="27.85546875" style="19" bestFit="1" customWidth="1"/>
    <col min="32" max="35" width="9.140625" style="19"/>
    <col min="36" max="36" width="23" style="19" bestFit="1" customWidth="1"/>
    <col min="37" max="37" width="7" style="19" bestFit="1" customWidth="1"/>
    <col min="38" max="38" width="8.42578125" style="19" bestFit="1" customWidth="1"/>
    <col min="39" max="39" width="9.140625" style="19"/>
    <col min="40" max="40" width="8.42578125" style="19" bestFit="1" customWidth="1"/>
    <col min="41" max="41" width="31.28515625" style="19" bestFit="1" customWidth="1"/>
    <col min="42" max="42" width="7" style="19" bestFit="1" customWidth="1"/>
    <col min="43" max="16384" width="9.140625" style="19"/>
  </cols>
  <sheetData>
    <row r="3" spans="1:42" x14ac:dyDescent="0.25">
      <c r="A3" s="19" t="s">
        <v>108</v>
      </c>
      <c r="B3" s="19" t="s">
        <v>118</v>
      </c>
      <c r="C3" s="19" t="s">
        <v>119</v>
      </c>
      <c r="E3" s="20" t="s">
        <v>108</v>
      </c>
      <c r="F3" s="20" t="s">
        <v>155</v>
      </c>
      <c r="G3" s="20" t="s">
        <v>156</v>
      </c>
      <c r="I3" s="19" t="s">
        <v>108</v>
      </c>
      <c r="J3" s="19" t="s">
        <v>118</v>
      </c>
      <c r="K3" s="19" t="s">
        <v>119</v>
      </c>
      <c r="M3" s="20" t="s">
        <v>108</v>
      </c>
      <c r="N3" s="20" t="s">
        <v>118</v>
      </c>
      <c r="O3" s="20" t="s">
        <v>119</v>
      </c>
      <c r="P3" s="25" t="s">
        <v>152</v>
      </c>
      <c r="Q3" s="25" t="s">
        <v>1</v>
      </c>
      <c r="R3" s="20" t="s">
        <v>118</v>
      </c>
      <c r="T3" s="25" t="s">
        <v>153</v>
      </c>
      <c r="U3" s="25" t="s">
        <v>1</v>
      </c>
      <c r="V3" s="20" t="s">
        <v>118</v>
      </c>
      <c r="W3" s="20" t="s">
        <v>121</v>
      </c>
      <c r="Y3" s="19" t="s">
        <v>108</v>
      </c>
      <c r="Z3" s="19" t="s">
        <v>118</v>
      </c>
      <c r="AA3" s="19" t="s">
        <v>119</v>
      </c>
      <c r="AC3" s="20" t="s">
        <v>108</v>
      </c>
      <c r="AD3" s="20" t="s">
        <v>118</v>
      </c>
      <c r="AE3" s="20" t="s">
        <v>121</v>
      </c>
      <c r="AG3" s="19" t="str">
        <f>E4</f>
        <v>Mobil tipe F</v>
      </c>
      <c r="AI3" t="s">
        <v>165</v>
      </c>
      <c r="AJ3" s="20" t="s">
        <v>108</v>
      </c>
      <c r="AK3" s="20" t="s">
        <v>157</v>
      </c>
      <c r="AL3" s="20" t="s">
        <v>152</v>
      </c>
      <c r="AN3" s="28" t="s">
        <v>152</v>
      </c>
      <c r="AO3" s="28" t="s">
        <v>158</v>
      </c>
      <c r="AP3" s="28" t="s">
        <v>157</v>
      </c>
    </row>
    <row r="4" spans="1:42" x14ac:dyDescent="0.25">
      <c r="A4" s="21" t="s">
        <v>95</v>
      </c>
      <c r="B4" s="23">
        <v>1521604.690934066</v>
      </c>
      <c r="C4" s="23">
        <v>725100.99999999977</v>
      </c>
      <c r="E4" s="21" t="str">
        <f>A4</f>
        <v>Mobil tipe F</v>
      </c>
      <c r="F4" s="26">
        <f>C4/B4</f>
        <v>0.4765370429785431</v>
      </c>
      <c r="G4" s="22">
        <f>IF(F4&lt;1,1-F4,0)</f>
        <v>0.52346295702145684</v>
      </c>
      <c r="I4" s="21" t="s">
        <v>124</v>
      </c>
      <c r="J4" s="23">
        <v>62569.375</v>
      </c>
      <c r="K4" s="23">
        <v>7988.8461538461543</v>
      </c>
      <c r="M4" s="19" t="str">
        <f t="shared" ref="M4:M27" si="0">I4</f>
        <v>Cabang A</v>
      </c>
      <c r="N4" s="26">
        <f>K4/J4</f>
        <v>0.12767981386814484</v>
      </c>
      <c r="O4" s="22">
        <f>IF(N4&lt;1,1-N4,0)</f>
        <v>0.87232018613185514</v>
      </c>
      <c r="P4" s="24">
        <f>RANK(N4,$N$4:$N$28,0)+COUNTIFS(N4:$N$28,N4)</f>
        <v>25</v>
      </c>
      <c r="Q4" s="24" t="str">
        <f t="shared" ref="Q4:Q27" si="1">M4</f>
        <v>Cabang A</v>
      </c>
      <c r="R4" s="27">
        <f t="shared" ref="R4:R27" si="2">N4</f>
        <v>0.12767981386814484</v>
      </c>
      <c r="T4" s="24">
        <v>2</v>
      </c>
      <c r="U4" s="19" t="str">
        <f t="shared" ref="U4:U7" si="3">VLOOKUP(T4,$P$4:$Q$28,2,0)</f>
        <v>Cabang T</v>
      </c>
      <c r="V4" s="26">
        <f>VLOOKUP(U4,$Q$4:$R$28,2,0)</f>
        <v>2.4293833844432684</v>
      </c>
      <c r="W4" s="26">
        <v>1</v>
      </c>
      <c r="Y4" s="21" t="s">
        <v>113</v>
      </c>
      <c r="Z4" s="23">
        <v>318347.4793956044</v>
      </c>
      <c r="AA4" s="23">
        <v>87632.307692307702</v>
      </c>
      <c r="AC4" s="19" t="str">
        <f>Y4</f>
        <v>Regional 1</v>
      </c>
      <c r="AD4" s="26">
        <f t="shared" ref="AD4:AD7" si="4">AA4/Z4</f>
        <v>0.27527250367642675</v>
      </c>
      <c r="AE4" s="22">
        <v>1</v>
      </c>
      <c r="AI4">
        <v>1</v>
      </c>
      <c r="AJ4" s="19" t="str">
        <f>'Pivot Portofolio Regional'!BD4</f>
        <v>ANGGOTA LEGISLATIF</v>
      </c>
      <c r="AK4" s="19">
        <f>COUNTIFS(Table1[Customer Profesi],'Pivot Portofolio Product'!AJ4,Table1[Product],'Pivot Portofolio Product'!$AG$3)</f>
        <v>0</v>
      </c>
      <c r="AL4" s="19">
        <f>RANK(AK4,$AK$4:$AK$103,0)+COUNTIFS($AK$4:AK4,AK4)</f>
        <v>7</v>
      </c>
      <c r="AN4" s="19">
        <v>6</v>
      </c>
      <c r="AO4" s="19" t="str">
        <f>INDEX($AJ$4:$AJ$103,MATCH(AN4,$AL$4:$AL$103,0))</f>
        <v>APARAT</v>
      </c>
      <c r="AP4" s="19">
        <f>VLOOKUP(AO4,$AJ$4:$AK$103,2,0)</f>
        <v>4</v>
      </c>
    </row>
    <row r="5" spans="1:42" x14ac:dyDescent="0.25">
      <c r="A5"/>
      <c r="B5"/>
      <c r="C5"/>
      <c r="I5" s="21" t="s">
        <v>125</v>
      </c>
      <c r="J5" s="23">
        <v>39604.351648351643</v>
      </c>
      <c r="K5" s="23">
        <v>23706.538461538461</v>
      </c>
      <c r="M5" s="19" t="str">
        <f t="shared" si="0"/>
        <v>Cabang B</v>
      </c>
      <c r="N5" s="26">
        <f t="shared" ref="N5:N28" si="5">K5/J5</f>
        <v>0.59858418266834934</v>
      </c>
      <c r="O5" s="22">
        <f t="shared" ref="O5:O28" si="6">IF(N5&lt;1,1-N5,0)</f>
        <v>0.40141581733165066</v>
      </c>
      <c r="P5" s="24">
        <f>RANK(N5,$N$4:$N$28,0)+COUNTIFS(N5:$N$28,N5)</f>
        <v>11</v>
      </c>
      <c r="Q5" s="24" t="str">
        <f t="shared" si="1"/>
        <v>Cabang B</v>
      </c>
      <c r="R5" s="27">
        <f t="shared" si="2"/>
        <v>0.59858418266834934</v>
      </c>
      <c r="T5" s="24">
        <v>3</v>
      </c>
      <c r="U5" s="19" t="str">
        <f t="shared" si="3"/>
        <v>Cabang I</v>
      </c>
      <c r="V5" s="26">
        <f t="shared" ref="V5:V8" si="7">VLOOKUP(U5,$Q$4:$R$28,2,0)</f>
        <v>1.5804948814508206</v>
      </c>
      <c r="W5" s="26">
        <v>1</v>
      </c>
      <c r="Y5" s="21" t="s">
        <v>114</v>
      </c>
      <c r="Z5" s="23">
        <v>289881.85164835164</v>
      </c>
      <c r="AA5" s="23">
        <v>135218.38461538462</v>
      </c>
      <c r="AC5" s="19" t="str">
        <f t="shared" ref="AC5:AC8" si="8">Y5</f>
        <v>Regional 2</v>
      </c>
      <c r="AD5" s="26">
        <f t="shared" si="4"/>
        <v>0.46646033149882948</v>
      </c>
      <c r="AE5" s="22">
        <v>1</v>
      </c>
      <c r="AI5">
        <v>2</v>
      </c>
      <c r="AJ5" s="19" t="str">
        <f>'Pivot Portofolio Regional'!BD5</f>
        <v>APARAT</v>
      </c>
      <c r="AK5" s="19">
        <f>COUNTIFS(Table1[Customer Profesi],'Pivot Portofolio Product'!AJ5,Table1[Product],'Pivot Portofolio Product'!$AG$3)</f>
        <v>4</v>
      </c>
      <c r="AL5" s="19">
        <f>RANK(AK5,$AK$4:$AK$103,0)+COUNTIFS($AK$4:AK5,AK5)</f>
        <v>6</v>
      </c>
      <c r="AN5" s="19">
        <v>5</v>
      </c>
      <c r="AO5" s="19" t="str">
        <f>INDEX($AJ$4:$AJ$103,MATCH(AN5,$AL$4:$AL$103,0))</f>
        <v>PENDIDIKAN</v>
      </c>
      <c r="AP5" s="19">
        <f t="shared" ref="AP5:AP8" si="9">VLOOKUP(AO5,$AJ$4:$AK$103,2,0)</f>
        <v>12</v>
      </c>
    </row>
    <row r="6" spans="1:42" x14ac:dyDescent="0.25">
      <c r="I6" s="21" t="s">
        <v>126</v>
      </c>
      <c r="J6" s="23">
        <v>87597.125</v>
      </c>
      <c r="K6" s="23">
        <v>15912.692307692309</v>
      </c>
      <c r="M6" s="19" t="str">
        <f t="shared" si="0"/>
        <v>Cabang C</v>
      </c>
      <c r="N6" s="26">
        <f t="shared" si="5"/>
        <v>0.18165770061166173</v>
      </c>
      <c r="O6" s="22">
        <f t="shared" si="6"/>
        <v>0.81834229938833825</v>
      </c>
      <c r="P6" s="24">
        <f>RANK(N6,$N$4:$N$28,0)+COUNTIFS(N6:$N$28,N6)</f>
        <v>24</v>
      </c>
      <c r="Q6" s="24" t="str">
        <f t="shared" si="1"/>
        <v>Cabang C</v>
      </c>
      <c r="R6" s="27">
        <f t="shared" si="2"/>
        <v>0.18165770061166173</v>
      </c>
      <c r="T6" s="24">
        <v>4</v>
      </c>
      <c r="U6" s="19" t="str">
        <f t="shared" si="3"/>
        <v>Cabang N</v>
      </c>
      <c r="V6" s="26">
        <f t="shared" si="7"/>
        <v>1.5100700722198364</v>
      </c>
      <c r="W6" s="26">
        <v>1</v>
      </c>
      <c r="Y6" s="21" t="s">
        <v>115</v>
      </c>
      <c r="Z6" s="23">
        <v>278055.55219780223</v>
      </c>
      <c r="AA6" s="23">
        <v>189477.30769230772</v>
      </c>
      <c r="AC6" s="19" t="str">
        <f t="shared" si="8"/>
        <v>Regional 3</v>
      </c>
      <c r="AD6" s="26">
        <f t="shared" si="4"/>
        <v>0.6814368790504064</v>
      </c>
      <c r="AE6" s="22">
        <v>1</v>
      </c>
      <c r="AI6">
        <v>3</v>
      </c>
      <c r="AJ6" s="19" t="str">
        <f>'Pivot Portofolio Regional'!BD6</f>
        <v>TENAGA KESEHATAN</v>
      </c>
      <c r="AK6" s="19">
        <f>COUNTIFS(Table1[Customer Profesi],'Pivot Portofolio Product'!AJ6,Table1[Product],'Pivot Portofolio Product'!$AG$3)</f>
        <v>0</v>
      </c>
      <c r="AL6" s="19">
        <f>RANK(AK6,$AK$4:$AK$103,0)+COUNTIFS($AK$4:AK6,AK6)</f>
        <v>8</v>
      </c>
      <c r="AN6" s="19">
        <v>4</v>
      </c>
      <c r="AO6" s="19" t="str">
        <f>INDEX($AJ$4:$AJ$103,MATCH(AN6,$AL$4:$AL$103,0))</f>
        <v>KARYAWAN SWASTA</v>
      </c>
      <c r="AP6" s="19">
        <f t="shared" si="9"/>
        <v>24</v>
      </c>
    </row>
    <row r="7" spans="1:42" x14ac:dyDescent="0.25">
      <c r="I7" s="21" t="s">
        <v>127</v>
      </c>
      <c r="J7" s="23">
        <v>62569.375</v>
      </c>
      <c r="K7" s="23">
        <v>15940.692307692309</v>
      </c>
      <c r="M7" s="19" t="str">
        <f t="shared" si="0"/>
        <v>Cabang D</v>
      </c>
      <c r="N7" s="26">
        <f t="shared" si="5"/>
        <v>0.2547682841276952</v>
      </c>
      <c r="O7" s="22">
        <f t="shared" si="6"/>
        <v>0.74523171587230475</v>
      </c>
      <c r="P7" s="24">
        <f>RANK(N7,$N$4:$N$28,0)+COUNTIFS(N7:$N$28,N7)</f>
        <v>21</v>
      </c>
      <c r="Q7" s="24" t="str">
        <f t="shared" si="1"/>
        <v>Cabang D</v>
      </c>
      <c r="R7" s="27">
        <f t="shared" si="2"/>
        <v>0.2547682841276952</v>
      </c>
      <c r="T7" s="24">
        <v>5</v>
      </c>
      <c r="U7" s="19" t="str">
        <f t="shared" si="3"/>
        <v>Cabang H</v>
      </c>
      <c r="V7" s="26">
        <f t="shared" si="7"/>
        <v>0.99845671304851635</v>
      </c>
      <c r="W7" s="26">
        <v>1</v>
      </c>
      <c r="Y7" s="21" t="s">
        <v>116</v>
      </c>
      <c r="Z7" s="23">
        <v>294007.30494505493</v>
      </c>
      <c r="AA7" s="23">
        <v>168402.76923076925</v>
      </c>
      <c r="AC7" s="19" t="str">
        <f t="shared" si="8"/>
        <v>Regional 4</v>
      </c>
      <c r="AD7" s="26">
        <f t="shared" si="4"/>
        <v>0.5727843029690739</v>
      </c>
      <c r="AE7" s="22">
        <v>1</v>
      </c>
      <c r="AI7">
        <v>4</v>
      </c>
      <c r="AJ7" s="19" t="str">
        <f>'Pivot Portofolio Regional'!BD7</f>
        <v>KARYAWAN SWASTA</v>
      </c>
      <c r="AK7" s="19">
        <f>COUNTIFS(Table1[Customer Profesi],'Pivot Portofolio Product'!AJ7,Table1[Product],'Pivot Portofolio Product'!$AG$3)</f>
        <v>24</v>
      </c>
      <c r="AL7" s="19">
        <f>RANK(AK7,$AK$4:$AK$103,0)+COUNTIFS($AK$4:AK7,AK7)</f>
        <v>4</v>
      </c>
      <c r="AN7" s="19">
        <v>3</v>
      </c>
      <c r="AO7" s="19" t="str">
        <f>INDEX($AJ$4:$AJ$103,MATCH(AN7,$AL$4:$AL$103,0))</f>
        <v>PEGAWAI NEGERI</v>
      </c>
      <c r="AP7" s="19">
        <f t="shared" si="9"/>
        <v>25</v>
      </c>
    </row>
    <row r="8" spans="1:42" x14ac:dyDescent="0.25">
      <c r="I8" s="21" t="s">
        <v>128</v>
      </c>
      <c r="J8" s="23">
        <v>66007.252747252744</v>
      </c>
      <c r="K8" s="23">
        <v>24083.538461538461</v>
      </c>
      <c r="M8" s="19" t="str">
        <f t="shared" si="0"/>
        <v>Cabang E</v>
      </c>
      <c r="N8" s="26">
        <f t="shared" si="5"/>
        <v>0.3648620031764741</v>
      </c>
      <c r="O8" s="22">
        <f t="shared" si="6"/>
        <v>0.6351379968235259</v>
      </c>
      <c r="P8" s="24">
        <f>RANK(N8,$N$4:$N$28,0)+COUNTIFS(N8:$N$28,N8)</f>
        <v>16</v>
      </c>
      <c r="Q8" s="24" t="str">
        <f t="shared" si="1"/>
        <v>Cabang E</v>
      </c>
      <c r="R8" s="27">
        <f t="shared" si="2"/>
        <v>0.3648620031764741</v>
      </c>
      <c r="T8" s="24">
        <v>6</v>
      </c>
      <c r="U8" s="19" t="str">
        <f>VLOOKUP(T8,$P$4:$Q$28,2,0)</f>
        <v>Cabang L</v>
      </c>
      <c r="V8" s="26">
        <f t="shared" si="7"/>
        <v>0.93496372872265643</v>
      </c>
      <c r="W8" s="26">
        <v>1</v>
      </c>
      <c r="Y8" s="21" t="s">
        <v>117</v>
      </c>
      <c r="Z8" s="23">
        <v>341312.50274725276</v>
      </c>
      <c r="AA8" s="23">
        <v>144370.23076923078</v>
      </c>
      <c r="AC8" s="19" t="str">
        <f t="shared" si="8"/>
        <v>Regional 5</v>
      </c>
      <c r="AD8" s="26">
        <f>AA8/Z8</f>
        <v>0.4229854740367926</v>
      </c>
      <c r="AE8" s="22">
        <v>1</v>
      </c>
      <c r="AI8">
        <v>5</v>
      </c>
      <c r="AJ8" s="19" t="str">
        <f>'Pivot Portofolio Regional'!BD8</f>
        <v>WIRASWASTA</v>
      </c>
      <c r="AK8" s="19">
        <f>COUNTIFS(Table1[Customer Profesi],'Pivot Portofolio Product'!AJ8,Table1[Product],'Pivot Portofolio Product'!$AG$3)</f>
        <v>26</v>
      </c>
      <c r="AL8" s="19">
        <f>RANK(AK8,$AK$4:$AK$103,0)+COUNTIFS($AK$4:AK8,AK8)</f>
        <v>2</v>
      </c>
      <c r="AN8" s="19">
        <v>2</v>
      </c>
      <c r="AO8" s="19" t="str">
        <f>INDEX($AJ$4:$AJ$103,MATCH(AN8,$AL$4:$AL$103,0))</f>
        <v>WIRASWASTA</v>
      </c>
      <c r="AP8" s="19">
        <f t="shared" si="9"/>
        <v>26</v>
      </c>
    </row>
    <row r="9" spans="1:42" x14ac:dyDescent="0.25">
      <c r="I9" s="21" t="s">
        <v>129</v>
      </c>
      <c r="J9" s="23">
        <v>87597.125</v>
      </c>
      <c r="K9" s="23">
        <v>7896.8461538461543</v>
      </c>
      <c r="M9" s="19" t="str">
        <f t="shared" si="0"/>
        <v>Cabang F</v>
      </c>
      <c r="N9" s="26">
        <f t="shared" si="5"/>
        <v>9.0149604268931816E-2</v>
      </c>
      <c r="O9" s="22">
        <f t="shared" si="6"/>
        <v>0.90985039573106818</v>
      </c>
      <c r="P9" s="24">
        <f>RANK(N9,$N$4:$N$28,0)+COUNTIFS(N9:$N$28,N9)</f>
        <v>26</v>
      </c>
      <c r="Q9" s="24" t="str">
        <f t="shared" si="1"/>
        <v>Cabang F</v>
      </c>
      <c r="R9" s="27">
        <f t="shared" si="2"/>
        <v>9.0149604268931816E-2</v>
      </c>
      <c r="AI9">
        <v>6</v>
      </c>
      <c r="AJ9" s="19" t="str">
        <f>'Pivot Portofolio Regional'!BD9</f>
        <v>PENDIDIKAN</v>
      </c>
      <c r="AK9" s="19">
        <f>COUNTIFS(Table1[Customer Profesi],'Pivot Portofolio Product'!AJ9,Table1[Product],'Pivot Portofolio Product'!$AG$3)</f>
        <v>12</v>
      </c>
      <c r="AL9" s="19">
        <f>RANK(AK9,$AK$4:$AK$103,0)+COUNTIFS($AK$4:AK9,AK9)</f>
        <v>5</v>
      </c>
    </row>
    <row r="10" spans="1:42" x14ac:dyDescent="0.25">
      <c r="I10" s="21" t="s">
        <v>130</v>
      </c>
      <c r="J10" s="23">
        <v>75083.25</v>
      </c>
      <c r="K10" s="23">
        <v>15994.692307692309</v>
      </c>
      <c r="M10" s="19" t="str">
        <f t="shared" si="0"/>
        <v>Cabang G</v>
      </c>
      <c r="N10" s="26">
        <f t="shared" si="5"/>
        <v>0.21302610512587439</v>
      </c>
      <c r="O10" s="22">
        <f t="shared" si="6"/>
        <v>0.78697389487412561</v>
      </c>
      <c r="P10" s="24">
        <f>RANK(N10,$N$4:$N$28,0)+COUNTIFS(N10:$N$28,N10)</f>
        <v>22</v>
      </c>
      <c r="Q10" s="24" t="str">
        <f t="shared" si="1"/>
        <v>Cabang G</v>
      </c>
      <c r="R10" s="27">
        <f t="shared" si="2"/>
        <v>0.21302610512587439</v>
      </c>
      <c r="AI10">
        <v>7</v>
      </c>
      <c r="AJ10" s="19" t="str">
        <f>'Pivot Portofolio Regional'!BD10</f>
        <v>PEGAWAI NEGERI</v>
      </c>
      <c r="AK10" s="19">
        <f>COUNTIFS(Table1[Customer Profesi],'Pivot Portofolio Product'!AJ10,Table1[Product],'Pivot Portofolio Product'!$AG$3)</f>
        <v>25</v>
      </c>
      <c r="AL10" s="19">
        <f>RANK(AK10,$AK$4:$AK$103,0)+COUNTIFS($AK$4:AK10,AK10)</f>
        <v>3</v>
      </c>
    </row>
    <row r="11" spans="1:42" x14ac:dyDescent="0.25">
      <c r="I11" s="21" t="s">
        <v>131</v>
      </c>
      <c r="J11" s="23">
        <v>39604.351648351643</v>
      </c>
      <c r="K11" s="23">
        <v>39543.230769230773</v>
      </c>
      <c r="M11" s="19" t="str">
        <f t="shared" si="0"/>
        <v>Cabang H</v>
      </c>
      <c r="N11" s="26">
        <f t="shared" si="5"/>
        <v>0.99845671304851635</v>
      </c>
      <c r="O11" s="22">
        <f t="shared" si="6"/>
        <v>1.5432869514836467E-3</v>
      </c>
      <c r="P11" s="24">
        <f>RANK(N11,$N$4:$N$28,0)+COUNTIFS(N11:$N$28,N11)</f>
        <v>5</v>
      </c>
      <c r="Q11" s="24" t="str">
        <f t="shared" si="1"/>
        <v>Cabang H</v>
      </c>
      <c r="R11" s="27">
        <f t="shared" si="2"/>
        <v>0.99845671304851635</v>
      </c>
      <c r="T11" s="25" t="s">
        <v>154</v>
      </c>
      <c r="U11" s="25" t="s">
        <v>1</v>
      </c>
      <c r="V11" s="20" t="s">
        <v>118</v>
      </c>
      <c r="W11" s="20" t="s">
        <v>121</v>
      </c>
      <c r="AI11">
        <v>8</v>
      </c>
      <c r="AJ11" s="19">
        <f>'Pivot Portofolio Regional'!BD11</f>
        <v>0</v>
      </c>
      <c r="AK11" s="19">
        <f>COUNTIFS(Table1[Customer Profesi],'Pivot Portofolio Product'!AJ11,Table1[Product],'Pivot Portofolio Product'!$AG$3)</f>
        <v>0</v>
      </c>
      <c r="AL11" s="19">
        <f>RANK(AK11,$AK$4:$AK$103,0)+COUNTIFS($AK$4:AK11,AK11)</f>
        <v>9</v>
      </c>
    </row>
    <row r="12" spans="1:42" x14ac:dyDescent="0.25">
      <c r="I12" s="21" t="s">
        <v>132</v>
      </c>
      <c r="J12" s="23">
        <v>25027.75</v>
      </c>
      <c r="K12" s="23">
        <v>39556.230769230773</v>
      </c>
      <c r="M12" s="19" t="str">
        <f t="shared" si="0"/>
        <v>Cabang I</v>
      </c>
      <c r="N12" s="26">
        <f t="shared" si="5"/>
        <v>1.5804948814508206</v>
      </c>
      <c r="O12" s="22">
        <f t="shared" si="6"/>
        <v>0</v>
      </c>
      <c r="P12" s="24">
        <f>RANK(N12,$N$4:$N$28,0)+COUNTIFS(N12:$N$28,N12)</f>
        <v>3</v>
      </c>
      <c r="Q12" s="24" t="str">
        <f t="shared" si="1"/>
        <v>Cabang I</v>
      </c>
      <c r="R12" s="27">
        <f t="shared" si="2"/>
        <v>1.5804948814508206</v>
      </c>
      <c r="T12" s="24">
        <v>22</v>
      </c>
      <c r="U12" s="19" t="str">
        <f t="shared" ref="U12:U15" si="10">VLOOKUP(T12,$P$4:$Q$28,2,0)</f>
        <v>Cabang G</v>
      </c>
      <c r="V12" s="26">
        <f t="shared" ref="V12:V15" si="11">VLOOKUP(U12,$Q$4:$R$28,2,0)</f>
        <v>0.21302610512587439</v>
      </c>
      <c r="W12" s="26">
        <v>1</v>
      </c>
      <c r="AI12">
        <v>9</v>
      </c>
      <c r="AJ12" s="19">
        <f>'Pivot Portofolio Regional'!BD12</f>
        <v>0</v>
      </c>
      <c r="AK12" s="19">
        <f>COUNTIFS(Table1[Customer Profesi],'Pivot Portofolio Product'!AJ12,Table1[Product],'Pivot Portofolio Product'!$AG$3)</f>
        <v>0</v>
      </c>
      <c r="AL12" s="19">
        <f>RANK(AK12,$AK$4:$AK$103,0)+COUNTIFS($AK$4:AK12,AK12)</f>
        <v>10</v>
      </c>
    </row>
    <row r="13" spans="1:42" x14ac:dyDescent="0.25">
      <c r="I13" s="21" t="s">
        <v>133</v>
      </c>
      <c r="J13" s="23">
        <v>62569.375</v>
      </c>
      <c r="K13" s="23">
        <v>32227.384615384617</v>
      </c>
      <c r="M13" s="19" t="str">
        <f t="shared" si="0"/>
        <v>Cabang J</v>
      </c>
      <c r="N13" s="26">
        <f t="shared" si="5"/>
        <v>0.51506643010873321</v>
      </c>
      <c r="O13" s="22">
        <f t="shared" si="6"/>
        <v>0.48493356989126679</v>
      </c>
      <c r="P13" s="24">
        <f>RANK(N13,$N$4:$N$28,0)+COUNTIFS(N13:$N$28,N13)</f>
        <v>14</v>
      </c>
      <c r="Q13" s="24" t="str">
        <f t="shared" si="1"/>
        <v>Cabang J</v>
      </c>
      <c r="R13" s="27">
        <f t="shared" si="2"/>
        <v>0.51506643010873321</v>
      </c>
      <c r="T13" s="24">
        <v>23</v>
      </c>
      <c r="U13" s="19" t="str">
        <f t="shared" si="10"/>
        <v>Cabang V</v>
      </c>
      <c r="V13" s="26">
        <f t="shared" si="11"/>
        <v>0.21078858876903048</v>
      </c>
      <c r="W13" s="26">
        <v>1</v>
      </c>
      <c r="AI13">
        <v>10</v>
      </c>
      <c r="AJ13" s="19">
        <f>'Pivot Portofolio Regional'!BD13</f>
        <v>0</v>
      </c>
      <c r="AK13" s="19">
        <f>COUNTIFS(Table1[Customer Profesi],'Pivot Portofolio Product'!AJ13,Table1[Product],'Pivot Portofolio Product'!$AG$3)</f>
        <v>0</v>
      </c>
      <c r="AL13" s="19">
        <f>RANK(AK13,$AK$4:$AK$103,0)+COUNTIFS($AK$4:AK13,AK13)</f>
        <v>11</v>
      </c>
    </row>
    <row r="14" spans="1:42" x14ac:dyDescent="0.25">
      <c r="I14" s="21" t="s">
        <v>134</v>
      </c>
      <c r="J14" s="23">
        <v>26402.901098901097</v>
      </c>
      <c r="K14" s="23">
        <v>23575.538461538461</v>
      </c>
      <c r="M14" s="19" t="str">
        <f t="shared" si="0"/>
        <v>Cabang K</v>
      </c>
      <c r="N14" s="26">
        <f t="shared" si="5"/>
        <v>0.89291469801853285</v>
      </c>
      <c r="O14" s="22">
        <f t="shared" si="6"/>
        <v>0.10708530198146715</v>
      </c>
      <c r="P14" s="24">
        <f>RANK(N14,$N$4:$N$28,0)+COUNTIFS(N14:$N$28,N14)</f>
        <v>7</v>
      </c>
      <c r="Q14" s="24" t="str">
        <f t="shared" si="1"/>
        <v>Cabang K</v>
      </c>
      <c r="R14" s="27">
        <f t="shared" si="2"/>
        <v>0.89291469801853285</v>
      </c>
      <c r="T14" s="24">
        <v>24</v>
      </c>
      <c r="U14" s="19" t="str">
        <f t="shared" si="10"/>
        <v>Cabang C</v>
      </c>
      <c r="V14" s="26">
        <f t="shared" si="11"/>
        <v>0.18165770061166173</v>
      </c>
      <c r="W14" s="26">
        <v>1</v>
      </c>
      <c r="AI14">
        <v>11</v>
      </c>
      <c r="AJ14" s="19">
        <f>'Pivot Portofolio Regional'!BD14</f>
        <v>0</v>
      </c>
      <c r="AK14" s="19">
        <f>COUNTIFS(Table1[Customer Profesi],'Pivot Portofolio Product'!AJ14,Table1[Product],'Pivot Portofolio Product'!$AG$3)</f>
        <v>0</v>
      </c>
      <c r="AL14" s="19">
        <f>RANK(AK14,$AK$4:$AK$103,0)+COUNTIFS($AK$4:AK14,AK14)</f>
        <v>12</v>
      </c>
    </row>
    <row r="15" spans="1:42" x14ac:dyDescent="0.25">
      <c r="I15" s="21" t="s">
        <v>135</v>
      </c>
      <c r="J15" s="23">
        <v>50055.5</v>
      </c>
      <c r="K15" s="23">
        <v>46800.076923076929</v>
      </c>
      <c r="M15" s="19" t="str">
        <f t="shared" si="0"/>
        <v>Cabang L</v>
      </c>
      <c r="N15" s="26">
        <f t="shared" si="5"/>
        <v>0.93496372872265643</v>
      </c>
      <c r="O15" s="22">
        <f t="shared" si="6"/>
        <v>6.5036271277343571E-2</v>
      </c>
      <c r="P15" s="24">
        <f>RANK(N15,$N$4:$N$28,0)+COUNTIFS(N15:$N$28,N15)</f>
        <v>6</v>
      </c>
      <c r="Q15" s="24" t="str">
        <f t="shared" si="1"/>
        <v>Cabang L</v>
      </c>
      <c r="R15" s="27">
        <f t="shared" si="2"/>
        <v>0.93496372872265643</v>
      </c>
      <c r="T15" s="24">
        <v>25</v>
      </c>
      <c r="U15" s="19" t="str">
        <f t="shared" si="10"/>
        <v>Cabang A</v>
      </c>
      <c r="V15" s="26">
        <f t="shared" si="11"/>
        <v>0.12767981386814484</v>
      </c>
      <c r="W15" s="26">
        <v>1</v>
      </c>
      <c r="AI15">
        <v>12</v>
      </c>
      <c r="AJ15" s="19">
        <f>'Pivot Portofolio Regional'!BD15</f>
        <v>0</v>
      </c>
      <c r="AK15" s="19">
        <f>COUNTIFS(Table1[Customer Profesi],'Pivot Portofolio Product'!AJ15,Table1[Product],'Pivot Portofolio Product'!$AG$3)</f>
        <v>0</v>
      </c>
      <c r="AL15" s="19">
        <f>RANK(AK15,$AK$4:$AK$103,0)+COUNTIFS($AK$4:AK15,AK15)</f>
        <v>13</v>
      </c>
    </row>
    <row r="16" spans="1:42" x14ac:dyDescent="0.25">
      <c r="I16" s="21" t="s">
        <v>136</v>
      </c>
      <c r="J16" s="23">
        <v>87597.125</v>
      </c>
      <c r="K16" s="23">
        <v>23660.538461538461</v>
      </c>
      <c r="M16" s="19" t="str">
        <f t="shared" si="0"/>
        <v>Cabang M</v>
      </c>
      <c r="N16" s="26">
        <f t="shared" si="5"/>
        <v>0.27010633581340099</v>
      </c>
      <c r="O16" s="22">
        <f t="shared" si="6"/>
        <v>0.72989366418659896</v>
      </c>
      <c r="P16" s="24">
        <f>RANK(N16,$N$4:$N$28,0)+COUNTIFS(N16:$N$28,N16)</f>
        <v>18</v>
      </c>
      <c r="Q16" s="24" t="str">
        <f t="shared" si="1"/>
        <v>Cabang M</v>
      </c>
      <c r="R16" s="27">
        <f t="shared" si="2"/>
        <v>0.27010633581340099</v>
      </c>
      <c r="T16" s="24">
        <v>26</v>
      </c>
      <c r="U16" s="19" t="str">
        <f t="shared" ref="U16" si="12">VLOOKUP(T16,$P$4:$Q$28,2,0)</f>
        <v>Cabang F</v>
      </c>
      <c r="V16" s="26">
        <f>VLOOKUP(U16,$Q$4:$R$28,2,0)</f>
        <v>9.0149604268931816E-2</v>
      </c>
      <c r="W16" s="26">
        <v>1</v>
      </c>
      <c r="AI16">
        <v>13</v>
      </c>
      <c r="AJ16" s="19">
        <f>'Pivot Portofolio Regional'!BD16</f>
        <v>0</v>
      </c>
      <c r="AK16" s="19">
        <f>COUNTIFS(Table1[Customer Profesi],'Pivot Portofolio Product'!AJ16,Table1[Product],'Pivot Portofolio Product'!$AG$3)</f>
        <v>0</v>
      </c>
      <c r="AL16" s="19">
        <f>RANK(AK16,$AK$4:$AK$103,0)+COUNTIFS($AK$4:AK16,AK16)</f>
        <v>14</v>
      </c>
    </row>
    <row r="17" spans="9:38" x14ac:dyDescent="0.25">
      <c r="I17" s="21" t="s">
        <v>137</v>
      </c>
      <c r="J17" s="23">
        <v>26402.901098901097</v>
      </c>
      <c r="K17" s="23">
        <v>39870.230769230773</v>
      </c>
      <c r="M17" s="19" t="str">
        <f t="shared" si="0"/>
        <v>Cabang N</v>
      </c>
      <c r="N17" s="26">
        <f t="shared" si="5"/>
        <v>1.5100700722198364</v>
      </c>
      <c r="O17" s="22">
        <f t="shared" si="6"/>
        <v>0</v>
      </c>
      <c r="P17" s="24">
        <f>RANK(N17,$N$4:$N$28,0)+COUNTIFS(N17:$N$28,N17)</f>
        <v>4</v>
      </c>
      <c r="Q17" s="24" t="str">
        <f t="shared" si="1"/>
        <v>Cabang N</v>
      </c>
      <c r="R17" s="27">
        <f t="shared" si="2"/>
        <v>1.5100700722198364</v>
      </c>
      <c r="AI17">
        <v>14</v>
      </c>
      <c r="AJ17" s="19">
        <f>'Pivot Portofolio Regional'!BD17</f>
        <v>0</v>
      </c>
      <c r="AK17" s="19">
        <f>COUNTIFS(Table1[Customer Profesi],'Pivot Portofolio Product'!AJ17,Table1[Product],'Pivot Portofolio Product'!$AG$3)</f>
        <v>0</v>
      </c>
      <c r="AL17" s="19">
        <f>RANK(AK17,$AK$4:$AK$103,0)+COUNTIFS($AK$4:AK17,AK17)</f>
        <v>15</v>
      </c>
    </row>
    <row r="18" spans="9:38" x14ac:dyDescent="0.25">
      <c r="I18" s="21" t="s">
        <v>138</v>
      </c>
      <c r="J18" s="23">
        <v>87597.125</v>
      </c>
      <c r="K18" s="23">
        <v>55570.923076923085</v>
      </c>
      <c r="M18" s="19" t="str">
        <f t="shared" si="0"/>
        <v>Cabang O</v>
      </c>
      <c r="N18" s="26">
        <f t="shared" si="5"/>
        <v>0.63439208851800888</v>
      </c>
      <c r="O18" s="22">
        <f t="shared" si="6"/>
        <v>0.36560791148199112</v>
      </c>
      <c r="P18" s="24">
        <f>RANK(N18,$N$4:$N$28,0)+COUNTIFS(N18:$N$28,N18)</f>
        <v>9</v>
      </c>
      <c r="Q18" s="24" t="str">
        <f t="shared" si="1"/>
        <v>Cabang O</v>
      </c>
      <c r="R18" s="27">
        <f t="shared" si="2"/>
        <v>0.63439208851800888</v>
      </c>
      <c r="AI18">
        <v>15</v>
      </c>
      <c r="AJ18" s="19">
        <f>'Pivot Portofolio Regional'!BD18</f>
        <v>0</v>
      </c>
      <c r="AK18" s="19">
        <f>COUNTIFS(Table1[Customer Profesi],'Pivot Portofolio Product'!AJ18,Table1[Product],'Pivot Portofolio Product'!$AG$3)</f>
        <v>0</v>
      </c>
      <c r="AL18" s="19">
        <f>RANK(AK18,$AK$4:$AK$103,0)+COUNTIFS($AK$4:AK18,AK18)</f>
        <v>16</v>
      </c>
    </row>
    <row r="19" spans="9:38" x14ac:dyDescent="0.25">
      <c r="I19" s="21" t="s">
        <v>139</v>
      </c>
      <c r="J19" s="23">
        <v>62569.375</v>
      </c>
      <c r="K19" s="23">
        <v>16306.692307692309</v>
      </c>
      <c r="M19" s="19" t="str">
        <f t="shared" si="0"/>
        <v>Cabang P</v>
      </c>
      <c r="N19" s="26">
        <f t="shared" si="5"/>
        <v>0.26061779117487283</v>
      </c>
      <c r="O19" s="22">
        <f t="shared" si="6"/>
        <v>0.73938220882512717</v>
      </c>
      <c r="P19" s="24">
        <f>RANK(N19,$N$4:$N$28,0)+COUNTIFS(N19:$N$28,N19)</f>
        <v>20</v>
      </c>
      <c r="Q19" s="24" t="str">
        <f t="shared" si="1"/>
        <v>Cabang P</v>
      </c>
      <c r="R19" s="27">
        <f t="shared" si="2"/>
        <v>0.26061779117487283</v>
      </c>
      <c r="AI19">
        <v>16</v>
      </c>
      <c r="AJ19" s="19">
        <f>'Pivot Portofolio Regional'!BD19</f>
        <v>0</v>
      </c>
      <c r="AK19" s="19">
        <f>COUNTIFS(Table1[Customer Profesi],'Pivot Portofolio Product'!AJ19,Table1[Product],'Pivot Portofolio Product'!$AG$3)</f>
        <v>0</v>
      </c>
      <c r="AL19" s="19">
        <f>RANK(AK19,$AK$4:$AK$103,0)+COUNTIFS($AK$4:AK19,AK19)</f>
        <v>17</v>
      </c>
    </row>
    <row r="20" spans="9:38" x14ac:dyDescent="0.25">
      <c r="I20" s="21" t="s">
        <v>140</v>
      </c>
      <c r="J20" s="23">
        <v>92410.153846153844</v>
      </c>
      <c r="K20" s="23">
        <v>24134.538461538461</v>
      </c>
      <c r="M20" s="19" t="str">
        <f t="shared" si="0"/>
        <v>Cabang Q</v>
      </c>
      <c r="N20" s="26">
        <f t="shared" si="5"/>
        <v>0.26116760395960487</v>
      </c>
      <c r="O20" s="22">
        <f t="shared" si="6"/>
        <v>0.73883239604039508</v>
      </c>
      <c r="P20" s="24">
        <f>RANK(N20,$N$4:$N$28,0)+COUNTIFS(N20:$N$28,N20)</f>
        <v>19</v>
      </c>
      <c r="Q20" s="24" t="str">
        <f t="shared" si="1"/>
        <v>Cabang Q</v>
      </c>
      <c r="R20" s="27">
        <f t="shared" si="2"/>
        <v>0.26116760395960487</v>
      </c>
      <c r="AI20">
        <v>17</v>
      </c>
      <c r="AJ20" s="19">
        <f>'Pivot Portofolio Regional'!BD20</f>
        <v>0</v>
      </c>
      <c r="AK20" s="19">
        <f>COUNTIFS(Table1[Customer Profesi],'Pivot Portofolio Product'!AJ20,Table1[Product],'Pivot Portofolio Product'!$AG$3)</f>
        <v>0</v>
      </c>
      <c r="AL20" s="19">
        <f>RANK(AK20,$AK$4:$AK$103,0)+COUNTIFS($AK$4:AK20,AK20)</f>
        <v>18</v>
      </c>
    </row>
    <row r="21" spans="9:38" x14ac:dyDescent="0.25">
      <c r="I21" s="21" t="s">
        <v>141</v>
      </c>
      <c r="J21" s="23">
        <v>87597.125</v>
      </c>
      <c r="K21" s="23">
        <v>47985.076923076929</v>
      </c>
      <c r="M21" s="19" t="str">
        <f t="shared" si="0"/>
        <v>Cabang R</v>
      </c>
      <c r="N21" s="26">
        <f t="shared" si="5"/>
        <v>0.54779282908059967</v>
      </c>
      <c r="O21" s="22">
        <f t="shared" si="6"/>
        <v>0.45220717091940033</v>
      </c>
      <c r="P21" s="24">
        <f>RANK(N21,$N$4:$N$28,0)+COUNTIFS(N21:$N$28,N21)</f>
        <v>12</v>
      </c>
      <c r="Q21" s="24" t="str">
        <f t="shared" si="1"/>
        <v>Cabang R</v>
      </c>
      <c r="R21" s="27">
        <f t="shared" si="2"/>
        <v>0.54779282908059967</v>
      </c>
      <c r="AI21">
        <v>18</v>
      </c>
      <c r="AJ21" s="19">
        <f>'Pivot Portofolio Regional'!BD21</f>
        <v>0</v>
      </c>
      <c r="AK21" s="19">
        <f>COUNTIFS(Table1[Customer Profesi],'Pivot Portofolio Product'!AJ21,Table1[Product],'Pivot Portofolio Product'!$AG$3)</f>
        <v>0</v>
      </c>
      <c r="AL21" s="19">
        <f>RANK(AK21,$AK$4:$AK$103,0)+COUNTIFS($AK$4:AK21,AK21)</f>
        <v>19</v>
      </c>
    </row>
    <row r="22" spans="9:38" x14ac:dyDescent="0.25">
      <c r="I22" s="21" t="s">
        <v>142</v>
      </c>
      <c r="J22" s="23">
        <v>25027.75</v>
      </c>
      <c r="K22" s="23">
        <v>15833.692307692309</v>
      </c>
      <c r="M22" s="19" t="str">
        <f t="shared" si="0"/>
        <v>Cabang S</v>
      </c>
      <c r="N22" s="26">
        <f t="shared" si="5"/>
        <v>0.63264545585169696</v>
      </c>
      <c r="O22" s="22">
        <f t="shared" si="6"/>
        <v>0.36735454414830304</v>
      </c>
      <c r="P22" s="24">
        <f>RANK(N22,$N$4:$N$28,0)+COUNTIFS(N22:$N$28,N22)</f>
        <v>10</v>
      </c>
      <c r="Q22" s="24" t="str">
        <f t="shared" si="1"/>
        <v>Cabang S</v>
      </c>
      <c r="R22" s="27">
        <f t="shared" si="2"/>
        <v>0.63264545585169696</v>
      </c>
      <c r="AI22">
        <v>19</v>
      </c>
      <c r="AJ22" s="19">
        <f>'Pivot Portofolio Regional'!BD22</f>
        <v>0</v>
      </c>
      <c r="AK22" s="19">
        <f>COUNTIFS(Table1[Customer Profesi],'Pivot Portofolio Product'!AJ22,Table1[Product],'Pivot Portofolio Product'!$AG$3)</f>
        <v>0</v>
      </c>
      <c r="AL22" s="19">
        <f>RANK(AK22,$AK$4:$AK$103,0)+COUNTIFS($AK$4:AK22,AK22)</f>
        <v>20</v>
      </c>
    </row>
    <row r="23" spans="9:38" x14ac:dyDescent="0.25">
      <c r="I23" s="21" t="s">
        <v>143</v>
      </c>
      <c r="J23" s="23">
        <v>26402.901098901097</v>
      </c>
      <c r="K23" s="23">
        <v>64142.769230769241</v>
      </c>
      <c r="M23" s="19" t="str">
        <f t="shared" si="0"/>
        <v>Cabang T</v>
      </c>
      <c r="N23" s="26">
        <f t="shared" si="5"/>
        <v>2.4293833844432684</v>
      </c>
      <c r="O23" s="22">
        <f t="shared" si="6"/>
        <v>0</v>
      </c>
      <c r="P23" s="24">
        <f>RANK(N23,$N$4:$N$28,0)+COUNTIFS(N23:$N$28,N23)</f>
        <v>2</v>
      </c>
      <c r="Q23" s="24" t="str">
        <f t="shared" si="1"/>
        <v>Cabang T</v>
      </c>
      <c r="R23" s="27">
        <f t="shared" si="2"/>
        <v>2.4293833844432684</v>
      </c>
      <c r="AI23">
        <v>20</v>
      </c>
      <c r="AJ23" s="19">
        <f>'Pivot Portofolio Regional'!BD23</f>
        <v>0</v>
      </c>
      <c r="AK23" s="19">
        <f>COUNTIFS(Table1[Customer Profesi],'Pivot Portofolio Product'!AJ23,Table1[Product],'Pivot Portofolio Product'!$AG$3)</f>
        <v>0</v>
      </c>
      <c r="AL23" s="19">
        <f>RANK(AK23,$AK$4:$AK$103,0)+COUNTIFS($AK$4:AK23,AK23)</f>
        <v>21</v>
      </c>
    </row>
    <row r="24" spans="9:38" x14ac:dyDescent="0.25">
      <c r="I24" s="21" t="s">
        <v>144</v>
      </c>
      <c r="J24" s="23">
        <v>87597.125</v>
      </c>
      <c r="K24" s="23">
        <v>31706.384615384617</v>
      </c>
      <c r="M24" s="19" t="str">
        <f t="shared" si="0"/>
        <v>Cabang U</v>
      </c>
      <c r="N24" s="26">
        <f t="shared" si="5"/>
        <v>0.36195690914952539</v>
      </c>
      <c r="O24" s="22">
        <f t="shared" si="6"/>
        <v>0.63804309085047461</v>
      </c>
      <c r="P24" s="24">
        <f>RANK(N24,$N$4:$N$28,0)+COUNTIFS(N24:$N$28,N24)</f>
        <v>17</v>
      </c>
      <c r="Q24" s="24" t="str">
        <f t="shared" si="1"/>
        <v>Cabang U</v>
      </c>
      <c r="R24" s="27">
        <f t="shared" si="2"/>
        <v>0.36195690914952539</v>
      </c>
      <c r="AI24">
        <v>21</v>
      </c>
      <c r="AJ24" s="19">
        <f>'Pivot Portofolio Regional'!BD24</f>
        <v>0</v>
      </c>
      <c r="AK24" s="19">
        <f>COUNTIFS(Table1[Customer Profesi],'Pivot Portofolio Product'!AJ24,Table1[Product],'Pivot Portofolio Product'!$AG$3)</f>
        <v>0</v>
      </c>
      <c r="AL24" s="19">
        <f>RANK(AK24,$AK$4:$AK$103,0)+COUNTIFS($AK$4:AK24,AK24)</f>
        <v>22</v>
      </c>
    </row>
    <row r="25" spans="9:38" x14ac:dyDescent="0.25">
      <c r="I25" s="21" t="s">
        <v>145</v>
      </c>
      <c r="J25" s="23">
        <v>75083.25</v>
      </c>
      <c r="K25" s="23">
        <v>15826.692307692309</v>
      </c>
      <c r="M25" s="19" t="str">
        <f t="shared" si="0"/>
        <v>Cabang V</v>
      </c>
      <c r="N25" s="26">
        <f t="shared" si="5"/>
        <v>0.21078858876903048</v>
      </c>
      <c r="O25" s="22">
        <f t="shared" si="6"/>
        <v>0.7892114112309695</v>
      </c>
      <c r="P25" s="24">
        <f>RANK(N25,$N$4:$N$28,0)+COUNTIFS(N25:$N$28,N25)</f>
        <v>23</v>
      </c>
      <c r="Q25" s="24" t="str">
        <f t="shared" si="1"/>
        <v>Cabang V</v>
      </c>
      <c r="R25" s="27">
        <f t="shared" si="2"/>
        <v>0.21078858876903048</v>
      </c>
      <c r="AI25">
        <v>22</v>
      </c>
      <c r="AJ25" s="19">
        <f>'Pivot Portofolio Regional'!BD25</f>
        <v>0</v>
      </c>
      <c r="AK25" s="19">
        <f>COUNTIFS(Table1[Customer Profesi],'Pivot Portofolio Product'!AJ25,Table1[Product],'Pivot Portofolio Product'!$AG$3)</f>
        <v>0</v>
      </c>
      <c r="AL25" s="19">
        <f>RANK(AK25,$AK$4:$AK$103,0)+COUNTIFS($AK$4:AK25,AK25)</f>
        <v>23</v>
      </c>
    </row>
    <row r="26" spans="9:38" x14ac:dyDescent="0.25">
      <c r="I26" s="21" t="s">
        <v>146</v>
      </c>
      <c r="J26" s="23">
        <v>66007.252747252744</v>
      </c>
      <c r="K26" s="23">
        <v>24306.538461538461</v>
      </c>
      <c r="M26" s="19" t="str">
        <f t="shared" si="0"/>
        <v>Cabang W</v>
      </c>
      <c r="N26" s="26">
        <f t="shared" si="5"/>
        <v>0.36824041980068789</v>
      </c>
      <c r="O26" s="22">
        <f t="shared" si="6"/>
        <v>0.63175958019931211</v>
      </c>
      <c r="P26" s="24">
        <f>RANK(N26,$N$4:$N$28,0)+COUNTIFS(N26:$N$28,N26)</f>
        <v>15</v>
      </c>
      <c r="Q26" s="24" t="str">
        <f t="shared" si="1"/>
        <v>Cabang W</v>
      </c>
      <c r="R26" s="27">
        <f t="shared" si="2"/>
        <v>0.36824041980068789</v>
      </c>
      <c r="AI26">
        <v>23</v>
      </c>
      <c r="AJ26" s="19">
        <f>'Pivot Portofolio Regional'!BD26</f>
        <v>0</v>
      </c>
      <c r="AK26" s="19">
        <f>COUNTIFS(Table1[Customer Profesi],'Pivot Portofolio Product'!AJ26,Table1[Product],'Pivot Portofolio Product'!$AG$3)</f>
        <v>0</v>
      </c>
      <c r="AL26" s="19">
        <f>RANK(AK26,$AK$4:$AK$103,0)+COUNTIFS($AK$4:AK26,AK26)</f>
        <v>24</v>
      </c>
    </row>
    <row r="27" spans="9:38" x14ac:dyDescent="0.25">
      <c r="I27" s="21" t="s">
        <v>147</v>
      </c>
      <c r="J27" s="23">
        <v>37541.625</v>
      </c>
      <c r="K27" s="23">
        <v>32207.384615384617</v>
      </c>
      <c r="M27" s="19" t="str">
        <f t="shared" si="0"/>
        <v>Cabang X</v>
      </c>
      <c r="N27" s="26">
        <f t="shared" si="5"/>
        <v>0.85791130819149719</v>
      </c>
      <c r="O27" s="22">
        <f t="shared" si="6"/>
        <v>0.14208869180850281</v>
      </c>
      <c r="P27" s="24">
        <f>RANK(N27,$N$4:$N$28,0)+COUNTIFS(N27:$N$28,N27)</f>
        <v>8</v>
      </c>
      <c r="Q27" s="24" t="str">
        <f t="shared" si="1"/>
        <v>Cabang X</v>
      </c>
      <c r="R27" s="27">
        <f t="shared" si="2"/>
        <v>0.85791130819149719</v>
      </c>
      <c r="AI27">
        <v>24</v>
      </c>
      <c r="AJ27" s="19">
        <f>'Pivot Portofolio Regional'!BD27</f>
        <v>0</v>
      </c>
      <c r="AK27" s="19">
        <f>COUNTIFS(Table1[Customer Profesi],'Pivot Portofolio Product'!AJ27,Table1[Product],'Pivot Portofolio Product'!$AG$3)</f>
        <v>0</v>
      </c>
      <c r="AL27" s="19">
        <f>RANK(AK27,$AK$4:$AK$103,0)+COUNTIFS($AK$4:AK27,AK27)</f>
        <v>25</v>
      </c>
    </row>
    <row r="28" spans="9:38" x14ac:dyDescent="0.25">
      <c r="I28" s="21" t="s">
        <v>148</v>
      </c>
      <c r="J28" s="23">
        <v>75083.25</v>
      </c>
      <c r="K28" s="23">
        <v>40323.230769230773</v>
      </c>
      <c r="M28" s="19" t="str">
        <f>I28</f>
        <v>Cabang Y</v>
      </c>
      <c r="N28" s="26">
        <f t="shared" si="5"/>
        <v>0.53704695480324538</v>
      </c>
      <c r="O28" s="22">
        <f t="shared" si="6"/>
        <v>0.46295304519675462</v>
      </c>
      <c r="P28" s="24">
        <f>RANK(N28,$N$4:$N$28,0)+COUNTIFS(N28:$N$28,N28)</f>
        <v>13</v>
      </c>
      <c r="Q28" s="24" t="str">
        <f>M28</f>
        <v>Cabang Y</v>
      </c>
      <c r="R28" s="27">
        <f>N28</f>
        <v>0.53704695480324538</v>
      </c>
      <c r="AI28">
        <v>25</v>
      </c>
      <c r="AJ28" s="19">
        <f>'Pivot Portofolio Regional'!BD28</f>
        <v>0</v>
      </c>
      <c r="AK28" s="19">
        <f>COUNTIFS(Table1[Customer Profesi],'Pivot Portofolio Product'!AJ28,Table1[Product],'Pivot Portofolio Product'!$AG$3)</f>
        <v>0</v>
      </c>
      <c r="AL28" s="19">
        <f>RANK(AK28,$AK$4:$AK$103,0)+COUNTIFS($AK$4:AK28,AK28)</f>
        <v>26</v>
      </c>
    </row>
    <row r="29" spans="9:38" x14ac:dyDescent="0.25">
      <c r="AI29">
        <v>26</v>
      </c>
      <c r="AJ29" s="19">
        <f>'Pivot Portofolio Regional'!BD29</f>
        <v>0</v>
      </c>
      <c r="AK29" s="19">
        <f>COUNTIFS(Table1[Customer Profesi],'Pivot Portofolio Product'!AJ29,Table1[Product],'Pivot Portofolio Product'!$AG$3)</f>
        <v>0</v>
      </c>
      <c r="AL29" s="19">
        <f>RANK(AK29,$AK$4:$AK$103,0)+COUNTIFS($AK$4:AK29,AK29)</f>
        <v>27</v>
      </c>
    </row>
    <row r="30" spans="9:38" x14ac:dyDescent="0.25">
      <c r="AI30">
        <v>27</v>
      </c>
      <c r="AJ30" s="19">
        <f>'Pivot Portofolio Regional'!BD30</f>
        <v>0</v>
      </c>
      <c r="AK30" s="19">
        <f>COUNTIFS(Table1[Customer Profesi],'Pivot Portofolio Product'!AJ30,Table1[Product],'Pivot Portofolio Product'!$AG$3)</f>
        <v>0</v>
      </c>
      <c r="AL30" s="19">
        <f>RANK(AK30,$AK$4:$AK$103,0)+COUNTIFS($AK$4:AK30,AK30)</f>
        <v>28</v>
      </c>
    </row>
    <row r="31" spans="9:38" x14ac:dyDescent="0.25">
      <c r="AI31">
        <v>28</v>
      </c>
      <c r="AJ31" s="19">
        <f>'Pivot Portofolio Regional'!BD31</f>
        <v>0</v>
      </c>
      <c r="AK31" s="19">
        <f>COUNTIFS(Table1[Customer Profesi],'Pivot Portofolio Product'!AJ31,Table1[Product],'Pivot Portofolio Product'!$AG$3)</f>
        <v>0</v>
      </c>
      <c r="AL31" s="19">
        <f>RANK(AK31,$AK$4:$AK$103,0)+COUNTIFS($AK$4:AK31,AK31)</f>
        <v>29</v>
      </c>
    </row>
    <row r="32" spans="9:38" x14ac:dyDescent="0.25">
      <c r="AI32">
        <v>29</v>
      </c>
      <c r="AJ32" s="19">
        <f>'Pivot Portofolio Regional'!BD32</f>
        <v>0</v>
      </c>
      <c r="AK32" s="19">
        <f>COUNTIFS(Table1[Customer Profesi],'Pivot Portofolio Product'!AJ32,Table1[Product],'Pivot Portofolio Product'!$AG$3)</f>
        <v>0</v>
      </c>
      <c r="AL32" s="19">
        <f>RANK(AK32,$AK$4:$AK$103,0)+COUNTIFS($AK$4:AK32,AK32)</f>
        <v>30</v>
      </c>
    </row>
    <row r="33" spans="35:38" x14ac:dyDescent="0.25">
      <c r="AI33">
        <v>30</v>
      </c>
      <c r="AJ33" s="19">
        <f>'Pivot Portofolio Regional'!BD33</f>
        <v>0</v>
      </c>
      <c r="AK33" s="19">
        <f>COUNTIFS(Table1[Customer Profesi],'Pivot Portofolio Product'!AJ33,Table1[Product],'Pivot Portofolio Product'!$AG$3)</f>
        <v>0</v>
      </c>
      <c r="AL33" s="19">
        <f>RANK(AK33,$AK$4:$AK$103,0)+COUNTIFS($AK$4:AK33,AK33)</f>
        <v>31</v>
      </c>
    </row>
    <row r="34" spans="35:38" x14ac:dyDescent="0.25">
      <c r="AI34">
        <v>31</v>
      </c>
      <c r="AJ34" s="19">
        <f>'Pivot Portofolio Regional'!BD34</f>
        <v>0</v>
      </c>
      <c r="AK34" s="19">
        <f>COUNTIFS(Table1[Customer Profesi],'Pivot Portofolio Product'!AJ34,Table1[Product],'Pivot Portofolio Product'!$AG$3)</f>
        <v>0</v>
      </c>
      <c r="AL34" s="19">
        <f>RANK(AK34,$AK$4:$AK$103,0)+COUNTIFS($AK$4:AK34,AK34)</f>
        <v>32</v>
      </c>
    </row>
    <row r="35" spans="35:38" x14ac:dyDescent="0.25">
      <c r="AI35">
        <v>32</v>
      </c>
      <c r="AJ35" s="19">
        <f>'Pivot Portofolio Regional'!BD35</f>
        <v>0</v>
      </c>
      <c r="AK35" s="19">
        <f>COUNTIFS(Table1[Customer Profesi],'Pivot Portofolio Product'!AJ35,Table1[Product],'Pivot Portofolio Product'!$AG$3)</f>
        <v>0</v>
      </c>
      <c r="AL35" s="19">
        <f>RANK(AK35,$AK$4:$AK$103,0)+COUNTIFS($AK$4:AK35,AK35)</f>
        <v>33</v>
      </c>
    </row>
    <row r="36" spans="35:38" x14ac:dyDescent="0.25">
      <c r="AI36">
        <v>33</v>
      </c>
      <c r="AJ36" s="19">
        <f>'Pivot Portofolio Regional'!BD36</f>
        <v>0</v>
      </c>
      <c r="AK36" s="19">
        <f>COUNTIFS(Table1[Customer Profesi],'Pivot Portofolio Product'!AJ36,Table1[Product],'Pivot Portofolio Product'!$AG$3)</f>
        <v>0</v>
      </c>
      <c r="AL36" s="19">
        <f>RANK(AK36,$AK$4:$AK$103,0)+COUNTIFS($AK$4:AK36,AK36)</f>
        <v>34</v>
      </c>
    </row>
    <row r="37" spans="35:38" x14ac:dyDescent="0.25">
      <c r="AI37">
        <v>34</v>
      </c>
      <c r="AJ37" s="19">
        <f>'Pivot Portofolio Regional'!BD37</f>
        <v>0</v>
      </c>
      <c r="AK37" s="19">
        <f>COUNTIFS(Table1[Customer Profesi],'Pivot Portofolio Product'!AJ37,Table1[Product],'Pivot Portofolio Product'!$AG$3)</f>
        <v>0</v>
      </c>
      <c r="AL37" s="19">
        <f>RANK(AK37,$AK$4:$AK$103,0)+COUNTIFS($AK$4:AK37,AK37)</f>
        <v>35</v>
      </c>
    </row>
    <row r="38" spans="35:38" x14ac:dyDescent="0.25">
      <c r="AI38">
        <v>35</v>
      </c>
      <c r="AJ38" s="19">
        <f>'Pivot Portofolio Regional'!BD38</f>
        <v>0</v>
      </c>
      <c r="AK38" s="19">
        <f>COUNTIFS(Table1[Customer Profesi],'Pivot Portofolio Product'!AJ38,Table1[Product],'Pivot Portofolio Product'!$AG$3)</f>
        <v>0</v>
      </c>
      <c r="AL38" s="19">
        <f>RANK(AK38,$AK$4:$AK$103,0)+COUNTIFS($AK$4:AK38,AK38)</f>
        <v>36</v>
      </c>
    </row>
    <row r="39" spans="35:38" x14ac:dyDescent="0.25">
      <c r="AI39">
        <v>36</v>
      </c>
      <c r="AJ39" s="19">
        <f>'Pivot Portofolio Regional'!BD39</f>
        <v>0</v>
      </c>
      <c r="AK39" s="19">
        <f>COUNTIFS(Table1[Customer Profesi],'Pivot Portofolio Product'!AJ39,Table1[Product],'Pivot Portofolio Product'!$AG$3)</f>
        <v>0</v>
      </c>
      <c r="AL39" s="19">
        <f>RANK(AK39,$AK$4:$AK$103,0)+COUNTIFS($AK$4:AK39,AK39)</f>
        <v>37</v>
      </c>
    </row>
    <row r="40" spans="35:38" x14ac:dyDescent="0.25">
      <c r="AI40">
        <v>37</v>
      </c>
      <c r="AJ40" s="19">
        <f>'Pivot Portofolio Regional'!BD40</f>
        <v>0</v>
      </c>
      <c r="AK40" s="19">
        <f>COUNTIFS(Table1[Customer Profesi],'Pivot Portofolio Product'!AJ40,Table1[Product],'Pivot Portofolio Product'!$AG$3)</f>
        <v>0</v>
      </c>
      <c r="AL40" s="19">
        <f>RANK(AK40,$AK$4:$AK$103,0)+COUNTIFS($AK$4:AK40,AK40)</f>
        <v>38</v>
      </c>
    </row>
    <row r="41" spans="35:38" x14ac:dyDescent="0.25">
      <c r="AI41">
        <v>38</v>
      </c>
      <c r="AJ41" s="19">
        <f>'Pivot Portofolio Regional'!BD41</f>
        <v>0</v>
      </c>
      <c r="AK41" s="19">
        <f>COUNTIFS(Table1[Customer Profesi],'Pivot Portofolio Product'!AJ41,Table1[Product],'Pivot Portofolio Product'!$AG$3)</f>
        <v>0</v>
      </c>
      <c r="AL41" s="19">
        <f>RANK(AK41,$AK$4:$AK$103,0)+COUNTIFS($AK$4:AK41,AK41)</f>
        <v>39</v>
      </c>
    </row>
    <row r="42" spans="35:38" x14ac:dyDescent="0.25">
      <c r="AI42">
        <v>39</v>
      </c>
      <c r="AJ42" s="19">
        <f>'Pivot Portofolio Regional'!BD42</f>
        <v>0</v>
      </c>
      <c r="AK42" s="19">
        <f>COUNTIFS(Table1[Customer Profesi],'Pivot Portofolio Product'!AJ42,Table1[Product],'Pivot Portofolio Product'!$AG$3)</f>
        <v>0</v>
      </c>
      <c r="AL42" s="19">
        <f>RANK(AK42,$AK$4:$AK$103,0)+COUNTIFS($AK$4:AK42,AK42)</f>
        <v>40</v>
      </c>
    </row>
    <row r="43" spans="35:38" x14ac:dyDescent="0.25">
      <c r="AI43">
        <v>40</v>
      </c>
      <c r="AJ43" s="19">
        <f>'Pivot Portofolio Regional'!BD43</f>
        <v>0</v>
      </c>
      <c r="AK43" s="19">
        <f>COUNTIFS(Table1[Customer Profesi],'Pivot Portofolio Product'!AJ43,Table1[Product],'Pivot Portofolio Product'!$AG$3)</f>
        <v>0</v>
      </c>
      <c r="AL43" s="19">
        <f>RANK(AK43,$AK$4:$AK$103,0)+COUNTIFS($AK$4:AK43,AK43)</f>
        <v>41</v>
      </c>
    </row>
    <row r="44" spans="35:38" x14ac:dyDescent="0.25">
      <c r="AI44">
        <v>41</v>
      </c>
      <c r="AJ44" s="19">
        <f>'Pivot Portofolio Regional'!BD44</f>
        <v>0</v>
      </c>
      <c r="AK44" s="19">
        <f>COUNTIFS(Table1[Customer Profesi],'Pivot Portofolio Product'!AJ44,Table1[Product],'Pivot Portofolio Product'!$AG$3)</f>
        <v>0</v>
      </c>
      <c r="AL44" s="19">
        <f>RANK(AK44,$AK$4:$AK$103,0)+COUNTIFS($AK$4:AK44,AK44)</f>
        <v>42</v>
      </c>
    </row>
    <row r="45" spans="35:38" x14ac:dyDescent="0.25">
      <c r="AI45">
        <v>42</v>
      </c>
      <c r="AJ45" s="19">
        <f>'Pivot Portofolio Regional'!BD45</f>
        <v>0</v>
      </c>
      <c r="AK45" s="19">
        <f>COUNTIFS(Table1[Customer Profesi],'Pivot Portofolio Product'!AJ45,Table1[Product],'Pivot Portofolio Product'!$AG$3)</f>
        <v>0</v>
      </c>
      <c r="AL45" s="19">
        <f>RANK(AK45,$AK$4:$AK$103,0)+COUNTIFS($AK$4:AK45,AK45)</f>
        <v>43</v>
      </c>
    </row>
    <row r="46" spans="35:38" x14ac:dyDescent="0.25">
      <c r="AI46">
        <v>43</v>
      </c>
      <c r="AJ46" s="19">
        <f>'Pivot Portofolio Regional'!BD46</f>
        <v>0</v>
      </c>
      <c r="AK46" s="19">
        <f>COUNTIFS(Table1[Customer Profesi],'Pivot Portofolio Product'!AJ46,Table1[Product],'Pivot Portofolio Product'!$AG$3)</f>
        <v>0</v>
      </c>
      <c r="AL46" s="19">
        <f>RANK(AK46,$AK$4:$AK$103,0)+COUNTIFS($AK$4:AK46,AK46)</f>
        <v>44</v>
      </c>
    </row>
    <row r="47" spans="35:38" x14ac:dyDescent="0.25">
      <c r="AI47">
        <v>44</v>
      </c>
      <c r="AJ47" s="19">
        <f>'Pivot Portofolio Regional'!BD47</f>
        <v>0</v>
      </c>
      <c r="AK47" s="19">
        <f>COUNTIFS(Table1[Customer Profesi],'Pivot Portofolio Product'!AJ47,Table1[Product],'Pivot Portofolio Product'!$AG$3)</f>
        <v>0</v>
      </c>
      <c r="AL47" s="19">
        <f>RANK(AK47,$AK$4:$AK$103,0)+COUNTIFS($AK$4:AK47,AK47)</f>
        <v>45</v>
      </c>
    </row>
    <row r="48" spans="35:38" x14ac:dyDescent="0.25">
      <c r="AI48">
        <v>45</v>
      </c>
      <c r="AJ48" s="19">
        <f>'Pivot Portofolio Regional'!BD48</f>
        <v>0</v>
      </c>
      <c r="AK48" s="19">
        <f>COUNTIFS(Table1[Customer Profesi],'Pivot Portofolio Product'!AJ48,Table1[Product],'Pivot Portofolio Product'!$AG$3)</f>
        <v>0</v>
      </c>
      <c r="AL48" s="19">
        <f>RANK(AK48,$AK$4:$AK$103,0)+COUNTIFS($AK$4:AK48,AK48)</f>
        <v>46</v>
      </c>
    </row>
    <row r="49" spans="35:38" x14ac:dyDescent="0.25">
      <c r="AI49">
        <v>46</v>
      </c>
      <c r="AJ49" s="19">
        <f>'Pivot Portofolio Regional'!BD49</f>
        <v>0</v>
      </c>
      <c r="AK49" s="19">
        <f>COUNTIFS(Table1[Customer Profesi],'Pivot Portofolio Product'!AJ49,Table1[Product],'Pivot Portofolio Product'!$AG$3)</f>
        <v>0</v>
      </c>
      <c r="AL49" s="19">
        <f>RANK(AK49,$AK$4:$AK$103,0)+COUNTIFS($AK$4:AK49,AK49)</f>
        <v>47</v>
      </c>
    </row>
    <row r="50" spans="35:38" x14ac:dyDescent="0.25">
      <c r="AI50">
        <v>47</v>
      </c>
      <c r="AJ50" s="19">
        <f>'Pivot Portofolio Regional'!BD50</f>
        <v>0</v>
      </c>
      <c r="AK50" s="19">
        <f>COUNTIFS(Table1[Customer Profesi],'Pivot Portofolio Product'!AJ50,Table1[Product],'Pivot Portofolio Product'!$AG$3)</f>
        <v>0</v>
      </c>
      <c r="AL50" s="19">
        <f>RANK(AK50,$AK$4:$AK$103,0)+COUNTIFS($AK$4:AK50,AK50)</f>
        <v>48</v>
      </c>
    </row>
    <row r="51" spans="35:38" x14ac:dyDescent="0.25">
      <c r="AI51">
        <v>48</v>
      </c>
      <c r="AJ51" s="19">
        <f>'Pivot Portofolio Regional'!BD51</f>
        <v>0</v>
      </c>
      <c r="AK51" s="19">
        <f>COUNTIFS(Table1[Customer Profesi],'Pivot Portofolio Product'!AJ51,Table1[Product],'Pivot Portofolio Product'!$AG$3)</f>
        <v>0</v>
      </c>
      <c r="AL51" s="19">
        <f>RANK(AK51,$AK$4:$AK$103,0)+COUNTIFS($AK$4:AK51,AK51)</f>
        <v>49</v>
      </c>
    </row>
    <row r="52" spans="35:38" x14ac:dyDescent="0.25">
      <c r="AI52">
        <v>49</v>
      </c>
      <c r="AJ52" s="19">
        <f>'Pivot Portofolio Regional'!BD52</f>
        <v>0</v>
      </c>
      <c r="AK52" s="19">
        <f>COUNTIFS(Table1[Customer Profesi],'Pivot Portofolio Product'!AJ52,Table1[Product],'Pivot Portofolio Product'!$AG$3)</f>
        <v>0</v>
      </c>
      <c r="AL52" s="19">
        <f>RANK(AK52,$AK$4:$AK$103,0)+COUNTIFS($AK$4:AK52,AK52)</f>
        <v>50</v>
      </c>
    </row>
    <row r="53" spans="35:38" x14ac:dyDescent="0.25">
      <c r="AI53">
        <v>50</v>
      </c>
      <c r="AJ53" s="19">
        <f>'Pivot Portofolio Regional'!BD53</f>
        <v>0</v>
      </c>
      <c r="AK53" s="19">
        <f>COUNTIFS(Table1[Customer Profesi],'Pivot Portofolio Product'!AJ53,Table1[Product],'Pivot Portofolio Product'!$AG$3)</f>
        <v>0</v>
      </c>
      <c r="AL53" s="19">
        <f>RANK(AK53,$AK$4:$AK$103,0)+COUNTIFS($AK$4:AK53,AK53)</f>
        <v>51</v>
      </c>
    </row>
    <row r="54" spans="35:38" x14ac:dyDescent="0.25">
      <c r="AI54">
        <v>51</v>
      </c>
      <c r="AJ54" s="19">
        <f>'Pivot Portofolio Regional'!BD54</f>
        <v>0</v>
      </c>
      <c r="AK54" s="19">
        <f>COUNTIFS(Table1[Customer Profesi],'Pivot Portofolio Product'!AJ54,Table1[Product],'Pivot Portofolio Product'!$AG$3)</f>
        <v>0</v>
      </c>
      <c r="AL54" s="19">
        <f>RANK(AK54,$AK$4:$AK$103,0)+COUNTIFS($AK$4:AK54,AK54)</f>
        <v>52</v>
      </c>
    </row>
    <row r="55" spans="35:38" x14ac:dyDescent="0.25">
      <c r="AI55">
        <v>52</v>
      </c>
      <c r="AJ55" s="19">
        <f>'Pivot Portofolio Regional'!BD55</f>
        <v>0</v>
      </c>
      <c r="AK55" s="19">
        <f>COUNTIFS(Table1[Customer Profesi],'Pivot Portofolio Product'!AJ55,Table1[Product],'Pivot Portofolio Product'!$AG$3)</f>
        <v>0</v>
      </c>
      <c r="AL55" s="19">
        <f>RANK(AK55,$AK$4:$AK$103,0)+COUNTIFS($AK$4:AK55,AK55)</f>
        <v>53</v>
      </c>
    </row>
    <row r="56" spans="35:38" x14ac:dyDescent="0.25">
      <c r="AI56">
        <v>53</v>
      </c>
      <c r="AJ56" s="19">
        <f>'Pivot Portofolio Regional'!BD56</f>
        <v>0</v>
      </c>
      <c r="AK56" s="19">
        <f>COUNTIFS(Table1[Customer Profesi],'Pivot Portofolio Product'!AJ56,Table1[Product],'Pivot Portofolio Product'!$AG$3)</f>
        <v>0</v>
      </c>
      <c r="AL56" s="19">
        <f>RANK(AK56,$AK$4:$AK$103,0)+COUNTIFS($AK$4:AK56,AK56)</f>
        <v>54</v>
      </c>
    </row>
    <row r="57" spans="35:38" x14ac:dyDescent="0.25">
      <c r="AI57">
        <v>54</v>
      </c>
      <c r="AJ57" s="19">
        <f>'Pivot Portofolio Regional'!BD57</f>
        <v>0</v>
      </c>
      <c r="AK57" s="19">
        <f>COUNTIFS(Table1[Customer Profesi],'Pivot Portofolio Product'!AJ57,Table1[Product],'Pivot Portofolio Product'!$AG$3)</f>
        <v>0</v>
      </c>
      <c r="AL57" s="19">
        <f>RANK(AK57,$AK$4:$AK$103,0)+COUNTIFS($AK$4:AK57,AK57)</f>
        <v>55</v>
      </c>
    </row>
    <row r="58" spans="35:38" x14ac:dyDescent="0.25">
      <c r="AI58">
        <v>55</v>
      </c>
      <c r="AJ58" s="19">
        <f>'Pivot Portofolio Regional'!BD58</f>
        <v>0</v>
      </c>
      <c r="AK58" s="19">
        <f>COUNTIFS(Table1[Customer Profesi],'Pivot Portofolio Product'!AJ58,Table1[Product],'Pivot Portofolio Product'!$AG$3)</f>
        <v>0</v>
      </c>
      <c r="AL58" s="19">
        <f>RANK(AK58,$AK$4:$AK$103,0)+COUNTIFS($AK$4:AK58,AK58)</f>
        <v>56</v>
      </c>
    </row>
    <row r="59" spans="35:38" x14ac:dyDescent="0.25">
      <c r="AI59">
        <v>56</v>
      </c>
      <c r="AJ59" s="19">
        <f>'Pivot Portofolio Regional'!BD59</f>
        <v>0</v>
      </c>
      <c r="AK59" s="19">
        <f>COUNTIFS(Table1[Customer Profesi],'Pivot Portofolio Product'!AJ59,Table1[Product],'Pivot Portofolio Product'!$AG$3)</f>
        <v>0</v>
      </c>
      <c r="AL59" s="19">
        <f>RANK(AK59,$AK$4:$AK$103,0)+COUNTIFS($AK$4:AK59,AK59)</f>
        <v>57</v>
      </c>
    </row>
    <row r="60" spans="35:38" x14ac:dyDescent="0.25">
      <c r="AI60">
        <v>57</v>
      </c>
      <c r="AJ60" s="19">
        <f>'Pivot Portofolio Regional'!BD60</f>
        <v>0</v>
      </c>
      <c r="AK60" s="19">
        <f>COUNTIFS(Table1[Customer Profesi],'Pivot Portofolio Product'!AJ60,Table1[Product],'Pivot Portofolio Product'!$AG$3)</f>
        <v>0</v>
      </c>
      <c r="AL60" s="19">
        <f>RANK(AK60,$AK$4:$AK$103,0)+COUNTIFS($AK$4:AK60,AK60)</f>
        <v>58</v>
      </c>
    </row>
    <row r="61" spans="35:38" x14ac:dyDescent="0.25">
      <c r="AI61">
        <v>58</v>
      </c>
      <c r="AJ61" s="19">
        <f>'Pivot Portofolio Regional'!BD61</f>
        <v>0</v>
      </c>
      <c r="AK61" s="19">
        <f>COUNTIFS(Table1[Customer Profesi],'Pivot Portofolio Product'!AJ61,Table1[Product],'Pivot Portofolio Product'!$AG$3)</f>
        <v>0</v>
      </c>
      <c r="AL61" s="19">
        <f>RANK(AK61,$AK$4:$AK$103,0)+COUNTIFS($AK$4:AK61,AK61)</f>
        <v>59</v>
      </c>
    </row>
    <row r="62" spans="35:38" x14ac:dyDescent="0.25">
      <c r="AI62">
        <v>59</v>
      </c>
      <c r="AJ62" s="19">
        <f>'Pivot Portofolio Regional'!BD62</f>
        <v>0</v>
      </c>
      <c r="AK62" s="19">
        <f>COUNTIFS(Table1[Customer Profesi],'Pivot Portofolio Product'!AJ62,Table1[Product],'Pivot Portofolio Product'!$AG$3)</f>
        <v>0</v>
      </c>
      <c r="AL62" s="19">
        <f>RANK(AK62,$AK$4:$AK$103,0)+COUNTIFS($AK$4:AK62,AK62)</f>
        <v>60</v>
      </c>
    </row>
    <row r="63" spans="35:38" x14ac:dyDescent="0.25">
      <c r="AI63">
        <v>60</v>
      </c>
      <c r="AJ63" s="19">
        <f>'Pivot Portofolio Regional'!BD63</f>
        <v>0</v>
      </c>
      <c r="AK63" s="19">
        <f>COUNTIFS(Table1[Customer Profesi],'Pivot Portofolio Product'!AJ63,Table1[Product],'Pivot Portofolio Product'!$AG$3)</f>
        <v>0</v>
      </c>
      <c r="AL63" s="19">
        <f>RANK(AK63,$AK$4:$AK$103,0)+COUNTIFS($AK$4:AK63,AK63)</f>
        <v>61</v>
      </c>
    </row>
    <row r="64" spans="35:38" x14ac:dyDescent="0.25">
      <c r="AI64">
        <v>61</v>
      </c>
      <c r="AJ64" s="19">
        <f>'Pivot Portofolio Regional'!BD64</f>
        <v>0</v>
      </c>
      <c r="AK64" s="19">
        <f>COUNTIFS(Table1[Customer Profesi],'Pivot Portofolio Product'!AJ64,Table1[Product],'Pivot Portofolio Product'!$AG$3)</f>
        <v>0</v>
      </c>
      <c r="AL64" s="19">
        <f>RANK(AK64,$AK$4:$AK$103,0)+COUNTIFS($AK$4:AK64,AK64)</f>
        <v>62</v>
      </c>
    </row>
    <row r="65" spans="35:38" x14ac:dyDescent="0.25">
      <c r="AI65">
        <v>62</v>
      </c>
      <c r="AJ65" s="19">
        <f>'Pivot Portofolio Regional'!BD65</f>
        <v>0</v>
      </c>
      <c r="AK65" s="19">
        <f>COUNTIFS(Table1[Customer Profesi],'Pivot Portofolio Product'!AJ65,Table1[Product],'Pivot Portofolio Product'!$AG$3)</f>
        <v>0</v>
      </c>
      <c r="AL65" s="19">
        <f>RANK(AK65,$AK$4:$AK$103,0)+COUNTIFS($AK$4:AK65,AK65)</f>
        <v>63</v>
      </c>
    </row>
    <row r="66" spans="35:38" x14ac:dyDescent="0.25">
      <c r="AI66">
        <v>63</v>
      </c>
      <c r="AJ66" s="19">
        <f>'Pivot Portofolio Regional'!BD66</f>
        <v>0</v>
      </c>
      <c r="AK66" s="19">
        <f>COUNTIFS(Table1[Customer Profesi],'Pivot Portofolio Product'!AJ66,Table1[Product],'Pivot Portofolio Product'!$AG$3)</f>
        <v>0</v>
      </c>
      <c r="AL66" s="19">
        <f>RANK(AK66,$AK$4:$AK$103,0)+COUNTIFS($AK$4:AK66,AK66)</f>
        <v>64</v>
      </c>
    </row>
    <row r="67" spans="35:38" x14ac:dyDescent="0.25">
      <c r="AI67">
        <v>64</v>
      </c>
      <c r="AJ67" s="19">
        <f>'Pivot Portofolio Regional'!BD67</f>
        <v>0</v>
      </c>
      <c r="AK67" s="19">
        <f>COUNTIFS(Table1[Customer Profesi],'Pivot Portofolio Product'!AJ67,Table1[Product],'Pivot Portofolio Product'!$AG$3)</f>
        <v>0</v>
      </c>
      <c r="AL67" s="19">
        <f>RANK(AK67,$AK$4:$AK$103,0)+COUNTIFS($AK$4:AK67,AK67)</f>
        <v>65</v>
      </c>
    </row>
    <row r="68" spans="35:38" x14ac:dyDescent="0.25">
      <c r="AI68">
        <v>65</v>
      </c>
      <c r="AJ68" s="19">
        <f>'Pivot Portofolio Regional'!BD68</f>
        <v>0</v>
      </c>
      <c r="AK68" s="19">
        <f>COUNTIFS(Table1[Customer Profesi],'Pivot Portofolio Product'!AJ68,Table1[Product],'Pivot Portofolio Product'!$AG$3)</f>
        <v>0</v>
      </c>
      <c r="AL68" s="19">
        <f>RANK(AK68,$AK$4:$AK$103,0)+COUNTIFS($AK$4:AK68,AK68)</f>
        <v>66</v>
      </c>
    </row>
    <row r="69" spans="35:38" x14ac:dyDescent="0.25">
      <c r="AI69">
        <v>66</v>
      </c>
      <c r="AJ69" s="19">
        <f>'Pivot Portofolio Regional'!BD69</f>
        <v>0</v>
      </c>
      <c r="AK69" s="19">
        <f>COUNTIFS(Table1[Customer Profesi],'Pivot Portofolio Product'!AJ69,Table1[Product],'Pivot Portofolio Product'!$AG$3)</f>
        <v>0</v>
      </c>
      <c r="AL69" s="19">
        <f>RANK(AK69,$AK$4:$AK$103,0)+COUNTIFS($AK$4:AK69,AK69)</f>
        <v>67</v>
      </c>
    </row>
    <row r="70" spans="35:38" x14ac:dyDescent="0.25">
      <c r="AI70">
        <v>67</v>
      </c>
      <c r="AJ70" s="19">
        <f>'Pivot Portofolio Regional'!BD70</f>
        <v>0</v>
      </c>
      <c r="AK70" s="19">
        <f>COUNTIFS(Table1[Customer Profesi],'Pivot Portofolio Product'!AJ70,Table1[Product],'Pivot Portofolio Product'!$AG$3)</f>
        <v>0</v>
      </c>
      <c r="AL70" s="19">
        <f>RANK(AK70,$AK$4:$AK$103,0)+COUNTIFS($AK$4:AK70,AK70)</f>
        <v>68</v>
      </c>
    </row>
    <row r="71" spans="35:38" x14ac:dyDescent="0.25">
      <c r="AI71">
        <v>68</v>
      </c>
      <c r="AJ71" s="19">
        <f>'Pivot Portofolio Regional'!BD71</f>
        <v>0</v>
      </c>
      <c r="AK71" s="19">
        <f>COUNTIFS(Table1[Customer Profesi],'Pivot Portofolio Product'!AJ71,Table1[Product],'Pivot Portofolio Product'!$AG$3)</f>
        <v>0</v>
      </c>
      <c r="AL71" s="19">
        <f>RANK(AK71,$AK$4:$AK$103,0)+COUNTIFS($AK$4:AK71,AK71)</f>
        <v>69</v>
      </c>
    </row>
    <row r="72" spans="35:38" x14ac:dyDescent="0.25">
      <c r="AI72">
        <v>69</v>
      </c>
      <c r="AJ72" s="19">
        <f>'Pivot Portofolio Regional'!BD72</f>
        <v>0</v>
      </c>
      <c r="AK72" s="19">
        <f>COUNTIFS(Table1[Customer Profesi],'Pivot Portofolio Product'!AJ72,Table1[Product],'Pivot Portofolio Product'!$AG$3)</f>
        <v>0</v>
      </c>
      <c r="AL72" s="19">
        <f>RANK(AK72,$AK$4:$AK$103,0)+COUNTIFS($AK$4:AK72,AK72)</f>
        <v>70</v>
      </c>
    </row>
    <row r="73" spans="35:38" x14ac:dyDescent="0.25">
      <c r="AI73">
        <v>70</v>
      </c>
      <c r="AJ73" s="19">
        <f>'Pivot Portofolio Regional'!BD73</f>
        <v>0</v>
      </c>
      <c r="AK73" s="19">
        <f>COUNTIFS(Table1[Customer Profesi],'Pivot Portofolio Product'!AJ73,Table1[Product],'Pivot Portofolio Product'!$AG$3)</f>
        <v>0</v>
      </c>
      <c r="AL73" s="19">
        <f>RANK(AK73,$AK$4:$AK$103,0)+COUNTIFS($AK$4:AK73,AK73)</f>
        <v>71</v>
      </c>
    </row>
    <row r="74" spans="35:38" x14ac:dyDescent="0.25">
      <c r="AI74">
        <v>71</v>
      </c>
      <c r="AJ74" s="19">
        <f>'Pivot Portofolio Regional'!BD74</f>
        <v>0</v>
      </c>
      <c r="AK74" s="19">
        <f>COUNTIFS(Table1[Customer Profesi],'Pivot Portofolio Product'!AJ74,Table1[Product],'Pivot Portofolio Product'!$AG$3)</f>
        <v>0</v>
      </c>
      <c r="AL74" s="19">
        <f>RANK(AK74,$AK$4:$AK$103,0)+COUNTIFS($AK$4:AK74,AK74)</f>
        <v>72</v>
      </c>
    </row>
    <row r="75" spans="35:38" x14ac:dyDescent="0.25">
      <c r="AI75">
        <v>72</v>
      </c>
      <c r="AJ75" s="19">
        <f>'Pivot Portofolio Regional'!BD75</f>
        <v>0</v>
      </c>
      <c r="AK75" s="19">
        <f>COUNTIFS(Table1[Customer Profesi],'Pivot Portofolio Product'!AJ75,Table1[Product],'Pivot Portofolio Product'!$AG$3)</f>
        <v>0</v>
      </c>
      <c r="AL75" s="19">
        <f>RANK(AK75,$AK$4:$AK$103,0)+COUNTIFS($AK$4:AK75,AK75)</f>
        <v>73</v>
      </c>
    </row>
    <row r="76" spans="35:38" x14ac:dyDescent="0.25">
      <c r="AI76">
        <v>73</v>
      </c>
      <c r="AJ76" s="19">
        <f>'Pivot Portofolio Regional'!BD76</f>
        <v>0</v>
      </c>
      <c r="AK76" s="19">
        <f>COUNTIFS(Table1[Customer Profesi],'Pivot Portofolio Product'!AJ76,Table1[Product],'Pivot Portofolio Product'!$AG$3)</f>
        <v>0</v>
      </c>
      <c r="AL76" s="19">
        <f>RANK(AK76,$AK$4:$AK$103,0)+COUNTIFS($AK$4:AK76,AK76)</f>
        <v>74</v>
      </c>
    </row>
    <row r="77" spans="35:38" x14ac:dyDescent="0.25">
      <c r="AI77">
        <v>74</v>
      </c>
      <c r="AJ77" s="19">
        <f>'Pivot Portofolio Regional'!BD77</f>
        <v>0</v>
      </c>
      <c r="AK77" s="19">
        <f>COUNTIFS(Table1[Customer Profesi],'Pivot Portofolio Product'!AJ77,Table1[Product],'Pivot Portofolio Product'!$AG$3)</f>
        <v>0</v>
      </c>
      <c r="AL77" s="19">
        <f>RANK(AK77,$AK$4:$AK$103,0)+COUNTIFS($AK$4:AK77,AK77)</f>
        <v>75</v>
      </c>
    </row>
    <row r="78" spans="35:38" x14ac:dyDescent="0.25">
      <c r="AI78">
        <v>75</v>
      </c>
      <c r="AJ78" s="19">
        <f>'Pivot Portofolio Regional'!BD78</f>
        <v>0</v>
      </c>
      <c r="AK78" s="19">
        <f>COUNTIFS(Table1[Customer Profesi],'Pivot Portofolio Product'!AJ78,Table1[Product],'Pivot Portofolio Product'!$AG$3)</f>
        <v>0</v>
      </c>
      <c r="AL78" s="19">
        <f>RANK(AK78,$AK$4:$AK$103,0)+COUNTIFS($AK$4:AK78,AK78)</f>
        <v>76</v>
      </c>
    </row>
    <row r="79" spans="35:38" x14ac:dyDescent="0.25">
      <c r="AI79">
        <v>76</v>
      </c>
      <c r="AJ79" s="19">
        <f>'Pivot Portofolio Regional'!BD79</f>
        <v>0</v>
      </c>
      <c r="AK79" s="19">
        <f>COUNTIFS(Table1[Customer Profesi],'Pivot Portofolio Product'!AJ79,Table1[Product],'Pivot Portofolio Product'!$AG$3)</f>
        <v>0</v>
      </c>
      <c r="AL79" s="19">
        <f>RANK(AK79,$AK$4:$AK$103,0)+COUNTIFS($AK$4:AK79,AK79)</f>
        <v>77</v>
      </c>
    </row>
    <row r="80" spans="35:38" x14ac:dyDescent="0.25">
      <c r="AI80">
        <v>77</v>
      </c>
      <c r="AJ80" s="19">
        <f>'Pivot Portofolio Regional'!BD80</f>
        <v>0</v>
      </c>
      <c r="AK80" s="19">
        <f>COUNTIFS(Table1[Customer Profesi],'Pivot Portofolio Product'!AJ80,Table1[Product],'Pivot Portofolio Product'!$AG$3)</f>
        <v>0</v>
      </c>
      <c r="AL80" s="19">
        <f>RANK(AK80,$AK$4:$AK$103,0)+COUNTIFS($AK$4:AK80,AK80)</f>
        <v>78</v>
      </c>
    </row>
    <row r="81" spans="35:38" x14ac:dyDescent="0.25">
      <c r="AI81">
        <v>78</v>
      </c>
      <c r="AJ81" s="19">
        <f>'Pivot Portofolio Regional'!BD81</f>
        <v>0</v>
      </c>
      <c r="AK81" s="19">
        <f>COUNTIFS(Table1[Customer Profesi],'Pivot Portofolio Product'!AJ81,Table1[Product],'Pivot Portofolio Product'!$AG$3)</f>
        <v>0</v>
      </c>
      <c r="AL81" s="19">
        <f>RANK(AK81,$AK$4:$AK$103,0)+COUNTIFS($AK$4:AK81,AK81)</f>
        <v>79</v>
      </c>
    </row>
    <row r="82" spans="35:38" x14ac:dyDescent="0.25">
      <c r="AI82">
        <v>79</v>
      </c>
      <c r="AJ82" s="19">
        <f>'Pivot Portofolio Regional'!BD82</f>
        <v>0</v>
      </c>
      <c r="AK82" s="19">
        <f>COUNTIFS(Table1[Customer Profesi],'Pivot Portofolio Product'!AJ82,Table1[Product],'Pivot Portofolio Product'!$AG$3)</f>
        <v>0</v>
      </c>
      <c r="AL82" s="19">
        <f>RANK(AK82,$AK$4:$AK$103,0)+COUNTIFS($AK$4:AK82,AK82)</f>
        <v>80</v>
      </c>
    </row>
    <row r="83" spans="35:38" x14ac:dyDescent="0.25">
      <c r="AI83">
        <v>80</v>
      </c>
      <c r="AJ83" s="19">
        <f>'Pivot Portofolio Regional'!BD83</f>
        <v>0</v>
      </c>
      <c r="AK83" s="19">
        <f>COUNTIFS(Table1[Customer Profesi],'Pivot Portofolio Product'!AJ83,Table1[Product],'Pivot Portofolio Product'!$AG$3)</f>
        <v>0</v>
      </c>
      <c r="AL83" s="19">
        <f>RANK(AK83,$AK$4:$AK$103,0)+COUNTIFS($AK$4:AK83,AK83)</f>
        <v>81</v>
      </c>
    </row>
    <row r="84" spans="35:38" x14ac:dyDescent="0.25">
      <c r="AI84">
        <v>81</v>
      </c>
      <c r="AJ84" s="19">
        <f>'Pivot Portofolio Regional'!BD84</f>
        <v>0</v>
      </c>
      <c r="AK84" s="19">
        <f>COUNTIFS(Table1[Customer Profesi],'Pivot Portofolio Product'!AJ84,Table1[Product],'Pivot Portofolio Product'!$AG$3)</f>
        <v>0</v>
      </c>
      <c r="AL84" s="19">
        <f>RANK(AK84,$AK$4:$AK$103,0)+COUNTIFS($AK$4:AK84,AK84)</f>
        <v>82</v>
      </c>
    </row>
    <row r="85" spans="35:38" x14ac:dyDescent="0.25">
      <c r="AI85">
        <v>82</v>
      </c>
      <c r="AJ85" s="19">
        <f>'Pivot Portofolio Regional'!BD85</f>
        <v>0</v>
      </c>
      <c r="AK85" s="19">
        <f>COUNTIFS(Table1[Customer Profesi],'Pivot Portofolio Product'!AJ85,Table1[Product],'Pivot Portofolio Product'!$AG$3)</f>
        <v>0</v>
      </c>
      <c r="AL85" s="19">
        <f>RANK(AK85,$AK$4:$AK$103,0)+COUNTIFS($AK$4:AK85,AK85)</f>
        <v>83</v>
      </c>
    </row>
    <row r="86" spans="35:38" x14ac:dyDescent="0.25">
      <c r="AI86">
        <v>83</v>
      </c>
      <c r="AJ86" s="19">
        <f>'Pivot Portofolio Regional'!BD86</f>
        <v>0</v>
      </c>
      <c r="AK86" s="19">
        <f>COUNTIFS(Table1[Customer Profesi],'Pivot Portofolio Product'!AJ86,Table1[Product],'Pivot Portofolio Product'!$AG$3)</f>
        <v>0</v>
      </c>
      <c r="AL86" s="19">
        <f>RANK(AK86,$AK$4:$AK$103,0)+COUNTIFS($AK$4:AK86,AK86)</f>
        <v>84</v>
      </c>
    </row>
    <row r="87" spans="35:38" x14ac:dyDescent="0.25">
      <c r="AI87">
        <v>84</v>
      </c>
      <c r="AJ87" s="19">
        <f>'Pivot Portofolio Regional'!BD87</f>
        <v>0</v>
      </c>
      <c r="AK87" s="19">
        <f>COUNTIFS(Table1[Customer Profesi],'Pivot Portofolio Product'!AJ87,Table1[Product],'Pivot Portofolio Product'!$AG$3)</f>
        <v>0</v>
      </c>
      <c r="AL87" s="19">
        <f>RANK(AK87,$AK$4:$AK$103,0)+COUNTIFS($AK$4:AK87,AK87)</f>
        <v>85</v>
      </c>
    </row>
    <row r="88" spans="35:38" x14ac:dyDescent="0.25">
      <c r="AI88">
        <v>85</v>
      </c>
      <c r="AJ88" s="19">
        <f>'Pivot Portofolio Regional'!BD88</f>
        <v>0</v>
      </c>
      <c r="AK88" s="19">
        <f>COUNTIFS(Table1[Customer Profesi],'Pivot Portofolio Product'!AJ88,Table1[Product],'Pivot Portofolio Product'!$AG$3)</f>
        <v>0</v>
      </c>
      <c r="AL88" s="19">
        <f>RANK(AK88,$AK$4:$AK$103,0)+COUNTIFS($AK$4:AK88,AK88)</f>
        <v>86</v>
      </c>
    </row>
    <row r="89" spans="35:38" x14ac:dyDescent="0.25">
      <c r="AI89">
        <v>86</v>
      </c>
      <c r="AJ89" s="19">
        <f>'Pivot Portofolio Regional'!BD89</f>
        <v>0</v>
      </c>
      <c r="AK89" s="19">
        <f>COUNTIFS(Table1[Customer Profesi],'Pivot Portofolio Product'!AJ89,Table1[Product],'Pivot Portofolio Product'!$AG$3)</f>
        <v>0</v>
      </c>
      <c r="AL89" s="19">
        <f>RANK(AK89,$AK$4:$AK$103,0)+COUNTIFS($AK$4:AK89,AK89)</f>
        <v>87</v>
      </c>
    </row>
    <row r="90" spans="35:38" x14ac:dyDescent="0.25">
      <c r="AI90">
        <v>87</v>
      </c>
      <c r="AJ90" s="19">
        <f>'Pivot Portofolio Regional'!BD90</f>
        <v>0</v>
      </c>
      <c r="AK90" s="19">
        <f>COUNTIFS(Table1[Customer Profesi],'Pivot Portofolio Product'!AJ90,Table1[Product],'Pivot Portofolio Product'!$AG$3)</f>
        <v>0</v>
      </c>
      <c r="AL90" s="19">
        <f>RANK(AK90,$AK$4:$AK$103,0)+COUNTIFS($AK$4:AK90,AK90)</f>
        <v>88</v>
      </c>
    </row>
    <row r="91" spans="35:38" x14ac:dyDescent="0.25">
      <c r="AI91">
        <v>88</v>
      </c>
      <c r="AJ91" s="19">
        <f>'Pivot Portofolio Regional'!BD91</f>
        <v>0</v>
      </c>
      <c r="AK91" s="19">
        <f>COUNTIFS(Table1[Customer Profesi],'Pivot Portofolio Product'!AJ91,Table1[Product],'Pivot Portofolio Product'!$AG$3)</f>
        <v>0</v>
      </c>
      <c r="AL91" s="19">
        <f>RANK(AK91,$AK$4:$AK$103,0)+COUNTIFS($AK$4:AK91,AK91)</f>
        <v>89</v>
      </c>
    </row>
    <row r="92" spans="35:38" x14ac:dyDescent="0.25">
      <c r="AI92">
        <v>89</v>
      </c>
      <c r="AJ92" s="19">
        <f>'Pivot Portofolio Regional'!BD92</f>
        <v>0</v>
      </c>
      <c r="AK92" s="19">
        <f>COUNTIFS(Table1[Customer Profesi],'Pivot Portofolio Product'!AJ92,Table1[Product],'Pivot Portofolio Product'!$AG$3)</f>
        <v>0</v>
      </c>
      <c r="AL92" s="19">
        <f>RANK(AK92,$AK$4:$AK$103,0)+COUNTIFS($AK$4:AK92,AK92)</f>
        <v>90</v>
      </c>
    </row>
    <row r="93" spans="35:38" x14ac:dyDescent="0.25">
      <c r="AI93">
        <v>90</v>
      </c>
      <c r="AJ93" s="19">
        <f>'Pivot Portofolio Regional'!BD93</f>
        <v>0</v>
      </c>
      <c r="AK93" s="19">
        <f>COUNTIFS(Table1[Customer Profesi],'Pivot Portofolio Product'!AJ93,Table1[Product],'Pivot Portofolio Product'!$AG$3)</f>
        <v>0</v>
      </c>
      <c r="AL93" s="19">
        <f>RANK(AK93,$AK$4:$AK$103,0)+COUNTIFS($AK$4:AK93,AK93)</f>
        <v>91</v>
      </c>
    </row>
    <row r="94" spans="35:38" x14ac:dyDescent="0.25">
      <c r="AI94">
        <v>91</v>
      </c>
      <c r="AJ94" s="19">
        <f>'Pivot Portofolio Regional'!BD94</f>
        <v>0</v>
      </c>
      <c r="AK94" s="19">
        <f>COUNTIFS(Table1[Customer Profesi],'Pivot Portofolio Product'!AJ94,Table1[Product],'Pivot Portofolio Product'!$AG$3)</f>
        <v>0</v>
      </c>
      <c r="AL94" s="19">
        <f>RANK(AK94,$AK$4:$AK$103,0)+COUNTIFS($AK$4:AK94,AK94)</f>
        <v>92</v>
      </c>
    </row>
    <row r="95" spans="35:38" x14ac:dyDescent="0.25">
      <c r="AI95">
        <v>92</v>
      </c>
      <c r="AJ95" s="19">
        <f>'Pivot Portofolio Regional'!BD95</f>
        <v>0</v>
      </c>
      <c r="AK95" s="19">
        <f>COUNTIFS(Table1[Customer Profesi],'Pivot Portofolio Product'!AJ95,Table1[Product],'Pivot Portofolio Product'!$AG$3)</f>
        <v>0</v>
      </c>
      <c r="AL95" s="19">
        <f>RANK(AK95,$AK$4:$AK$103,0)+COUNTIFS($AK$4:AK95,AK95)</f>
        <v>93</v>
      </c>
    </row>
    <row r="96" spans="35:38" x14ac:dyDescent="0.25">
      <c r="AI96">
        <v>93</v>
      </c>
      <c r="AJ96" s="19">
        <f>'Pivot Portofolio Regional'!BD96</f>
        <v>0</v>
      </c>
      <c r="AK96" s="19">
        <f>COUNTIFS(Table1[Customer Profesi],'Pivot Portofolio Product'!AJ96,Table1[Product],'Pivot Portofolio Product'!$AG$3)</f>
        <v>0</v>
      </c>
      <c r="AL96" s="19">
        <f>RANK(AK96,$AK$4:$AK$103,0)+COUNTIFS($AK$4:AK96,AK96)</f>
        <v>94</v>
      </c>
    </row>
    <row r="97" spans="35:38" x14ac:dyDescent="0.25">
      <c r="AI97">
        <v>94</v>
      </c>
      <c r="AJ97" s="19">
        <f>'Pivot Portofolio Regional'!BD97</f>
        <v>0</v>
      </c>
      <c r="AK97" s="19">
        <f>COUNTIFS(Table1[Customer Profesi],'Pivot Portofolio Product'!AJ97,Table1[Product],'Pivot Portofolio Product'!$AG$3)</f>
        <v>0</v>
      </c>
      <c r="AL97" s="19">
        <f>RANK(AK97,$AK$4:$AK$103,0)+COUNTIFS($AK$4:AK97,AK97)</f>
        <v>95</v>
      </c>
    </row>
    <row r="98" spans="35:38" x14ac:dyDescent="0.25">
      <c r="AI98">
        <v>95</v>
      </c>
      <c r="AJ98" s="19">
        <f>'Pivot Portofolio Regional'!BD98</f>
        <v>0</v>
      </c>
      <c r="AK98" s="19">
        <f>COUNTIFS(Table1[Customer Profesi],'Pivot Portofolio Product'!AJ98,Table1[Product],'Pivot Portofolio Product'!$AG$3)</f>
        <v>0</v>
      </c>
      <c r="AL98" s="19">
        <f>RANK(AK98,$AK$4:$AK$103,0)+COUNTIFS($AK$4:AK98,AK98)</f>
        <v>96</v>
      </c>
    </row>
    <row r="99" spans="35:38" x14ac:dyDescent="0.25">
      <c r="AI99">
        <v>96</v>
      </c>
      <c r="AJ99" s="19">
        <f>'Pivot Portofolio Regional'!BD99</f>
        <v>0</v>
      </c>
      <c r="AK99" s="19">
        <f>COUNTIFS(Table1[Customer Profesi],'Pivot Portofolio Product'!AJ99,Table1[Product],'Pivot Portofolio Product'!$AG$3)</f>
        <v>0</v>
      </c>
      <c r="AL99" s="19">
        <f>RANK(AK99,$AK$4:$AK$103,0)+COUNTIFS($AK$4:AK99,AK99)</f>
        <v>97</v>
      </c>
    </row>
    <row r="100" spans="35:38" x14ac:dyDescent="0.25">
      <c r="AI100">
        <v>97</v>
      </c>
      <c r="AJ100" s="19">
        <f>'Pivot Portofolio Regional'!BD100</f>
        <v>0</v>
      </c>
      <c r="AK100" s="19">
        <f>COUNTIFS(Table1[Customer Profesi],'Pivot Portofolio Product'!AJ100,Table1[Product],'Pivot Portofolio Product'!$AG$3)</f>
        <v>0</v>
      </c>
      <c r="AL100" s="19">
        <f>RANK(AK100,$AK$4:$AK$103,0)+COUNTIFS($AK$4:AK100,AK100)</f>
        <v>98</v>
      </c>
    </row>
    <row r="101" spans="35:38" x14ac:dyDescent="0.25">
      <c r="AI101">
        <v>98</v>
      </c>
      <c r="AJ101" s="19">
        <f>'Pivot Portofolio Regional'!BD101</f>
        <v>0</v>
      </c>
      <c r="AK101" s="19">
        <f>COUNTIFS(Table1[Customer Profesi],'Pivot Portofolio Product'!AJ101,Table1[Product],'Pivot Portofolio Product'!$AG$3)</f>
        <v>0</v>
      </c>
      <c r="AL101" s="19">
        <f>RANK(AK101,$AK$4:$AK$103,0)+COUNTIFS($AK$4:AK101,AK101)</f>
        <v>99</v>
      </c>
    </row>
    <row r="102" spans="35:38" x14ac:dyDescent="0.25">
      <c r="AI102">
        <v>99</v>
      </c>
      <c r="AJ102" s="19">
        <f>'Pivot Portofolio Regional'!BD102</f>
        <v>0</v>
      </c>
      <c r="AK102" s="19">
        <f>COUNTIFS(Table1[Customer Profesi],'Pivot Portofolio Product'!AJ102,Table1[Product],'Pivot Portofolio Product'!$AG$3)</f>
        <v>0</v>
      </c>
      <c r="AL102" s="19">
        <f>RANK(AK102,$AK$4:$AK$103,0)+COUNTIFS($AK$4:AK102,AK102)</f>
        <v>100</v>
      </c>
    </row>
    <row r="103" spans="35:38" x14ac:dyDescent="0.25">
      <c r="AI103">
        <v>100</v>
      </c>
      <c r="AJ103" s="19">
        <f>'Pivot Portofolio Regional'!BD103</f>
        <v>0</v>
      </c>
      <c r="AK103" s="19">
        <f>COUNTIFS(Table1[Customer Profesi],'Pivot Portofolio Product'!AJ103,Table1[Product],'Pivot Portofolio Product'!$AG$3)</f>
        <v>0</v>
      </c>
      <c r="AL103" s="19">
        <f>RANK(AK103,$AK$4:$AK$103,0)+COUNTIFS($AK$4:AK103,AK103)</f>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40C17-C865-484E-A9D3-FBBA15821FDF}">
  <dimension ref="A1:Z56"/>
  <sheetViews>
    <sheetView showGridLines="0" zoomScale="80" zoomScaleNormal="80" workbookViewId="0">
      <selection activeCell="O13" sqref="O13"/>
    </sheetView>
  </sheetViews>
  <sheetFormatPr defaultColWidth="0" defaultRowHeight="15" zeroHeight="1" x14ac:dyDescent="0.25"/>
  <cols>
    <col min="1" max="26" width="9.140625" customWidth="1"/>
    <col min="27"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Target</vt:lpstr>
      <vt:lpstr>Data Gabung</vt:lpstr>
      <vt:lpstr>Pivot Portofolio Regional</vt:lpstr>
      <vt:lpstr>Portofolio Regional</vt:lpstr>
      <vt:lpstr>Pivot Portofolio Product</vt:lpstr>
      <vt:lpstr>Portofolio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Lintang Gilang</dc:creator>
  <cp:lastModifiedBy>Lintang Gilang</cp:lastModifiedBy>
  <dcterms:created xsi:type="dcterms:W3CDTF">2020-02-04T06:44:21Z</dcterms:created>
  <dcterms:modified xsi:type="dcterms:W3CDTF">2020-06-21T14:02:47Z</dcterms:modified>
</cp:coreProperties>
</file>