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林采昕\Desktop\FJCU\作業\大四上\Excel 試算表的統計應用\"/>
    </mc:Choice>
  </mc:AlternateContent>
  <xr:revisionPtr revIDLastSave="0" documentId="13_ncr:1_{A36892F0-EF2C-49A7-9333-9390A0B2F71F}" xr6:coauthVersionLast="47" xr6:coauthVersionMax="47" xr10:uidLastSave="{00000000-0000-0000-0000-000000000000}"/>
  <bookViews>
    <workbookView xWindow="-108" yWindow="-108" windowWidth="23256" windowHeight="12576" tabRatio="779" firstSheet="22" activeTab="26" xr2:uid="{00000000-000D-0000-FFFF-FFFF00000000}"/>
  </bookViews>
  <sheets>
    <sheet name="0.基礎能力測驗成績計算結果(練習) " sheetId="159" r:id="rId1"/>
    <sheet name="00.以姓名查詢基礎能力測驗成績" sheetId="160" r:id="rId2"/>
    <sheet name="資料1.計算員工在職訓練成績 " sheetId="143" r:id="rId3"/>
    <sheet name="計算員工在職訓練成績  (完成)" sheetId="158" r:id="rId4"/>
    <sheet name="1.以編號查詢(VLOOKUP精確)員工成績(課堂)" sheetId="137" r:id="rId5"/>
    <sheet name="1.以編號查詢(VLOOKUP精確)員工成績 (回家練習)" sheetId="145" r:id="rId6"/>
    <sheet name="2.以業績查詢獎金(VLOOKUP相近)(課堂)" sheetId="152" r:id="rId7"/>
    <sheet name="2.以業績查詢獎金(VLOOKUP相近)(回家練習)" sheetId="153" r:id="rId8"/>
    <sheet name="資料3-1.客戶資料明細" sheetId="147" r:id="rId9"/>
    <sheet name="資料3-2商品明細" sheetId="148" r:id="rId10"/>
    <sheet name="3.VLOOKUP應用(精確查詢)(課堂)" sheetId="146" r:id="rId11"/>
    <sheet name="3.VLOOKUP應用(精確查詢) (回家練習)" sheetId="149" r:id="rId12"/>
    <sheet name="4.查詢函數(V&amp;H)" sheetId="167" r:id="rId13"/>
    <sheet name="4.查詢函數(V&amp;H) (自己練習)" sheetId="168" r:id="rId14"/>
    <sheet name="5.查表函數(INDEX)" sheetId="169" r:id="rId15"/>
    <sheet name="5.查表函數(INDEX) (自己練習) " sheetId="170" r:id="rId16"/>
    <sheet name="6.陣列查詢(INDEX)-利率-練習" sheetId="161" r:id="rId17"/>
    <sheet name="6.陣列查詢-利率-回家練習" sheetId="162" r:id="rId18"/>
    <sheet name="6.陣列查詢-票價 -練習" sheetId="164" r:id="rId19"/>
    <sheet name="7.陣列查詢-利率(完成)" sheetId="163" r:id="rId20"/>
    <sheet name="7.陣列查詢-票價 -回家練習 " sheetId="165" r:id="rId21"/>
    <sheet name="7.陣列查詢-票價(完成)" sheetId="166" r:id="rId22"/>
    <sheet name="8.左右字串與連結-練習" sheetId="46" r:id="rId23"/>
    <sheet name="8.左右字串與連結-回家練習 " sheetId="134" r:id="rId24"/>
    <sheet name="9.中間子字串-練習" sheetId="56" r:id="rId25"/>
    <sheet name="9.中間子字串-回家練習 " sheetId="135" r:id="rId26"/>
    <sheet name="10.IF+AND練習" sheetId="140" r:id="rId27"/>
    <sheet name="10.IF+AND(回家練習 )" sheetId="154" r:id="rId28"/>
    <sheet name="11.IF+OR" sheetId="155" r:id="rId29"/>
    <sheet name="11.IF+OR (回家練習)" sheetId="156" r:id="rId30"/>
  </sheets>
  <definedNames>
    <definedName name="_xlnm._FilterDatabase" localSheetId="8" hidden="1">'資料3-1.客戶資料明細'!$A$3:$N$15</definedName>
    <definedName name="_xlnm._FilterDatabase" localSheetId="9" hidden="1">'資料3-2商品明細'!$A$1:$G$87</definedName>
    <definedName name="客戶資料明細">'資料3-1.客戶資料明細'!$A$4:$N$15</definedName>
    <definedName name="員工成績">'計算員工在職訓練成績  (完成)'!$A$3:$P$14</definedName>
    <definedName name="商品明細">'資料3-2商品明細'!$A$2:$G$87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35" l="1"/>
  <c r="C6" i="135"/>
  <c r="C7" i="135"/>
  <c r="C4" i="135"/>
  <c r="C5" i="56"/>
  <c r="C6" i="56"/>
  <c r="C7" i="56"/>
  <c r="C4" i="56"/>
  <c r="E3" i="46"/>
  <c r="E4" i="46"/>
  <c r="E5" i="46"/>
  <c r="E6" i="46"/>
  <c r="E7" i="46"/>
  <c r="E2" i="46"/>
  <c r="D12" i="46"/>
  <c r="E12" i="46" s="1"/>
  <c r="D13" i="46"/>
  <c r="D14" i="46"/>
  <c r="E14" i="46" s="1"/>
  <c r="D15" i="46"/>
  <c r="D16" i="46"/>
  <c r="E16" i="46" s="1"/>
  <c r="D11" i="46"/>
  <c r="E11" i="46" s="1"/>
  <c r="B18" i="165"/>
  <c r="B12" i="165" a="1"/>
  <c r="B12" i="165" s="1"/>
  <c r="E11" i="165"/>
  <c r="B13" i="164"/>
  <c r="E11" i="164"/>
  <c r="E12" i="164"/>
  <c r="E10" i="165"/>
  <c r="F19" i="149"/>
  <c r="F19" i="146"/>
  <c r="G10" i="146"/>
  <c r="G11" i="146"/>
  <c r="G12" i="146"/>
  <c r="G13" i="146"/>
  <c r="G14" i="146"/>
  <c r="G15" i="146"/>
  <c r="G16" i="146"/>
  <c r="G17" i="146"/>
  <c r="G18" i="146"/>
  <c r="G9" i="146"/>
  <c r="E13" i="46"/>
  <c r="E15" i="46"/>
  <c r="C3" i="46"/>
  <c r="D3" i="46"/>
  <c r="C4" i="46"/>
  <c r="D4" i="46"/>
  <c r="C5" i="46"/>
  <c r="D5" i="46"/>
  <c r="C6" i="46"/>
  <c r="D6" i="46"/>
  <c r="C7" i="46"/>
  <c r="D7" i="46"/>
  <c r="D2" i="46"/>
  <c r="C2" i="46"/>
  <c r="K3" i="134"/>
  <c r="K4" i="134"/>
  <c r="K5" i="134"/>
  <c r="K6" i="134"/>
  <c r="K7" i="134"/>
  <c r="K2" i="134"/>
  <c r="H3" i="134"/>
  <c r="I3" i="134"/>
  <c r="H4" i="134"/>
  <c r="I4" i="134"/>
  <c r="H5" i="134"/>
  <c r="I5" i="134"/>
  <c r="H6" i="134"/>
  <c r="I6" i="134"/>
  <c r="H7" i="134"/>
  <c r="I7" i="134"/>
  <c r="I2" i="134"/>
  <c r="H2" i="134"/>
  <c r="E12" i="134"/>
  <c r="E13" i="134"/>
  <c r="E14" i="134"/>
  <c r="E15" i="134"/>
  <c r="E16" i="134"/>
  <c r="E11" i="134"/>
  <c r="D12" i="134"/>
  <c r="D13" i="134"/>
  <c r="D14" i="134"/>
  <c r="D15" i="134"/>
  <c r="D16" i="134"/>
  <c r="D11" i="134"/>
  <c r="E2" i="134"/>
  <c r="C3" i="134"/>
  <c r="E3" i="134" s="1"/>
  <c r="D3" i="134"/>
  <c r="C4" i="134"/>
  <c r="E4" i="134" s="1"/>
  <c r="D4" i="134"/>
  <c r="C5" i="134"/>
  <c r="E5" i="134" s="1"/>
  <c r="D5" i="134"/>
  <c r="C6" i="134"/>
  <c r="E6" i="134" s="1"/>
  <c r="D6" i="134"/>
  <c r="C7" i="134"/>
  <c r="E7" i="134" s="1"/>
  <c r="D7" i="134"/>
  <c r="C2" i="134"/>
  <c r="D2" i="134"/>
  <c r="D21" i="162"/>
  <c r="C17" i="162" s="1"/>
  <c r="D20" i="162"/>
  <c r="C16" i="162" s="1"/>
  <c r="C19" i="161"/>
  <c r="C17" i="161"/>
  <c r="C18" i="161"/>
  <c r="C16" i="161"/>
  <c r="D23" i="161"/>
  <c r="D24" i="161"/>
  <c r="D25" i="161"/>
  <c r="D22" i="161"/>
  <c r="C4" i="170"/>
  <c r="C3" i="170"/>
  <c r="B5" i="170" s="1"/>
  <c r="C4" i="169"/>
  <c r="C3" i="169"/>
  <c r="B5" i="169" l="1"/>
  <c r="D12" i="153"/>
  <c r="E12" i="153"/>
  <c r="C12" i="153"/>
  <c r="F3" i="153"/>
  <c r="F4" i="153"/>
  <c r="F5" i="153"/>
  <c r="F6" i="153"/>
  <c r="F7" i="153"/>
  <c r="F8" i="153"/>
  <c r="F9" i="153"/>
  <c r="F10" i="153"/>
  <c r="F11" i="153"/>
  <c r="F2" i="153"/>
  <c r="F12" i="153" s="1"/>
  <c r="D12" i="152"/>
  <c r="C12" i="152"/>
  <c r="E3" i="152"/>
  <c r="F3" i="152" s="1"/>
  <c r="E4" i="152"/>
  <c r="F4" i="152" s="1"/>
  <c r="E5" i="152"/>
  <c r="F5" i="152" s="1"/>
  <c r="E6" i="152"/>
  <c r="F6" i="152" s="1"/>
  <c r="E7" i="152"/>
  <c r="F7" i="152" s="1"/>
  <c r="E8" i="152"/>
  <c r="F8" i="152" s="1"/>
  <c r="E9" i="152"/>
  <c r="F9" i="152" s="1"/>
  <c r="E10" i="152"/>
  <c r="F10" i="152" s="1"/>
  <c r="E11" i="152"/>
  <c r="F11" i="152" s="1"/>
  <c r="E2" i="152"/>
  <c r="E12" i="152" s="1"/>
  <c r="C9" i="145"/>
  <c r="C8" i="145"/>
  <c r="C7" i="145"/>
  <c r="C6" i="145"/>
  <c r="C5" i="145"/>
  <c r="C4" i="145"/>
  <c r="G4" i="160"/>
  <c r="C7" i="160"/>
  <c r="C6" i="160"/>
  <c r="C5" i="160"/>
  <c r="C4" i="160"/>
  <c r="I8" i="159"/>
  <c r="I9" i="159"/>
  <c r="I10" i="159"/>
  <c r="I11" i="159"/>
  <c r="G4" i="159"/>
  <c r="I4" i="159" s="1"/>
  <c r="G5" i="159"/>
  <c r="I5" i="159" s="1"/>
  <c r="G6" i="159"/>
  <c r="I6" i="159" s="1"/>
  <c r="G7" i="159"/>
  <c r="I7" i="159" s="1"/>
  <c r="G8" i="159"/>
  <c r="G9" i="159"/>
  <c r="G10" i="159"/>
  <c r="G11" i="159"/>
  <c r="G12" i="159"/>
  <c r="I12" i="159" s="1"/>
  <c r="G13" i="159"/>
  <c r="I13" i="159" s="1"/>
  <c r="K13" i="159" s="1"/>
  <c r="G14" i="159"/>
  <c r="I14" i="159" s="1"/>
  <c r="K14" i="159" s="1"/>
  <c r="G3" i="159"/>
  <c r="I3" i="159" s="1"/>
  <c r="K3" i="159" s="1"/>
  <c r="K10" i="159" l="1"/>
  <c r="K9" i="159"/>
  <c r="K8" i="159"/>
  <c r="K7" i="159"/>
  <c r="K6" i="159"/>
  <c r="K5" i="159"/>
  <c r="K12" i="159"/>
  <c r="G5" i="160"/>
  <c r="K4" i="159"/>
  <c r="G6" i="160" s="1"/>
  <c r="K11" i="159"/>
  <c r="F2" i="152"/>
  <c r="F12" i="152" s="1"/>
  <c r="C3" i="168"/>
  <c r="C2" i="168"/>
  <c r="C3" i="167"/>
  <c r="C2" i="167"/>
  <c r="G14" i="149"/>
  <c r="C10" i="149"/>
  <c r="D10" i="149"/>
  <c r="E10" i="149"/>
  <c r="G10" i="149" s="1"/>
  <c r="C11" i="149"/>
  <c r="D11" i="149"/>
  <c r="E11" i="149"/>
  <c r="G11" i="149" s="1"/>
  <c r="C12" i="149"/>
  <c r="D12" i="149"/>
  <c r="E12" i="149"/>
  <c r="G12" i="149" s="1"/>
  <c r="C13" i="149"/>
  <c r="D13" i="149"/>
  <c r="E13" i="149"/>
  <c r="G13" i="149" s="1"/>
  <c r="C14" i="149"/>
  <c r="D14" i="149"/>
  <c r="E14" i="149"/>
  <c r="C15" i="149"/>
  <c r="D15" i="149"/>
  <c r="E15" i="149"/>
  <c r="G15" i="149" s="1"/>
  <c r="C16" i="149"/>
  <c r="D16" i="149"/>
  <c r="E16" i="149"/>
  <c r="G16" i="149" s="1"/>
  <c r="C17" i="149"/>
  <c r="D17" i="149"/>
  <c r="E17" i="149"/>
  <c r="G17" i="149" s="1"/>
  <c r="C18" i="149"/>
  <c r="D18" i="149"/>
  <c r="E18" i="149"/>
  <c r="G18" i="149" s="1"/>
  <c r="C9" i="149"/>
  <c r="E9" i="149"/>
  <c r="G9" i="149" s="1"/>
  <c r="D9" i="149"/>
  <c r="B10" i="149"/>
  <c r="B11" i="149"/>
  <c r="B12" i="149"/>
  <c r="B13" i="149"/>
  <c r="B14" i="149"/>
  <c r="B15" i="149"/>
  <c r="B16" i="149"/>
  <c r="B17" i="149"/>
  <c r="B18" i="149"/>
  <c r="B9" i="149"/>
  <c r="N5" i="147"/>
  <c r="N6" i="147"/>
  <c r="N7" i="147"/>
  <c r="N8" i="147"/>
  <c r="N9" i="147"/>
  <c r="N10" i="147"/>
  <c r="N11" i="147"/>
  <c r="C23" i="146" s="1"/>
  <c r="N12" i="147"/>
  <c r="N13" i="147"/>
  <c r="C23" i="149" s="1"/>
  <c r="N14" i="147"/>
  <c r="N15" i="147"/>
  <c r="N4" i="147"/>
  <c r="C26" i="149"/>
  <c r="C24" i="149"/>
  <c r="C25" i="149"/>
  <c r="F5" i="149"/>
  <c r="C6" i="149"/>
  <c r="C10" i="146"/>
  <c r="D10" i="146"/>
  <c r="E10" i="146"/>
  <c r="C11" i="146"/>
  <c r="D11" i="146"/>
  <c r="E11" i="146"/>
  <c r="C12" i="146"/>
  <c r="D12" i="146"/>
  <c r="E12" i="146"/>
  <c r="C13" i="146"/>
  <c r="D13" i="146"/>
  <c r="E13" i="146"/>
  <c r="C14" i="146"/>
  <c r="D14" i="146"/>
  <c r="E14" i="146"/>
  <c r="C15" i="146"/>
  <c r="D15" i="146"/>
  <c r="E15" i="146"/>
  <c r="C16" i="146"/>
  <c r="D16" i="146"/>
  <c r="E16" i="146"/>
  <c r="C17" i="146"/>
  <c r="D17" i="146"/>
  <c r="E17" i="146"/>
  <c r="C18" i="146"/>
  <c r="D18" i="146"/>
  <c r="E18" i="146"/>
  <c r="E9" i="146"/>
  <c r="D9" i="146"/>
  <c r="C9" i="146"/>
  <c r="B10" i="146"/>
  <c r="B11" i="146"/>
  <c r="B12" i="146"/>
  <c r="B13" i="146"/>
  <c r="B14" i="146"/>
  <c r="B15" i="146"/>
  <c r="B16" i="146"/>
  <c r="B17" i="146"/>
  <c r="B18" i="146"/>
  <c r="B9" i="146"/>
  <c r="C26" i="146"/>
  <c r="C25" i="146"/>
  <c r="C24" i="146"/>
  <c r="F5" i="146"/>
  <c r="C6" i="146"/>
  <c r="H6" i="159"/>
  <c r="H7" i="159"/>
  <c r="H8" i="159"/>
  <c r="H9" i="159"/>
  <c r="H14" i="159"/>
  <c r="F3" i="159"/>
  <c r="J3" i="159" s="1"/>
  <c r="F14" i="159"/>
  <c r="F4" i="159"/>
  <c r="F5" i="159"/>
  <c r="H5" i="159" s="1"/>
  <c r="F6" i="159"/>
  <c r="F7" i="159"/>
  <c r="F8" i="159"/>
  <c r="F9" i="159"/>
  <c r="F10" i="159"/>
  <c r="H10" i="159" s="1"/>
  <c r="F11" i="159"/>
  <c r="F12" i="159"/>
  <c r="F13" i="159"/>
  <c r="H13" i="159" s="1"/>
  <c r="C9" i="137"/>
  <c r="C8" i="137"/>
  <c r="C7" i="137"/>
  <c r="C6" i="137"/>
  <c r="C5" i="137"/>
  <c r="C4" i="137"/>
  <c r="J12" i="159" l="1"/>
  <c r="E4" i="160"/>
  <c r="J4" i="159"/>
  <c r="E6" i="160" s="1"/>
  <c r="J11" i="159"/>
  <c r="J14" i="159"/>
  <c r="J9" i="159"/>
  <c r="H3" i="159"/>
  <c r="J10" i="159"/>
  <c r="J8" i="159"/>
  <c r="J7" i="159"/>
  <c r="J6" i="159"/>
  <c r="H12" i="159"/>
  <c r="H4" i="159"/>
  <c r="E5" i="160" s="1"/>
  <c r="J13" i="159"/>
  <c r="J5" i="159"/>
  <c r="H11" i="159"/>
  <c r="J4" i="143" l="1"/>
  <c r="J5" i="143"/>
  <c r="J6" i="143"/>
  <c r="J7" i="143"/>
  <c r="J8" i="143"/>
  <c r="K8" i="143" s="1"/>
  <c r="P8" i="143" s="1"/>
  <c r="J9" i="143"/>
  <c r="K9" i="143" s="1"/>
  <c r="P9" i="143" s="1"/>
  <c r="J10" i="143"/>
  <c r="K10" i="143" s="1"/>
  <c r="P10" i="143" s="1"/>
  <c r="J11" i="143"/>
  <c r="M11" i="143" s="1"/>
  <c r="J12" i="143"/>
  <c r="J13" i="143"/>
  <c r="J14" i="143"/>
  <c r="J3" i="143"/>
  <c r="I4" i="143"/>
  <c r="O4" i="143" s="1"/>
  <c r="I9" i="143"/>
  <c r="O9" i="143" s="1"/>
  <c r="I10" i="143"/>
  <c r="O10" i="143" s="1"/>
  <c r="I12" i="143"/>
  <c r="O12" i="143" s="1"/>
  <c r="H4" i="143"/>
  <c r="H5" i="143"/>
  <c r="H6" i="143"/>
  <c r="H7" i="143"/>
  <c r="H8" i="143"/>
  <c r="L8" i="143" s="1"/>
  <c r="H9" i="143"/>
  <c r="H10" i="143"/>
  <c r="H11" i="143"/>
  <c r="I11" i="143" s="1"/>
  <c r="O11" i="143" s="1"/>
  <c r="H12" i="143"/>
  <c r="H13" i="143"/>
  <c r="H14" i="143"/>
  <c r="H3" i="143"/>
  <c r="L3" i="143" l="1"/>
  <c r="L7" i="143"/>
  <c r="M3" i="143"/>
  <c r="N3" i="143" s="1"/>
  <c r="M7" i="143"/>
  <c r="N7" i="143" s="1"/>
  <c r="K11" i="143"/>
  <c r="P11" i="143" s="1"/>
  <c r="M14" i="143"/>
  <c r="M6" i="143"/>
  <c r="M13" i="143"/>
  <c r="N13" i="143" s="1"/>
  <c r="M5" i="143"/>
  <c r="M4" i="143"/>
  <c r="N4" i="143" s="1"/>
  <c r="K3" i="143"/>
  <c r="K7" i="143"/>
  <c r="P7" i="143" s="1"/>
  <c r="L14" i="143"/>
  <c r="L6" i="143"/>
  <c r="L5" i="143"/>
  <c r="L4" i="143"/>
  <c r="I8" i="143"/>
  <c r="O8" i="143" s="1"/>
  <c r="L11" i="143"/>
  <c r="N11" i="143" s="1"/>
  <c r="I7" i="143"/>
  <c r="O7" i="143" s="1"/>
  <c r="L10" i="143"/>
  <c r="I14" i="143"/>
  <c r="O14" i="143" s="1"/>
  <c r="I6" i="143"/>
  <c r="O6" i="143" s="1"/>
  <c r="M10" i="143"/>
  <c r="N10" i="143" s="1"/>
  <c r="K14" i="143"/>
  <c r="P14" i="143" s="1"/>
  <c r="K6" i="143"/>
  <c r="P6" i="143" s="1"/>
  <c r="L13" i="143"/>
  <c r="L12" i="143"/>
  <c r="E4" i="137"/>
  <c r="M12" i="143"/>
  <c r="I3" i="143"/>
  <c r="L9" i="143"/>
  <c r="I13" i="143"/>
  <c r="O13" i="143" s="1"/>
  <c r="I5" i="143"/>
  <c r="O5" i="143" s="1"/>
  <c r="M9" i="143"/>
  <c r="K13" i="143"/>
  <c r="P13" i="143" s="1"/>
  <c r="K5" i="143"/>
  <c r="P5" i="143" s="1"/>
  <c r="M8" i="143"/>
  <c r="N8" i="143" s="1"/>
  <c r="K12" i="143"/>
  <c r="K4" i="143"/>
  <c r="P4" i="143" s="1"/>
  <c r="D17" i="155"/>
  <c r="E17" i="155" s="1"/>
  <c r="E9" i="166"/>
  <c r="E10" i="166"/>
  <c r="B11" i="166"/>
  <c r="B17" i="166"/>
  <c r="C17" i="163"/>
  <c r="C18" i="163"/>
  <c r="E5" i="137" l="1"/>
  <c r="P12" i="143"/>
  <c r="O3" i="143"/>
  <c r="B17" i="143"/>
  <c r="B16" i="143"/>
  <c r="N6" i="143"/>
  <c r="E6" i="137"/>
  <c r="N12" i="143"/>
  <c r="N14" i="143"/>
  <c r="N9" i="143"/>
  <c r="P3" i="143"/>
  <c r="B20" i="143"/>
  <c r="B19" i="143"/>
  <c r="N5" i="143"/>
  <c r="J14" i="158"/>
  <c r="K14" i="158" s="1"/>
  <c r="I14" i="158"/>
  <c r="O14" i="158" s="1"/>
  <c r="H14" i="158"/>
  <c r="J13" i="158"/>
  <c r="K13" i="158" s="1"/>
  <c r="I13" i="158"/>
  <c r="H13" i="158"/>
  <c r="K12" i="158"/>
  <c r="P12" i="158" s="1"/>
  <c r="J12" i="158"/>
  <c r="I12" i="158"/>
  <c r="O12" i="158" s="1"/>
  <c r="H12" i="158"/>
  <c r="J11" i="158"/>
  <c r="I11" i="158"/>
  <c r="H11" i="158"/>
  <c r="E4" i="145" s="1"/>
  <c r="J10" i="158"/>
  <c r="K10" i="158" s="1"/>
  <c r="I10" i="158"/>
  <c r="O10" i="158" s="1"/>
  <c r="H10" i="158"/>
  <c r="J9" i="158"/>
  <c r="K9" i="158" s="1"/>
  <c r="I9" i="158"/>
  <c r="H9" i="158"/>
  <c r="K8" i="158"/>
  <c r="P8" i="158" s="1"/>
  <c r="J8" i="158"/>
  <c r="I8" i="158"/>
  <c r="O8" i="158" s="1"/>
  <c r="H8" i="158"/>
  <c r="J7" i="158"/>
  <c r="K7" i="158" s="1"/>
  <c r="I7" i="158"/>
  <c r="O7" i="158" s="1"/>
  <c r="H7" i="158"/>
  <c r="J6" i="158"/>
  <c r="K6" i="158" s="1"/>
  <c r="I6" i="158"/>
  <c r="O6" i="158" s="1"/>
  <c r="H6" i="158"/>
  <c r="J5" i="158"/>
  <c r="K5" i="158" s="1"/>
  <c r="I5" i="158"/>
  <c r="H5" i="158"/>
  <c r="K4" i="158"/>
  <c r="P4" i="158" s="1"/>
  <c r="J4" i="158"/>
  <c r="I4" i="158"/>
  <c r="O4" i="158" s="1"/>
  <c r="H4" i="158"/>
  <c r="J3" i="158"/>
  <c r="K3" i="158" s="1"/>
  <c r="I3" i="158"/>
  <c r="H3" i="158"/>
  <c r="L4" i="158" l="1"/>
  <c r="L8" i="158"/>
  <c r="L12" i="158"/>
  <c r="L5" i="158"/>
  <c r="B16" i="158"/>
  <c r="O11" i="158"/>
  <c r="E5" i="145"/>
  <c r="L9" i="158"/>
  <c r="K11" i="158"/>
  <c r="G5" i="145" s="1"/>
  <c r="G4" i="145"/>
  <c r="L13" i="158"/>
  <c r="O13" i="158"/>
  <c r="O5" i="158"/>
  <c r="O9" i="158"/>
  <c r="P6" i="158"/>
  <c r="M6" i="158"/>
  <c r="B20" i="158"/>
  <c r="B19" i="158"/>
  <c r="M3" i="158"/>
  <c r="P3" i="158"/>
  <c r="M9" i="158"/>
  <c r="N9" i="158" s="1"/>
  <c r="P9" i="158"/>
  <c r="P7" i="158"/>
  <c r="M7" i="158"/>
  <c r="N13" i="158"/>
  <c r="P10" i="158"/>
  <c r="M10" i="158"/>
  <c r="M13" i="158"/>
  <c r="P13" i="158"/>
  <c r="P11" i="158"/>
  <c r="M11" i="158"/>
  <c r="G6" i="145" s="1"/>
  <c r="M5" i="158"/>
  <c r="N5" i="158" s="1"/>
  <c r="P5" i="158"/>
  <c r="P14" i="158"/>
  <c r="M14" i="158"/>
  <c r="M4" i="158"/>
  <c r="N4" i="158" s="1"/>
  <c r="M8" i="158"/>
  <c r="N8" i="158" s="1"/>
  <c r="M12" i="158"/>
  <c r="N12" i="158" s="1"/>
  <c r="L7" i="158"/>
  <c r="B17" i="158"/>
  <c r="L11" i="158"/>
  <c r="L10" i="158"/>
  <c r="N10" i="158" s="1"/>
  <c r="L14" i="158"/>
  <c r="N14" i="158" s="1"/>
  <c r="O3" i="158"/>
  <c r="L3" i="158"/>
  <c r="N3" i="158" s="1"/>
  <c r="L6" i="158"/>
  <c r="N6" i="158" s="1"/>
  <c r="D22" i="155"/>
  <c r="D21" i="155"/>
  <c r="E21" i="155" s="1"/>
  <c r="F21" i="155" s="1"/>
  <c r="D20" i="155"/>
  <c r="E20" i="155" s="1"/>
  <c r="F20" i="155" s="1"/>
  <c r="D19" i="155"/>
  <c r="D18" i="155"/>
  <c r="F17" i="155"/>
  <c r="N11" i="158" l="1"/>
  <c r="E6" i="145"/>
  <c r="N7" i="158"/>
  <c r="E19" i="155"/>
  <c r="F19" i="155" s="1"/>
  <c r="E18" i="155"/>
  <c r="F18" i="155" s="1"/>
  <c r="E22" i="155"/>
  <c r="F22" i="155" s="1"/>
  <c r="G19" i="149" l="1"/>
  <c r="F6" i="149"/>
  <c r="G19" i="146" l="1"/>
  <c r="F6" i="14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員工資料-固定寬度" description="與活頁簿中 '員工資料-固定寬度' 查詢的連接。" type="5" refreshedVersion="6" background="1">
    <dbPr connection="Provider=Microsoft.Mashup.OleDb.1;Data Source=$Workbook$;Location=員工資料-固定寬度;Extended Properties=&quot;&quot;" command="SELECT * FROM [員工資料-固定寬度]"/>
  </connection>
  <connection id="2" xr16:uid="{00000000-0015-0000-FFFF-FFFF01000000}" keepAlive="1" name="查詢 - 員工資料-固定寬度 (2)" description="與活頁簿中 '員工資料-固定寬度 (2)' 查詢的連接。" type="5" refreshedVersion="6" background="1">
    <dbPr connection="Provider=Microsoft.Mashup.OleDb.1;Data Source=$Workbook$;Location=員工資料-固定寬度 (2);Extended Properties=&quot;&quot;" command="SELECT * FROM [員工資料-固定寬度 (2)]"/>
  </connection>
  <connection id="3" xr16:uid="{00000000-0015-0000-FFFF-FFFF02000000}" keepAlive="1" name="查詢 - 員工資料-固定寬度 (3)" description="與活頁簿中 '員工資料-固定寬度 (3)' 查詢的連接。" type="5" refreshedVersion="6" background="1">
    <dbPr connection="Provider=Microsoft.Mashup.OleDb.1;Data Source=$Workbook$;Location=員工資料-固定寬度 (3);Extended Properties=&quot;&quot;" command="SELECT * FROM [員工資料-固定寬度 (3)]"/>
  </connection>
  <connection id="4" xr16:uid="{00000000-0015-0000-FFFF-FFFF03000000}" keepAlive="1" name="查詢 - 學生基本資料" description="與活頁簿中 '學生基本資料' 查詢的連接。" type="5" refreshedVersion="6" background="1">
    <dbPr connection="Provider=Microsoft.Mashup.OleDb.1;Data Source=$Workbook$;Location=學生基本資料;Extended Properties=&quot;&quot;" command="SELECT * FROM [學生基本資料]"/>
  </connection>
  <connection id="5" xr16:uid="{00000000-0015-0000-FFFF-FFFF04000000}" keepAlive="1" name="查詢 - 學生基本資料 (2)" description="與活頁簿中 '學生基本資料 (2)' 查詢的連接。" type="5" refreshedVersion="6" background="1">
    <dbPr connection="Provider=Microsoft.Mashup.OleDb.1;Data Source=$Workbook$;Location=學生基本資料 (2);Extended Properties=&quot;&quot;" command="SELECT * FROM [學生基本資料 (2)]"/>
  </connection>
  <connection id="6" xr16:uid="{00000000-0015-0000-FFFF-FFFF05000000}" keepAlive="1" name="查詢 - 學生基本資料 (3)" description="與活頁簿中 '學生基本資料 (3)' 查詢的連接。" type="5" refreshedVersion="6" background="1">
    <dbPr connection="Provider=Microsoft.Mashup.OleDb.1;Data Source=$Workbook$;Location=學生基本資料 (3);Extended Properties=&quot;&quot;" command="SELECT * FROM [學生基本資料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<sst xmlns="http://schemas.openxmlformats.org/spreadsheetml/2006/main" count="1484" uniqueCount="759">
  <si>
    <t>員工編號</t>
    <phoneticPr fontId="6" type="noConversion"/>
  </si>
  <si>
    <t>姓名</t>
    <phoneticPr fontId="6" type="noConversion"/>
  </si>
  <si>
    <t>編號</t>
    <phoneticPr fontId="6" type="noConversion"/>
  </si>
  <si>
    <t>單價</t>
    <phoneticPr fontId="6" type="noConversion"/>
  </si>
  <si>
    <t>數量</t>
    <phoneticPr fontId="6" type="noConversion"/>
  </si>
  <si>
    <t>性別</t>
    <phoneticPr fontId="6" type="noConversion"/>
  </si>
  <si>
    <t>邵功新</t>
  </si>
  <si>
    <t>男</t>
    <phoneticPr fontId="6" type="noConversion"/>
  </si>
  <si>
    <t>沈靜芬</t>
  </si>
  <si>
    <t>女</t>
    <phoneticPr fontId="6" type="noConversion"/>
  </si>
  <si>
    <t>楊其峰</t>
  </si>
  <si>
    <t>盧孫妮</t>
  </si>
  <si>
    <t>李婉苓</t>
  </si>
  <si>
    <t>林基豐</t>
  </si>
  <si>
    <t>姓名</t>
    <phoneticPr fontId="6" type="noConversion"/>
  </si>
  <si>
    <t>地址</t>
    <phoneticPr fontId="6" type="noConversion"/>
  </si>
  <si>
    <t>台北市合江街15號</t>
    <phoneticPr fontId="6" type="noConversion"/>
  </si>
  <si>
    <t>桃園市成功路36號</t>
    <phoneticPr fontId="6" type="noConversion"/>
  </si>
  <si>
    <t>高雄市福建街136號</t>
    <phoneticPr fontId="6" type="noConversion"/>
  </si>
  <si>
    <t>新竹市中正路3號</t>
    <phoneticPr fontId="6" type="noConversion"/>
  </si>
  <si>
    <t>台北市龍江街245號</t>
    <phoneticPr fontId="6" type="noConversion"/>
  </si>
  <si>
    <t>台北市南京東路5號</t>
    <phoneticPr fontId="6" type="noConversion"/>
  </si>
  <si>
    <t>姓</t>
    <phoneticPr fontId="6" type="noConversion"/>
  </si>
  <si>
    <t>名</t>
    <phoneticPr fontId="6" type="noConversion"/>
  </si>
  <si>
    <t>台北市民生東路三段69號</t>
    <phoneticPr fontId="6" type="noConversion"/>
  </si>
  <si>
    <t>起始位置</t>
    <phoneticPr fontId="6" type="noConversion"/>
  </si>
  <si>
    <t>長度</t>
    <phoneticPr fontId="6" type="noConversion"/>
  </si>
  <si>
    <t>結果</t>
    <phoneticPr fontId="6" type="noConversion"/>
  </si>
  <si>
    <t>姓</t>
    <phoneticPr fontId="6" type="noConversion"/>
  </si>
  <si>
    <t>男</t>
    <phoneticPr fontId="6" type="noConversion"/>
  </si>
  <si>
    <t>女</t>
    <phoneticPr fontId="6" type="noConversion"/>
  </si>
  <si>
    <t>姓名</t>
    <phoneticPr fontId="6" type="noConversion"/>
  </si>
  <si>
    <t>性別</t>
    <phoneticPr fontId="6" type="noConversion"/>
  </si>
  <si>
    <t>地址</t>
    <phoneticPr fontId="6" type="noConversion"/>
  </si>
  <si>
    <t>台北市合江街15號</t>
    <phoneticPr fontId="6" type="noConversion"/>
  </si>
  <si>
    <t>桃園市成功路36號</t>
    <phoneticPr fontId="6" type="noConversion"/>
  </si>
  <si>
    <t>高雄市福建街136號</t>
    <phoneticPr fontId="6" type="noConversion"/>
  </si>
  <si>
    <t>新竹市中正路3號</t>
    <phoneticPr fontId="6" type="noConversion"/>
  </si>
  <si>
    <t>台北市龍江街245號</t>
    <phoneticPr fontId="6" type="noConversion"/>
  </si>
  <si>
    <t>台北市南京東路5號</t>
    <phoneticPr fontId="6" type="noConversion"/>
  </si>
  <si>
    <t>姓</t>
    <phoneticPr fontId="6" type="noConversion"/>
  </si>
  <si>
    <t>名</t>
    <phoneticPr fontId="6" type="noConversion"/>
  </si>
  <si>
    <t>男</t>
    <phoneticPr fontId="6" type="noConversion"/>
  </si>
  <si>
    <t>女</t>
    <phoneticPr fontId="6" type="noConversion"/>
  </si>
  <si>
    <t>稱呼1</t>
    <phoneticPr fontId="6" type="noConversion"/>
  </si>
  <si>
    <t>稱呼2</t>
  </si>
  <si>
    <t>請輸入員工編號：</t>
    <phoneticPr fontId="6" type="noConversion"/>
  </si>
  <si>
    <t>查詢結果如下：</t>
    <phoneticPr fontId="6" type="noConversion"/>
  </si>
  <si>
    <t>員工姓名</t>
    <phoneticPr fontId="6" type="noConversion"/>
  </si>
  <si>
    <t>總分</t>
    <phoneticPr fontId="6" type="noConversion"/>
  </si>
  <si>
    <t>電腦應用</t>
    <phoneticPr fontId="6" type="noConversion"/>
  </si>
  <si>
    <t>平均</t>
    <phoneticPr fontId="6" type="noConversion"/>
  </si>
  <si>
    <t>英文對話</t>
    <phoneticPr fontId="6" type="noConversion"/>
  </si>
  <si>
    <t>名次</t>
    <phoneticPr fontId="6" type="noConversion"/>
  </si>
  <si>
    <t>銷售策略</t>
    <phoneticPr fontId="6" type="noConversion"/>
  </si>
  <si>
    <t>業務推廣</t>
    <phoneticPr fontId="6" type="noConversion"/>
  </si>
  <si>
    <t>經營理念</t>
    <phoneticPr fontId="6" type="noConversion"/>
  </si>
  <si>
    <t>學生姓名</t>
    <phoneticPr fontId="6" type="noConversion"/>
  </si>
  <si>
    <t>座號</t>
    <phoneticPr fontId="6" type="noConversion"/>
  </si>
  <si>
    <t>英文</t>
    <phoneticPr fontId="6" type="noConversion"/>
  </si>
  <si>
    <t>數學</t>
    <phoneticPr fontId="6" type="noConversion"/>
  </si>
  <si>
    <t>加權總分</t>
    <phoneticPr fontId="6" type="noConversion"/>
  </si>
  <si>
    <t>加權平均</t>
    <phoneticPr fontId="6" type="noConversion"/>
  </si>
  <si>
    <t>加權名次</t>
    <phoneticPr fontId="6" type="noConversion"/>
  </si>
  <si>
    <t>林子杰</t>
    <phoneticPr fontId="6" type="noConversion"/>
  </si>
  <si>
    <t>李宗勳</t>
    <phoneticPr fontId="6" type="noConversion"/>
  </si>
  <si>
    <t>國文</t>
    <phoneticPr fontId="6" type="noConversion"/>
  </si>
  <si>
    <t>蔡昌洲</t>
    <phoneticPr fontId="6" type="noConversion"/>
  </si>
  <si>
    <t>何福謀</t>
    <phoneticPr fontId="6" type="noConversion"/>
  </si>
  <si>
    <t>蔡楨珍</t>
    <phoneticPr fontId="6" type="noConversion"/>
  </si>
  <si>
    <t>王貞琇</t>
    <phoneticPr fontId="6" type="noConversion"/>
  </si>
  <si>
    <t>郭佳琳</t>
    <phoneticPr fontId="6" type="noConversion"/>
  </si>
  <si>
    <t>葉千瑜</t>
    <phoneticPr fontId="6" type="noConversion"/>
  </si>
  <si>
    <t>郭佳華</t>
    <phoneticPr fontId="6" type="noConversion"/>
  </si>
  <si>
    <t>彭天慈</t>
    <phoneticPr fontId="6" type="noConversion"/>
  </si>
  <si>
    <t>曾雅琪</t>
    <phoneticPr fontId="6" type="noConversion"/>
  </si>
  <si>
    <t>陳光輝</t>
    <phoneticPr fontId="6" type="noConversion"/>
  </si>
  <si>
    <t>原始總分</t>
    <phoneticPr fontId="6" type="noConversion"/>
  </si>
  <si>
    <t>原始平均</t>
    <phoneticPr fontId="6" type="noConversion"/>
  </si>
  <si>
    <t>原始名次</t>
    <phoneticPr fontId="6" type="noConversion"/>
  </si>
  <si>
    <t>原始分數
等第</t>
    <phoneticPr fontId="6" type="noConversion"/>
  </si>
  <si>
    <t>加權分數
等第</t>
    <phoneticPr fontId="6" type="noConversion"/>
  </si>
  <si>
    <t>員工編號</t>
    <phoneticPr fontId="6" type="noConversion"/>
  </si>
  <si>
    <t>員工姓名</t>
    <phoneticPr fontId="6" type="noConversion"/>
  </si>
  <si>
    <t>電腦應用</t>
    <phoneticPr fontId="6" type="noConversion"/>
  </si>
  <si>
    <t>英文對話</t>
    <phoneticPr fontId="6" type="noConversion"/>
  </si>
  <si>
    <t>銷售策略</t>
    <phoneticPr fontId="6" type="noConversion"/>
  </si>
  <si>
    <t>業務推廣</t>
    <phoneticPr fontId="6" type="noConversion"/>
  </si>
  <si>
    <t>經營理念</t>
    <phoneticPr fontId="6" type="noConversion"/>
  </si>
  <si>
    <t>原始
總分</t>
    <phoneticPr fontId="6" type="noConversion"/>
  </si>
  <si>
    <t>原始
總平均</t>
    <phoneticPr fontId="6" type="noConversion"/>
  </si>
  <si>
    <t>加權
總分</t>
    <phoneticPr fontId="6" type="noConversion"/>
  </si>
  <si>
    <t>加權
總平均</t>
    <phoneticPr fontId="6" type="noConversion"/>
  </si>
  <si>
    <t>原始
名次</t>
    <phoneticPr fontId="6" type="noConversion"/>
  </si>
  <si>
    <t>加權
名次</t>
    <phoneticPr fontId="6" type="noConversion"/>
  </si>
  <si>
    <t>加權與否
比較結果</t>
    <phoneticPr fontId="6" type="noConversion"/>
  </si>
  <si>
    <t>學分數</t>
    <phoneticPr fontId="6" type="noConversion"/>
  </si>
  <si>
    <t>蔡楨珍</t>
    <phoneticPr fontId="6" type="noConversion"/>
  </si>
  <si>
    <t>郭佳琳</t>
    <phoneticPr fontId="6" type="noConversion"/>
  </si>
  <si>
    <t>葉千瑜</t>
    <phoneticPr fontId="6" type="noConversion"/>
  </si>
  <si>
    <t>郭佳華</t>
    <phoneticPr fontId="6" type="noConversion"/>
  </si>
  <si>
    <t>彭天慈</t>
    <phoneticPr fontId="6" type="noConversion"/>
  </si>
  <si>
    <t>曾雅琪</t>
    <phoneticPr fontId="6" type="noConversion"/>
  </si>
  <si>
    <t>王貞琇</t>
    <phoneticPr fontId="6" type="noConversion"/>
  </si>
  <si>
    <t>陳光輝</t>
    <phoneticPr fontId="6" type="noConversion"/>
  </si>
  <si>
    <t>林子杰</t>
    <phoneticPr fontId="6" type="noConversion"/>
  </si>
  <si>
    <t>李宗勳</t>
    <phoneticPr fontId="6" type="noConversion"/>
  </si>
  <si>
    <t>蔡昌洲</t>
    <phoneticPr fontId="6" type="noConversion"/>
  </si>
  <si>
    <t>何福謀</t>
    <phoneticPr fontId="6" type="noConversion"/>
  </si>
  <si>
    <t>原始平均合格人數</t>
    <phoneticPr fontId="6" type="noConversion"/>
  </si>
  <si>
    <t>原始平均合不合格人數</t>
    <phoneticPr fontId="6" type="noConversion"/>
  </si>
  <si>
    <t>加權平均合格人數</t>
    <phoneticPr fontId="6" type="noConversion"/>
  </si>
  <si>
    <t>加權平均合不合格人數</t>
    <phoneticPr fontId="6" type="noConversion"/>
  </si>
  <si>
    <t>分數</t>
    <phoneticPr fontId="6" type="noConversion"/>
  </si>
  <si>
    <t>等第</t>
    <phoneticPr fontId="6" type="noConversion"/>
  </si>
  <si>
    <t>&gt;=90</t>
    <phoneticPr fontId="6" type="noConversion"/>
  </si>
  <si>
    <t>優等</t>
    <phoneticPr fontId="6" type="noConversion"/>
  </si>
  <si>
    <t>&lt;90且&gt;=80</t>
    <phoneticPr fontId="6" type="noConversion"/>
  </si>
  <si>
    <t>甲等</t>
    <phoneticPr fontId="6" type="noConversion"/>
  </si>
  <si>
    <t>&lt;80且&gt;=70</t>
    <phoneticPr fontId="6" type="noConversion"/>
  </si>
  <si>
    <t>乙等</t>
    <phoneticPr fontId="6" type="noConversion"/>
  </si>
  <si>
    <t>&lt;70且&gt;=60</t>
    <phoneticPr fontId="6" type="noConversion"/>
  </si>
  <si>
    <t>丙等</t>
    <phoneticPr fontId="6" type="noConversion"/>
  </si>
  <si>
    <t>&lt;60</t>
    <phoneticPr fontId="6" type="noConversion"/>
  </si>
  <si>
    <t>不及格</t>
    <phoneticPr fontId="6" type="noConversion"/>
  </si>
  <si>
    <t xml:space="preserve">地址：台北市公園路 30 號 </t>
    <phoneticPr fontId="6" type="noConversion"/>
  </si>
  <si>
    <t>電話：(02) 2311-1213　傳真：(02) 2311-1275</t>
    <phoneticPr fontId="6" type="noConversion"/>
  </si>
  <si>
    <t>網址：http://www.top.com.tw</t>
    <phoneticPr fontId="6" type="noConversion"/>
  </si>
  <si>
    <t>客戶編號：</t>
    <phoneticPr fontId="6" type="noConversion"/>
  </si>
  <si>
    <t>出貨單號：</t>
    <phoneticPr fontId="6" type="noConversion"/>
  </si>
  <si>
    <t>客戶名稱：</t>
    <phoneticPr fontId="6" type="noConversion"/>
  </si>
  <si>
    <t>出貨日期：</t>
    <phoneticPr fontId="6" type="noConversion"/>
  </si>
  <si>
    <t>商品編號</t>
    <phoneticPr fontId="6" type="noConversion"/>
  </si>
  <si>
    <t>商品類別</t>
    <phoneticPr fontId="6" type="noConversion"/>
  </si>
  <si>
    <t>商品名稱</t>
    <phoneticPr fontId="6" type="noConversion"/>
  </si>
  <si>
    <t>單位</t>
    <phoneticPr fontId="6" type="noConversion"/>
  </si>
  <si>
    <t>小計金額</t>
    <phoneticPr fontId="6" type="noConversion"/>
  </si>
  <si>
    <t>總　計：</t>
    <phoneticPr fontId="6" type="noConversion"/>
  </si>
  <si>
    <t>送貨方式：</t>
    <phoneticPr fontId="6" type="noConversion"/>
  </si>
  <si>
    <t>送貨地點：</t>
    <phoneticPr fontId="6" type="noConversion"/>
  </si>
  <si>
    <t>連絡人：</t>
    <phoneticPr fontId="6" type="noConversion"/>
  </si>
  <si>
    <t>連絡人職稱：</t>
    <phoneticPr fontId="6" type="noConversion"/>
  </si>
  <si>
    <t>備註：</t>
    <phoneticPr fontId="6" type="noConversion"/>
  </si>
  <si>
    <t>客戶編號</t>
    <phoneticPr fontId="6" type="noConversion"/>
  </si>
  <si>
    <t>客戶名稱</t>
    <phoneticPr fontId="6" type="noConversion"/>
  </si>
  <si>
    <t>客戶連絡人</t>
  </si>
  <si>
    <t>客戶連絡人職稱</t>
  </si>
  <si>
    <t>客戶郵遞區號</t>
  </si>
  <si>
    <t>客戶城市</t>
  </si>
  <si>
    <t>客戶行政區</t>
  </si>
  <si>
    <t>客戶地址</t>
  </si>
  <si>
    <t>客戶行動電話</t>
  </si>
  <si>
    <t>客戶0800服務電話</t>
  </si>
  <si>
    <t>客戶電話</t>
  </si>
  <si>
    <t>客戶傳真</t>
  </si>
  <si>
    <t>AA1001</t>
    <phoneticPr fontId="6" type="noConversion"/>
  </si>
  <si>
    <t>巨大實業</t>
    <phoneticPr fontId="6" type="noConversion"/>
  </si>
  <si>
    <t>謝小姐</t>
    <phoneticPr fontId="6" type="noConversion"/>
  </si>
  <si>
    <t>業務助理</t>
    <phoneticPr fontId="6" type="noConversion"/>
  </si>
  <si>
    <t>台北市</t>
    <phoneticPr fontId="6" type="noConversion"/>
  </si>
  <si>
    <t>中正區</t>
    <phoneticPr fontId="6" type="noConversion"/>
  </si>
  <si>
    <t>新生南路1段162號</t>
    <phoneticPr fontId="6" type="noConversion"/>
  </si>
  <si>
    <t>AA1002</t>
    <phoneticPr fontId="6" type="noConversion"/>
  </si>
  <si>
    <t>東元實業</t>
    <phoneticPr fontId="6" type="noConversion"/>
  </si>
  <si>
    <t>陳小姐</t>
    <phoneticPr fontId="6" type="noConversion"/>
  </si>
  <si>
    <t>採購助理</t>
    <phoneticPr fontId="6" type="noConversion"/>
  </si>
  <si>
    <t>244</t>
    <phoneticPr fontId="6" type="noConversion"/>
  </si>
  <si>
    <t>台北縣</t>
    <phoneticPr fontId="6" type="noConversion"/>
  </si>
  <si>
    <t>林口鄉</t>
    <phoneticPr fontId="6" type="noConversion"/>
  </si>
  <si>
    <t>中正路115號</t>
    <phoneticPr fontId="6" type="noConversion"/>
  </si>
  <si>
    <t>AA1003</t>
    <phoneticPr fontId="6" type="noConversion"/>
  </si>
  <si>
    <t>巨泰實業</t>
    <phoneticPr fontId="6" type="noConversion"/>
  </si>
  <si>
    <t>黃小姐</t>
    <phoneticPr fontId="6" type="noConversion"/>
  </si>
  <si>
    <t>採購主任</t>
    <phoneticPr fontId="6" type="noConversion"/>
  </si>
  <si>
    <t>104</t>
    <phoneticPr fontId="6" type="noConversion"/>
  </si>
  <si>
    <t>中山區</t>
    <phoneticPr fontId="6" type="noConversion"/>
  </si>
  <si>
    <t>林森北路573號</t>
    <phoneticPr fontId="6" type="noConversion"/>
  </si>
  <si>
    <t>AA1004</t>
    <phoneticPr fontId="6" type="noConversion"/>
  </si>
  <si>
    <t>瑞台實業</t>
    <phoneticPr fontId="6" type="noConversion"/>
  </si>
  <si>
    <t>柯先生</t>
    <phoneticPr fontId="6" type="noConversion"/>
  </si>
  <si>
    <t>採購經理</t>
    <phoneticPr fontId="6" type="noConversion"/>
  </si>
  <si>
    <t>235</t>
    <phoneticPr fontId="6" type="noConversion"/>
  </si>
  <si>
    <t>中和市</t>
    <phoneticPr fontId="6" type="noConversion"/>
  </si>
  <si>
    <t>民樂路17號</t>
    <phoneticPr fontId="6" type="noConversion"/>
  </si>
  <si>
    <t>BB2001</t>
    <phoneticPr fontId="6" type="noConversion"/>
  </si>
  <si>
    <t>匠門企業</t>
    <phoneticPr fontId="6" type="noConversion"/>
  </si>
  <si>
    <t>程先生</t>
    <phoneticPr fontId="6" type="noConversion"/>
  </si>
  <si>
    <t>業務主任</t>
    <phoneticPr fontId="6" type="noConversion"/>
  </si>
  <si>
    <t>220</t>
    <phoneticPr fontId="6" type="noConversion"/>
  </si>
  <si>
    <t>板橋市</t>
    <phoneticPr fontId="6" type="noConversion"/>
  </si>
  <si>
    <t>民族路183號</t>
    <phoneticPr fontId="6" type="noConversion"/>
  </si>
  <si>
    <t>BB2002</t>
    <phoneticPr fontId="6" type="noConversion"/>
  </si>
  <si>
    <t>天文企業</t>
    <phoneticPr fontId="6" type="noConversion"/>
  </si>
  <si>
    <t>周先生</t>
    <phoneticPr fontId="6" type="noConversion"/>
  </si>
  <si>
    <t>241</t>
    <phoneticPr fontId="6" type="noConversion"/>
  </si>
  <si>
    <t>三重市</t>
    <phoneticPr fontId="6" type="noConversion"/>
  </si>
  <si>
    <t>中山路14號</t>
    <phoneticPr fontId="6" type="noConversion"/>
  </si>
  <si>
    <t>BB2003</t>
    <phoneticPr fontId="6" type="noConversion"/>
  </si>
  <si>
    <t>力奇企業</t>
    <phoneticPr fontId="6" type="noConversion"/>
  </si>
  <si>
    <t>張小姐</t>
    <phoneticPr fontId="6" type="noConversion"/>
  </si>
  <si>
    <t>105</t>
    <phoneticPr fontId="6" type="noConversion"/>
  </si>
  <si>
    <t>松山區</t>
    <phoneticPr fontId="6" type="noConversion"/>
  </si>
  <si>
    <t>南京東路5段311號</t>
    <phoneticPr fontId="6" type="noConversion"/>
  </si>
  <si>
    <t>BB2004</t>
    <phoneticPr fontId="6" type="noConversion"/>
  </si>
  <si>
    <t>三宣企業</t>
    <phoneticPr fontId="6" type="noConversion"/>
  </si>
  <si>
    <t>柯小姐</t>
    <phoneticPr fontId="6" type="noConversion"/>
  </si>
  <si>
    <t>新莊市</t>
    <phoneticPr fontId="6" type="noConversion"/>
  </si>
  <si>
    <t>中正路333號</t>
    <phoneticPr fontId="6" type="noConversion"/>
  </si>
  <si>
    <t>CC1001</t>
    <phoneticPr fontId="6" type="noConversion"/>
  </si>
  <si>
    <t>瑞祥公司</t>
    <phoneticPr fontId="6" type="noConversion"/>
  </si>
  <si>
    <t>林先生</t>
    <phoneticPr fontId="6" type="noConversion"/>
  </si>
  <si>
    <t>247</t>
    <phoneticPr fontId="6" type="noConversion"/>
  </si>
  <si>
    <t>蘆洲市</t>
    <phoneticPr fontId="6" type="noConversion"/>
  </si>
  <si>
    <t>光華路108號</t>
    <phoneticPr fontId="6" type="noConversion"/>
  </si>
  <si>
    <t>CC1002</t>
    <phoneticPr fontId="6" type="noConversion"/>
  </si>
  <si>
    <t>川利公司</t>
    <phoneticPr fontId="6" type="noConversion"/>
  </si>
  <si>
    <t>張先生</t>
    <phoneticPr fontId="6" type="noConversion"/>
  </si>
  <si>
    <t>淡水鎮</t>
    <phoneticPr fontId="6" type="noConversion"/>
  </si>
  <si>
    <t>民權路75號</t>
    <phoneticPr fontId="6" type="noConversion"/>
  </si>
  <si>
    <t>CC1003</t>
    <phoneticPr fontId="6" type="noConversion"/>
  </si>
  <si>
    <t>億勝公司</t>
    <phoneticPr fontId="6" type="noConversion"/>
  </si>
  <si>
    <t>蘇先生</t>
    <phoneticPr fontId="6" type="noConversion"/>
  </si>
  <si>
    <t>243</t>
    <phoneticPr fontId="6" type="noConversion"/>
  </si>
  <si>
    <t>泰山鄉</t>
    <phoneticPr fontId="6" type="noConversion"/>
  </si>
  <si>
    <t>工專路84號</t>
    <phoneticPr fontId="6" type="noConversion"/>
  </si>
  <si>
    <t>CC1004</t>
    <phoneticPr fontId="6" type="noConversion"/>
  </si>
  <si>
    <t>維興公司</t>
    <phoneticPr fontId="6" type="noConversion"/>
  </si>
  <si>
    <t>鐘先生</t>
    <phoneticPr fontId="6" type="noConversion"/>
  </si>
  <si>
    <t>242</t>
    <phoneticPr fontId="6" type="noConversion"/>
  </si>
  <si>
    <t>新泰路333號</t>
    <phoneticPr fontId="6" type="noConversion"/>
  </si>
  <si>
    <t>商品類別代號</t>
  </si>
  <si>
    <t>商品單位</t>
  </si>
  <si>
    <t>商品單價</t>
  </si>
  <si>
    <t>商品成本</t>
    <phoneticPr fontId="6" type="noConversion"/>
  </si>
  <si>
    <t>WA01</t>
    <phoneticPr fontId="6" type="noConversion"/>
  </si>
  <si>
    <t>辦公室應用系列</t>
    <phoneticPr fontId="6" type="noConversion"/>
  </si>
  <si>
    <t>Access 專業資料庫基礎訓練教材</t>
    <phoneticPr fontId="6" type="noConversion"/>
  </si>
  <si>
    <t>本</t>
    <phoneticPr fontId="6" type="noConversion"/>
  </si>
  <si>
    <t>WA02</t>
    <phoneticPr fontId="6" type="noConversion"/>
  </si>
  <si>
    <t>Access 專業資料庫進階訓練教材</t>
    <phoneticPr fontId="6" type="noConversion"/>
  </si>
  <si>
    <t>AB01</t>
    <phoneticPr fontId="6" type="noConversion"/>
  </si>
  <si>
    <t>Acrobat 可攜式電子文件訓練教材</t>
  </si>
  <si>
    <t>WE01</t>
    <phoneticPr fontId="6" type="noConversion"/>
  </si>
  <si>
    <t>Excel 精算軟體基礎訓練教材</t>
    <phoneticPr fontId="6" type="noConversion"/>
  </si>
  <si>
    <t>WE02</t>
    <phoneticPr fontId="6" type="noConversion"/>
  </si>
  <si>
    <t>Excel 精算軟體進階訓練教材</t>
    <phoneticPr fontId="6" type="noConversion"/>
  </si>
  <si>
    <t>JSA1</t>
    <phoneticPr fontId="6" type="noConversion"/>
  </si>
  <si>
    <t>OFFICE整合運用訓練教材</t>
    <phoneticPr fontId="6" type="noConversion"/>
  </si>
  <si>
    <t>WO01</t>
    <phoneticPr fontId="6" type="noConversion"/>
  </si>
  <si>
    <t>Outlook 電子萬用手冊訓練教材</t>
    <phoneticPr fontId="6" type="noConversion"/>
  </si>
  <si>
    <t>WP01</t>
    <phoneticPr fontId="6" type="noConversion"/>
  </si>
  <si>
    <t>Power Point 簡報魔法師訓練教材</t>
    <phoneticPr fontId="6" type="noConversion"/>
  </si>
  <si>
    <t>WJ01</t>
    <phoneticPr fontId="6" type="noConversion"/>
  </si>
  <si>
    <t>Project 專案管理基礎訓練教材</t>
    <phoneticPr fontId="6" type="noConversion"/>
  </si>
  <si>
    <t>WJ02</t>
  </si>
  <si>
    <t>Project 專案管理進階訓練教材</t>
    <phoneticPr fontId="6" type="noConversion"/>
  </si>
  <si>
    <t>WV01</t>
    <phoneticPr fontId="6" type="noConversion"/>
  </si>
  <si>
    <t>Visio 視覺化溝通工具訓練教材</t>
  </si>
  <si>
    <t>WW01</t>
    <phoneticPr fontId="6" type="noConversion"/>
  </si>
  <si>
    <t>Word 文書排版基礎訓練教材</t>
    <phoneticPr fontId="6" type="noConversion"/>
  </si>
  <si>
    <t>WW02</t>
    <phoneticPr fontId="6" type="noConversion"/>
  </si>
  <si>
    <t>Word 文書排版進階訓練教材</t>
    <phoneticPr fontId="6" type="noConversion"/>
  </si>
  <si>
    <t>AM02</t>
    <phoneticPr fontId="6" type="noConversion"/>
  </si>
  <si>
    <t>美工繪圖系列</t>
    <phoneticPr fontId="6" type="noConversion"/>
  </si>
  <si>
    <t xml:space="preserve"> Indesign 跨媒體出版訓練教材</t>
  </si>
  <si>
    <t>AC01</t>
    <phoneticPr fontId="6" type="noConversion"/>
  </si>
  <si>
    <t>CorelDraw 美工繪圖基礎訓練教材</t>
  </si>
  <si>
    <t>AC02</t>
    <phoneticPr fontId="6" type="noConversion"/>
  </si>
  <si>
    <t>CorelDraw 美工繪圖進階訓練教材</t>
  </si>
  <si>
    <t>AF01</t>
    <phoneticPr fontId="6" type="noConversion"/>
  </si>
  <si>
    <t>Fireworks 網頁繪圖訓練教材</t>
  </si>
  <si>
    <t>AR01</t>
    <phoneticPr fontId="6" type="noConversion"/>
  </si>
  <si>
    <t>Illustrator 插畫設計基礎訓練教材</t>
  </si>
  <si>
    <t>AR02</t>
    <phoneticPr fontId="6" type="noConversion"/>
  </si>
  <si>
    <t>Illustrator 插畫設計進階訓練教材</t>
  </si>
  <si>
    <t>AM01</t>
    <phoneticPr fontId="6" type="noConversion"/>
  </si>
  <si>
    <t>PageMaker 專業排版訓練教材</t>
  </si>
  <si>
    <t>AI01</t>
    <phoneticPr fontId="6" type="noConversion"/>
  </si>
  <si>
    <t>PhotoImpact 影像處理基礎訓練教材</t>
  </si>
  <si>
    <t>AI02</t>
    <phoneticPr fontId="6" type="noConversion"/>
  </si>
  <si>
    <t>PhotoImpact 影像處理進階訓練教材</t>
  </si>
  <si>
    <t>AP01</t>
    <phoneticPr fontId="6" type="noConversion"/>
  </si>
  <si>
    <t>PhotoShop 影像處理基礎訓練教材</t>
  </si>
  <si>
    <t>AP02</t>
    <phoneticPr fontId="6" type="noConversion"/>
  </si>
  <si>
    <t>PhotoShop 影像處理進階訓練教材</t>
  </si>
  <si>
    <t>LS01</t>
    <phoneticPr fontId="6" type="noConversion"/>
  </si>
  <si>
    <t>網頁設計應用系列</t>
    <phoneticPr fontId="6" type="noConversion"/>
  </si>
  <si>
    <t>ASP 互動網頁入門訓練教材</t>
  </si>
  <si>
    <t>LS02</t>
    <phoneticPr fontId="6" type="noConversion"/>
  </si>
  <si>
    <t>ASP 互動網頁設計訓練教材</t>
  </si>
  <si>
    <t>LD01</t>
    <phoneticPr fontId="6" type="noConversion"/>
  </si>
  <si>
    <t>DHTML 入門指引訓練教材</t>
  </si>
  <si>
    <t>LD02</t>
    <phoneticPr fontId="6" type="noConversion"/>
  </si>
  <si>
    <t>DHTML 進階設計訓練教材</t>
  </si>
  <si>
    <t>ID04</t>
  </si>
  <si>
    <t>Dreamweaver 程式開發製作訓練教材</t>
  </si>
  <si>
    <t>ID01</t>
    <phoneticPr fontId="6" type="noConversion"/>
  </si>
  <si>
    <t>Dreamweaver 網頁設計訓練教材</t>
  </si>
  <si>
    <t>ID02</t>
  </si>
  <si>
    <t>Dreamweaver 網頁應用訓練教材</t>
  </si>
  <si>
    <t>ID03</t>
  </si>
  <si>
    <t>Dreamweaver 網站資料庫應用訓練教材</t>
  </si>
  <si>
    <t>IF01</t>
    <phoneticPr fontId="6" type="noConversion"/>
  </si>
  <si>
    <t>Flash動畫入門訓練教材</t>
  </si>
  <si>
    <t>IF03</t>
  </si>
  <si>
    <t>Flash動態網頁設計訓練教材</t>
  </si>
  <si>
    <t>IF02</t>
    <phoneticPr fontId="6" type="noConversion"/>
  </si>
  <si>
    <t>Flash應用設計訓練教材</t>
  </si>
  <si>
    <t>WH01</t>
    <phoneticPr fontId="6" type="noConversion"/>
  </si>
  <si>
    <t>FrontPage 網頁設計訓練教材</t>
  </si>
  <si>
    <t>WH02</t>
    <phoneticPr fontId="6" type="noConversion"/>
  </si>
  <si>
    <t>FrontPage 網頁應用訓練教材</t>
  </si>
  <si>
    <t>AG01</t>
    <phoneticPr fontId="6" type="noConversion"/>
  </si>
  <si>
    <t>GoLive 網頁設計訓練教材</t>
  </si>
  <si>
    <t>AG02</t>
    <phoneticPr fontId="6" type="noConversion"/>
  </si>
  <si>
    <t>GoLive 網頁應用訓練教材</t>
  </si>
  <si>
    <r>
      <t>A</t>
    </r>
    <r>
      <rPr>
        <sz val="12"/>
        <rFont val="新細明體"/>
        <family val="1"/>
        <charset val="136"/>
      </rPr>
      <t>LM1</t>
    </r>
    <phoneticPr fontId="6" type="noConversion"/>
  </si>
  <si>
    <t>LiveMotion 動畫製作訓練教材</t>
  </si>
  <si>
    <t>MDA0</t>
    <phoneticPr fontId="6" type="noConversion"/>
  </si>
  <si>
    <t>多媒體應用系列</t>
    <phoneticPr fontId="6" type="noConversion"/>
  </si>
  <si>
    <t>3D Album數位相簿訓練教材</t>
  </si>
  <si>
    <t>MA01</t>
    <phoneticPr fontId="6" type="noConversion"/>
  </si>
  <si>
    <t>AfterEffects 動畫編輯訓練教材</t>
  </si>
  <si>
    <t>MA02</t>
    <phoneticPr fontId="6" type="noConversion"/>
  </si>
  <si>
    <t>AfterEffects 視覺視訊訓練教材</t>
  </si>
  <si>
    <t>MD01</t>
    <phoneticPr fontId="6" type="noConversion"/>
  </si>
  <si>
    <t>Director 多媒體互動入門訓練教材</t>
  </si>
  <si>
    <t>MD02</t>
    <phoneticPr fontId="6" type="noConversion"/>
  </si>
  <si>
    <t>Director 多媒體互動應用 訓練教材</t>
  </si>
  <si>
    <t>MD03</t>
    <phoneticPr fontId="6" type="noConversion"/>
  </si>
  <si>
    <t>Director之Lingo語法入門訓練教材</t>
  </si>
  <si>
    <t>MD04</t>
    <phoneticPr fontId="6" type="noConversion"/>
  </si>
  <si>
    <t>Director之Lingo語法應用訓練教材</t>
  </si>
  <si>
    <t>MM00</t>
    <phoneticPr fontId="6" type="noConversion"/>
  </si>
  <si>
    <t>Medi@show 魅力四射訓練教材</t>
  </si>
  <si>
    <t>MM01</t>
    <phoneticPr fontId="6" type="noConversion"/>
  </si>
  <si>
    <t>MediaStudioPro 影片剪輯訓練教材</t>
  </si>
  <si>
    <t>VP01</t>
    <phoneticPr fontId="6" type="noConversion"/>
  </si>
  <si>
    <t>PowerDirector威力導演訓練教材</t>
  </si>
  <si>
    <t>VD02</t>
    <phoneticPr fontId="6" type="noConversion"/>
  </si>
  <si>
    <t>PowerProducer威力製片訓練教材</t>
  </si>
  <si>
    <t>MP03</t>
    <phoneticPr fontId="6" type="noConversion"/>
  </si>
  <si>
    <t>Premiere特效視訊訓練教材</t>
  </si>
  <si>
    <t>MP02</t>
    <phoneticPr fontId="6" type="noConversion"/>
  </si>
  <si>
    <t>Premiere剪輯視訊訓練教材</t>
  </si>
  <si>
    <t>MP01</t>
    <phoneticPr fontId="6" type="noConversion"/>
  </si>
  <si>
    <t>Premiere媒體視訊訓練教材</t>
  </si>
  <si>
    <t>VD01</t>
    <phoneticPr fontId="6" type="noConversion"/>
  </si>
  <si>
    <t>會聲會影數位剪輯訓練教材</t>
  </si>
  <si>
    <t>AX01</t>
    <phoneticPr fontId="6" type="noConversion"/>
  </si>
  <si>
    <t>3D動畫系列</t>
    <phoneticPr fontId="6" type="noConversion"/>
  </si>
  <si>
    <t>3D Studio MAX 入門指引訓練教材</t>
  </si>
  <si>
    <t>AX02</t>
    <phoneticPr fontId="6" type="noConversion"/>
  </si>
  <si>
    <t>3D Studio MAX 進階設計訓練教材</t>
  </si>
  <si>
    <t>AX06</t>
    <phoneticPr fontId="6" type="noConversion"/>
  </si>
  <si>
    <t>3ds max 空間室內設計實務訓練教材</t>
  </si>
  <si>
    <t>AX07</t>
    <phoneticPr fontId="6" type="noConversion"/>
  </si>
  <si>
    <t>3ds max 動畫遊戲設計實務訓練教材</t>
  </si>
  <si>
    <t>AX03</t>
    <phoneticPr fontId="6" type="noConversion"/>
  </si>
  <si>
    <t>3ds max 動畫製作技術養成訓練教材</t>
  </si>
  <si>
    <t>AX04</t>
    <phoneticPr fontId="6" type="noConversion"/>
  </si>
  <si>
    <t>3ds max遊戲人設計實務訓練教材</t>
  </si>
  <si>
    <t>AX05</t>
    <phoneticPr fontId="6" type="noConversion"/>
  </si>
  <si>
    <t>3ds max遊戲場景設計實務訓練教材</t>
  </si>
  <si>
    <t>AA01</t>
    <phoneticPr fontId="6" type="noConversion"/>
  </si>
  <si>
    <t>CAD繪圖系列</t>
    <phoneticPr fontId="6" type="noConversion"/>
  </si>
  <si>
    <t>AutoCAD 2D平面應用訓練教材</t>
  </si>
  <si>
    <t>AA02</t>
    <phoneticPr fontId="6" type="noConversion"/>
  </si>
  <si>
    <t>AutoCAD 3D立體應用訓練教材</t>
  </si>
  <si>
    <t>AA03</t>
    <phoneticPr fontId="6" type="noConversion"/>
  </si>
  <si>
    <t>AutoCAD 系統規劃訓練教材</t>
  </si>
  <si>
    <t>AA04</t>
    <phoneticPr fontId="6" type="noConversion"/>
  </si>
  <si>
    <t>AutoLisp 程式應用訓練教材</t>
  </si>
  <si>
    <t>LJ01</t>
    <phoneticPr fontId="6" type="noConversion"/>
  </si>
  <si>
    <t>程式語言系列</t>
    <phoneticPr fontId="6" type="noConversion"/>
  </si>
  <si>
    <t>Java 入門指引訓練教材</t>
    <phoneticPr fontId="6" type="noConversion"/>
  </si>
  <si>
    <t>LJ02</t>
  </si>
  <si>
    <t>Java 進階設計訓練教材</t>
    <phoneticPr fontId="6" type="noConversion"/>
  </si>
  <si>
    <t>VB04</t>
    <phoneticPr fontId="6" type="noConversion"/>
  </si>
  <si>
    <t>VB 資料庫建置管理訓練教材</t>
    <phoneticPr fontId="6" type="noConversion"/>
  </si>
  <si>
    <t>VB03</t>
    <phoneticPr fontId="6" type="noConversion"/>
  </si>
  <si>
    <t>VB 資料庫規劃設計訓練教材</t>
    <phoneticPr fontId="6" type="noConversion"/>
  </si>
  <si>
    <t>VB01</t>
    <phoneticPr fontId="6" type="noConversion"/>
  </si>
  <si>
    <t>Visual Basic 入門指引訓練教材</t>
    <phoneticPr fontId="6" type="noConversion"/>
  </si>
  <si>
    <t>VB02</t>
    <phoneticPr fontId="6" type="noConversion"/>
  </si>
  <si>
    <t>Visual Basic 進階設計訓練教材</t>
    <phoneticPr fontId="6" type="noConversion"/>
  </si>
  <si>
    <t>VC01</t>
    <phoneticPr fontId="6" type="noConversion"/>
  </si>
  <si>
    <t>Visual C++ 入門指引訓練教材</t>
    <phoneticPr fontId="6" type="noConversion"/>
  </si>
  <si>
    <t>VC02</t>
  </si>
  <si>
    <t>Visual C++ 進階設計訓練教材</t>
    <phoneticPr fontId="6" type="noConversion"/>
  </si>
  <si>
    <r>
      <t> </t>
    </r>
    <r>
      <rPr>
        <sz val="12"/>
        <color indexed="63"/>
        <rFont val="新細明體"/>
        <family val="1"/>
        <charset val="136"/>
      </rPr>
      <t>US01</t>
    </r>
    <phoneticPr fontId="6" type="noConversion"/>
  </si>
  <si>
    <t>網路系統管理系列</t>
    <phoneticPr fontId="6" type="noConversion"/>
  </si>
  <si>
    <t> Linux 系統設定訓練教材</t>
  </si>
  <si>
    <r>
      <t> </t>
    </r>
    <r>
      <rPr>
        <sz val="12"/>
        <color indexed="63"/>
        <rFont val="新細明體"/>
        <family val="1"/>
        <charset val="136"/>
      </rPr>
      <t>US02</t>
    </r>
    <phoneticPr fontId="6" type="noConversion"/>
  </si>
  <si>
    <t> Linux 系統管理訓練教材</t>
  </si>
  <si>
    <r>
      <t> </t>
    </r>
    <r>
      <rPr>
        <sz val="12"/>
        <color indexed="63"/>
        <rFont val="新細明體"/>
        <family val="1"/>
        <charset val="136"/>
      </rPr>
      <t>UW00</t>
    </r>
    <phoneticPr fontId="6" type="noConversion"/>
  </si>
  <si>
    <t> Linux 視窗桌面系統訓練教材</t>
  </si>
  <si>
    <r>
      <t> </t>
    </r>
    <r>
      <rPr>
        <sz val="12"/>
        <color indexed="63"/>
        <rFont val="新細明體"/>
        <family val="1"/>
        <charset val="136"/>
      </rPr>
      <t>UN01</t>
    </r>
    <phoneticPr fontId="6" type="noConversion"/>
  </si>
  <si>
    <t> Linux 網路伺服器架設訓練教材</t>
  </si>
  <si>
    <r>
      <t> </t>
    </r>
    <r>
      <rPr>
        <sz val="12"/>
        <color indexed="63"/>
        <rFont val="新細明體"/>
        <family val="1"/>
        <charset val="136"/>
      </rPr>
      <t>UN02</t>
    </r>
    <phoneticPr fontId="6" type="noConversion"/>
  </si>
  <si>
    <t> Linux 應用伺服器架設訓練教材</t>
  </si>
  <si>
    <r>
      <t> </t>
    </r>
    <r>
      <rPr>
        <sz val="12"/>
        <color indexed="63"/>
        <rFont val="新細明體"/>
        <family val="1"/>
        <charset val="136"/>
      </rPr>
      <t>UU02</t>
    </r>
    <phoneticPr fontId="6" type="noConversion"/>
  </si>
  <si>
    <t> TCP/IP原理與應用訓練教材</t>
  </si>
  <si>
    <r>
      <t> </t>
    </r>
    <r>
      <rPr>
        <sz val="12"/>
        <color indexed="63"/>
        <rFont val="新細明體"/>
        <family val="1"/>
        <charset val="136"/>
      </rPr>
      <t>WN03</t>
    </r>
    <phoneticPr fontId="6" type="noConversion"/>
  </si>
  <si>
    <t> Win2000 Server 系統設定訓練教材</t>
  </si>
  <si>
    <r>
      <t> </t>
    </r>
    <r>
      <rPr>
        <sz val="12"/>
        <color indexed="63"/>
        <rFont val="新細明體"/>
        <family val="1"/>
        <charset val="136"/>
      </rPr>
      <t>WN04</t>
    </r>
    <phoneticPr fontId="6" type="noConversion"/>
  </si>
  <si>
    <t> Win2000 Server 系統管理訓練教材</t>
  </si>
  <si>
    <r>
      <t> </t>
    </r>
    <r>
      <rPr>
        <sz val="12"/>
        <color indexed="63"/>
        <rFont val="新細明體"/>
        <family val="1"/>
        <charset val="136"/>
      </rPr>
      <t>WN07</t>
    </r>
    <phoneticPr fontId="6" type="noConversion"/>
  </si>
  <si>
    <t> Win2000 Server 高階伺服器架設訓練教材</t>
    <phoneticPr fontId="6" type="noConversion"/>
  </si>
  <si>
    <r>
      <t> </t>
    </r>
    <r>
      <rPr>
        <sz val="12"/>
        <color indexed="63"/>
        <rFont val="新細明體"/>
        <family val="1"/>
        <charset val="136"/>
      </rPr>
      <t>WN05</t>
    </r>
    <phoneticPr fontId="6" type="noConversion"/>
  </si>
  <si>
    <t> Win2000 Server 網路伺服器架設訓練教材</t>
  </si>
  <si>
    <r>
      <t> </t>
    </r>
    <r>
      <rPr>
        <sz val="12"/>
        <color indexed="63"/>
        <rFont val="新細明體"/>
        <family val="1"/>
        <charset val="136"/>
      </rPr>
      <t>WN06</t>
    </r>
    <phoneticPr fontId="6" type="noConversion"/>
  </si>
  <si>
    <t> Win2000 Server 應用伺服器架設訓練教材</t>
  </si>
  <si>
    <r>
      <t> </t>
    </r>
    <r>
      <rPr>
        <sz val="12"/>
        <color indexed="63"/>
        <rFont val="新細明體"/>
        <family val="1"/>
        <charset val="136"/>
      </rPr>
      <t>UU01</t>
    </r>
    <phoneticPr fontId="6" type="noConversion"/>
  </si>
  <si>
    <t> 電腦網路概論訓練教材</t>
  </si>
  <si>
    <t>編號</t>
  </si>
  <si>
    <t>姓名</t>
  </si>
  <si>
    <t>底薪</t>
  </si>
  <si>
    <t>業績</t>
    <phoneticPr fontId="25" type="noConversion"/>
  </si>
  <si>
    <t>業績奬金</t>
    <phoneticPr fontId="25" type="noConversion"/>
  </si>
  <si>
    <t>實領金額</t>
  </si>
  <si>
    <t>業績與奬金比例對照表</t>
    <phoneticPr fontId="25" type="noConversion"/>
  </si>
  <si>
    <t>奬金比例</t>
    <phoneticPr fontId="25" type="noConversion"/>
  </si>
  <si>
    <t>合計</t>
  </si>
  <si>
    <t>馬慶華</t>
    <phoneticPr fontId="6" type="noConversion"/>
  </si>
  <si>
    <r>
      <rPr>
        <sz val="12"/>
        <rFont val="微軟正黑體"/>
        <family val="1"/>
        <charset val="136"/>
      </rPr>
      <t>嚴</t>
    </r>
    <r>
      <rPr>
        <sz val="12"/>
        <rFont val="新細明體"/>
        <family val="1"/>
        <charset val="136"/>
      </rPr>
      <t>安</t>
    </r>
    <r>
      <rPr>
        <sz val="12"/>
        <rFont val="微軟正黑體"/>
        <family val="1"/>
        <charset val="136"/>
      </rPr>
      <t>妮</t>
    </r>
    <phoneticPr fontId="6" type="noConversion"/>
  </si>
  <si>
    <r>
      <rPr>
        <sz val="12"/>
        <rFont val="新細明體"/>
        <family val="1"/>
        <charset val="136"/>
      </rPr>
      <t>劉</t>
    </r>
    <r>
      <rPr>
        <sz val="12"/>
        <rFont val="微軟正黑體"/>
        <family val="1"/>
        <charset val="136"/>
      </rPr>
      <t>瑞華</t>
    </r>
    <phoneticPr fontId="6" type="noConversion"/>
  </si>
  <si>
    <r>
      <rPr>
        <sz val="12"/>
        <rFont val="微軟正黑體"/>
        <family val="1"/>
        <charset val="136"/>
      </rPr>
      <t>劉</t>
    </r>
    <r>
      <rPr>
        <sz val="12"/>
        <rFont val="新細明體"/>
        <family val="1"/>
        <charset val="136"/>
      </rPr>
      <t>揚</t>
    </r>
    <r>
      <rPr>
        <sz val="12"/>
        <rFont val="微軟正黑體"/>
        <family val="1"/>
        <charset val="136"/>
      </rPr>
      <t>名</t>
    </r>
    <phoneticPr fontId="6" type="noConversion"/>
  </si>
  <si>
    <r>
      <rPr>
        <sz val="12"/>
        <rFont val="新細明體"/>
        <family val="1"/>
        <charset val="136"/>
      </rPr>
      <t>謝</t>
    </r>
    <r>
      <rPr>
        <sz val="12"/>
        <rFont val="微軟正黑體"/>
        <family val="1"/>
        <charset val="136"/>
      </rPr>
      <t>韶輝</t>
    </r>
    <phoneticPr fontId="6" type="noConversion"/>
  </si>
  <si>
    <r>
      <rPr>
        <sz val="12"/>
        <rFont val="新細明體"/>
        <family val="1"/>
        <charset val="136"/>
      </rPr>
      <t>羅</t>
    </r>
    <r>
      <rPr>
        <sz val="12"/>
        <rFont val="微軟正黑體"/>
        <family val="1"/>
        <charset val="136"/>
      </rPr>
      <t>慶</t>
    </r>
    <r>
      <rPr>
        <sz val="12"/>
        <rFont val="新細明體"/>
        <family val="1"/>
        <charset val="136"/>
      </rPr>
      <t>藍</t>
    </r>
    <phoneticPr fontId="6" type="noConversion"/>
  </si>
  <si>
    <t>高勝尹</t>
    <phoneticPr fontId="6" type="noConversion"/>
  </si>
  <si>
    <t>石安東</t>
    <phoneticPr fontId="6" type="noConversion"/>
  </si>
  <si>
    <r>
      <rPr>
        <sz val="12"/>
        <rFont val="新細明體"/>
        <family val="1"/>
        <charset val="136"/>
      </rPr>
      <t>李克</t>
    </r>
    <r>
      <rPr>
        <sz val="12"/>
        <rFont val="微軟正黑體"/>
        <family val="1"/>
        <charset val="136"/>
      </rPr>
      <t>強</t>
    </r>
    <phoneticPr fontId="6" type="noConversion"/>
  </si>
  <si>
    <t>陶堅欣</t>
    <phoneticPr fontId="6" type="noConversion"/>
  </si>
  <si>
    <t>陳翊亭</t>
    <phoneticPr fontId="6" type="noConversion"/>
  </si>
  <si>
    <t>楊承翰</t>
    <phoneticPr fontId="6" type="noConversion"/>
  </si>
  <si>
    <t>藍淑君</t>
    <phoneticPr fontId="6" type="noConversion"/>
  </si>
  <si>
    <r>
      <rPr>
        <sz val="12"/>
        <rFont val="新細明體"/>
        <family val="1"/>
        <charset val="136"/>
      </rPr>
      <t>王小芬</t>
    </r>
    <phoneticPr fontId="6" type="noConversion"/>
  </si>
  <si>
    <t>高瑞雄</t>
    <phoneticPr fontId="6" type="noConversion"/>
  </si>
  <si>
    <t>李天威</t>
    <phoneticPr fontId="6" type="noConversion"/>
  </si>
  <si>
    <t>吳瑜熹</t>
    <phoneticPr fontId="6" type="noConversion"/>
  </si>
  <si>
    <t>郝秀慧</t>
    <phoneticPr fontId="6" type="noConversion"/>
  </si>
  <si>
    <t>陳宗定</t>
    <phoneticPr fontId="6" type="noConversion"/>
  </si>
  <si>
    <t>卓蓓姿</t>
    <phoneticPr fontId="6" type="noConversion"/>
  </si>
  <si>
    <t>縣市</t>
    <phoneticPr fontId="6" type="noConversion"/>
  </si>
  <si>
    <t>快速填入</t>
    <phoneticPr fontId="6" type="noConversion"/>
  </si>
  <si>
    <t>文字串</t>
    <phoneticPr fontId="6" type="noConversion"/>
  </si>
  <si>
    <t>名子</t>
    <phoneticPr fontId="6" type="noConversion"/>
  </si>
  <si>
    <t>哆啦A夢1950829</t>
    <phoneticPr fontId="6" type="noConversion"/>
  </si>
  <si>
    <t>靜香19361221</t>
    <phoneticPr fontId="6" type="noConversion"/>
  </si>
  <si>
    <t>熊大19602888</t>
    <phoneticPr fontId="6" type="noConversion"/>
  </si>
  <si>
    <t>黃色小鴨19901212</t>
    <phoneticPr fontId="6" type="noConversion"/>
  </si>
  <si>
    <t>里奧納多1964229</t>
    <phoneticPr fontId="6" type="noConversion"/>
  </si>
  <si>
    <t>柯南19630507</t>
    <phoneticPr fontId="6" type="noConversion"/>
  </si>
  <si>
    <t>邵功新</t>
    <phoneticPr fontId="6" type="noConversion"/>
  </si>
  <si>
    <t>中文姓名</t>
    <phoneticPr fontId="6" type="noConversion"/>
  </si>
  <si>
    <t>英文名</t>
    <phoneticPr fontId="6" type="noConversion"/>
  </si>
  <si>
    <t>楊其峰PAUL</t>
    <phoneticPr fontId="6" type="noConversion"/>
  </si>
  <si>
    <t>林基豐Abraham</t>
    <phoneticPr fontId="6" type="noConversion"/>
  </si>
  <si>
    <t>邵功新Wilson</t>
    <phoneticPr fontId="6" type="noConversion"/>
  </si>
  <si>
    <t>李婉苓Danielle</t>
    <phoneticPr fontId="6" type="noConversion"/>
  </si>
  <si>
    <t>沈靜芬Sophia</t>
    <phoneticPr fontId="6" type="noConversion"/>
  </si>
  <si>
    <t>盧孫妮Tiffany</t>
    <phoneticPr fontId="6" type="noConversion"/>
  </si>
  <si>
    <t>陳宗一</t>
    <phoneticPr fontId="6" type="noConversion"/>
  </si>
  <si>
    <t>新北市新莊區中正路245號3樓</t>
    <phoneticPr fontId="6" type="noConversion"/>
  </si>
  <si>
    <t>花蓮縣鳳林鎮西安街37號</t>
    <phoneticPr fontId="6" type="noConversion"/>
  </si>
  <si>
    <t>桃園憲龍潭鄉龍安路36巷23號</t>
    <phoneticPr fontId="6" type="noConversion"/>
  </si>
  <si>
    <t>高雄市四維區錦州街136號4樓</t>
    <phoneticPr fontId="6" type="noConversion"/>
  </si>
  <si>
    <t>台北市大安區新生南路86-2號</t>
    <phoneticPr fontId="6" type="noConversion"/>
  </si>
  <si>
    <t>新竹縣新豐鄉中山路2段38號</t>
    <phoneticPr fontId="6" type="noConversion"/>
  </si>
  <si>
    <t>郝慧娟</t>
    <phoneticPr fontId="6" type="noConversion"/>
  </si>
  <si>
    <t>吳尚佐</t>
    <phoneticPr fontId="6" type="noConversion"/>
  </si>
  <si>
    <t>許仲強</t>
    <phoneticPr fontId="6" type="noConversion"/>
  </si>
  <si>
    <t>許儂妤</t>
    <phoneticPr fontId="6" type="noConversion"/>
  </si>
  <si>
    <t>潘星辰</t>
    <phoneticPr fontId="6" type="noConversion"/>
  </si>
  <si>
    <t>台北市中山區林森北路573號</t>
  </si>
  <si>
    <t>是否通過</t>
    <phoneticPr fontId="6" type="noConversion"/>
  </si>
  <si>
    <t>廬姍姍</t>
    <phoneticPr fontId="6" type="noConversion"/>
  </si>
  <si>
    <t>靳天成</t>
    <phoneticPr fontId="6" type="noConversion"/>
  </si>
  <si>
    <t>趙世輝</t>
    <phoneticPr fontId="6" type="noConversion"/>
  </si>
  <si>
    <t>黃麗婉</t>
    <phoneticPr fontId="6" type="noConversion"/>
  </si>
  <si>
    <t>沈驊馨</t>
    <phoneticPr fontId="6" type="noConversion"/>
  </si>
  <si>
    <t>叢若水</t>
    <phoneticPr fontId="6" type="noConversion"/>
  </si>
  <si>
    <t>國文、英文都及格(60分以上)才合格</t>
    <phoneticPr fontId="6" type="noConversion"/>
  </si>
  <si>
    <t>判斷是否為合格或備取，如果是則標示Yes</t>
    <phoneticPr fontId="6" type="noConversion"/>
  </si>
  <si>
    <t>合格否</t>
    <phoneticPr fontId="6" type="noConversion"/>
  </si>
  <si>
    <t>備取否</t>
    <phoneticPr fontId="6" type="noConversion"/>
  </si>
  <si>
    <t>合格或備取</t>
    <phoneticPr fontId="6" type="noConversion"/>
  </si>
  <si>
    <t>國文、英文只有一科及格(61分以上)則備取</t>
    <phoneticPr fontId="6" type="noConversion"/>
  </si>
  <si>
    <t>出貨單號</t>
    <phoneticPr fontId="6" type="noConversion"/>
  </si>
  <si>
    <t>學生姓名</t>
    <phoneticPr fontId="6" type="noConversion"/>
  </si>
  <si>
    <t>座號</t>
    <phoneticPr fontId="6" type="noConversion"/>
  </si>
  <si>
    <t>英文</t>
    <phoneticPr fontId="6" type="noConversion"/>
  </si>
  <si>
    <t>數學</t>
    <phoneticPr fontId="6" type="noConversion"/>
  </si>
  <si>
    <t>國文</t>
    <phoneticPr fontId="6" type="noConversion"/>
  </si>
  <si>
    <t>未加權總分</t>
    <phoneticPr fontId="6" type="noConversion"/>
  </si>
  <si>
    <t>加權總分</t>
    <phoneticPr fontId="6" type="noConversion"/>
  </si>
  <si>
    <t>未加權平均</t>
    <phoneticPr fontId="6" type="noConversion"/>
  </si>
  <si>
    <t>加權平均</t>
    <phoneticPr fontId="6" type="noConversion"/>
  </si>
  <si>
    <t>未加權名次</t>
    <phoneticPr fontId="6" type="noConversion"/>
  </si>
  <si>
    <t>加權名次</t>
    <phoneticPr fontId="6" type="noConversion"/>
  </si>
  <si>
    <t>科目</t>
    <phoneticPr fontId="6" type="noConversion"/>
  </si>
  <si>
    <t>加權</t>
    <phoneticPr fontId="6" type="noConversion"/>
  </si>
  <si>
    <t>陳光輝</t>
    <phoneticPr fontId="6" type="noConversion"/>
  </si>
  <si>
    <t>林子杰</t>
    <phoneticPr fontId="6" type="noConversion"/>
  </si>
  <si>
    <t>數學</t>
    <phoneticPr fontId="6" type="noConversion"/>
  </si>
  <si>
    <t>國文</t>
    <phoneticPr fontId="6" type="noConversion"/>
  </si>
  <si>
    <t>蔡楨珍</t>
    <phoneticPr fontId="6" type="noConversion"/>
  </si>
  <si>
    <t>王貞琇</t>
    <phoneticPr fontId="6" type="noConversion"/>
  </si>
  <si>
    <t>郭佳琳</t>
    <phoneticPr fontId="6" type="noConversion"/>
  </si>
  <si>
    <t>葉千瑜</t>
    <phoneticPr fontId="6" type="noConversion"/>
  </si>
  <si>
    <t>郭佳華</t>
    <phoneticPr fontId="6" type="noConversion"/>
  </si>
  <si>
    <t>彭天慈</t>
    <phoneticPr fontId="6" type="noConversion"/>
  </si>
  <si>
    <t>曾雅琪</t>
    <phoneticPr fontId="6" type="noConversion"/>
  </si>
  <si>
    <t>請輸入學生姓名：</t>
    <phoneticPr fontId="6" type="noConversion"/>
  </si>
  <si>
    <t>查詢結果如下：</t>
    <phoneticPr fontId="6" type="noConversion"/>
  </si>
  <si>
    <t>座號</t>
    <phoneticPr fontId="6" type="noConversion"/>
  </si>
  <si>
    <t>未加權總分</t>
    <phoneticPr fontId="6" type="noConversion"/>
  </si>
  <si>
    <t>加權總分</t>
    <phoneticPr fontId="6" type="noConversion"/>
  </si>
  <si>
    <t>未加權平均</t>
    <phoneticPr fontId="6" type="noConversion"/>
  </si>
  <si>
    <t>加權名次</t>
    <phoneticPr fontId="6" type="noConversion"/>
  </si>
  <si>
    <t>國文</t>
    <phoneticPr fontId="6" type="noConversion"/>
  </si>
  <si>
    <t>機動利率</t>
    <phoneticPr fontId="35" type="noConversion"/>
  </si>
  <si>
    <t>固定利率</t>
    <phoneticPr fontId="35" type="noConversion"/>
  </si>
  <si>
    <t>利率</t>
    <phoneticPr fontId="35" type="noConversion"/>
  </si>
  <si>
    <t>類別</t>
    <phoneticPr fontId="35" type="noConversion"/>
  </si>
  <si>
    <t>期別 (月)</t>
  </si>
  <si>
    <t>機動利率</t>
    <phoneticPr fontId="35" type="noConversion"/>
  </si>
  <si>
    <t>固定利率</t>
    <phoneticPr fontId="35" type="noConversion"/>
  </si>
  <si>
    <t>利率</t>
    <phoneticPr fontId="35" type="noConversion"/>
  </si>
  <si>
    <t>類別</t>
    <phoneticPr fontId="35" type="noConversion"/>
  </si>
  <si>
    <t>機動利率</t>
    <phoneticPr fontId="35" type="noConversion"/>
  </si>
  <si>
    <t>← =INDEX($B$3:$C$14,A18,B18)</t>
    <phoneticPr fontId="6" type="noConversion"/>
  </si>
  <si>
    <t>利率</t>
    <phoneticPr fontId="35" type="noConversion"/>
  </si>
  <si>
    <t>類別</t>
    <phoneticPr fontId="35" type="noConversion"/>
  </si>
  <si>
    <t>固定利率</t>
    <phoneticPr fontId="35" type="noConversion"/>
  </si>
  <si>
    <t>類別</t>
  </si>
  <si>
    <t>票價</t>
    <phoneticPr fontId="6" type="noConversion"/>
  </si>
  <si>
    <t>欄</t>
    <phoneticPr fontId="6" type="noConversion"/>
  </si>
  <si>
    <t>高雄</t>
    <phoneticPr fontId="6" type="noConversion"/>
  </si>
  <si>
    <t>終站</t>
    <phoneticPr fontId="6" type="noConversion"/>
  </si>
  <si>
    <t>列</t>
    <phoneticPr fontId="6" type="noConversion"/>
  </si>
  <si>
    <t>台北</t>
    <phoneticPr fontId="6" type="noConversion"/>
  </si>
  <si>
    <t>起站</t>
    <phoneticPr fontId="6" type="noConversion"/>
  </si>
  <si>
    <t>MATCH函數</t>
    <phoneticPr fontId="6" type="noConversion"/>
  </si>
  <si>
    <t>INDEX函數</t>
    <phoneticPr fontId="6" type="noConversion"/>
  </si>
  <si>
    <t>台南</t>
    <phoneticPr fontId="6" type="noConversion"/>
  </si>
  <si>
    <t>台中</t>
    <phoneticPr fontId="6" type="noConversion"/>
  </si>
  <si>
    <t>新竹</t>
    <phoneticPr fontId="6" type="noConversion"/>
  </si>
  <si>
    <t>基隆</t>
    <phoneticPr fontId="6" type="noConversion"/>
  </si>
  <si>
    <t>台南</t>
    <phoneticPr fontId="6" type="noConversion"/>
  </si>
  <si>
    <t>新竹</t>
    <phoneticPr fontId="6" type="noConversion"/>
  </si>
  <si>
    <t>台北</t>
    <phoneticPr fontId="6" type="noConversion"/>
  </si>
  <si>
    <t>票價</t>
    <phoneticPr fontId="6" type="noConversion"/>
  </si>
  <si>
    <t>MATCH函數</t>
    <phoneticPr fontId="6" type="noConversion"/>
  </si>
  <si>
    <t>INDEX函數</t>
    <phoneticPr fontId="6" type="noConversion"/>
  </si>
  <si>
    <t>高雄</t>
    <phoneticPr fontId="6" type="noConversion"/>
  </si>
  <si>
    <t>新竹</t>
    <phoneticPr fontId="6" type="noConversion"/>
  </si>
  <si>
    <t>票價</t>
    <phoneticPr fontId="6" type="noConversion"/>
  </si>
  <si>
    <t>終站</t>
    <phoneticPr fontId="6" type="noConversion"/>
  </si>
  <si>
    <t>高雄</t>
    <phoneticPr fontId="6" type="noConversion"/>
  </si>
  <si>
    <t>起站</t>
    <phoneticPr fontId="6" type="noConversion"/>
  </si>
  <si>
    <r>
      <t xml:space="preserve">  </t>
    </r>
    <r>
      <rPr>
        <sz val="12"/>
        <rFont val="新細明體"/>
        <family val="1"/>
        <charset val="136"/>
      </rPr>
      <t>←</t>
    </r>
    <r>
      <rPr>
        <sz val="12"/>
        <rFont val="新細明體"/>
        <family val="1"/>
        <charset val="136"/>
      </rPr>
      <t xml:space="preserve"> =MATCH(B10,B1:G1,0)</t>
    </r>
    <phoneticPr fontId="6" type="noConversion"/>
  </si>
  <si>
    <t>欄</t>
    <phoneticPr fontId="6" type="noConversion"/>
  </si>
  <si>
    <r>
      <t xml:space="preserve">  </t>
    </r>
    <r>
      <rPr>
        <sz val="12"/>
        <rFont val="新細明體"/>
        <family val="1"/>
        <charset val="136"/>
      </rPr>
      <t>←</t>
    </r>
    <r>
      <rPr>
        <sz val="12"/>
        <rFont val="新細明體"/>
        <family val="1"/>
        <charset val="136"/>
      </rPr>
      <t xml:space="preserve"> =MATCH(B9,A2:A7,0)</t>
    </r>
    <phoneticPr fontId="6" type="noConversion"/>
  </si>
  <si>
    <t>列</t>
    <phoneticPr fontId="6" type="noConversion"/>
  </si>
  <si>
    <t>台北</t>
    <phoneticPr fontId="6" type="noConversion"/>
  </si>
  <si>
    <t>台中</t>
    <phoneticPr fontId="6" type="noConversion"/>
  </si>
  <si>
    <t>基隆</t>
    <phoneticPr fontId="6" type="noConversion"/>
  </si>
  <si>
    <t>台南</t>
    <phoneticPr fontId="6" type="noConversion"/>
  </si>
  <si>
    <t>複習建立清單</t>
    <phoneticPr fontId="6" type="noConversion"/>
  </si>
  <si>
    <t>查出代碼</t>
    <phoneticPr fontId="6" type="noConversion"/>
  </si>
  <si>
    <t>社團</t>
    <phoneticPr fontId="6" type="noConversion"/>
  </si>
  <si>
    <t>職稱</t>
    <phoneticPr fontId="6" type="noConversion"/>
  </si>
  <si>
    <t>輔仁大學</t>
    <phoneticPr fontId="6" type="noConversion"/>
  </si>
  <si>
    <t>指導老師</t>
    <phoneticPr fontId="6" type="noConversion"/>
  </si>
  <si>
    <t>社長</t>
    <phoneticPr fontId="6" type="noConversion"/>
  </si>
  <si>
    <t>副社長</t>
    <phoneticPr fontId="6" type="noConversion"/>
  </si>
  <si>
    <t>總務長</t>
    <phoneticPr fontId="6" type="noConversion"/>
  </si>
  <si>
    <t>文書長</t>
    <phoneticPr fontId="6" type="noConversion"/>
  </si>
  <si>
    <t>器材長</t>
    <phoneticPr fontId="6" type="noConversion"/>
  </si>
  <si>
    <t>代碼</t>
    <phoneticPr fontId="6" type="noConversion"/>
  </si>
  <si>
    <t>台北校友會</t>
  </si>
  <si>
    <t>陳健昇</t>
  </si>
  <si>
    <t>劉燿瑜</t>
  </si>
  <si>
    <t>杜宛樺</t>
  </si>
  <si>
    <t>劉羿汝</t>
  </si>
  <si>
    <t>莫華中</t>
  </si>
  <si>
    <t>潘琇瑋</t>
  </si>
  <si>
    <t>˙桃園校友會</t>
  </si>
  <si>
    <t>王睿德</t>
  </si>
  <si>
    <t>饒葦亭</t>
  </si>
  <si>
    <t>陳冠儒</t>
  </si>
  <si>
    <t>蕭璟如</t>
  </si>
  <si>
    <t>陳奕帆</t>
  </si>
  <si>
    <t>侯秉緯</t>
  </si>
  <si>
    <t>˙竹苗校友會</t>
  </si>
  <si>
    <t>黃書彥</t>
  </si>
  <si>
    <t>羅彩綸</t>
  </si>
  <si>
    <t>曾溦錞</t>
  </si>
  <si>
    <t>徐淨威</t>
  </si>
  <si>
    <t>劉品萱</t>
  </si>
  <si>
    <t>賴星宏</t>
  </si>
  <si>
    <t>˙台中校友會</t>
  </si>
  <si>
    <t>張溢宏</t>
  </si>
  <si>
    <t>池浩維</t>
  </si>
  <si>
    <t>沈　勇</t>
  </si>
  <si>
    <t>陳妍如</t>
  </si>
  <si>
    <t>翁慈妏</t>
  </si>
  <si>
    <t>蕭珍晴</t>
  </si>
  <si>
    <t>˙彰化校友會</t>
  </si>
  <si>
    <t>林芙安</t>
  </si>
  <si>
    <t>柯傑翔</t>
  </si>
  <si>
    <t>葉珈羽</t>
  </si>
  <si>
    <t>何欣儒</t>
  </si>
  <si>
    <t>陳品壬</t>
  </si>
  <si>
    <t>古雲鄉</t>
  </si>
  <si>
    <t>˙嘉雲校友會</t>
  </si>
  <si>
    <t>陳家薇</t>
  </si>
  <si>
    <t>范成億</t>
  </si>
  <si>
    <t>洪夢含</t>
  </si>
  <si>
    <t>林芸妗</t>
  </si>
  <si>
    <t>吳孟紘</t>
  </si>
  <si>
    <t>林德瑄</t>
  </si>
  <si>
    <t>˙台南校友會</t>
  </si>
  <si>
    <t>謝茹芸</t>
  </si>
  <si>
    <t>陳仕邦</t>
  </si>
  <si>
    <t>周煉堯</t>
  </si>
  <si>
    <t>柯妍蓁</t>
  </si>
  <si>
    <t>劉芷瑜</t>
  </si>
  <si>
    <t>李紀鞍</t>
  </si>
  <si>
    <t>˙高雄校友會</t>
  </si>
  <si>
    <t>孔繁禎</t>
  </si>
  <si>
    <t>林明嫻</t>
  </si>
  <si>
    <t>黃爵豐</t>
  </si>
  <si>
    <t>王建智</t>
  </si>
  <si>
    <t>林冠廷</t>
  </si>
  <si>
    <t>黃宣博</t>
  </si>
  <si>
    <t>˙宜蘭校友會</t>
  </si>
  <si>
    <t>紀姵如</t>
  </si>
  <si>
    <t>陳新宇</t>
  </si>
  <si>
    <t>徐銘宏</t>
  </si>
  <si>
    <t>來曉雨</t>
  </si>
  <si>
    <t>陳函俞</t>
  </si>
  <si>
    <t>張以珊</t>
  </si>
  <si>
    <t>˙花東校友會</t>
  </si>
  <si>
    <t>鄭如庭</t>
  </si>
  <si>
    <t>蔡明靜</t>
  </si>
  <si>
    <t>林佳欣</t>
  </si>
  <si>
    <t>張梓涵</t>
  </si>
  <si>
    <t>葉思筠</t>
  </si>
  <si>
    <t>施佑達</t>
  </si>
  <si>
    <t>˙金門校友會</t>
  </si>
  <si>
    <t>陳建文</t>
  </si>
  <si>
    <t>張文翰</t>
  </si>
  <si>
    <t>陳雅婷</t>
  </si>
  <si>
    <t>王薰霈</t>
  </si>
  <si>
    <t>童　敏</t>
  </si>
  <si>
    <t>劉潔瑜</t>
  </si>
  <si>
    <t>複習建立清單</t>
    <phoneticPr fontId="6" type="noConversion"/>
  </si>
  <si>
    <t>查出代碼</t>
    <phoneticPr fontId="6" type="noConversion"/>
  </si>
  <si>
    <t>社團</t>
    <phoneticPr fontId="6" type="noConversion"/>
  </si>
  <si>
    <t>職稱</t>
    <phoneticPr fontId="6" type="noConversion"/>
  </si>
  <si>
    <t>輔仁大學</t>
    <phoneticPr fontId="6" type="noConversion"/>
  </si>
  <si>
    <t>指導老師</t>
    <phoneticPr fontId="6" type="noConversion"/>
  </si>
  <si>
    <t>社長</t>
    <phoneticPr fontId="6" type="noConversion"/>
  </si>
  <si>
    <t>副社長</t>
    <phoneticPr fontId="6" type="noConversion"/>
  </si>
  <si>
    <t>總務長</t>
    <phoneticPr fontId="6" type="noConversion"/>
  </si>
  <si>
    <t>文書長</t>
    <phoneticPr fontId="6" type="noConversion"/>
  </si>
  <si>
    <t>器材長</t>
    <phoneticPr fontId="6" type="noConversion"/>
  </si>
  <si>
    <t>代碼</t>
    <phoneticPr fontId="6" type="noConversion"/>
  </si>
  <si>
    <t>查詢人員名單</t>
    <phoneticPr fontId="6" type="noConversion"/>
  </si>
  <si>
    <t>複習建立清單</t>
    <phoneticPr fontId="6" type="noConversion"/>
  </si>
  <si>
    <t>查出代碼</t>
    <phoneticPr fontId="6" type="noConversion"/>
  </si>
  <si>
    <t>社團</t>
    <phoneticPr fontId="6" type="noConversion"/>
  </si>
  <si>
    <t>職稱</t>
    <phoneticPr fontId="6" type="noConversion"/>
  </si>
  <si>
    <t>姓名</t>
    <phoneticPr fontId="6" type="noConversion"/>
  </si>
  <si>
    <t>輔仁大學</t>
    <phoneticPr fontId="6" type="noConversion"/>
  </si>
  <si>
    <t>指導老師</t>
    <phoneticPr fontId="6" type="noConversion"/>
  </si>
  <si>
    <t>社長</t>
    <phoneticPr fontId="6" type="noConversion"/>
  </si>
  <si>
    <t>副社長</t>
    <phoneticPr fontId="6" type="noConversion"/>
  </si>
  <si>
    <t>總務長</t>
    <phoneticPr fontId="6" type="noConversion"/>
  </si>
  <si>
    <t>文書長</t>
    <phoneticPr fontId="6" type="noConversion"/>
  </si>
  <si>
    <t>器材長</t>
    <phoneticPr fontId="6" type="noConversion"/>
  </si>
  <si>
    <t>代碼</t>
    <phoneticPr fontId="6" type="noConversion"/>
  </si>
  <si>
    <t>查詢人員名單</t>
    <phoneticPr fontId="6" type="noConversion"/>
  </si>
  <si>
    <t>查出代碼</t>
    <phoneticPr fontId="6" type="noConversion"/>
  </si>
  <si>
    <t>姓名</t>
    <phoneticPr fontId="6" type="noConversion"/>
  </si>
  <si>
    <t>指導老師</t>
    <phoneticPr fontId="6" type="noConversion"/>
  </si>
  <si>
    <t>文書長</t>
    <phoneticPr fontId="6" type="noConversion"/>
  </si>
  <si>
    <t>器材長</t>
    <phoneticPr fontId="6" type="noConversion"/>
  </si>
  <si>
    <t>優等</t>
    <phoneticPr fontId="6" type="noConversion"/>
  </si>
  <si>
    <t>甲等</t>
    <phoneticPr fontId="6" type="noConversion"/>
  </si>
  <si>
    <t>&lt;80且&gt;=70</t>
    <phoneticPr fontId="6" type="noConversion"/>
  </si>
  <si>
    <t>乙等</t>
    <phoneticPr fontId="6" type="noConversion"/>
  </si>
  <si>
    <t>丙等</t>
    <phoneticPr fontId="6" type="noConversion"/>
  </si>
  <si>
    <t>不及格</t>
    <phoneticPr fontId="6" type="noConversion"/>
  </si>
  <si>
    <t>BB2004</t>
  </si>
  <si>
    <t>WA01</t>
  </si>
  <si>
    <t>WA02</t>
  </si>
  <si>
    <t>AB01</t>
  </si>
  <si>
    <t>WE01</t>
  </si>
  <si>
    <t>WE02</t>
  </si>
  <si>
    <t>JSA1</t>
  </si>
  <si>
    <t>WO01</t>
  </si>
  <si>
    <t>MD04</t>
  </si>
  <si>
    <t>CC1002</t>
  </si>
  <si>
    <t>送貨地址</t>
    <phoneticPr fontId="6" type="noConversion"/>
  </si>
  <si>
    <t>郵寄</t>
  </si>
  <si>
    <t>WP01</t>
  </si>
  <si>
    <t>AA03</t>
  </si>
  <si>
    <t> WN05</t>
  </si>
  <si>
    <t>LJ01</t>
  </si>
  <si>
    <t> WN07</t>
  </si>
  <si>
    <t>VD01</t>
  </si>
  <si>
    <t> US01</t>
  </si>
  <si>
    <t>總務長</t>
  </si>
  <si>
    <t>指導老師</t>
  </si>
  <si>
    <t>林子杰</t>
  </si>
  <si>
    <t>社長</t>
  </si>
  <si>
    <t>副社長</t>
  </si>
  <si>
    <t>對應欄</t>
    <phoneticPr fontId="6" type="noConversion"/>
  </si>
  <si>
    <t>桃園縣龍潭鄉龍安路36巷23號</t>
    <phoneticPr fontId="6" type="noConversion"/>
  </si>
  <si>
    <t xml:space="preserve"> </t>
    <phoneticPr fontId="6" type="noConversion"/>
  </si>
  <si>
    <t>邵功新</t>
    <phoneticPr fontId="6" type="noConversion"/>
  </si>
  <si>
    <t>Wilson</t>
    <phoneticPr fontId="6" type="noConversion"/>
  </si>
  <si>
    <t>Sophia</t>
  </si>
  <si>
    <t>PAUL</t>
  </si>
  <si>
    <t>Tiffany</t>
  </si>
  <si>
    <t>Danielle</t>
  </si>
  <si>
    <t>Abraham</t>
  </si>
  <si>
    <t>邵</t>
    <phoneticPr fontId="6" type="noConversion"/>
  </si>
  <si>
    <t>功新</t>
    <phoneticPr fontId="6" type="noConversion"/>
  </si>
  <si>
    <t>沈</t>
  </si>
  <si>
    <t>楊</t>
  </si>
  <si>
    <t>盧</t>
  </si>
  <si>
    <t>李</t>
  </si>
  <si>
    <t>林</t>
  </si>
  <si>
    <t>靜芬</t>
  </si>
  <si>
    <t>其峰</t>
  </si>
  <si>
    <t>孫妮</t>
  </si>
  <si>
    <t>婉苓</t>
  </si>
  <si>
    <t>基豐</t>
  </si>
  <si>
    <t>台北市</t>
  </si>
  <si>
    <t>合江街15號</t>
  </si>
  <si>
    <t>桃園市</t>
  </si>
  <si>
    <t>高雄市</t>
  </si>
  <si>
    <t>新竹市</t>
  </si>
  <si>
    <t>成功路36號</t>
  </si>
  <si>
    <t>福建街136號</t>
  </si>
  <si>
    <t>中正路3號</t>
  </si>
  <si>
    <t>龍江街245號</t>
  </si>
  <si>
    <t>南京東路5號</t>
  </si>
  <si>
    <t>哆啦A夢</t>
  </si>
  <si>
    <t>靜香</t>
  </si>
  <si>
    <t>里奧納多</t>
  </si>
  <si>
    <t>熊大</t>
  </si>
  <si>
    <t>柯南</t>
  </si>
  <si>
    <t>黃色小鴨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</si>
</sst>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%"/>
    <numFmt numFmtId="177" formatCode="_-* #,##0_-;\-* #,##0_-;_-* &quot;-&quot;??_-;_-@_-"/>
    <numFmt numFmtId="178" formatCode="#\ ###\ ##0_-;\-#\ ###\ ##0_-;_-0_-;_-@_ "/>
    <numFmt numFmtId="179" formatCode="_-[$€-2]* #,##0.00_-;\-[$€-2]* #,##0.00_-;_-[$€-2]* &quot;-&quot;??_-"/>
    <numFmt numFmtId="180" formatCode="#\ ##0_-;\-#\ ##0_-;_-0_-;_-@_ "/>
    <numFmt numFmtId="181" formatCode="#\ ##0.0_-;\-#\ ##0.0_-;_-0.0_-;_-@_ "/>
    <numFmt numFmtId="182" formatCode="#\ ##0.00_-;\-#\ ##0.00_-;_-0.00_-;_-@_ "/>
    <numFmt numFmtId="183" formatCode="0&quot;人&quot;"/>
    <numFmt numFmtId="184" formatCode="\(0\2\)\ ####\-####"/>
    <numFmt numFmtId="185" formatCode="_-&quot;$&quot;* #,##0_-;\-&quot;$&quot;* #,##0_-;_-&quot;$&quot;* &quot;-&quot;??_-;_-@_-"/>
    <numFmt numFmtId="186" formatCode="0.0"/>
    <numFmt numFmtId="187" formatCode="0.000%"/>
    <numFmt numFmtId="188" formatCode="0_);[Red]\(0\)"/>
  </numFmts>
  <fonts count="4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FF0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7.5"/>
      <name val="Century Schoolbook"/>
      <family val="1"/>
    </font>
    <font>
      <b/>
      <sz val="12"/>
      <name val="CFShouSung"/>
      <family val="1"/>
    </font>
    <font>
      <b/>
      <sz val="12"/>
      <color indexed="9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0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sz val="12"/>
      <color indexed="63"/>
      <name val="新細明體"/>
      <family val="1"/>
      <charset val="136"/>
    </font>
    <font>
      <b/>
      <sz val="12"/>
      <name val="全真楷書"/>
      <family val="1"/>
      <charset val="136"/>
    </font>
    <font>
      <sz val="9"/>
      <name val="新細明體"/>
      <family val="2"/>
      <charset val="136"/>
    </font>
    <font>
      <b/>
      <sz val="14"/>
      <color theme="1"/>
      <name val="新細明體"/>
      <family val="1"/>
      <charset val="136"/>
    </font>
    <font>
      <sz val="12"/>
      <name val="Times New Roman"/>
      <family val="1"/>
    </font>
    <font>
      <b/>
      <sz val="12"/>
      <color theme="1"/>
      <name val="新細明體"/>
      <family val="1"/>
      <charset val="136"/>
    </font>
    <font>
      <sz val="12"/>
      <name val="微軟正黑體"/>
      <family val="1"/>
      <charset val="136"/>
    </font>
    <font>
      <sz val="12"/>
      <name val="Times New Roman"/>
      <family val="1"/>
      <charset val="136"/>
    </font>
    <font>
      <b/>
      <sz val="12"/>
      <color indexed="16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rgb="FF0033CC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微軟正黑體"/>
      <family val="3"/>
      <charset val="136"/>
    </font>
    <font>
      <b/>
      <sz val="12"/>
      <name val="全真顏體"/>
      <family val="3"/>
      <charset val="136"/>
    </font>
    <font>
      <b/>
      <sz val="12"/>
      <name val="微軟正黑體"/>
      <family val="2"/>
      <charset val="136"/>
    </font>
    <font>
      <b/>
      <sz val="12"/>
      <name val="華康隸書體W7"/>
      <family val="3"/>
      <charset val="136"/>
    </font>
    <font>
      <b/>
      <sz val="12"/>
      <name val="華康古印體"/>
      <family val="3"/>
      <charset val="136"/>
    </font>
  </fonts>
  <fills count="4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3"/>
        <bgColor indexed="24"/>
      </patternFill>
    </fill>
    <fill>
      <patternFill patternType="solid">
        <fgColor rgb="FFFFC000"/>
        <bgColor indexed="64"/>
      </patternFill>
    </fill>
    <fill>
      <patternFill patternType="solid">
        <fgColor rgb="FFFAB6F5"/>
        <bgColor indexed="2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thin">
        <color indexed="18"/>
      </bottom>
      <diagonal/>
    </border>
    <border>
      <left style="double">
        <color indexed="18"/>
      </left>
      <right/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double">
        <color indexed="18"/>
      </bottom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/>
      <top/>
      <bottom style="double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medium">
        <color indexed="64"/>
      </top>
      <bottom style="thin">
        <color indexed="12"/>
      </bottom>
      <diagonal/>
    </border>
    <border>
      <left/>
      <right style="thin">
        <color indexed="12"/>
      </right>
      <top style="medium">
        <color indexed="64"/>
      </top>
      <bottom style="thin">
        <color indexed="12"/>
      </bottom>
      <diagonal/>
    </border>
    <border>
      <left style="thin">
        <color indexed="12"/>
      </left>
      <right style="medium">
        <color indexed="64"/>
      </right>
      <top style="medium">
        <color indexed="64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64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medium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 style="thin">
        <color indexed="12"/>
      </right>
      <top style="thin">
        <color indexed="12"/>
      </top>
      <bottom style="medium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7" fillId="0" borderId="0">
      <alignment vertical="center"/>
    </xf>
    <xf numFmtId="0" fontId="4" fillId="0" borderId="0">
      <alignment vertical="center"/>
    </xf>
    <xf numFmtId="178" fontId="13" fillId="0" borderId="0" applyFill="0" applyBorder="0" applyProtection="0">
      <alignment horizontal="right" vertical="center"/>
    </xf>
    <xf numFmtId="179" fontId="4" fillId="0" borderId="0" applyFont="0" applyFill="0" applyBorder="0" applyAlignment="0" applyProtection="0">
      <alignment vertical="center"/>
    </xf>
    <xf numFmtId="180" fontId="13" fillId="0" borderId="7" applyFill="0" applyBorder="0" applyProtection="0">
      <alignment horizontal="right" vertical="center"/>
    </xf>
    <xf numFmtId="181" fontId="13" fillId="0" borderId="0" applyFill="0" applyBorder="0" applyProtection="0">
      <alignment horizontal="right" vertical="center"/>
    </xf>
    <xf numFmtId="182" fontId="13" fillId="0" borderId="0" applyFill="0" applyBorder="0" applyProtection="0">
      <alignment horizontal="right" vertical="center"/>
    </xf>
    <xf numFmtId="0" fontId="14" fillId="0" borderId="0" applyBorder="0">
      <alignment horizontal="center"/>
    </xf>
    <xf numFmtId="0" fontId="16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9">
    <xf numFmtId="0" fontId="0" fillId="0" borderId="0" xfId="0"/>
    <xf numFmtId="0" fontId="9" fillId="0" borderId="0" xfId="4" applyFont="1"/>
    <xf numFmtId="0" fontId="8" fillId="0" borderId="1" xfId="4" applyFont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3" borderId="1" xfId="4" applyFont="1" applyFill="1" applyBorder="1" applyAlignment="1">
      <alignment horizontal="center"/>
    </xf>
    <xf numFmtId="0" fontId="9" fillId="2" borderId="1" xfId="4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/>
    </xf>
    <xf numFmtId="0" fontId="4" fillId="12" borderId="0" xfId="7" applyFill="1">
      <alignment vertical="center"/>
    </xf>
    <xf numFmtId="0" fontId="4" fillId="0" borderId="0" xfId="7">
      <alignment vertical="center"/>
    </xf>
    <xf numFmtId="0" fontId="12" fillId="0" borderId="1" xfId="7" applyFont="1" applyBorder="1" applyAlignment="1">
      <alignment horizontal="center" vertical="center"/>
    </xf>
    <xf numFmtId="0" fontId="0" fillId="0" borderId="1" xfId="7" applyFont="1" applyBorder="1" applyAlignment="1">
      <alignment horizontal="center" vertical="center"/>
    </xf>
    <xf numFmtId="0" fontId="12" fillId="13" borderId="1" xfId="7" applyFont="1" applyFill="1" applyBorder="1" applyAlignment="1">
      <alignment horizontal="center" vertical="center"/>
    </xf>
    <xf numFmtId="0" fontId="0" fillId="13" borderId="1" xfId="7" applyFont="1" applyFill="1" applyBorder="1" applyAlignment="1">
      <alignment horizontal="center" vertical="center"/>
    </xf>
    <xf numFmtId="0" fontId="4" fillId="13" borderId="0" xfId="7" applyFill="1">
      <alignment vertical="center"/>
    </xf>
    <xf numFmtId="0" fontId="11" fillId="11" borderId="0" xfId="7" applyFont="1" applyFill="1">
      <alignment vertical="center"/>
    </xf>
    <xf numFmtId="0" fontId="4" fillId="16" borderId="6" xfId="7" applyFill="1" applyBorder="1" applyAlignment="1">
      <alignment horizontal="center" vertical="center"/>
    </xf>
    <xf numFmtId="0" fontId="11" fillId="18" borderId="1" xfId="7" applyFont="1" applyFill="1" applyBorder="1" applyAlignment="1">
      <alignment horizontal="center" vertical="center"/>
    </xf>
    <xf numFmtId="0" fontId="12" fillId="16" borderId="1" xfId="7" applyFont="1" applyFill="1" applyBorder="1" applyAlignment="1">
      <alignment horizontal="center" vertical="center"/>
    </xf>
    <xf numFmtId="0" fontId="12" fillId="12" borderId="1" xfId="7" applyFont="1" applyFill="1" applyBorder="1" applyAlignment="1">
      <alignment horizontal="center" vertical="center"/>
    </xf>
    <xf numFmtId="0" fontId="0" fillId="12" borderId="1" xfId="7" applyFont="1" applyFill="1" applyBorder="1" applyAlignment="1">
      <alignment horizontal="center" vertical="center"/>
    </xf>
    <xf numFmtId="0" fontId="11" fillId="7" borderId="1" xfId="7" applyFont="1" applyFill="1" applyBorder="1" applyAlignment="1">
      <alignment horizontal="center" vertical="center"/>
    </xf>
    <xf numFmtId="0" fontId="12" fillId="0" borderId="0" xfId="7" applyFont="1" applyAlignment="1">
      <alignment horizontal="center" vertical="center"/>
    </xf>
    <xf numFmtId="0" fontId="4" fillId="12" borderId="1" xfId="7" applyFill="1" applyBorder="1" applyAlignment="1">
      <alignment horizontal="center" vertical="center"/>
    </xf>
    <xf numFmtId="0" fontId="4" fillId="0" borderId="0" xfId="7" applyAlignment="1">
      <alignment horizontal="center" vertical="center"/>
    </xf>
    <xf numFmtId="0" fontId="5" fillId="17" borderId="1" xfId="7" applyFont="1" applyFill="1" applyBorder="1" applyAlignment="1">
      <alignment horizontal="center" vertical="center"/>
    </xf>
    <xf numFmtId="0" fontId="10" fillId="19" borderId="1" xfId="7" applyFont="1" applyFill="1" applyBorder="1" applyAlignment="1">
      <alignment horizontal="center" vertical="center"/>
    </xf>
    <xf numFmtId="0" fontId="0" fillId="0" borderId="0" xfId="7" applyFont="1" applyAlignment="1">
      <alignment horizontal="center" vertical="center"/>
    </xf>
    <xf numFmtId="0" fontId="5" fillId="20" borderId="1" xfId="7" applyFont="1" applyFill="1" applyBorder="1" applyAlignment="1">
      <alignment horizontal="center" vertical="center"/>
    </xf>
    <xf numFmtId="0" fontId="5" fillId="22" borderId="1" xfId="7" applyFont="1" applyFill="1" applyBorder="1" applyAlignment="1">
      <alignment horizontal="center" vertical="center"/>
    </xf>
    <xf numFmtId="0" fontId="5" fillId="21" borderId="1" xfId="7" applyFont="1" applyFill="1" applyBorder="1" applyAlignment="1">
      <alignment horizontal="center" vertical="center"/>
    </xf>
    <xf numFmtId="0" fontId="5" fillId="5" borderId="1" xfId="7" applyFont="1" applyFill="1" applyBorder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5" fillId="9" borderId="1" xfId="7" applyFont="1" applyFill="1" applyBorder="1" applyAlignment="1">
      <alignment horizontal="center" vertical="center"/>
    </xf>
    <xf numFmtId="0" fontId="15" fillId="11" borderId="1" xfId="7" applyFont="1" applyFill="1" applyBorder="1" applyAlignment="1">
      <alignment horizontal="center" vertical="center"/>
    </xf>
    <xf numFmtId="0" fontId="5" fillId="12" borderId="1" xfId="7" applyFont="1" applyFill="1" applyBorder="1" applyAlignment="1">
      <alignment horizontal="center" vertical="center"/>
    </xf>
    <xf numFmtId="183" fontId="5" fillId="0" borderId="1" xfId="7" applyNumberFormat="1" applyFont="1" applyBorder="1" applyAlignment="1">
      <alignment horizontal="center" vertical="center"/>
    </xf>
    <xf numFmtId="183" fontId="5" fillId="0" borderId="0" xfId="7" applyNumberFormat="1" applyFont="1" applyAlignment="1">
      <alignment horizontal="center" vertical="center"/>
    </xf>
    <xf numFmtId="0" fontId="4" fillId="15" borderId="0" xfId="7" applyFill="1">
      <alignment vertical="center"/>
    </xf>
    <xf numFmtId="0" fontId="17" fillId="0" borderId="0" xfId="7" applyFont="1" applyAlignment="1">
      <alignment horizontal="left" indent="3"/>
    </xf>
    <xf numFmtId="0" fontId="18" fillId="0" borderId="0" xfId="7" applyFont="1" applyAlignment="1">
      <alignment horizontal="right" vertical="center" indent="2"/>
    </xf>
    <xf numFmtId="0" fontId="16" fillId="0" borderId="0" xfId="14">
      <alignment vertical="center"/>
    </xf>
    <xf numFmtId="0" fontId="18" fillId="0" borderId="0" xfId="7" applyFont="1" applyAlignment="1">
      <alignment horizontal="right" vertical="center"/>
    </xf>
    <xf numFmtId="14" fontId="4" fillId="0" borderId="0" xfId="7" applyNumberFormat="1">
      <alignment vertical="center"/>
    </xf>
    <xf numFmtId="0" fontId="4" fillId="23" borderId="1" xfId="7" applyFill="1" applyBorder="1" applyAlignment="1">
      <alignment horizontal="center" vertical="center"/>
    </xf>
    <xf numFmtId="0" fontId="4" fillId="23" borderId="1" xfId="7" applyFill="1" applyBorder="1" applyAlignment="1">
      <alignment horizontal="right" vertical="center"/>
    </xf>
    <xf numFmtId="0" fontId="4" fillId="0" borderId="1" xfId="7" applyBorder="1">
      <alignment vertical="center"/>
    </xf>
    <xf numFmtId="0" fontId="4" fillId="15" borderId="1" xfId="7" applyFill="1" applyBorder="1">
      <alignment vertical="center"/>
    </xf>
    <xf numFmtId="41" fontId="0" fillId="15" borderId="1" xfId="15" applyFont="1" applyFill="1" applyBorder="1" applyAlignment="1" applyProtection="1">
      <alignment vertical="center"/>
    </xf>
    <xf numFmtId="0" fontId="20" fillId="14" borderId="1" xfId="7" applyFont="1" applyFill="1" applyBorder="1" applyAlignment="1">
      <alignment horizontal="center" vertical="center"/>
    </xf>
    <xf numFmtId="0" fontId="19" fillId="0" borderId="0" xfId="7" applyFont="1" applyAlignment="1">
      <alignment horizontal="center" vertical="center"/>
    </xf>
    <xf numFmtId="0" fontId="19" fillId="0" borderId="0" xfId="7" applyFont="1" applyAlignment="1">
      <alignment horizontal="left" vertical="center"/>
    </xf>
    <xf numFmtId="184" fontId="4" fillId="0" borderId="0" xfId="7" applyNumberFormat="1" applyAlignment="1">
      <alignment horizontal="center" vertical="center"/>
    </xf>
    <xf numFmtId="0" fontId="21" fillId="10" borderId="1" xfId="16" applyBorder="1" applyAlignment="1">
      <alignment horizontal="center" vertical="center"/>
    </xf>
    <xf numFmtId="0" fontId="22" fillId="10" borderId="1" xfId="16" applyFont="1" applyBorder="1" applyAlignment="1">
      <alignment horizontal="center" vertical="center"/>
    </xf>
    <xf numFmtId="177" fontId="22" fillId="10" borderId="1" xfId="16" applyNumberFormat="1" applyFont="1" applyBorder="1" applyAlignment="1">
      <alignment horizontal="center" vertical="center"/>
    </xf>
    <xf numFmtId="177" fontId="0" fillId="0" borderId="0" xfId="17" applyNumberFormat="1" applyFont="1">
      <alignment vertical="center"/>
    </xf>
    <xf numFmtId="0" fontId="11" fillId="11" borderId="2" xfId="7" applyFont="1" applyFill="1" applyBorder="1" applyAlignment="1">
      <alignment horizontal="center" vertical="center"/>
    </xf>
    <xf numFmtId="0" fontId="5" fillId="2" borderId="2" xfId="7" applyFont="1" applyFill="1" applyBorder="1" applyAlignment="1">
      <alignment horizontal="center" vertical="center"/>
    </xf>
    <xf numFmtId="0" fontId="24" fillId="24" borderId="9" xfId="18" applyNumberFormat="1" applyFont="1" applyFill="1" applyBorder="1" applyAlignment="1">
      <alignment horizontal="center"/>
    </xf>
    <xf numFmtId="0" fontId="24" fillId="24" borderId="10" xfId="18" applyNumberFormat="1" applyFont="1" applyFill="1" applyBorder="1" applyAlignment="1">
      <alignment horizontal="center"/>
    </xf>
    <xf numFmtId="41" fontId="24" fillId="24" borderId="10" xfId="18" applyFont="1" applyFill="1" applyBorder="1" applyAlignment="1">
      <alignment horizontal="center"/>
    </xf>
    <xf numFmtId="41" fontId="24" fillId="24" borderId="11" xfId="18" applyFont="1" applyFill="1" applyBorder="1" applyAlignment="1">
      <alignment horizontal="center"/>
    </xf>
    <xf numFmtId="0" fontId="16" fillId="0" borderId="12" xfId="14" applyBorder="1">
      <alignment vertical="center"/>
    </xf>
    <xf numFmtId="0" fontId="27" fillId="16" borderId="13" xfId="18" applyNumberFormat="1" applyFont="1" applyFill="1" applyBorder="1" applyAlignment="1">
      <alignment horizontal="center"/>
    </xf>
    <xf numFmtId="41" fontId="27" fillId="26" borderId="14" xfId="18" applyFont="1" applyFill="1" applyBorder="1" applyAlignment="1"/>
    <xf numFmtId="41" fontId="27" fillId="15" borderId="1" xfId="18" applyFont="1" applyFill="1" applyBorder="1" applyAlignment="1">
      <alignment horizontal="center"/>
    </xf>
    <xf numFmtId="41" fontId="27" fillId="14" borderId="1" xfId="18" applyFont="1" applyFill="1" applyBorder="1" applyAlignment="1">
      <alignment horizontal="center"/>
    </xf>
    <xf numFmtId="41" fontId="4" fillId="27" borderId="15" xfId="18" applyFill="1" applyBorder="1" applyAlignment="1"/>
    <xf numFmtId="0" fontId="28" fillId="8" borderId="1" xfId="14" applyFont="1" applyFill="1" applyBorder="1" applyAlignment="1">
      <alignment horizontal="center" vertical="center"/>
    </xf>
    <xf numFmtId="176" fontId="28" fillId="8" borderId="1" xfId="14" applyNumberFormat="1" applyFont="1" applyFill="1" applyBorder="1" applyAlignment="1">
      <alignment horizontal="center" vertical="center"/>
    </xf>
    <xf numFmtId="185" fontId="0" fillId="6" borderId="1" xfId="19" applyNumberFormat="1" applyFont="1" applyFill="1" applyBorder="1">
      <alignment vertical="center"/>
    </xf>
    <xf numFmtId="176" fontId="16" fillId="6" borderId="1" xfId="14" applyNumberFormat="1" applyFill="1" applyBorder="1">
      <alignment vertical="center"/>
    </xf>
    <xf numFmtId="0" fontId="27" fillId="16" borderId="16" xfId="18" applyNumberFormat="1" applyFont="1" applyFill="1" applyBorder="1" applyAlignment="1">
      <alignment horizontal="center"/>
    </xf>
    <xf numFmtId="41" fontId="27" fillId="26" borderId="17" xfId="18" applyFont="1" applyFill="1" applyBorder="1" applyAlignment="1"/>
    <xf numFmtId="41" fontId="27" fillId="28" borderId="17" xfId="18" applyFont="1" applyFill="1" applyBorder="1" applyAlignment="1"/>
    <xf numFmtId="0" fontId="24" fillId="29" borderId="18" xfId="18" quotePrefix="1" applyNumberFormat="1" applyFont="1" applyFill="1" applyBorder="1" applyAlignment="1">
      <alignment horizontal="center"/>
    </xf>
    <xf numFmtId="0" fontId="4" fillId="29" borderId="19" xfId="18" applyNumberFormat="1" applyFill="1" applyBorder="1" applyAlignment="1"/>
    <xf numFmtId="41" fontId="4" fillId="29" borderId="19" xfId="18" applyFill="1" applyBorder="1" applyAlignment="1"/>
    <xf numFmtId="176" fontId="16" fillId="0" borderId="0" xfId="14" applyNumberFormat="1">
      <alignment vertical="center"/>
    </xf>
    <xf numFmtId="0" fontId="0" fillId="16" borderId="14" xfId="18" applyNumberFormat="1" applyFont="1" applyFill="1" applyBorder="1" applyAlignment="1"/>
    <xf numFmtId="0" fontId="30" fillId="16" borderId="14" xfId="18" applyNumberFormat="1" applyFont="1" applyFill="1" applyBorder="1" applyAlignment="1"/>
    <xf numFmtId="0" fontId="30" fillId="16" borderId="17" xfId="18" applyNumberFormat="1" applyFont="1" applyFill="1" applyBorder="1" applyAlignment="1"/>
    <xf numFmtId="0" fontId="29" fillId="16" borderId="14" xfId="18" applyNumberFormat="1" applyFont="1" applyFill="1" applyBorder="1" applyAlignment="1"/>
    <xf numFmtId="10" fontId="16" fillId="6" borderId="1" xfId="14" applyNumberForma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16" borderId="1" xfId="7" applyFont="1" applyFill="1" applyBorder="1" applyAlignment="1">
      <alignment horizontal="center"/>
    </xf>
    <xf numFmtId="0" fontId="31" fillId="29" borderId="1" xfId="7" applyFont="1" applyFill="1" applyBorder="1" applyAlignment="1">
      <alignment horizontal="center"/>
    </xf>
    <xf numFmtId="0" fontId="31" fillId="27" borderId="1" xfId="7" applyFont="1" applyFill="1" applyBorder="1" applyAlignment="1">
      <alignment horizontal="center"/>
    </xf>
    <xf numFmtId="0" fontId="8" fillId="8" borderId="3" xfId="4" applyFont="1" applyFill="1" applyBorder="1" applyAlignment="1">
      <alignment horizontal="center" vertical="center"/>
    </xf>
    <xf numFmtId="0" fontId="8" fillId="30" borderId="2" xfId="4" applyFont="1" applyFill="1" applyBorder="1" applyAlignment="1">
      <alignment horizontal="center" vertical="center"/>
    </xf>
    <xf numFmtId="0" fontId="8" fillId="31" borderId="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8" fillId="5" borderId="23" xfId="4" applyFont="1" applyFill="1" applyBorder="1" applyAlignment="1">
      <alignment horizontal="center" vertical="center"/>
    </xf>
    <xf numFmtId="0" fontId="8" fillId="5" borderId="24" xfId="4" applyFont="1" applyFill="1" applyBorder="1" applyAlignment="1">
      <alignment horizontal="center" vertical="center"/>
    </xf>
    <xf numFmtId="0" fontId="8" fillId="2" borderId="25" xfId="4" applyFont="1" applyFill="1" applyBorder="1" applyAlignment="1">
      <alignment horizontal="center"/>
    </xf>
    <xf numFmtId="0" fontId="31" fillId="15" borderId="26" xfId="7" applyFont="1" applyFill="1" applyBorder="1" applyAlignment="1">
      <alignment horizontal="center"/>
    </xf>
    <xf numFmtId="0" fontId="8" fillId="2" borderId="27" xfId="4" applyFont="1" applyFill="1" applyBorder="1" applyAlignment="1">
      <alignment horizontal="center"/>
    </xf>
    <xf numFmtId="0" fontId="5" fillId="16" borderId="20" xfId="7" applyFont="1" applyFill="1" applyBorder="1" applyAlignment="1">
      <alignment horizontal="center"/>
    </xf>
    <xf numFmtId="0" fontId="31" fillId="29" borderId="20" xfId="7" applyFont="1" applyFill="1" applyBorder="1" applyAlignment="1">
      <alignment horizontal="center"/>
    </xf>
    <xf numFmtId="0" fontId="31" fillId="27" borderId="20" xfId="7" applyFont="1" applyFill="1" applyBorder="1" applyAlignment="1">
      <alignment horizontal="center"/>
    </xf>
    <xf numFmtId="0" fontId="31" fillId="15" borderId="28" xfId="7" applyFont="1" applyFill="1" applyBorder="1" applyAlignment="1">
      <alignment horizontal="center"/>
    </xf>
    <xf numFmtId="0" fontId="8" fillId="8" borderId="2" xfId="4" applyFont="1" applyFill="1" applyBorder="1" applyAlignment="1">
      <alignment horizontal="center" vertical="center"/>
    </xf>
    <xf numFmtId="0" fontId="5" fillId="34" borderId="1" xfId="7" applyFont="1" applyFill="1" applyBorder="1" applyAlignment="1">
      <alignment horizontal="center" vertical="center"/>
    </xf>
    <xf numFmtId="0" fontId="19" fillId="0" borderId="1" xfId="7" applyFont="1" applyBorder="1" applyAlignment="1">
      <alignment horizontal="center" vertical="center"/>
    </xf>
    <xf numFmtId="0" fontId="19" fillId="0" borderId="1" xfId="7" applyFont="1" applyBorder="1" applyAlignment="1">
      <alignment horizontal="left" vertical="center"/>
    </xf>
    <xf numFmtId="0" fontId="4" fillId="0" borderId="1" xfId="7" applyBorder="1" applyAlignment="1">
      <alignment horizontal="center" vertical="center"/>
    </xf>
    <xf numFmtId="0" fontId="4" fillId="21" borderId="0" xfId="7" applyFill="1">
      <alignment vertical="center"/>
    </xf>
    <xf numFmtId="0" fontId="4" fillId="8" borderId="1" xfId="7" applyFill="1" applyBorder="1">
      <alignment vertical="center"/>
    </xf>
    <xf numFmtId="0" fontId="11" fillId="35" borderId="1" xfId="7" applyFont="1" applyFill="1" applyBorder="1" applyAlignment="1">
      <alignment horizontal="center" vertical="center"/>
    </xf>
    <xf numFmtId="0" fontId="33" fillId="35" borderId="1" xfId="7" applyFont="1" applyFill="1" applyBorder="1" applyAlignment="1">
      <alignment horizontal="center" vertical="center"/>
    </xf>
    <xf numFmtId="186" fontId="0" fillId="12" borderId="1" xfId="7" applyNumberFormat="1" applyFont="1" applyFill="1" applyBorder="1" applyAlignment="1">
      <alignment horizontal="center" vertical="center"/>
    </xf>
    <xf numFmtId="0" fontId="32" fillId="36" borderId="1" xfId="7" applyFont="1" applyFill="1" applyBorder="1" applyAlignment="1">
      <alignment horizontal="center" vertical="center"/>
    </xf>
    <xf numFmtId="0" fontId="4" fillId="15" borderId="6" xfId="7" applyFill="1" applyBorder="1" applyAlignment="1">
      <alignment horizontal="center" vertical="center"/>
    </xf>
    <xf numFmtId="0" fontId="11" fillId="7" borderId="29" xfId="7" applyFont="1" applyFill="1" applyBorder="1" applyAlignment="1">
      <alignment horizontal="center" vertical="center"/>
    </xf>
    <xf numFmtId="0" fontId="1" fillId="0" borderId="0" xfId="21">
      <alignment vertical="center"/>
    </xf>
    <xf numFmtId="187" fontId="0" fillId="4" borderId="1" xfId="22" applyNumberFormat="1" applyFont="1" applyFill="1" applyBorder="1">
      <alignment vertical="center"/>
    </xf>
    <xf numFmtId="0" fontId="34" fillId="2" borderId="1" xfId="21" applyFont="1" applyFill="1" applyBorder="1" applyAlignment="1">
      <alignment horizontal="center" vertical="center"/>
    </xf>
    <xf numFmtId="187" fontId="5" fillId="4" borderId="1" xfId="22" applyNumberFormat="1" applyFont="1" applyFill="1" applyBorder="1" applyAlignment="1">
      <alignment horizontal="center" vertical="center"/>
    </xf>
    <xf numFmtId="188" fontId="5" fillId="4" borderId="1" xfId="22" applyNumberFormat="1" applyFont="1" applyFill="1" applyBorder="1" applyAlignment="1">
      <alignment horizontal="center" vertical="center"/>
    </xf>
    <xf numFmtId="0" fontId="34" fillId="5" borderId="1" xfId="21" applyFont="1" applyFill="1" applyBorder="1" applyAlignment="1">
      <alignment horizontal="center" vertical="center"/>
    </xf>
    <xf numFmtId="187" fontId="0" fillId="2" borderId="1" xfId="22" applyNumberFormat="1" applyFont="1" applyFill="1" applyBorder="1">
      <alignment vertical="center"/>
    </xf>
    <xf numFmtId="0" fontId="34" fillId="39" borderId="1" xfId="21" applyFont="1" applyFill="1" applyBorder="1" applyAlignment="1">
      <alignment horizontal="center" vertical="center"/>
    </xf>
    <xf numFmtId="187" fontId="5" fillId="4" borderId="1" xfId="22" applyNumberFormat="1" applyFont="1" applyFill="1" applyBorder="1">
      <alignment vertical="center"/>
    </xf>
    <xf numFmtId="0" fontId="5" fillId="4" borderId="1" xfId="22" applyNumberFormat="1" applyFont="1" applyFill="1" applyBorder="1" applyAlignment="1">
      <alignment horizontal="center" vertical="center"/>
    </xf>
    <xf numFmtId="187" fontId="5" fillId="2" borderId="1" xfId="22" applyNumberFormat="1" applyFont="1" applyFill="1" applyBorder="1">
      <alignment vertical="center"/>
    </xf>
    <xf numFmtId="0" fontId="34" fillId="5" borderId="5" xfId="21" applyFont="1" applyFill="1" applyBorder="1" applyAlignment="1">
      <alignment horizontal="center" vertical="center"/>
    </xf>
    <xf numFmtId="0" fontId="34" fillId="8" borderId="2" xfId="21" applyFont="1" applyFill="1" applyBorder="1" applyAlignment="1">
      <alignment horizontal="center" vertical="center"/>
    </xf>
    <xf numFmtId="0" fontId="34" fillId="0" borderId="0" xfId="2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0" fillId="4" borderId="1" xfId="0" applyFill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4" fillId="5" borderId="0" xfId="7" applyFill="1">
      <alignment vertical="center"/>
    </xf>
    <xf numFmtId="0" fontId="5" fillId="5" borderId="2" xfId="7" applyFont="1" applyFill="1" applyBorder="1">
      <alignment vertical="center"/>
    </xf>
    <xf numFmtId="0" fontId="36" fillId="40" borderId="1" xfId="7" applyFont="1" applyFill="1" applyBorder="1" applyAlignment="1">
      <alignment horizontal="center" vertical="center"/>
    </xf>
    <xf numFmtId="0" fontId="5" fillId="40" borderId="5" xfId="7" applyFont="1" applyFill="1" applyBorder="1" applyAlignment="1">
      <alignment horizontal="center" vertical="center"/>
    </xf>
    <xf numFmtId="0" fontId="5" fillId="40" borderId="1" xfId="7" applyFont="1" applyFill="1" applyBorder="1" applyAlignment="1">
      <alignment horizontal="center" vertical="center"/>
    </xf>
    <xf numFmtId="0" fontId="37" fillId="40" borderId="1" xfId="7" applyFont="1" applyFill="1" applyBorder="1" applyAlignment="1">
      <alignment horizontal="center" vertical="center"/>
    </xf>
    <xf numFmtId="0" fontId="38" fillId="24" borderId="30" xfId="7" applyFont="1" applyFill="1" applyBorder="1" applyAlignment="1">
      <alignment horizontal="center" vertical="center"/>
    </xf>
    <xf numFmtId="0" fontId="38" fillId="24" borderId="31" xfId="7" applyFont="1" applyFill="1" applyBorder="1" applyAlignment="1">
      <alignment horizontal="center" vertical="center"/>
    </xf>
    <xf numFmtId="0" fontId="38" fillId="24" borderId="32" xfId="7" applyFont="1" applyFill="1" applyBorder="1" applyAlignment="1">
      <alignment horizontal="center" vertical="center"/>
    </xf>
    <xf numFmtId="0" fontId="39" fillId="24" borderId="33" xfId="7" applyFont="1" applyFill="1" applyBorder="1" applyAlignment="1">
      <alignment horizontal="center" vertical="center"/>
    </xf>
    <xf numFmtId="0" fontId="39" fillId="24" borderId="34" xfId="7" applyFont="1" applyFill="1" applyBorder="1" applyAlignment="1">
      <alignment horizontal="center" vertical="center"/>
    </xf>
    <xf numFmtId="0" fontId="39" fillId="24" borderId="35" xfId="7" applyFont="1" applyFill="1" applyBorder="1" applyAlignment="1">
      <alignment horizontal="center" vertical="center"/>
    </xf>
    <xf numFmtId="0" fontId="40" fillId="16" borderId="36" xfId="7" applyFont="1" applyFill="1" applyBorder="1" applyAlignment="1">
      <alignment horizontal="center" vertical="center"/>
    </xf>
    <xf numFmtId="0" fontId="40" fillId="16" borderId="37" xfId="7" applyFont="1" applyFill="1" applyBorder="1" applyAlignment="1">
      <alignment horizontal="center" vertical="center"/>
    </xf>
    <xf numFmtId="0" fontId="1" fillId="0" borderId="1" xfId="7" applyFont="1" applyBorder="1" applyAlignment="1">
      <alignment horizontal="center" vertical="center" wrapText="1"/>
    </xf>
    <xf numFmtId="0" fontId="1" fillId="0" borderId="26" xfId="7" applyFont="1" applyBorder="1" applyAlignment="1">
      <alignment horizontal="center" vertical="center" wrapText="1"/>
    </xf>
    <xf numFmtId="0" fontId="40" fillId="16" borderId="38" xfId="7" applyFont="1" applyFill="1" applyBorder="1" applyAlignment="1">
      <alignment horizontal="center" vertical="center"/>
    </xf>
    <xf numFmtId="0" fontId="40" fillId="16" borderId="34" xfId="7" applyFont="1" applyFill="1" applyBorder="1" applyAlignment="1">
      <alignment horizontal="center" vertical="center"/>
    </xf>
    <xf numFmtId="0" fontId="40" fillId="16" borderId="39" xfId="7" applyFont="1" applyFill="1" applyBorder="1" applyAlignment="1">
      <alignment horizontal="center" vertical="center"/>
    </xf>
    <xf numFmtId="0" fontId="40" fillId="16" borderId="40" xfId="7" applyFont="1" applyFill="1" applyBorder="1" applyAlignment="1">
      <alignment horizontal="center" vertical="center"/>
    </xf>
    <xf numFmtId="0" fontId="1" fillId="0" borderId="20" xfId="7" applyFont="1" applyBorder="1" applyAlignment="1">
      <alignment horizontal="center" vertical="center" wrapText="1"/>
    </xf>
    <xf numFmtId="0" fontId="1" fillId="0" borderId="28" xfId="7" applyFont="1" applyBorder="1" applyAlignment="1">
      <alignment horizontal="center" vertical="center" wrapText="1"/>
    </xf>
    <xf numFmtId="0" fontId="37" fillId="42" borderId="1" xfId="7" applyFont="1" applyFill="1" applyBorder="1" applyAlignment="1">
      <alignment horizontal="center" vertical="center"/>
    </xf>
    <xf numFmtId="10" fontId="0" fillId="0" borderId="0" xfId="0" applyNumberFormat="1"/>
    <xf numFmtId="0" fontId="0" fillId="0" borderId="1" xfId="0" applyBorder="1"/>
    <xf numFmtId="0" fontId="4" fillId="37" borderId="0" xfId="7" applyFill="1">
      <alignment vertical="center"/>
    </xf>
    <xf numFmtId="0" fontId="4" fillId="0" borderId="0" xfId="7">
      <alignment vertical="center"/>
    </xf>
    <xf numFmtId="0" fontId="4" fillId="38" borderId="0" xfId="7" applyFill="1">
      <alignment vertical="center"/>
    </xf>
    <xf numFmtId="0" fontId="5" fillId="22" borderId="8" xfId="7" applyFont="1" applyFill="1" applyBorder="1" applyAlignment="1">
      <alignment horizontal="center" vertical="center" wrapText="1"/>
    </xf>
    <xf numFmtId="0" fontId="5" fillId="22" borderId="5" xfId="7" applyFont="1" applyFill="1" applyBorder="1" applyAlignment="1">
      <alignment horizontal="center" vertical="center" wrapText="1"/>
    </xf>
    <xf numFmtId="0" fontId="15" fillId="11" borderId="1" xfId="7" applyFont="1" applyFill="1" applyBorder="1" applyAlignment="1">
      <alignment horizontal="center" vertical="center" wrapText="1"/>
    </xf>
    <xf numFmtId="0" fontId="15" fillId="11" borderId="1" xfId="7" applyFont="1" applyFill="1" applyBorder="1" applyAlignment="1">
      <alignment horizontal="center" vertical="center"/>
    </xf>
    <xf numFmtId="0" fontId="4" fillId="14" borderId="0" xfId="7" applyFill="1" applyAlignment="1">
      <alignment horizontal="right" vertical="center"/>
    </xf>
    <xf numFmtId="0" fontId="26" fillId="25" borderId="1" xfId="14" applyFont="1" applyFill="1" applyBorder="1" applyAlignment="1">
      <alignment horizontal="center" vertical="center"/>
    </xf>
    <xf numFmtId="0" fontId="4" fillId="23" borderId="1" xfId="7" applyFill="1" applyBorder="1" applyAlignment="1">
      <alignment horizontal="center" vertical="center"/>
    </xf>
    <xf numFmtId="0" fontId="5" fillId="41" borderId="0" xfId="7" applyFont="1" applyFill="1" applyAlignment="1">
      <alignment horizontal="center" vertical="center"/>
    </xf>
    <xf numFmtId="0" fontId="5" fillId="42" borderId="29" xfId="7" applyFont="1" applyFill="1" applyBorder="1" applyAlignment="1">
      <alignment horizontal="center" vertical="center"/>
    </xf>
    <xf numFmtId="0" fontId="5" fillId="42" borderId="41" xfId="7" applyFont="1" applyFill="1" applyBorder="1" applyAlignment="1">
      <alignment horizontal="center" vertical="center"/>
    </xf>
    <xf numFmtId="0" fontId="5" fillId="36" borderId="3" xfId="0" applyFont="1" applyFill="1" applyBorder="1" applyAlignment="1">
      <alignment horizontal="center"/>
    </xf>
    <xf numFmtId="0" fontId="5" fillId="36" borderId="4" xfId="0" applyFont="1" applyFill="1" applyBorder="1" applyAlignment="1">
      <alignment horizontal="center"/>
    </xf>
    <xf numFmtId="0" fontId="8" fillId="4" borderId="21" xfId="4" applyFont="1" applyFill="1" applyBorder="1" applyAlignment="1">
      <alignment horizontal="center"/>
    </xf>
    <xf numFmtId="0" fontId="5" fillId="33" borderId="3" xfId="7" applyFont="1" applyFill="1" applyBorder="1" applyAlignment="1">
      <alignment horizontal="center" vertical="center"/>
    </xf>
    <xf numFmtId="0" fontId="5" fillId="33" borderId="22" xfId="7" applyFont="1" applyFill="1" applyBorder="1" applyAlignment="1">
      <alignment horizontal="center" vertical="center"/>
    </xf>
    <xf numFmtId="0" fontId="5" fillId="33" borderId="4" xfId="7" applyFont="1" applyFill="1" applyBorder="1" applyAlignment="1">
      <alignment horizontal="center" vertical="center"/>
    </xf>
    <xf numFmtId="0" fontId="5" fillId="32" borderId="3" xfId="7" applyFont="1" applyFill="1" applyBorder="1" applyAlignment="1">
      <alignment horizontal="center" vertical="center"/>
    </xf>
    <xf numFmtId="0" fontId="5" fillId="32" borderId="22" xfId="7" applyFont="1" applyFill="1" applyBorder="1" applyAlignment="1">
      <alignment horizontal="center" vertical="center"/>
    </xf>
    <xf numFmtId="0" fontId="5" fillId="32" borderId="4" xfId="7" applyFont="1" applyFill="1" applyBorder="1" applyAlignment="1">
      <alignment horizontal="center" vertical="center"/>
    </xf>
    <xf numFmtId="0" fontId="5" fillId="6" borderId="3" xfId="7" applyFont="1" applyFill="1" applyBorder="1" applyAlignment="1">
      <alignment horizontal="center" vertical="center"/>
    </xf>
    <xf numFmtId="0" fontId="5" fillId="6" borderId="22" xfId="7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center"/>
    </xf>
  </cellXfs>
  <cellStyles count="23">
    <cellStyle name="a0" xfId="8" xr:uid="{00000000-0005-0000-0000-000000000000}"/>
    <cellStyle name="Euro" xfId="9" xr:uid="{00000000-0005-0000-0000-000001000000}"/>
    <cellStyle name="n0" xfId="10" xr:uid="{00000000-0005-0000-0000-000002000000}"/>
    <cellStyle name="n1" xfId="11" xr:uid="{00000000-0005-0000-0000-000003000000}"/>
    <cellStyle name="n2" xfId="12" xr:uid="{00000000-0005-0000-0000-000004000000}"/>
    <cellStyle name="一般" xfId="0" builtinId="0"/>
    <cellStyle name="一般 2" xfId="1" xr:uid="{00000000-0005-0000-0000-000006000000}"/>
    <cellStyle name="一般 2 2" xfId="4" xr:uid="{00000000-0005-0000-0000-000007000000}"/>
    <cellStyle name="一般 2 3" xfId="7" xr:uid="{00000000-0005-0000-0000-000008000000}"/>
    <cellStyle name="一般 2 4" xfId="21" xr:uid="{00000000-0005-0000-0000-000009000000}"/>
    <cellStyle name="一般 3" xfId="3" xr:uid="{00000000-0005-0000-0000-00000A000000}"/>
    <cellStyle name="一般 3 2" xfId="6" xr:uid="{00000000-0005-0000-0000-00000B000000}"/>
    <cellStyle name="一般 4" xfId="14" xr:uid="{00000000-0005-0000-0000-00000C000000}"/>
    <cellStyle name="千分位 2" xfId="17" xr:uid="{00000000-0005-0000-0000-00000D000000}"/>
    <cellStyle name="千分位[0] 2" xfId="18" xr:uid="{00000000-0005-0000-0000-00000E000000}"/>
    <cellStyle name="千分位[0] 3" xfId="15" xr:uid="{00000000-0005-0000-0000-00000F000000}"/>
    <cellStyle name="中等 2" xfId="16" xr:uid="{00000000-0005-0000-0000-000010000000}"/>
    <cellStyle name="百分比 2" xfId="2" xr:uid="{00000000-0005-0000-0000-000011000000}"/>
    <cellStyle name="百分比 2 2" xfId="22" xr:uid="{00000000-0005-0000-0000-000012000000}"/>
    <cellStyle name="百分比 3" xfId="5" xr:uid="{00000000-0005-0000-0000-000013000000}"/>
    <cellStyle name="貨幣 [0] 2" xfId="20" xr:uid="{00000000-0005-0000-0000-000014000000}"/>
    <cellStyle name="貨幣 3" xfId="19" xr:uid="{00000000-0005-0000-0000-000015000000}"/>
    <cellStyle name="標題文字" xfId="13" xr:uid="{00000000-0005-0000-0000-000016000000}"/>
  </cellStyles>
  <dxfs count="13">
    <dxf>
      <font>
        <b/>
        <i val="0"/>
        <color auto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00FF"/>
      <color rgb="FFCE2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76200</xdr:rowOff>
    </xdr:from>
    <xdr:to>
      <xdr:col>7</xdr:col>
      <xdr:colOff>0</xdr:colOff>
      <xdr:row>6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438D7D9-31E6-4C61-9C89-E106A50C8217}"/>
            </a:ext>
          </a:extLst>
        </xdr:cNvPr>
        <xdr:cNvSpPr>
          <a:spLocks noChangeArrowheads="1"/>
        </xdr:cNvSpPr>
      </xdr:nvSpPr>
      <xdr:spPr bwMode="auto">
        <a:xfrm>
          <a:off x="0" y="704850"/>
          <a:ext cx="8229600" cy="723900"/>
        </a:xfrm>
        <a:prstGeom prst="rect">
          <a:avLst/>
        </a:prstGeom>
        <a:noFill/>
        <a:ln w="76200" cmpd="tri">
          <a:solidFill>
            <a:srgbClr val="E4C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20</xdr:row>
      <xdr:rowOff>85725</xdr:rowOff>
    </xdr:from>
    <xdr:to>
      <xdr:col>7</xdr:col>
      <xdr:colOff>0</xdr:colOff>
      <xdr:row>27</xdr:row>
      <xdr:rowOff>104775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6C222451-760B-42C2-A654-6DAD8F607562}"/>
            </a:ext>
          </a:extLst>
        </xdr:cNvPr>
        <xdr:cNvSpPr>
          <a:spLocks noChangeArrowheads="1"/>
        </xdr:cNvSpPr>
      </xdr:nvSpPr>
      <xdr:spPr bwMode="auto">
        <a:xfrm>
          <a:off x="0" y="4276725"/>
          <a:ext cx="8229600" cy="1485900"/>
        </a:xfrm>
        <a:prstGeom prst="rect">
          <a:avLst/>
        </a:prstGeom>
        <a:noFill/>
        <a:ln w="76200" cmpd="tri">
          <a:solidFill>
            <a:srgbClr val="E4C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4429125" cy="581025"/>
    <xdr:pic>
      <xdr:nvPicPr>
        <xdr:cNvPr id="4" name="Picture 4" descr="logo2">
          <a:extLst>
            <a:ext uri="{FF2B5EF4-FFF2-40B4-BE49-F238E27FC236}">
              <a16:creationId xmlns:a16="http://schemas.microsoft.com/office/drawing/2014/main" id="{56F773F6-C1FB-476B-85E9-D4D6F5AE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291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76200</xdr:rowOff>
    </xdr:from>
    <xdr:to>
      <xdr:col>7</xdr:col>
      <xdr:colOff>0</xdr:colOff>
      <xdr:row>6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3BEBAFC-EE4A-4863-999B-13301619EF46}"/>
            </a:ext>
          </a:extLst>
        </xdr:cNvPr>
        <xdr:cNvSpPr>
          <a:spLocks noChangeArrowheads="1"/>
        </xdr:cNvSpPr>
      </xdr:nvSpPr>
      <xdr:spPr bwMode="auto">
        <a:xfrm>
          <a:off x="0" y="704850"/>
          <a:ext cx="8229600" cy="723900"/>
        </a:xfrm>
        <a:prstGeom prst="rect">
          <a:avLst/>
        </a:prstGeom>
        <a:noFill/>
        <a:ln w="76200" cmpd="tri">
          <a:solidFill>
            <a:srgbClr val="E4C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20</xdr:row>
      <xdr:rowOff>116205</xdr:rowOff>
    </xdr:from>
    <xdr:to>
      <xdr:col>7</xdr:col>
      <xdr:colOff>0</xdr:colOff>
      <xdr:row>27</xdr:row>
      <xdr:rowOff>135255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204A0BC6-C2DC-4566-90AF-5F32B3F79938}"/>
            </a:ext>
          </a:extLst>
        </xdr:cNvPr>
        <xdr:cNvSpPr>
          <a:spLocks noChangeArrowheads="1"/>
        </xdr:cNvSpPr>
      </xdr:nvSpPr>
      <xdr:spPr bwMode="auto">
        <a:xfrm>
          <a:off x="0" y="4231005"/>
          <a:ext cx="7414260" cy="1459230"/>
        </a:xfrm>
        <a:prstGeom prst="rect">
          <a:avLst/>
        </a:prstGeom>
        <a:noFill/>
        <a:ln w="76200" cmpd="tri">
          <a:solidFill>
            <a:srgbClr val="E4C9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4429125" cy="581025"/>
    <xdr:pic>
      <xdr:nvPicPr>
        <xdr:cNvPr id="4" name="Picture 4" descr="logo2">
          <a:extLst>
            <a:ext uri="{FF2B5EF4-FFF2-40B4-BE49-F238E27FC236}">
              <a16:creationId xmlns:a16="http://schemas.microsoft.com/office/drawing/2014/main" id="{53440E96-AE27-4686-9400-6EEA1AD8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291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21"/>
  <sheetViews>
    <sheetView workbookViewId="0">
      <selection activeCell="J3" sqref="J3"/>
    </sheetView>
  </sheetViews>
  <sheetFormatPr defaultRowHeight="16.2"/>
  <cols>
    <col min="1" max="1" width="9.44140625" style="8" bestFit="1" customWidth="1"/>
    <col min="2" max="5" width="5.44140625" style="8" bestFit="1" customWidth="1"/>
    <col min="6" max="6" width="11.6640625" style="8" bestFit="1" customWidth="1"/>
    <col min="7" max="7" width="10.33203125" style="8" bestFit="1" customWidth="1"/>
    <col min="8" max="8" width="11.6640625" style="8" bestFit="1" customWidth="1"/>
    <col min="9" max="9" width="9.44140625" style="8" bestFit="1" customWidth="1"/>
    <col min="10" max="10" width="11.6640625" style="8" bestFit="1" customWidth="1"/>
    <col min="11" max="11" width="9.44140625" style="8" bestFit="1" customWidth="1"/>
    <col min="12" max="13" width="5.88671875" style="8" customWidth="1"/>
    <col min="14" max="15" width="6" style="8" bestFit="1" customWidth="1"/>
    <col min="16" max="255" width="9" style="8"/>
    <col min="256" max="256" width="9.44140625" style="8" bestFit="1" customWidth="1"/>
    <col min="257" max="260" width="5.44140625" style="8" bestFit="1" customWidth="1"/>
    <col min="261" max="261" width="11.6640625" style="8" bestFit="1" customWidth="1"/>
    <col min="262" max="262" width="9.44140625" style="8" bestFit="1" customWidth="1"/>
    <col min="263" max="263" width="11.6640625" style="8" bestFit="1" customWidth="1"/>
    <col min="264" max="264" width="9.44140625" style="8" bestFit="1" customWidth="1"/>
    <col min="265" max="265" width="11.6640625" style="8" bestFit="1" customWidth="1"/>
    <col min="266" max="266" width="9.44140625" style="8" bestFit="1" customWidth="1"/>
    <col min="267" max="267" width="18.33203125" style="8" bestFit="1" customWidth="1"/>
    <col min="268" max="269" width="5.88671875" style="8" customWidth="1"/>
    <col min="270" max="271" width="6" style="8" bestFit="1" customWidth="1"/>
    <col min="272" max="511" width="9" style="8"/>
    <col min="512" max="512" width="9.44140625" style="8" bestFit="1" customWidth="1"/>
    <col min="513" max="516" width="5.44140625" style="8" bestFit="1" customWidth="1"/>
    <col min="517" max="517" width="11.6640625" style="8" bestFit="1" customWidth="1"/>
    <col min="518" max="518" width="9.44140625" style="8" bestFit="1" customWidth="1"/>
    <col min="519" max="519" width="11.6640625" style="8" bestFit="1" customWidth="1"/>
    <col min="520" max="520" width="9.44140625" style="8" bestFit="1" customWidth="1"/>
    <col min="521" max="521" width="11.6640625" style="8" bestFit="1" customWidth="1"/>
    <col min="522" max="522" width="9.44140625" style="8" bestFit="1" customWidth="1"/>
    <col min="523" max="523" width="18.33203125" style="8" bestFit="1" customWidth="1"/>
    <col min="524" max="525" width="5.88671875" style="8" customWidth="1"/>
    <col min="526" max="527" width="6" style="8" bestFit="1" customWidth="1"/>
    <col min="528" max="767" width="9" style="8"/>
    <col min="768" max="768" width="9.44140625" style="8" bestFit="1" customWidth="1"/>
    <col min="769" max="772" width="5.44140625" style="8" bestFit="1" customWidth="1"/>
    <col min="773" max="773" width="11.6640625" style="8" bestFit="1" customWidth="1"/>
    <col min="774" max="774" width="9.44140625" style="8" bestFit="1" customWidth="1"/>
    <col min="775" max="775" width="11.6640625" style="8" bestFit="1" customWidth="1"/>
    <col min="776" max="776" width="9.44140625" style="8" bestFit="1" customWidth="1"/>
    <col min="777" max="777" width="11.6640625" style="8" bestFit="1" customWidth="1"/>
    <col min="778" max="778" width="9.44140625" style="8" bestFit="1" customWidth="1"/>
    <col min="779" max="779" width="18.33203125" style="8" bestFit="1" customWidth="1"/>
    <col min="780" max="781" width="5.88671875" style="8" customWidth="1"/>
    <col min="782" max="783" width="6" style="8" bestFit="1" customWidth="1"/>
    <col min="784" max="1023" width="9" style="8"/>
    <col min="1024" max="1024" width="9.44140625" style="8" bestFit="1" customWidth="1"/>
    <col min="1025" max="1028" width="5.44140625" style="8" bestFit="1" customWidth="1"/>
    <col min="1029" max="1029" width="11.6640625" style="8" bestFit="1" customWidth="1"/>
    <col min="1030" max="1030" width="9.44140625" style="8" bestFit="1" customWidth="1"/>
    <col min="1031" max="1031" width="11.6640625" style="8" bestFit="1" customWidth="1"/>
    <col min="1032" max="1032" width="9.44140625" style="8" bestFit="1" customWidth="1"/>
    <col min="1033" max="1033" width="11.6640625" style="8" bestFit="1" customWidth="1"/>
    <col min="1034" max="1034" width="9.44140625" style="8" bestFit="1" customWidth="1"/>
    <col min="1035" max="1035" width="18.33203125" style="8" bestFit="1" customWidth="1"/>
    <col min="1036" max="1037" width="5.88671875" style="8" customWidth="1"/>
    <col min="1038" max="1039" width="6" style="8" bestFit="1" customWidth="1"/>
    <col min="1040" max="1279" width="9" style="8"/>
    <col min="1280" max="1280" width="9.44140625" style="8" bestFit="1" customWidth="1"/>
    <col min="1281" max="1284" width="5.44140625" style="8" bestFit="1" customWidth="1"/>
    <col min="1285" max="1285" width="11.6640625" style="8" bestFit="1" customWidth="1"/>
    <col min="1286" max="1286" width="9.44140625" style="8" bestFit="1" customWidth="1"/>
    <col min="1287" max="1287" width="11.6640625" style="8" bestFit="1" customWidth="1"/>
    <col min="1288" max="1288" width="9.44140625" style="8" bestFit="1" customWidth="1"/>
    <col min="1289" max="1289" width="11.6640625" style="8" bestFit="1" customWidth="1"/>
    <col min="1290" max="1290" width="9.44140625" style="8" bestFit="1" customWidth="1"/>
    <col min="1291" max="1291" width="18.33203125" style="8" bestFit="1" customWidth="1"/>
    <col min="1292" max="1293" width="5.88671875" style="8" customWidth="1"/>
    <col min="1294" max="1295" width="6" style="8" bestFit="1" customWidth="1"/>
    <col min="1296" max="1535" width="9" style="8"/>
    <col min="1536" max="1536" width="9.44140625" style="8" bestFit="1" customWidth="1"/>
    <col min="1537" max="1540" width="5.44140625" style="8" bestFit="1" customWidth="1"/>
    <col min="1541" max="1541" width="11.6640625" style="8" bestFit="1" customWidth="1"/>
    <col min="1542" max="1542" width="9.44140625" style="8" bestFit="1" customWidth="1"/>
    <col min="1543" max="1543" width="11.6640625" style="8" bestFit="1" customWidth="1"/>
    <col min="1544" max="1544" width="9.44140625" style="8" bestFit="1" customWidth="1"/>
    <col min="1545" max="1545" width="11.6640625" style="8" bestFit="1" customWidth="1"/>
    <col min="1546" max="1546" width="9.44140625" style="8" bestFit="1" customWidth="1"/>
    <col min="1547" max="1547" width="18.33203125" style="8" bestFit="1" customWidth="1"/>
    <col min="1548" max="1549" width="5.88671875" style="8" customWidth="1"/>
    <col min="1550" max="1551" width="6" style="8" bestFit="1" customWidth="1"/>
    <col min="1552" max="1791" width="9" style="8"/>
    <col min="1792" max="1792" width="9.44140625" style="8" bestFit="1" customWidth="1"/>
    <col min="1793" max="1796" width="5.44140625" style="8" bestFit="1" customWidth="1"/>
    <col min="1797" max="1797" width="11.6640625" style="8" bestFit="1" customWidth="1"/>
    <col min="1798" max="1798" width="9.44140625" style="8" bestFit="1" customWidth="1"/>
    <col min="1799" max="1799" width="11.6640625" style="8" bestFit="1" customWidth="1"/>
    <col min="1800" max="1800" width="9.44140625" style="8" bestFit="1" customWidth="1"/>
    <col min="1801" max="1801" width="11.6640625" style="8" bestFit="1" customWidth="1"/>
    <col min="1802" max="1802" width="9.44140625" style="8" bestFit="1" customWidth="1"/>
    <col min="1803" max="1803" width="18.33203125" style="8" bestFit="1" customWidth="1"/>
    <col min="1804" max="1805" width="5.88671875" style="8" customWidth="1"/>
    <col min="1806" max="1807" width="6" style="8" bestFit="1" customWidth="1"/>
    <col min="1808" max="2047" width="9" style="8"/>
    <col min="2048" max="2048" width="9.44140625" style="8" bestFit="1" customWidth="1"/>
    <col min="2049" max="2052" width="5.44140625" style="8" bestFit="1" customWidth="1"/>
    <col min="2053" max="2053" width="11.6640625" style="8" bestFit="1" customWidth="1"/>
    <col min="2054" max="2054" width="9.44140625" style="8" bestFit="1" customWidth="1"/>
    <col min="2055" max="2055" width="11.6640625" style="8" bestFit="1" customWidth="1"/>
    <col min="2056" max="2056" width="9.44140625" style="8" bestFit="1" customWidth="1"/>
    <col min="2057" max="2057" width="11.6640625" style="8" bestFit="1" customWidth="1"/>
    <col min="2058" max="2058" width="9.44140625" style="8" bestFit="1" customWidth="1"/>
    <col min="2059" max="2059" width="18.33203125" style="8" bestFit="1" customWidth="1"/>
    <col min="2060" max="2061" width="5.88671875" style="8" customWidth="1"/>
    <col min="2062" max="2063" width="6" style="8" bestFit="1" customWidth="1"/>
    <col min="2064" max="2303" width="9" style="8"/>
    <col min="2304" max="2304" width="9.44140625" style="8" bestFit="1" customWidth="1"/>
    <col min="2305" max="2308" width="5.44140625" style="8" bestFit="1" customWidth="1"/>
    <col min="2309" max="2309" width="11.6640625" style="8" bestFit="1" customWidth="1"/>
    <col min="2310" max="2310" width="9.44140625" style="8" bestFit="1" customWidth="1"/>
    <col min="2311" max="2311" width="11.6640625" style="8" bestFit="1" customWidth="1"/>
    <col min="2312" max="2312" width="9.44140625" style="8" bestFit="1" customWidth="1"/>
    <col min="2313" max="2313" width="11.6640625" style="8" bestFit="1" customWidth="1"/>
    <col min="2314" max="2314" width="9.44140625" style="8" bestFit="1" customWidth="1"/>
    <col min="2315" max="2315" width="18.33203125" style="8" bestFit="1" customWidth="1"/>
    <col min="2316" max="2317" width="5.88671875" style="8" customWidth="1"/>
    <col min="2318" max="2319" width="6" style="8" bestFit="1" customWidth="1"/>
    <col min="2320" max="2559" width="9" style="8"/>
    <col min="2560" max="2560" width="9.44140625" style="8" bestFit="1" customWidth="1"/>
    <col min="2561" max="2564" width="5.44140625" style="8" bestFit="1" customWidth="1"/>
    <col min="2565" max="2565" width="11.6640625" style="8" bestFit="1" customWidth="1"/>
    <col min="2566" max="2566" width="9.44140625" style="8" bestFit="1" customWidth="1"/>
    <col min="2567" max="2567" width="11.6640625" style="8" bestFit="1" customWidth="1"/>
    <col min="2568" max="2568" width="9.44140625" style="8" bestFit="1" customWidth="1"/>
    <col min="2569" max="2569" width="11.6640625" style="8" bestFit="1" customWidth="1"/>
    <col min="2570" max="2570" width="9.44140625" style="8" bestFit="1" customWidth="1"/>
    <col min="2571" max="2571" width="18.33203125" style="8" bestFit="1" customWidth="1"/>
    <col min="2572" max="2573" width="5.88671875" style="8" customWidth="1"/>
    <col min="2574" max="2575" width="6" style="8" bestFit="1" customWidth="1"/>
    <col min="2576" max="2815" width="9" style="8"/>
    <col min="2816" max="2816" width="9.44140625" style="8" bestFit="1" customWidth="1"/>
    <col min="2817" max="2820" width="5.44140625" style="8" bestFit="1" customWidth="1"/>
    <col min="2821" max="2821" width="11.6640625" style="8" bestFit="1" customWidth="1"/>
    <col min="2822" max="2822" width="9.44140625" style="8" bestFit="1" customWidth="1"/>
    <col min="2823" max="2823" width="11.6640625" style="8" bestFit="1" customWidth="1"/>
    <col min="2824" max="2824" width="9.44140625" style="8" bestFit="1" customWidth="1"/>
    <col min="2825" max="2825" width="11.6640625" style="8" bestFit="1" customWidth="1"/>
    <col min="2826" max="2826" width="9.44140625" style="8" bestFit="1" customWidth="1"/>
    <col min="2827" max="2827" width="18.33203125" style="8" bestFit="1" customWidth="1"/>
    <col min="2828" max="2829" width="5.88671875" style="8" customWidth="1"/>
    <col min="2830" max="2831" width="6" style="8" bestFit="1" customWidth="1"/>
    <col min="2832" max="3071" width="9" style="8"/>
    <col min="3072" max="3072" width="9.44140625" style="8" bestFit="1" customWidth="1"/>
    <col min="3073" max="3076" width="5.44140625" style="8" bestFit="1" customWidth="1"/>
    <col min="3077" max="3077" width="11.6640625" style="8" bestFit="1" customWidth="1"/>
    <col min="3078" max="3078" width="9.44140625" style="8" bestFit="1" customWidth="1"/>
    <col min="3079" max="3079" width="11.6640625" style="8" bestFit="1" customWidth="1"/>
    <col min="3080" max="3080" width="9.44140625" style="8" bestFit="1" customWidth="1"/>
    <col min="3081" max="3081" width="11.6640625" style="8" bestFit="1" customWidth="1"/>
    <col min="3082" max="3082" width="9.44140625" style="8" bestFit="1" customWidth="1"/>
    <col min="3083" max="3083" width="18.33203125" style="8" bestFit="1" customWidth="1"/>
    <col min="3084" max="3085" width="5.88671875" style="8" customWidth="1"/>
    <col min="3086" max="3087" width="6" style="8" bestFit="1" customWidth="1"/>
    <col min="3088" max="3327" width="9" style="8"/>
    <col min="3328" max="3328" width="9.44140625" style="8" bestFit="1" customWidth="1"/>
    <col min="3329" max="3332" width="5.44140625" style="8" bestFit="1" customWidth="1"/>
    <col min="3333" max="3333" width="11.6640625" style="8" bestFit="1" customWidth="1"/>
    <col min="3334" max="3334" width="9.44140625" style="8" bestFit="1" customWidth="1"/>
    <col min="3335" max="3335" width="11.6640625" style="8" bestFit="1" customWidth="1"/>
    <col min="3336" max="3336" width="9.44140625" style="8" bestFit="1" customWidth="1"/>
    <col min="3337" max="3337" width="11.6640625" style="8" bestFit="1" customWidth="1"/>
    <col min="3338" max="3338" width="9.44140625" style="8" bestFit="1" customWidth="1"/>
    <col min="3339" max="3339" width="18.33203125" style="8" bestFit="1" customWidth="1"/>
    <col min="3340" max="3341" width="5.88671875" style="8" customWidth="1"/>
    <col min="3342" max="3343" width="6" style="8" bestFit="1" customWidth="1"/>
    <col min="3344" max="3583" width="9" style="8"/>
    <col min="3584" max="3584" width="9.44140625" style="8" bestFit="1" customWidth="1"/>
    <col min="3585" max="3588" width="5.44140625" style="8" bestFit="1" customWidth="1"/>
    <col min="3589" max="3589" width="11.6640625" style="8" bestFit="1" customWidth="1"/>
    <col min="3590" max="3590" width="9.44140625" style="8" bestFit="1" customWidth="1"/>
    <col min="3591" max="3591" width="11.6640625" style="8" bestFit="1" customWidth="1"/>
    <col min="3592" max="3592" width="9.44140625" style="8" bestFit="1" customWidth="1"/>
    <col min="3593" max="3593" width="11.6640625" style="8" bestFit="1" customWidth="1"/>
    <col min="3594" max="3594" width="9.44140625" style="8" bestFit="1" customWidth="1"/>
    <col min="3595" max="3595" width="18.33203125" style="8" bestFit="1" customWidth="1"/>
    <col min="3596" max="3597" width="5.88671875" style="8" customWidth="1"/>
    <col min="3598" max="3599" width="6" style="8" bestFit="1" customWidth="1"/>
    <col min="3600" max="3839" width="9" style="8"/>
    <col min="3840" max="3840" width="9.44140625" style="8" bestFit="1" customWidth="1"/>
    <col min="3841" max="3844" width="5.44140625" style="8" bestFit="1" customWidth="1"/>
    <col min="3845" max="3845" width="11.6640625" style="8" bestFit="1" customWidth="1"/>
    <col min="3846" max="3846" width="9.44140625" style="8" bestFit="1" customWidth="1"/>
    <col min="3847" max="3847" width="11.6640625" style="8" bestFit="1" customWidth="1"/>
    <col min="3848" max="3848" width="9.44140625" style="8" bestFit="1" customWidth="1"/>
    <col min="3849" max="3849" width="11.6640625" style="8" bestFit="1" customWidth="1"/>
    <col min="3850" max="3850" width="9.44140625" style="8" bestFit="1" customWidth="1"/>
    <col min="3851" max="3851" width="18.33203125" style="8" bestFit="1" customWidth="1"/>
    <col min="3852" max="3853" width="5.88671875" style="8" customWidth="1"/>
    <col min="3854" max="3855" width="6" style="8" bestFit="1" customWidth="1"/>
    <col min="3856" max="4095" width="9" style="8"/>
    <col min="4096" max="4096" width="9.44140625" style="8" bestFit="1" customWidth="1"/>
    <col min="4097" max="4100" width="5.44140625" style="8" bestFit="1" customWidth="1"/>
    <col min="4101" max="4101" width="11.6640625" style="8" bestFit="1" customWidth="1"/>
    <col min="4102" max="4102" width="9.44140625" style="8" bestFit="1" customWidth="1"/>
    <col min="4103" max="4103" width="11.6640625" style="8" bestFit="1" customWidth="1"/>
    <col min="4104" max="4104" width="9.44140625" style="8" bestFit="1" customWidth="1"/>
    <col min="4105" max="4105" width="11.6640625" style="8" bestFit="1" customWidth="1"/>
    <col min="4106" max="4106" width="9.44140625" style="8" bestFit="1" customWidth="1"/>
    <col min="4107" max="4107" width="18.33203125" style="8" bestFit="1" customWidth="1"/>
    <col min="4108" max="4109" width="5.88671875" style="8" customWidth="1"/>
    <col min="4110" max="4111" width="6" style="8" bestFit="1" customWidth="1"/>
    <col min="4112" max="4351" width="9" style="8"/>
    <col min="4352" max="4352" width="9.44140625" style="8" bestFit="1" customWidth="1"/>
    <col min="4353" max="4356" width="5.44140625" style="8" bestFit="1" customWidth="1"/>
    <col min="4357" max="4357" width="11.6640625" style="8" bestFit="1" customWidth="1"/>
    <col min="4358" max="4358" width="9.44140625" style="8" bestFit="1" customWidth="1"/>
    <col min="4359" max="4359" width="11.6640625" style="8" bestFit="1" customWidth="1"/>
    <col min="4360" max="4360" width="9.44140625" style="8" bestFit="1" customWidth="1"/>
    <col min="4361" max="4361" width="11.6640625" style="8" bestFit="1" customWidth="1"/>
    <col min="4362" max="4362" width="9.44140625" style="8" bestFit="1" customWidth="1"/>
    <col min="4363" max="4363" width="18.33203125" style="8" bestFit="1" customWidth="1"/>
    <col min="4364" max="4365" width="5.88671875" style="8" customWidth="1"/>
    <col min="4366" max="4367" width="6" style="8" bestFit="1" customWidth="1"/>
    <col min="4368" max="4607" width="9" style="8"/>
    <col min="4608" max="4608" width="9.44140625" style="8" bestFit="1" customWidth="1"/>
    <col min="4609" max="4612" width="5.44140625" style="8" bestFit="1" customWidth="1"/>
    <col min="4613" max="4613" width="11.6640625" style="8" bestFit="1" customWidth="1"/>
    <col min="4614" max="4614" width="9.44140625" style="8" bestFit="1" customWidth="1"/>
    <col min="4615" max="4615" width="11.6640625" style="8" bestFit="1" customWidth="1"/>
    <col min="4616" max="4616" width="9.44140625" style="8" bestFit="1" customWidth="1"/>
    <col min="4617" max="4617" width="11.6640625" style="8" bestFit="1" customWidth="1"/>
    <col min="4618" max="4618" width="9.44140625" style="8" bestFit="1" customWidth="1"/>
    <col min="4619" max="4619" width="18.33203125" style="8" bestFit="1" customWidth="1"/>
    <col min="4620" max="4621" width="5.88671875" style="8" customWidth="1"/>
    <col min="4622" max="4623" width="6" style="8" bestFit="1" customWidth="1"/>
    <col min="4624" max="4863" width="9" style="8"/>
    <col min="4864" max="4864" width="9.44140625" style="8" bestFit="1" customWidth="1"/>
    <col min="4865" max="4868" width="5.44140625" style="8" bestFit="1" customWidth="1"/>
    <col min="4869" max="4869" width="11.6640625" style="8" bestFit="1" customWidth="1"/>
    <col min="4870" max="4870" width="9.44140625" style="8" bestFit="1" customWidth="1"/>
    <col min="4871" max="4871" width="11.6640625" style="8" bestFit="1" customWidth="1"/>
    <col min="4872" max="4872" width="9.44140625" style="8" bestFit="1" customWidth="1"/>
    <col min="4873" max="4873" width="11.6640625" style="8" bestFit="1" customWidth="1"/>
    <col min="4874" max="4874" width="9.44140625" style="8" bestFit="1" customWidth="1"/>
    <col min="4875" max="4875" width="18.33203125" style="8" bestFit="1" customWidth="1"/>
    <col min="4876" max="4877" width="5.88671875" style="8" customWidth="1"/>
    <col min="4878" max="4879" width="6" style="8" bestFit="1" customWidth="1"/>
    <col min="4880" max="5119" width="9" style="8"/>
    <col min="5120" max="5120" width="9.44140625" style="8" bestFit="1" customWidth="1"/>
    <col min="5121" max="5124" width="5.44140625" style="8" bestFit="1" customWidth="1"/>
    <col min="5125" max="5125" width="11.6640625" style="8" bestFit="1" customWidth="1"/>
    <col min="5126" max="5126" width="9.44140625" style="8" bestFit="1" customWidth="1"/>
    <col min="5127" max="5127" width="11.6640625" style="8" bestFit="1" customWidth="1"/>
    <col min="5128" max="5128" width="9.44140625" style="8" bestFit="1" customWidth="1"/>
    <col min="5129" max="5129" width="11.6640625" style="8" bestFit="1" customWidth="1"/>
    <col min="5130" max="5130" width="9.44140625" style="8" bestFit="1" customWidth="1"/>
    <col min="5131" max="5131" width="18.33203125" style="8" bestFit="1" customWidth="1"/>
    <col min="5132" max="5133" width="5.88671875" style="8" customWidth="1"/>
    <col min="5134" max="5135" width="6" style="8" bestFit="1" customWidth="1"/>
    <col min="5136" max="5375" width="9" style="8"/>
    <col min="5376" max="5376" width="9.44140625" style="8" bestFit="1" customWidth="1"/>
    <col min="5377" max="5380" width="5.44140625" style="8" bestFit="1" customWidth="1"/>
    <col min="5381" max="5381" width="11.6640625" style="8" bestFit="1" customWidth="1"/>
    <col min="5382" max="5382" width="9.44140625" style="8" bestFit="1" customWidth="1"/>
    <col min="5383" max="5383" width="11.6640625" style="8" bestFit="1" customWidth="1"/>
    <col min="5384" max="5384" width="9.44140625" style="8" bestFit="1" customWidth="1"/>
    <col min="5385" max="5385" width="11.6640625" style="8" bestFit="1" customWidth="1"/>
    <col min="5386" max="5386" width="9.44140625" style="8" bestFit="1" customWidth="1"/>
    <col min="5387" max="5387" width="18.33203125" style="8" bestFit="1" customWidth="1"/>
    <col min="5388" max="5389" width="5.88671875" style="8" customWidth="1"/>
    <col min="5390" max="5391" width="6" style="8" bestFit="1" customWidth="1"/>
    <col min="5392" max="5631" width="9" style="8"/>
    <col min="5632" max="5632" width="9.44140625" style="8" bestFit="1" customWidth="1"/>
    <col min="5633" max="5636" width="5.44140625" style="8" bestFit="1" customWidth="1"/>
    <col min="5637" max="5637" width="11.6640625" style="8" bestFit="1" customWidth="1"/>
    <col min="5638" max="5638" width="9.44140625" style="8" bestFit="1" customWidth="1"/>
    <col min="5639" max="5639" width="11.6640625" style="8" bestFit="1" customWidth="1"/>
    <col min="5640" max="5640" width="9.44140625" style="8" bestFit="1" customWidth="1"/>
    <col min="5641" max="5641" width="11.6640625" style="8" bestFit="1" customWidth="1"/>
    <col min="5642" max="5642" width="9.44140625" style="8" bestFit="1" customWidth="1"/>
    <col min="5643" max="5643" width="18.33203125" style="8" bestFit="1" customWidth="1"/>
    <col min="5644" max="5645" width="5.88671875" style="8" customWidth="1"/>
    <col min="5646" max="5647" width="6" style="8" bestFit="1" customWidth="1"/>
    <col min="5648" max="5887" width="9" style="8"/>
    <col min="5888" max="5888" width="9.44140625" style="8" bestFit="1" customWidth="1"/>
    <col min="5889" max="5892" width="5.44140625" style="8" bestFit="1" customWidth="1"/>
    <col min="5893" max="5893" width="11.6640625" style="8" bestFit="1" customWidth="1"/>
    <col min="5894" max="5894" width="9.44140625" style="8" bestFit="1" customWidth="1"/>
    <col min="5895" max="5895" width="11.6640625" style="8" bestFit="1" customWidth="1"/>
    <col min="5896" max="5896" width="9.44140625" style="8" bestFit="1" customWidth="1"/>
    <col min="5897" max="5897" width="11.6640625" style="8" bestFit="1" customWidth="1"/>
    <col min="5898" max="5898" width="9.44140625" style="8" bestFit="1" customWidth="1"/>
    <col min="5899" max="5899" width="18.33203125" style="8" bestFit="1" customWidth="1"/>
    <col min="5900" max="5901" width="5.88671875" style="8" customWidth="1"/>
    <col min="5902" max="5903" width="6" style="8" bestFit="1" customWidth="1"/>
    <col min="5904" max="6143" width="9" style="8"/>
    <col min="6144" max="6144" width="9.44140625" style="8" bestFit="1" customWidth="1"/>
    <col min="6145" max="6148" width="5.44140625" style="8" bestFit="1" customWidth="1"/>
    <col min="6149" max="6149" width="11.6640625" style="8" bestFit="1" customWidth="1"/>
    <col min="6150" max="6150" width="9.44140625" style="8" bestFit="1" customWidth="1"/>
    <col min="6151" max="6151" width="11.6640625" style="8" bestFit="1" customWidth="1"/>
    <col min="6152" max="6152" width="9.44140625" style="8" bestFit="1" customWidth="1"/>
    <col min="6153" max="6153" width="11.6640625" style="8" bestFit="1" customWidth="1"/>
    <col min="6154" max="6154" width="9.44140625" style="8" bestFit="1" customWidth="1"/>
    <col min="6155" max="6155" width="18.33203125" style="8" bestFit="1" customWidth="1"/>
    <col min="6156" max="6157" width="5.88671875" style="8" customWidth="1"/>
    <col min="6158" max="6159" width="6" style="8" bestFit="1" customWidth="1"/>
    <col min="6160" max="6399" width="9" style="8"/>
    <col min="6400" max="6400" width="9.44140625" style="8" bestFit="1" customWidth="1"/>
    <col min="6401" max="6404" width="5.44140625" style="8" bestFit="1" customWidth="1"/>
    <col min="6405" max="6405" width="11.6640625" style="8" bestFit="1" customWidth="1"/>
    <col min="6406" max="6406" width="9.44140625" style="8" bestFit="1" customWidth="1"/>
    <col min="6407" max="6407" width="11.6640625" style="8" bestFit="1" customWidth="1"/>
    <col min="6408" max="6408" width="9.44140625" style="8" bestFit="1" customWidth="1"/>
    <col min="6409" max="6409" width="11.6640625" style="8" bestFit="1" customWidth="1"/>
    <col min="6410" max="6410" width="9.44140625" style="8" bestFit="1" customWidth="1"/>
    <col min="6411" max="6411" width="18.33203125" style="8" bestFit="1" customWidth="1"/>
    <col min="6412" max="6413" width="5.88671875" style="8" customWidth="1"/>
    <col min="6414" max="6415" width="6" style="8" bestFit="1" customWidth="1"/>
    <col min="6416" max="6655" width="9" style="8"/>
    <col min="6656" max="6656" width="9.44140625" style="8" bestFit="1" customWidth="1"/>
    <col min="6657" max="6660" width="5.44140625" style="8" bestFit="1" customWidth="1"/>
    <col min="6661" max="6661" width="11.6640625" style="8" bestFit="1" customWidth="1"/>
    <col min="6662" max="6662" width="9.44140625" style="8" bestFit="1" customWidth="1"/>
    <col min="6663" max="6663" width="11.6640625" style="8" bestFit="1" customWidth="1"/>
    <col min="6664" max="6664" width="9.44140625" style="8" bestFit="1" customWidth="1"/>
    <col min="6665" max="6665" width="11.6640625" style="8" bestFit="1" customWidth="1"/>
    <col min="6666" max="6666" width="9.44140625" style="8" bestFit="1" customWidth="1"/>
    <col min="6667" max="6667" width="18.33203125" style="8" bestFit="1" customWidth="1"/>
    <col min="6668" max="6669" width="5.88671875" style="8" customWidth="1"/>
    <col min="6670" max="6671" width="6" style="8" bestFit="1" customWidth="1"/>
    <col min="6672" max="6911" width="9" style="8"/>
    <col min="6912" max="6912" width="9.44140625" style="8" bestFit="1" customWidth="1"/>
    <col min="6913" max="6916" width="5.44140625" style="8" bestFit="1" customWidth="1"/>
    <col min="6917" max="6917" width="11.6640625" style="8" bestFit="1" customWidth="1"/>
    <col min="6918" max="6918" width="9.44140625" style="8" bestFit="1" customWidth="1"/>
    <col min="6919" max="6919" width="11.6640625" style="8" bestFit="1" customWidth="1"/>
    <col min="6920" max="6920" width="9.44140625" style="8" bestFit="1" customWidth="1"/>
    <col min="6921" max="6921" width="11.6640625" style="8" bestFit="1" customWidth="1"/>
    <col min="6922" max="6922" width="9.44140625" style="8" bestFit="1" customWidth="1"/>
    <col min="6923" max="6923" width="18.33203125" style="8" bestFit="1" customWidth="1"/>
    <col min="6924" max="6925" width="5.88671875" style="8" customWidth="1"/>
    <col min="6926" max="6927" width="6" style="8" bestFit="1" customWidth="1"/>
    <col min="6928" max="7167" width="9" style="8"/>
    <col min="7168" max="7168" width="9.44140625" style="8" bestFit="1" customWidth="1"/>
    <col min="7169" max="7172" width="5.44140625" style="8" bestFit="1" customWidth="1"/>
    <col min="7173" max="7173" width="11.6640625" style="8" bestFit="1" customWidth="1"/>
    <col min="7174" max="7174" width="9.44140625" style="8" bestFit="1" customWidth="1"/>
    <col min="7175" max="7175" width="11.6640625" style="8" bestFit="1" customWidth="1"/>
    <col min="7176" max="7176" width="9.44140625" style="8" bestFit="1" customWidth="1"/>
    <col min="7177" max="7177" width="11.6640625" style="8" bestFit="1" customWidth="1"/>
    <col min="7178" max="7178" width="9.44140625" style="8" bestFit="1" customWidth="1"/>
    <col min="7179" max="7179" width="18.33203125" style="8" bestFit="1" customWidth="1"/>
    <col min="7180" max="7181" width="5.88671875" style="8" customWidth="1"/>
    <col min="7182" max="7183" width="6" style="8" bestFit="1" customWidth="1"/>
    <col min="7184" max="7423" width="9" style="8"/>
    <col min="7424" max="7424" width="9.44140625" style="8" bestFit="1" customWidth="1"/>
    <col min="7425" max="7428" width="5.44140625" style="8" bestFit="1" customWidth="1"/>
    <col min="7429" max="7429" width="11.6640625" style="8" bestFit="1" customWidth="1"/>
    <col min="7430" max="7430" width="9.44140625" style="8" bestFit="1" customWidth="1"/>
    <col min="7431" max="7431" width="11.6640625" style="8" bestFit="1" customWidth="1"/>
    <col min="7432" max="7432" width="9.44140625" style="8" bestFit="1" customWidth="1"/>
    <col min="7433" max="7433" width="11.6640625" style="8" bestFit="1" customWidth="1"/>
    <col min="7434" max="7434" width="9.44140625" style="8" bestFit="1" customWidth="1"/>
    <col min="7435" max="7435" width="18.33203125" style="8" bestFit="1" customWidth="1"/>
    <col min="7436" max="7437" width="5.88671875" style="8" customWidth="1"/>
    <col min="7438" max="7439" width="6" style="8" bestFit="1" customWidth="1"/>
    <col min="7440" max="7679" width="9" style="8"/>
    <col min="7680" max="7680" width="9.44140625" style="8" bestFit="1" customWidth="1"/>
    <col min="7681" max="7684" width="5.44140625" style="8" bestFit="1" customWidth="1"/>
    <col min="7685" max="7685" width="11.6640625" style="8" bestFit="1" customWidth="1"/>
    <col min="7686" max="7686" width="9.44140625" style="8" bestFit="1" customWidth="1"/>
    <col min="7687" max="7687" width="11.6640625" style="8" bestFit="1" customWidth="1"/>
    <col min="7688" max="7688" width="9.44140625" style="8" bestFit="1" customWidth="1"/>
    <col min="7689" max="7689" width="11.6640625" style="8" bestFit="1" customWidth="1"/>
    <col min="7690" max="7690" width="9.44140625" style="8" bestFit="1" customWidth="1"/>
    <col min="7691" max="7691" width="18.33203125" style="8" bestFit="1" customWidth="1"/>
    <col min="7692" max="7693" width="5.88671875" style="8" customWidth="1"/>
    <col min="7694" max="7695" width="6" style="8" bestFit="1" customWidth="1"/>
    <col min="7696" max="7935" width="9" style="8"/>
    <col min="7936" max="7936" width="9.44140625" style="8" bestFit="1" customWidth="1"/>
    <col min="7937" max="7940" width="5.44140625" style="8" bestFit="1" customWidth="1"/>
    <col min="7941" max="7941" width="11.6640625" style="8" bestFit="1" customWidth="1"/>
    <col min="7942" max="7942" width="9.44140625" style="8" bestFit="1" customWidth="1"/>
    <col min="7943" max="7943" width="11.6640625" style="8" bestFit="1" customWidth="1"/>
    <col min="7944" max="7944" width="9.44140625" style="8" bestFit="1" customWidth="1"/>
    <col min="7945" max="7945" width="11.6640625" style="8" bestFit="1" customWidth="1"/>
    <col min="7946" max="7946" width="9.44140625" style="8" bestFit="1" customWidth="1"/>
    <col min="7947" max="7947" width="18.33203125" style="8" bestFit="1" customWidth="1"/>
    <col min="7948" max="7949" width="5.88671875" style="8" customWidth="1"/>
    <col min="7950" max="7951" width="6" style="8" bestFit="1" customWidth="1"/>
    <col min="7952" max="8191" width="9" style="8"/>
    <col min="8192" max="8192" width="9.44140625" style="8" bestFit="1" customWidth="1"/>
    <col min="8193" max="8196" width="5.44140625" style="8" bestFit="1" customWidth="1"/>
    <col min="8197" max="8197" width="11.6640625" style="8" bestFit="1" customWidth="1"/>
    <col min="8198" max="8198" width="9.44140625" style="8" bestFit="1" customWidth="1"/>
    <col min="8199" max="8199" width="11.6640625" style="8" bestFit="1" customWidth="1"/>
    <col min="8200" max="8200" width="9.44140625" style="8" bestFit="1" customWidth="1"/>
    <col min="8201" max="8201" width="11.6640625" style="8" bestFit="1" customWidth="1"/>
    <col min="8202" max="8202" width="9.44140625" style="8" bestFit="1" customWidth="1"/>
    <col min="8203" max="8203" width="18.33203125" style="8" bestFit="1" customWidth="1"/>
    <col min="8204" max="8205" width="5.88671875" style="8" customWidth="1"/>
    <col min="8206" max="8207" width="6" style="8" bestFit="1" customWidth="1"/>
    <col min="8208" max="8447" width="9" style="8"/>
    <col min="8448" max="8448" width="9.44140625" style="8" bestFit="1" customWidth="1"/>
    <col min="8449" max="8452" width="5.44140625" style="8" bestFit="1" customWidth="1"/>
    <col min="8453" max="8453" width="11.6640625" style="8" bestFit="1" customWidth="1"/>
    <col min="8454" max="8454" width="9.44140625" style="8" bestFit="1" customWidth="1"/>
    <col min="8455" max="8455" width="11.6640625" style="8" bestFit="1" customWidth="1"/>
    <col min="8456" max="8456" width="9.44140625" style="8" bestFit="1" customWidth="1"/>
    <col min="8457" max="8457" width="11.6640625" style="8" bestFit="1" customWidth="1"/>
    <col min="8458" max="8458" width="9.44140625" style="8" bestFit="1" customWidth="1"/>
    <col min="8459" max="8459" width="18.33203125" style="8" bestFit="1" customWidth="1"/>
    <col min="8460" max="8461" width="5.88671875" style="8" customWidth="1"/>
    <col min="8462" max="8463" width="6" style="8" bestFit="1" customWidth="1"/>
    <col min="8464" max="8703" width="9" style="8"/>
    <col min="8704" max="8704" width="9.44140625" style="8" bestFit="1" customWidth="1"/>
    <col min="8705" max="8708" width="5.44140625" style="8" bestFit="1" customWidth="1"/>
    <col min="8709" max="8709" width="11.6640625" style="8" bestFit="1" customWidth="1"/>
    <col min="8710" max="8710" width="9.44140625" style="8" bestFit="1" customWidth="1"/>
    <col min="8711" max="8711" width="11.6640625" style="8" bestFit="1" customWidth="1"/>
    <col min="8712" max="8712" width="9.44140625" style="8" bestFit="1" customWidth="1"/>
    <col min="8713" max="8713" width="11.6640625" style="8" bestFit="1" customWidth="1"/>
    <col min="8714" max="8714" width="9.44140625" style="8" bestFit="1" customWidth="1"/>
    <col min="8715" max="8715" width="18.33203125" style="8" bestFit="1" customWidth="1"/>
    <col min="8716" max="8717" width="5.88671875" style="8" customWidth="1"/>
    <col min="8718" max="8719" width="6" style="8" bestFit="1" customWidth="1"/>
    <col min="8720" max="8959" width="9" style="8"/>
    <col min="8960" max="8960" width="9.44140625" style="8" bestFit="1" customWidth="1"/>
    <col min="8961" max="8964" width="5.44140625" style="8" bestFit="1" customWidth="1"/>
    <col min="8965" max="8965" width="11.6640625" style="8" bestFit="1" customWidth="1"/>
    <col min="8966" max="8966" width="9.44140625" style="8" bestFit="1" customWidth="1"/>
    <col min="8967" max="8967" width="11.6640625" style="8" bestFit="1" customWidth="1"/>
    <col min="8968" max="8968" width="9.44140625" style="8" bestFit="1" customWidth="1"/>
    <col min="8969" max="8969" width="11.6640625" style="8" bestFit="1" customWidth="1"/>
    <col min="8970" max="8970" width="9.44140625" style="8" bestFit="1" customWidth="1"/>
    <col min="8971" max="8971" width="18.33203125" style="8" bestFit="1" customWidth="1"/>
    <col min="8972" max="8973" width="5.88671875" style="8" customWidth="1"/>
    <col min="8974" max="8975" width="6" style="8" bestFit="1" customWidth="1"/>
    <col min="8976" max="9215" width="9" style="8"/>
    <col min="9216" max="9216" width="9.44140625" style="8" bestFit="1" customWidth="1"/>
    <col min="9217" max="9220" width="5.44140625" style="8" bestFit="1" customWidth="1"/>
    <col min="9221" max="9221" width="11.6640625" style="8" bestFit="1" customWidth="1"/>
    <col min="9222" max="9222" width="9.44140625" style="8" bestFit="1" customWidth="1"/>
    <col min="9223" max="9223" width="11.6640625" style="8" bestFit="1" customWidth="1"/>
    <col min="9224" max="9224" width="9.44140625" style="8" bestFit="1" customWidth="1"/>
    <col min="9225" max="9225" width="11.6640625" style="8" bestFit="1" customWidth="1"/>
    <col min="9226" max="9226" width="9.44140625" style="8" bestFit="1" customWidth="1"/>
    <col min="9227" max="9227" width="18.33203125" style="8" bestFit="1" customWidth="1"/>
    <col min="9228" max="9229" width="5.88671875" style="8" customWidth="1"/>
    <col min="9230" max="9231" width="6" style="8" bestFit="1" customWidth="1"/>
    <col min="9232" max="9471" width="9" style="8"/>
    <col min="9472" max="9472" width="9.44140625" style="8" bestFit="1" customWidth="1"/>
    <col min="9473" max="9476" width="5.44140625" style="8" bestFit="1" customWidth="1"/>
    <col min="9477" max="9477" width="11.6640625" style="8" bestFit="1" customWidth="1"/>
    <col min="9478" max="9478" width="9.44140625" style="8" bestFit="1" customWidth="1"/>
    <col min="9479" max="9479" width="11.6640625" style="8" bestFit="1" customWidth="1"/>
    <col min="9480" max="9480" width="9.44140625" style="8" bestFit="1" customWidth="1"/>
    <col min="9481" max="9481" width="11.6640625" style="8" bestFit="1" customWidth="1"/>
    <col min="9482" max="9482" width="9.44140625" style="8" bestFit="1" customWidth="1"/>
    <col min="9483" max="9483" width="18.33203125" style="8" bestFit="1" customWidth="1"/>
    <col min="9484" max="9485" width="5.88671875" style="8" customWidth="1"/>
    <col min="9486" max="9487" width="6" style="8" bestFit="1" customWidth="1"/>
    <col min="9488" max="9727" width="9" style="8"/>
    <col min="9728" max="9728" width="9.44140625" style="8" bestFit="1" customWidth="1"/>
    <col min="9729" max="9732" width="5.44140625" style="8" bestFit="1" customWidth="1"/>
    <col min="9733" max="9733" width="11.6640625" style="8" bestFit="1" customWidth="1"/>
    <col min="9734" max="9734" width="9.44140625" style="8" bestFit="1" customWidth="1"/>
    <col min="9735" max="9735" width="11.6640625" style="8" bestFit="1" customWidth="1"/>
    <col min="9736" max="9736" width="9.44140625" style="8" bestFit="1" customWidth="1"/>
    <col min="9737" max="9737" width="11.6640625" style="8" bestFit="1" customWidth="1"/>
    <col min="9738" max="9738" width="9.44140625" style="8" bestFit="1" customWidth="1"/>
    <col min="9739" max="9739" width="18.33203125" style="8" bestFit="1" customWidth="1"/>
    <col min="9740" max="9741" width="5.88671875" style="8" customWidth="1"/>
    <col min="9742" max="9743" width="6" style="8" bestFit="1" customWidth="1"/>
    <col min="9744" max="9983" width="9" style="8"/>
    <col min="9984" max="9984" width="9.44140625" style="8" bestFit="1" customWidth="1"/>
    <col min="9985" max="9988" width="5.44140625" style="8" bestFit="1" customWidth="1"/>
    <col min="9989" max="9989" width="11.6640625" style="8" bestFit="1" customWidth="1"/>
    <col min="9990" max="9990" width="9.44140625" style="8" bestFit="1" customWidth="1"/>
    <col min="9991" max="9991" width="11.6640625" style="8" bestFit="1" customWidth="1"/>
    <col min="9992" max="9992" width="9.44140625" style="8" bestFit="1" customWidth="1"/>
    <col min="9993" max="9993" width="11.6640625" style="8" bestFit="1" customWidth="1"/>
    <col min="9994" max="9994" width="9.44140625" style="8" bestFit="1" customWidth="1"/>
    <col min="9995" max="9995" width="18.33203125" style="8" bestFit="1" customWidth="1"/>
    <col min="9996" max="9997" width="5.88671875" style="8" customWidth="1"/>
    <col min="9998" max="9999" width="6" style="8" bestFit="1" customWidth="1"/>
    <col min="10000" max="10239" width="9" style="8"/>
    <col min="10240" max="10240" width="9.44140625" style="8" bestFit="1" customWidth="1"/>
    <col min="10241" max="10244" width="5.44140625" style="8" bestFit="1" customWidth="1"/>
    <col min="10245" max="10245" width="11.6640625" style="8" bestFit="1" customWidth="1"/>
    <col min="10246" max="10246" width="9.44140625" style="8" bestFit="1" customWidth="1"/>
    <col min="10247" max="10247" width="11.6640625" style="8" bestFit="1" customWidth="1"/>
    <col min="10248" max="10248" width="9.44140625" style="8" bestFit="1" customWidth="1"/>
    <col min="10249" max="10249" width="11.6640625" style="8" bestFit="1" customWidth="1"/>
    <col min="10250" max="10250" width="9.44140625" style="8" bestFit="1" customWidth="1"/>
    <col min="10251" max="10251" width="18.33203125" style="8" bestFit="1" customWidth="1"/>
    <col min="10252" max="10253" width="5.88671875" style="8" customWidth="1"/>
    <col min="10254" max="10255" width="6" style="8" bestFit="1" customWidth="1"/>
    <col min="10256" max="10495" width="9" style="8"/>
    <col min="10496" max="10496" width="9.44140625" style="8" bestFit="1" customWidth="1"/>
    <col min="10497" max="10500" width="5.44140625" style="8" bestFit="1" customWidth="1"/>
    <col min="10501" max="10501" width="11.6640625" style="8" bestFit="1" customWidth="1"/>
    <col min="10502" max="10502" width="9.44140625" style="8" bestFit="1" customWidth="1"/>
    <col min="10503" max="10503" width="11.6640625" style="8" bestFit="1" customWidth="1"/>
    <col min="10504" max="10504" width="9.44140625" style="8" bestFit="1" customWidth="1"/>
    <col min="10505" max="10505" width="11.6640625" style="8" bestFit="1" customWidth="1"/>
    <col min="10506" max="10506" width="9.44140625" style="8" bestFit="1" customWidth="1"/>
    <col min="10507" max="10507" width="18.33203125" style="8" bestFit="1" customWidth="1"/>
    <col min="10508" max="10509" width="5.88671875" style="8" customWidth="1"/>
    <col min="10510" max="10511" width="6" style="8" bestFit="1" customWidth="1"/>
    <col min="10512" max="10751" width="9" style="8"/>
    <col min="10752" max="10752" width="9.44140625" style="8" bestFit="1" customWidth="1"/>
    <col min="10753" max="10756" width="5.44140625" style="8" bestFit="1" customWidth="1"/>
    <col min="10757" max="10757" width="11.6640625" style="8" bestFit="1" customWidth="1"/>
    <col min="10758" max="10758" width="9.44140625" style="8" bestFit="1" customWidth="1"/>
    <col min="10759" max="10759" width="11.6640625" style="8" bestFit="1" customWidth="1"/>
    <col min="10760" max="10760" width="9.44140625" style="8" bestFit="1" customWidth="1"/>
    <col min="10761" max="10761" width="11.6640625" style="8" bestFit="1" customWidth="1"/>
    <col min="10762" max="10762" width="9.44140625" style="8" bestFit="1" customWidth="1"/>
    <col min="10763" max="10763" width="18.33203125" style="8" bestFit="1" customWidth="1"/>
    <col min="10764" max="10765" width="5.88671875" style="8" customWidth="1"/>
    <col min="10766" max="10767" width="6" style="8" bestFit="1" customWidth="1"/>
    <col min="10768" max="11007" width="9" style="8"/>
    <col min="11008" max="11008" width="9.44140625" style="8" bestFit="1" customWidth="1"/>
    <col min="11009" max="11012" width="5.44140625" style="8" bestFit="1" customWidth="1"/>
    <col min="11013" max="11013" width="11.6640625" style="8" bestFit="1" customWidth="1"/>
    <col min="11014" max="11014" width="9.44140625" style="8" bestFit="1" customWidth="1"/>
    <col min="11015" max="11015" width="11.6640625" style="8" bestFit="1" customWidth="1"/>
    <col min="11016" max="11016" width="9.44140625" style="8" bestFit="1" customWidth="1"/>
    <col min="11017" max="11017" width="11.6640625" style="8" bestFit="1" customWidth="1"/>
    <col min="11018" max="11018" width="9.44140625" style="8" bestFit="1" customWidth="1"/>
    <col min="11019" max="11019" width="18.33203125" style="8" bestFit="1" customWidth="1"/>
    <col min="11020" max="11021" width="5.88671875" style="8" customWidth="1"/>
    <col min="11022" max="11023" width="6" style="8" bestFit="1" customWidth="1"/>
    <col min="11024" max="11263" width="9" style="8"/>
    <col min="11264" max="11264" width="9.44140625" style="8" bestFit="1" customWidth="1"/>
    <col min="11265" max="11268" width="5.44140625" style="8" bestFit="1" customWidth="1"/>
    <col min="11269" max="11269" width="11.6640625" style="8" bestFit="1" customWidth="1"/>
    <col min="11270" max="11270" width="9.44140625" style="8" bestFit="1" customWidth="1"/>
    <col min="11271" max="11271" width="11.6640625" style="8" bestFit="1" customWidth="1"/>
    <col min="11272" max="11272" width="9.44140625" style="8" bestFit="1" customWidth="1"/>
    <col min="11273" max="11273" width="11.6640625" style="8" bestFit="1" customWidth="1"/>
    <col min="11274" max="11274" width="9.44140625" style="8" bestFit="1" customWidth="1"/>
    <col min="11275" max="11275" width="18.33203125" style="8" bestFit="1" customWidth="1"/>
    <col min="11276" max="11277" width="5.88671875" style="8" customWidth="1"/>
    <col min="11278" max="11279" width="6" style="8" bestFit="1" customWidth="1"/>
    <col min="11280" max="11519" width="9" style="8"/>
    <col min="11520" max="11520" width="9.44140625" style="8" bestFit="1" customWidth="1"/>
    <col min="11521" max="11524" width="5.44140625" style="8" bestFit="1" customWidth="1"/>
    <col min="11525" max="11525" width="11.6640625" style="8" bestFit="1" customWidth="1"/>
    <col min="11526" max="11526" width="9.44140625" style="8" bestFit="1" customWidth="1"/>
    <col min="11527" max="11527" width="11.6640625" style="8" bestFit="1" customWidth="1"/>
    <col min="11528" max="11528" width="9.44140625" style="8" bestFit="1" customWidth="1"/>
    <col min="11529" max="11529" width="11.6640625" style="8" bestFit="1" customWidth="1"/>
    <col min="11530" max="11530" width="9.44140625" style="8" bestFit="1" customWidth="1"/>
    <col min="11531" max="11531" width="18.33203125" style="8" bestFit="1" customWidth="1"/>
    <col min="11532" max="11533" width="5.88671875" style="8" customWidth="1"/>
    <col min="11534" max="11535" width="6" style="8" bestFit="1" customWidth="1"/>
    <col min="11536" max="11775" width="9" style="8"/>
    <col min="11776" max="11776" width="9.44140625" style="8" bestFit="1" customWidth="1"/>
    <col min="11777" max="11780" width="5.44140625" style="8" bestFit="1" customWidth="1"/>
    <col min="11781" max="11781" width="11.6640625" style="8" bestFit="1" customWidth="1"/>
    <col min="11782" max="11782" width="9.44140625" style="8" bestFit="1" customWidth="1"/>
    <col min="11783" max="11783" width="11.6640625" style="8" bestFit="1" customWidth="1"/>
    <col min="11784" max="11784" width="9.44140625" style="8" bestFit="1" customWidth="1"/>
    <col min="11785" max="11785" width="11.6640625" style="8" bestFit="1" customWidth="1"/>
    <col min="11786" max="11786" width="9.44140625" style="8" bestFit="1" customWidth="1"/>
    <col min="11787" max="11787" width="18.33203125" style="8" bestFit="1" customWidth="1"/>
    <col min="11788" max="11789" width="5.88671875" style="8" customWidth="1"/>
    <col min="11790" max="11791" width="6" style="8" bestFit="1" customWidth="1"/>
    <col min="11792" max="12031" width="9" style="8"/>
    <col min="12032" max="12032" width="9.44140625" style="8" bestFit="1" customWidth="1"/>
    <col min="12033" max="12036" width="5.44140625" style="8" bestFit="1" customWidth="1"/>
    <col min="12037" max="12037" width="11.6640625" style="8" bestFit="1" customWidth="1"/>
    <col min="12038" max="12038" width="9.44140625" style="8" bestFit="1" customWidth="1"/>
    <col min="12039" max="12039" width="11.6640625" style="8" bestFit="1" customWidth="1"/>
    <col min="12040" max="12040" width="9.44140625" style="8" bestFit="1" customWidth="1"/>
    <col min="12041" max="12041" width="11.6640625" style="8" bestFit="1" customWidth="1"/>
    <col min="12042" max="12042" width="9.44140625" style="8" bestFit="1" customWidth="1"/>
    <col min="12043" max="12043" width="18.33203125" style="8" bestFit="1" customWidth="1"/>
    <col min="12044" max="12045" width="5.88671875" style="8" customWidth="1"/>
    <col min="12046" max="12047" width="6" style="8" bestFit="1" customWidth="1"/>
    <col min="12048" max="12287" width="9" style="8"/>
    <col min="12288" max="12288" width="9.44140625" style="8" bestFit="1" customWidth="1"/>
    <col min="12289" max="12292" width="5.44140625" style="8" bestFit="1" customWidth="1"/>
    <col min="12293" max="12293" width="11.6640625" style="8" bestFit="1" customWidth="1"/>
    <col min="12294" max="12294" width="9.44140625" style="8" bestFit="1" customWidth="1"/>
    <col min="12295" max="12295" width="11.6640625" style="8" bestFit="1" customWidth="1"/>
    <col min="12296" max="12296" width="9.44140625" style="8" bestFit="1" customWidth="1"/>
    <col min="12297" max="12297" width="11.6640625" style="8" bestFit="1" customWidth="1"/>
    <col min="12298" max="12298" width="9.44140625" style="8" bestFit="1" customWidth="1"/>
    <col min="12299" max="12299" width="18.33203125" style="8" bestFit="1" customWidth="1"/>
    <col min="12300" max="12301" width="5.88671875" style="8" customWidth="1"/>
    <col min="12302" max="12303" width="6" style="8" bestFit="1" customWidth="1"/>
    <col min="12304" max="12543" width="9" style="8"/>
    <col min="12544" max="12544" width="9.44140625" style="8" bestFit="1" customWidth="1"/>
    <col min="12545" max="12548" width="5.44140625" style="8" bestFit="1" customWidth="1"/>
    <col min="12549" max="12549" width="11.6640625" style="8" bestFit="1" customWidth="1"/>
    <col min="12550" max="12550" width="9.44140625" style="8" bestFit="1" customWidth="1"/>
    <col min="12551" max="12551" width="11.6640625" style="8" bestFit="1" customWidth="1"/>
    <col min="12552" max="12552" width="9.44140625" style="8" bestFit="1" customWidth="1"/>
    <col min="12553" max="12553" width="11.6640625" style="8" bestFit="1" customWidth="1"/>
    <col min="12554" max="12554" width="9.44140625" style="8" bestFit="1" customWidth="1"/>
    <col min="12555" max="12555" width="18.33203125" style="8" bestFit="1" customWidth="1"/>
    <col min="12556" max="12557" width="5.88671875" style="8" customWidth="1"/>
    <col min="12558" max="12559" width="6" style="8" bestFit="1" customWidth="1"/>
    <col min="12560" max="12799" width="9" style="8"/>
    <col min="12800" max="12800" width="9.44140625" style="8" bestFit="1" customWidth="1"/>
    <col min="12801" max="12804" width="5.44140625" style="8" bestFit="1" customWidth="1"/>
    <col min="12805" max="12805" width="11.6640625" style="8" bestFit="1" customWidth="1"/>
    <col min="12806" max="12806" width="9.44140625" style="8" bestFit="1" customWidth="1"/>
    <col min="12807" max="12807" width="11.6640625" style="8" bestFit="1" customWidth="1"/>
    <col min="12808" max="12808" width="9.44140625" style="8" bestFit="1" customWidth="1"/>
    <col min="12809" max="12809" width="11.6640625" style="8" bestFit="1" customWidth="1"/>
    <col min="12810" max="12810" width="9.44140625" style="8" bestFit="1" customWidth="1"/>
    <col min="12811" max="12811" width="18.33203125" style="8" bestFit="1" customWidth="1"/>
    <col min="12812" max="12813" width="5.88671875" style="8" customWidth="1"/>
    <col min="12814" max="12815" width="6" style="8" bestFit="1" customWidth="1"/>
    <col min="12816" max="13055" width="9" style="8"/>
    <col min="13056" max="13056" width="9.44140625" style="8" bestFit="1" customWidth="1"/>
    <col min="13057" max="13060" width="5.44140625" style="8" bestFit="1" customWidth="1"/>
    <col min="13061" max="13061" width="11.6640625" style="8" bestFit="1" customWidth="1"/>
    <col min="13062" max="13062" width="9.44140625" style="8" bestFit="1" customWidth="1"/>
    <col min="13063" max="13063" width="11.6640625" style="8" bestFit="1" customWidth="1"/>
    <col min="13064" max="13064" width="9.44140625" style="8" bestFit="1" customWidth="1"/>
    <col min="13065" max="13065" width="11.6640625" style="8" bestFit="1" customWidth="1"/>
    <col min="13066" max="13066" width="9.44140625" style="8" bestFit="1" customWidth="1"/>
    <col min="13067" max="13067" width="18.33203125" style="8" bestFit="1" customWidth="1"/>
    <col min="13068" max="13069" width="5.88671875" style="8" customWidth="1"/>
    <col min="13070" max="13071" width="6" style="8" bestFit="1" customWidth="1"/>
    <col min="13072" max="13311" width="9" style="8"/>
    <col min="13312" max="13312" width="9.44140625" style="8" bestFit="1" customWidth="1"/>
    <col min="13313" max="13316" width="5.44140625" style="8" bestFit="1" customWidth="1"/>
    <col min="13317" max="13317" width="11.6640625" style="8" bestFit="1" customWidth="1"/>
    <col min="13318" max="13318" width="9.44140625" style="8" bestFit="1" customWidth="1"/>
    <col min="13319" max="13319" width="11.6640625" style="8" bestFit="1" customWidth="1"/>
    <col min="13320" max="13320" width="9.44140625" style="8" bestFit="1" customWidth="1"/>
    <col min="13321" max="13321" width="11.6640625" style="8" bestFit="1" customWidth="1"/>
    <col min="13322" max="13322" width="9.44140625" style="8" bestFit="1" customWidth="1"/>
    <col min="13323" max="13323" width="18.33203125" style="8" bestFit="1" customWidth="1"/>
    <col min="13324" max="13325" width="5.88671875" style="8" customWidth="1"/>
    <col min="13326" max="13327" width="6" style="8" bestFit="1" customWidth="1"/>
    <col min="13328" max="13567" width="9" style="8"/>
    <col min="13568" max="13568" width="9.44140625" style="8" bestFit="1" customWidth="1"/>
    <col min="13569" max="13572" width="5.44140625" style="8" bestFit="1" customWidth="1"/>
    <col min="13573" max="13573" width="11.6640625" style="8" bestFit="1" customWidth="1"/>
    <col min="13574" max="13574" width="9.44140625" style="8" bestFit="1" customWidth="1"/>
    <col min="13575" max="13575" width="11.6640625" style="8" bestFit="1" customWidth="1"/>
    <col min="13576" max="13576" width="9.44140625" style="8" bestFit="1" customWidth="1"/>
    <col min="13577" max="13577" width="11.6640625" style="8" bestFit="1" customWidth="1"/>
    <col min="13578" max="13578" width="9.44140625" style="8" bestFit="1" customWidth="1"/>
    <col min="13579" max="13579" width="18.33203125" style="8" bestFit="1" customWidth="1"/>
    <col min="13580" max="13581" width="5.88671875" style="8" customWidth="1"/>
    <col min="13582" max="13583" width="6" style="8" bestFit="1" customWidth="1"/>
    <col min="13584" max="13823" width="9" style="8"/>
    <col min="13824" max="13824" width="9.44140625" style="8" bestFit="1" customWidth="1"/>
    <col min="13825" max="13828" width="5.44140625" style="8" bestFit="1" customWidth="1"/>
    <col min="13829" max="13829" width="11.6640625" style="8" bestFit="1" customWidth="1"/>
    <col min="13830" max="13830" width="9.44140625" style="8" bestFit="1" customWidth="1"/>
    <col min="13831" max="13831" width="11.6640625" style="8" bestFit="1" customWidth="1"/>
    <col min="13832" max="13832" width="9.44140625" style="8" bestFit="1" customWidth="1"/>
    <col min="13833" max="13833" width="11.6640625" style="8" bestFit="1" customWidth="1"/>
    <col min="13834" max="13834" width="9.44140625" style="8" bestFit="1" customWidth="1"/>
    <col min="13835" max="13835" width="18.33203125" style="8" bestFit="1" customWidth="1"/>
    <col min="13836" max="13837" width="5.88671875" style="8" customWidth="1"/>
    <col min="13838" max="13839" width="6" style="8" bestFit="1" customWidth="1"/>
    <col min="13840" max="14079" width="9" style="8"/>
    <col min="14080" max="14080" width="9.44140625" style="8" bestFit="1" customWidth="1"/>
    <col min="14081" max="14084" width="5.44140625" style="8" bestFit="1" customWidth="1"/>
    <col min="14085" max="14085" width="11.6640625" style="8" bestFit="1" customWidth="1"/>
    <col min="14086" max="14086" width="9.44140625" style="8" bestFit="1" customWidth="1"/>
    <col min="14087" max="14087" width="11.6640625" style="8" bestFit="1" customWidth="1"/>
    <col min="14088" max="14088" width="9.44140625" style="8" bestFit="1" customWidth="1"/>
    <col min="14089" max="14089" width="11.6640625" style="8" bestFit="1" customWidth="1"/>
    <col min="14090" max="14090" width="9.44140625" style="8" bestFit="1" customWidth="1"/>
    <col min="14091" max="14091" width="18.33203125" style="8" bestFit="1" customWidth="1"/>
    <col min="14092" max="14093" width="5.88671875" style="8" customWidth="1"/>
    <col min="14094" max="14095" width="6" style="8" bestFit="1" customWidth="1"/>
    <col min="14096" max="14335" width="9" style="8"/>
    <col min="14336" max="14336" width="9.44140625" style="8" bestFit="1" customWidth="1"/>
    <col min="14337" max="14340" width="5.44140625" style="8" bestFit="1" customWidth="1"/>
    <col min="14341" max="14341" width="11.6640625" style="8" bestFit="1" customWidth="1"/>
    <col min="14342" max="14342" width="9.44140625" style="8" bestFit="1" customWidth="1"/>
    <col min="14343" max="14343" width="11.6640625" style="8" bestFit="1" customWidth="1"/>
    <col min="14344" max="14344" width="9.44140625" style="8" bestFit="1" customWidth="1"/>
    <col min="14345" max="14345" width="11.6640625" style="8" bestFit="1" customWidth="1"/>
    <col min="14346" max="14346" width="9.44140625" style="8" bestFit="1" customWidth="1"/>
    <col min="14347" max="14347" width="18.33203125" style="8" bestFit="1" customWidth="1"/>
    <col min="14348" max="14349" width="5.88671875" style="8" customWidth="1"/>
    <col min="14350" max="14351" width="6" style="8" bestFit="1" customWidth="1"/>
    <col min="14352" max="14591" width="9" style="8"/>
    <col min="14592" max="14592" width="9.44140625" style="8" bestFit="1" customWidth="1"/>
    <col min="14593" max="14596" width="5.44140625" style="8" bestFit="1" customWidth="1"/>
    <col min="14597" max="14597" width="11.6640625" style="8" bestFit="1" customWidth="1"/>
    <col min="14598" max="14598" width="9.44140625" style="8" bestFit="1" customWidth="1"/>
    <col min="14599" max="14599" width="11.6640625" style="8" bestFit="1" customWidth="1"/>
    <col min="14600" max="14600" width="9.44140625" style="8" bestFit="1" customWidth="1"/>
    <col min="14601" max="14601" width="11.6640625" style="8" bestFit="1" customWidth="1"/>
    <col min="14602" max="14602" width="9.44140625" style="8" bestFit="1" customWidth="1"/>
    <col min="14603" max="14603" width="18.33203125" style="8" bestFit="1" customWidth="1"/>
    <col min="14604" max="14605" width="5.88671875" style="8" customWidth="1"/>
    <col min="14606" max="14607" width="6" style="8" bestFit="1" customWidth="1"/>
    <col min="14608" max="14847" width="9" style="8"/>
    <col min="14848" max="14848" width="9.44140625" style="8" bestFit="1" customWidth="1"/>
    <col min="14849" max="14852" width="5.44140625" style="8" bestFit="1" customWidth="1"/>
    <col min="14853" max="14853" width="11.6640625" style="8" bestFit="1" customWidth="1"/>
    <col min="14854" max="14854" width="9.44140625" style="8" bestFit="1" customWidth="1"/>
    <col min="14855" max="14855" width="11.6640625" style="8" bestFit="1" customWidth="1"/>
    <col min="14856" max="14856" width="9.44140625" style="8" bestFit="1" customWidth="1"/>
    <col min="14857" max="14857" width="11.6640625" style="8" bestFit="1" customWidth="1"/>
    <col min="14858" max="14858" width="9.44140625" style="8" bestFit="1" customWidth="1"/>
    <col min="14859" max="14859" width="18.33203125" style="8" bestFit="1" customWidth="1"/>
    <col min="14860" max="14861" width="5.88671875" style="8" customWidth="1"/>
    <col min="14862" max="14863" width="6" style="8" bestFit="1" customWidth="1"/>
    <col min="14864" max="15103" width="9" style="8"/>
    <col min="15104" max="15104" width="9.44140625" style="8" bestFit="1" customWidth="1"/>
    <col min="15105" max="15108" width="5.44140625" style="8" bestFit="1" customWidth="1"/>
    <col min="15109" max="15109" width="11.6640625" style="8" bestFit="1" customWidth="1"/>
    <col min="15110" max="15110" width="9.44140625" style="8" bestFit="1" customWidth="1"/>
    <col min="15111" max="15111" width="11.6640625" style="8" bestFit="1" customWidth="1"/>
    <col min="15112" max="15112" width="9.44140625" style="8" bestFit="1" customWidth="1"/>
    <col min="15113" max="15113" width="11.6640625" style="8" bestFit="1" customWidth="1"/>
    <col min="15114" max="15114" width="9.44140625" style="8" bestFit="1" customWidth="1"/>
    <col min="15115" max="15115" width="18.33203125" style="8" bestFit="1" customWidth="1"/>
    <col min="15116" max="15117" width="5.88671875" style="8" customWidth="1"/>
    <col min="15118" max="15119" width="6" style="8" bestFit="1" customWidth="1"/>
    <col min="15120" max="15359" width="9" style="8"/>
    <col min="15360" max="15360" width="9.44140625" style="8" bestFit="1" customWidth="1"/>
    <col min="15361" max="15364" width="5.44140625" style="8" bestFit="1" customWidth="1"/>
    <col min="15365" max="15365" width="11.6640625" style="8" bestFit="1" customWidth="1"/>
    <col min="15366" max="15366" width="9.44140625" style="8" bestFit="1" customWidth="1"/>
    <col min="15367" max="15367" width="11.6640625" style="8" bestFit="1" customWidth="1"/>
    <col min="15368" max="15368" width="9.44140625" style="8" bestFit="1" customWidth="1"/>
    <col min="15369" max="15369" width="11.6640625" style="8" bestFit="1" customWidth="1"/>
    <col min="15370" max="15370" width="9.44140625" style="8" bestFit="1" customWidth="1"/>
    <col min="15371" max="15371" width="18.33203125" style="8" bestFit="1" customWidth="1"/>
    <col min="15372" max="15373" width="5.88671875" style="8" customWidth="1"/>
    <col min="15374" max="15375" width="6" style="8" bestFit="1" customWidth="1"/>
    <col min="15376" max="15615" width="9" style="8"/>
    <col min="15616" max="15616" width="9.44140625" style="8" bestFit="1" customWidth="1"/>
    <col min="15617" max="15620" width="5.44140625" style="8" bestFit="1" customWidth="1"/>
    <col min="15621" max="15621" width="11.6640625" style="8" bestFit="1" customWidth="1"/>
    <col min="15622" max="15622" width="9.44140625" style="8" bestFit="1" customWidth="1"/>
    <col min="15623" max="15623" width="11.6640625" style="8" bestFit="1" customWidth="1"/>
    <col min="15624" max="15624" width="9.44140625" style="8" bestFit="1" customWidth="1"/>
    <col min="15625" max="15625" width="11.6640625" style="8" bestFit="1" customWidth="1"/>
    <col min="15626" max="15626" width="9.44140625" style="8" bestFit="1" customWidth="1"/>
    <col min="15627" max="15627" width="18.33203125" style="8" bestFit="1" customWidth="1"/>
    <col min="15628" max="15629" width="5.88671875" style="8" customWidth="1"/>
    <col min="15630" max="15631" width="6" style="8" bestFit="1" customWidth="1"/>
    <col min="15632" max="15871" width="9" style="8"/>
    <col min="15872" max="15872" width="9.44140625" style="8" bestFit="1" customWidth="1"/>
    <col min="15873" max="15876" width="5.44140625" style="8" bestFit="1" customWidth="1"/>
    <col min="15877" max="15877" width="11.6640625" style="8" bestFit="1" customWidth="1"/>
    <col min="15878" max="15878" width="9.44140625" style="8" bestFit="1" customWidth="1"/>
    <col min="15879" max="15879" width="11.6640625" style="8" bestFit="1" customWidth="1"/>
    <col min="15880" max="15880" width="9.44140625" style="8" bestFit="1" customWidth="1"/>
    <col min="15881" max="15881" width="11.6640625" style="8" bestFit="1" customWidth="1"/>
    <col min="15882" max="15882" width="9.44140625" style="8" bestFit="1" customWidth="1"/>
    <col min="15883" max="15883" width="18.33203125" style="8" bestFit="1" customWidth="1"/>
    <col min="15884" max="15885" width="5.88671875" style="8" customWidth="1"/>
    <col min="15886" max="15887" width="6" style="8" bestFit="1" customWidth="1"/>
    <col min="15888" max="16127" width="9" style="8"/>
    <col min="16128" max="16128" width="9.44140625" style="8" bestFit="1" customWidth="1"/>
    <col min="16129" max="16132" width="5.44140625" style="8" bestFit="1" customWidth="1"/>
    <col min="16133" max="16133" width="11.6640625" style="8" bestFit="1" customWidth="1"/>
    <col min="16134" max="16134" width="9.44140625" style="8" bestFit="1" customWidth="1"/>
    <col min="16135" max="16135" width="11.6640625" style="8" bestFit="1" customWidth="1"/>
    <col min="16136" max="16136" width="9.44140625" style="8" bestFit="1" customWidth="1"/>
    <col min="16137" max="16137" width="11.6640625" style="8" bestFit="1" customWidth="1"/>
    <col min="16138" max="16138" width="9.44140625" style="8" bestFit="1" customWidth="1"/>
    <col min="16139" max="16139" width="18.33203125" style="8" bestFit="1" customWidth="1"/>
    <col min="16140" max="16141" width="5.88671875" style="8" customWidth="1"/>
    <col min="16142" max="16143" width="6" style="8" bestFit="1" customWidth="1"/>
    <col min="16144" max="16384" width="9" style="8"/>
  </cols>
  <sheetData>
    <row r="1" spans="1:15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</row>
    <row r="2" spans="1:15" ht="16.5" customHeight="1">
      <c r="A2" s="16" t="s">
        <v>490</v>
      </c>
      <c r="B2" s="16" t="s">
        <v>491</v>
      </c>
      <c r="C2" s="16" t="s">
        <v>492</v>
      </c>
      <c r="D2" s="16" t="s">
        <v>493</v>
      </c>
      <c r="E2" s="16" t="s">
        <v>494</v>
      </c>
      <c r="F2" s="20" t="s">
        <v>495</v>
      </c>
      <c r="G2" s="109" t="s">
        <v>496</v>
      </c>
      <c r="H2" s="20" t="s">
        <v>497</v>
      </c>
      <c r="I2" s="109" t="s">
        <v>498</v>
      </c>
      <c r="J2" s="20" t="s">
        <v>499</v>
      </c>
      <c r="K2" s="109" t="s">
        <v>500</v>
      </c>
      <c r="N2" s="110" t="s">
        <v>501</v>
      </c>
      <c r="O2" s="110" t="s">
        <v>502</v>
      </c>
    </row>
    <row r="3" spans="1:15">
      <c r="A3" s="17" t="s">
        <v>503</v>
      </c>
      <c r="B3" s="18">
        <v>1</v>
      </c>
      <c r="C3" s="19">
        <v>98</v>
      </c>
      <c r="D3" s="19">
        <v>95</v>
      </c>
      <c r="E3" s="19">
        <v>86</v>
      </c>
      <c r="F3" s="19">
        <f>SUM(C3:E3)</f>
        <v>279</v>
      </c>
      <c r="G3" s="19">
        <f>SUM(C3*$O$3+D3*$O$4+E3*$O$5)</f>
        <v>825</v>
      </c>
      <c r="H3" s="111">
        <f>F3/3</f>
        <v>93</v>
      </c>
      <c r="I3" s="111">
        <f>G3/SUM($O$3:$O$5)</f>
        <v>91.666666666666671</v>
      </c>
      <c r="J3" s="19">
        <f>_xlfn.RANK.AVG(F3,$F$3:$F$14)</f>
        <v>1</v>
      </c>
      <c r="K3" s="19">
        <f>_xlfn.RANK.AVG(I3,$I$3:$I$14)</f>
        <v>1</v>
      </c>
      <c r="N3" s="110" t="s">
        <v>492</v>
      </c>
      <c r="O3" s="112">
        <v>2</v>
      </c>
    </row>
    <row r="4" spans="1:15">
      <c r="A4" s="17" t="s">
        <v>504</v>
      </c>
      <c r="B4" s="18">
        <v>2</v>
      </c>
      <c r="C4" s="19">
        <v>80</v>
      </c>
      <c r="D4" s="19">
        <v>90</v>
      </c>
      <c r="E4" s="19">
        <v>82</v>
      </c>
      <c r="F4" s="19">
        <f t="shared" ref="F4:F14" si="0">SUM(C4:E4)</f>
        <v>252</v>
      </c>
      <c r="G4" s="19">
        <f t="shared" ref="G4:G14" si="1">SUM(C4*$O$3+D4*$O$4+E4*$O$5)</f>
        <v>758</v>
      </c>
      <c r="H4" s="111">
        <f t="shared" ref="H4:H14" si="2">F4/3</f>
        <v>84</v>
      </c>
      <c r="I4" s="111">
        <f t="shared" ref="I4:I14" si="3">G4/SUM($O$3:$O$5)</f>
        <v>84.222222222222229</v>
      </c>
      <c r="J4" s="19">
        <f t="shared" ref="J4:J14" si="4">_xlfn.RANK.AVG(F4,$F$3:$F$14)</f>
        <v>6</v>
      </c>
      <c r="K4" s="19">
        <f t="shared" ref="K4:K14" si="5">_xlfn.RANK.AVG(I4,$I$3:$I$14)</f>
        <v>6</v>
      </c>
      <c r="N4" s="110" t="s">
        <v>505</v>
      </c>
      <c r="O4" s="112">
        <v>3</v>
      </c>
    </row>
    <row r="5" spans="1:15">
      <c r="A5" s="17" t="s">
        <v>65</v>
      </c>
      <c r="B5" s="18">
        <v>3</v>
      </c>
      <c r="C5" s="19">
        <v>40</v>
      </c>
      <c r="D5" s="19">
        <v>91</v>
      </c>
      <c r="E5" s="19">
        <v>86</v>
      </c>
      <c r="F5" s="19">
        <f t="shared" si="0"/>
        <v>217</v>
      </c>
      <c r="G5" s="19">
        <f t="shared" si="1"/>
        <v>697</v>
      </c>
      <c r="H5" s="111">
        <f t="shared" si="2"/>
        <v>72.333333333333329</v>
      </c>
      <c r="I5" s="111">
        <f t="shared" si="3"/>
        <v>77.444444444444443</v>
      </c>
      <c r="J5" s="19">
        <f t="shared" si="4"/>
        <v>10</v>
      </c>
      <c r="K5" s="19">
        <f t="shared" si="5"/>
        <v>10</v>
      </c>
      <c r="N5" s="110" t="s">
        <v>506</v>
      </c>
      <c r="O5" s="112">
        <v>4</v>
      </c>
    </row>
    <row r="6" spans="1:15">
      <c r="A6" s="17" t="s">
        <v>107</v>
      </c>
      <c r="B6" s="18">
        <v>4</v>
      </c>
      <c r="C6" s="19">
        <v>85</v>
      </c>
      <c r="D6" s="19">
        <v>93</v>
      </c>
      <c r="E6" s="19">
        <v>89</v>
      </c>
      <c r="F6" s="19">
        <f t="shared" si="0"/>
        <v>267</v>
      </c>
      <c r="G6" s="19">
        <f t="shared" si="1"/>
        <v>805</v>
      </c>
      <c r="H6" s="111">
        <f t="shared" si="2"/>
        <v>89</v>
      </c>
      <c r="I6" s="111">
        <f t="shared" si="3"/>
        <v>89.444444444444443</v>
      </c>
      <c r="J6" s="19">
        <f t="shared" si="4"/>
        <v>2</v>
      </c>
      <c r="K6" s="19">
        <f t="shared" si="5"/>
        <v>2</v>
      </c>
    </row>
    <row r="7" spans="1:15">
      <c r="A7" s="17" t="s">
        <v>68</v>
      </c>
      <c r="B7" s="18">
        <v>5</v>
      </c>
      <c r="C7" s="19">
        <v>90</v>
      </c>
      <c r="D7" s="19">
        <v>78</v>
      </c>
      <c r="E7" s="19">
        <v>90</v>
      </c>
      <c r="F7" s="19">
        <f t="shared" si="0"/>
        <v>258</v>
      </c>
      <c r="G7" s="19">
        <f t="shared" si="1"/>
        <v>774</v>
      </c>
      <c r="H7" s="111">
        <f t="shared" si="2"/>
        <v>86</v>
      </c>
      <c r="I7" s="111">
        <f t="shared" si="3"/>
        <v>86</v>
      </c>
      <c r="J7" s="19">
        <f t="shared" si="4"/>
        <v>3</v>
      </c>
      <c r="K7" s="19">
        <f t="shared" si="5"/>
        <v>4</v>
      </c>
    </row>
    <row r="8" spans="1:15">
      <c r="A8" s="17" t="s">
        <v>507</v>
      </c>
      <c r="B8" s="18">
        <v>6</v>
      </c>
      <c r="C8" s="19">
        <v>87</v>
      </c>
      <c r="D8" s="19">
        <v>83</v>
      </c>
      <c r="E8" s="19">
        <v>8</v>
      </c>
      <c r="F8" s="19">
        <f t="shared" si="0"/>
        <v>178</v>
      </c>
      <c r="G8" s="19">
        <f t="shared" si="1"/>
        <v>455</v>
      </c>
      <c r="H8" s="111">
        <f t="shared" si="2"/>
        <v>59.333333333333336</v>
      </c>
      <c r="I8" s="111">
        <f t="shared" si="3"/>
        <v>50.555555555555557</v>
      </c>
      <c r="J8" s="19">
        <f t="shared" si="4"/>
        <v>12</v>
      </c>
      <c r="K8" s="19">
        <f t="shared" si="5"/>
        <v>12</v>
      </c>
    </row>
    <row r="9" spans="1:15">
      <c r="A9" s="17" t="s">
        <v>508</v>
      </c>
      <c r="B9" s="18">
        <v>7</v>
      </c>
      <c r="C9" s="19">
        <v>80</v>
      </c>
      <c r="D9" s="19">
        <v>70</v>
      </c>
      <c r="E9" s="19">
        <v>90</v>
      </c>
      <c r="F9" s="19">
        <f t="shared" si="0"/>
        <v>240</v>
      </c>
      <c r="G9" s="19">
        <f t="shared" si="1"/>
        <v>730</v>
      </c>
      <c r="H9" s="111">
        <f t="shared" si="2"/>
        <v>80</v>
      </c>
      <c r="I9" s="111">
        <f t="shared" si="3"/>
        <v>81.111111111111114</v>
      </c>
      <c r="J9" s="19">
        <f t="shared" si="4"/>
        <v>9</v>
      </c>
      <c r="K9" s="19">
        <f t="shared" si="5"/>
        <v>9</v>
      </c>
    </row>
    <row r="10" spans="1:15">
      <c r="A10" s="17" t="s">
        <v>509</v>
      </c>
      <c r="B10" s="18">
        <v>8</v>
      </c>
      <c r="C10" s="19">
        <v>90</v>
      </c>
      <c r="D10" s="19">
        <v>75</v>
      </c>
      <c r="E10" s="19">
        <v>92</v>
      </c>
      <c r="F10" s="19">
        <f t="shared" si="0"/>
        <v>257</v>
      </c>
      <c r="G10" s="19">
        <f t="shared" si="1"/>
        <v>773</v>
      </c>
      <c r="H10" s="111">
        <f t="shared" si="2"/>
        <v>85.666666666666671</v>
      </c>
      <c r="I10" s="111">
        <f t="shared" si="3"/>
        <v>85.888888888888886</v>
      </c>
      <c r="J10" s="19">
        <f t="shared" si="4"/>
        <v>4</v>
      </c>
      <c r="K10" s="19">
        <f t="shared" si="5"/>
        <v>5</v>
      </c>
    </row>
    <row r="11" spans="1:15">
      <c r="A11" s="17" t="s">
        <v>510</v>
      </c>
      <c r="B11" s="18">
        <v>9</v>
      </c>
      <c r="C11" s="19">
        <v>78</v>
      </c>
      <c r="D11" s="19">
        <v>80</v>
      </c>
      <c r="E11" s="19">
        <v>95</v>
      </c>
      <c r="F11" s="19">
        <f t="shared" si="0"/>
        <v>253</v>
      </c>
      <c r="G11" s="19">
        <f t="shared" si="1"/>
        <v>776</v>
      </c>
      <c r="H11" s="111">
        <f t="shared" si="2"/>
        <v>84.333333333333329</v>
      </c>
      <c r="I11" s="111">
        <f t="shared" si="3"/>
        <v>86.222222222222229</v>
      </c>
      <c r="J11" s="19">
        <f t="shared" si="4"/>
        <v>5</v>
      </c>
      <c r="K11" s="19">
        <f t="shared" si="5"/>
        <v>3</v>
      </c>
    </row>
    <row r="12" spans="1:15">
      <c r="A12" s="17" t="s">
        <v>511</v>
      </c>
      <c r="B12" s="18">
        <v>10</v>
      </c>
      <c r="C12" s="19">
        <v>60</v>
      </c>
      <c r="D12" s="19">
        <v>58</v>
      </c>
      <c r="E12" s="19">
        <v>83</v>
      </c>
      <c r="F12" s="19">
        <f t="shared" si="0"/>
        <v>201</v>
      </c>
      <c r="G12" s="19">
        <f t="shared" si="1"/>
        <v>626</v>
      </c>
      <c r="H12" s="111">
        <f t="shared" si="2"/>
        <v>67</v>
      </c>
      <c r="I12" s="111">
        <f t="shared" si="3"/>
        <v>69.555555555555557</v>
      </c>
      <c r="J12" s="19">
        <f t="shared" si="4"/>
        <v>11</v>
      </c>
      <c r="K12" s="19">
        <f t="shared" si="5"/>
        <v>11</v>
      </c>
    </row>
    <row r="13" spans="1:15">
      <c r="A13" s="17" t="s">
        <v>512</v>
      </c>
      <c r="B13" s="18">
        <v>11</v>
      </c>
      <c r="C13" s="19">
        <v>77</v>
      </c>
      <c r="D13" s="19">
        <v>88</v>
      </c>
      <c r="E13" s="19">
        <v>81</v>
      </c>
      <c r="F13" s="19">
        <f t="shared" si="0"/>
        <v>246</v>
      </c>
      <c r="G13" s="19">
        <f t="shared" si="1"/>
        <v>742</v>
      </c>
      <c r="H13" s="111">
        <f t="shared" si="2"/>
        <v>82</v>
      </c>
      <c r="I13" s="111">
        <f t="shared" si="3"/>
        <v>82.444444444444443</v>
      </c>
      <c r="J13" s="19">
        <f t="shared" si="4"/>
        <v>7</v>
      </c>
      <c r="K13" s="19">
        <f t="shared" si="5"/>
        <v>8</v>
      </c>
    </row>
    <row r="14" spans="1:15">
      <c r="A14" s="17" t="s">
        <v>513</v>
      </c>
      <c r="B14" s="18">
        <v>12</v>
      </c>
      <c r="C14" s="19">
        <v>72</v>
      </c>
      <c r="D14" s="19">
        <v>89</v>
      </c>
      <c r="E14" s="19">
        <v>84</v>
      </c>
      <c r="F14" s="19">
        <f t="shared" si="0"/>
        <v>245</v>
      </c>
      <c r="G14" s="19">
        <f t="shared" si="1"/>
        <v>747</v>
      </c>
      <c r="H14" s="111">
        <f t="shared" si="2"/>
        <v>81.666666666666671</v>
      </c>
      <c r="I14" s="111">
        <f t="shared" si="3"/>
        <v>83</v>
      </c>
      <c r="J14" s="19">
        <f t="shared" si="4"/>
        <v>8</v>
      </c>
      <c r="K14" s="19">
        <f t="shared" si="5"/>
        <v>7</v>
      </c>
    </row>
    <row r="15" spans="1:15">
      <c r="A15" s="21"/>
    </row>
    <row r="16" spans="1:15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  <row r="21" spans="1:1">
      <c r="A21" s="21"/>
    </row>
  </sheetData>
  <phoneticPr fontId="6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7"/>
  <sheetViews>
    <sheetView workbookViewId="0">
      <selection activeCell="C1" sqref="C1"/>
    </sheetView>
  </sheetViews>
  <sheetFormatPr defaultRowHeight="16.2"/>
  <cols>
    <col min="1" max="1" width="12.33203125" style="8" customWidth="1"/>
    <col min="2" max="2" width="9" style="8"/>
    <col min="3" max="5" width="13.77734375" style="8" customWidth="1"/>
    <col min="6" max="256" width="9" style="8"/>
    <col min="257" max="257" width="12.33203125" style="8" customWidth="1"/>
    <col min="258" max="258" width="9" style="8"/>
    <col min="259" max="261" width="13.77734375" style="8" customWidth="1"/>
    <col min="262" max="512" width="9" style="8"/>
    <col min="513" max="513" width="12.33203125" style="8" customWidth="1"/>
    <col min="514" max="514" width="9" style="8"/>
    <col min="515" max="517" width="13.77734375" style="8" customWidth="1"/>
    <col min="518" max="768" width="9" style="8"/>
    <col min="769" max="769" width="12.33203125" style="8" customWidth="1"/>
    <col min="770" max="770" width="9" style="8"/>
    <col min="771" max="773" width="13.77734375" style="8" customWidth="1"/>
    <col min="774" max="1024" width="9" style="8"/>
    <col min="1025" max="1025" width="12.33203125" style="8" customWidth="1"/>
    <col min="1026" max="1026" width="9" style="8"/>
    <col min="1027" max="1029" width="13.77734375" style="8" customWidth="1"/>
    <col min="1030" max="1280" width="9" style="8"/>
    <col min="1281" max="1281" width="12.33203125" style="8" customWidth="1"/>
    <col min="1282" max="1282" width="9" style="8"/>
    <col min="1283" max="1285" width="13.77734375" style="8" customWidth="1"/>
    <col min="1286" max="1536" width="9" style="8"/>
    <col min="1537" max="1537" width="12.33203125" style="8" customWidth="1"/>
    <col min="1538" max="1538" width="9" style="8"/>
    <col min="1539" max="1541" width="13.77734375" style="8" customWidth="1"/>
    <col min="1542" max="1792" width="9" style="8"/>
    <col min="1793" max="1793" width="12.33203125" style="8" customWidth="1"/>
    <col min="1794" max="1794" width="9" style="8"/>
    <col min="1795" max="1797" width="13.77734375" style="8" customWidth="1"/>
    <col min="1798" max="2048" width="9" style="8"/>
    <col min="2049" max="2049" width="12.33203125" style="8" customWidth="1"/>
    <col min="2050" max="2050" width="9" style="8"/>
    <col min="2051" max="2053" width="13.77734375" style="8" customWidth="1"/>
    <col min="2054" max="2304" width="9" style="8"/>
    <col min="2305" max="2305" width="12.33203125" style="8" customWidth="1"/>
    <col min="2306" max="2306" width="9" style="8"/>
    <col min="2307" max="2309" width="13.77734375" style="8" customWidth="1"/>
    <col min="2310" max="2560" width="9" style="8"/>
    <col min="2561" max="2561" width="12.33203125" style="8" customWidth="1"/>
    <col min="2562" max="2562" width="9" style="8"/>
    <col min="2563" max="2565" width="13.77734375" style="8" customWidth="1"/>
    <col min="2566" max="2816" width="9" style="8"/>
    <col min="2817" max="2817" width="12.33203125" style="8" customWidth="1"/>
    <col min="2818" max="2818" width="9" style="8"/>
    <col min="2819" max="2821" width="13.77734375" style="8" customWidth="1"/>
    <col min="2822" max="3072" width="9" style="8"/>
    <col min="3073" max="3073" width="12.33203125" style="8" customWidth="1"/>
    <col min="3074" max="3074" width="9" style="8"/>
    <col min="3075" max="3077" width="13.77734375" style="8" customWidth="1"/>
    <col min="3078" max="3328" width="9" style="8"/>
    <col min="3329" max="3329" width="12.33203125" style="8" customWidth="1"/>
    <col min="3330" max="3330" width="9" style="8"/>
    <col min="3331" max="3333" width="13.77734375" style="8" customWidth="1"/>
    <col min="3334" max="3584" width="9" style="8"/>
    <col min="3585" max="3585" width="12.33203125" style="8" customWidth="1"/>
    <col min="3586" max="3586" width="9" style="8"/>
    <col min="3587" max="3589" width="13.77734375" style="8" customWidth="1"/>
    <col min="3590" max="3840" width="9" style="8"/>
    <col min="3841" max="3841" width="12.33203125" style="8" customWidth="1"/>
    <col min="3842" max="3842" width="9" style="8"/>
    <col min="3843" max="3845" width="13.77734375" style="8" customWidth="1"/>
    <col min="3846" max="4096" width="9" style="8"/>
    <col min="4097" max="4097" width="12.33203125" style="8" customWidth="1"/>
    <col min="4098" max="4098" width="9" style="8"/>
    <col min="4099" max="4101" width="13.77734375" style="8" customWidth="1"/>
    <col min="4102" max="4352" width="9" style="8"/>
    <col min="4353" max="4353" width="12.33203125" style="8" customWidth="1"/>
    <col min="4354" max="4354" width="9" style="8"/>
    <col min="4355" max="4357" width="13.77734375" style="8" customWidth="1"/>
    <col min="4358" max="4608" width="9" style="8"/>
    <col min="4609" max="4609" width="12.33203125" style="8" customWidth="1"/>
    <col min="4610" max="4610" width="9" style="8"/>
    <col min="4611" max="4613" width="13.77734375" style="8" customWidth="1"/>
    <col min="4614" max="4864" width="9" style="8"/>
    <col min="4865" max="4865" width="12.33203125" style="8" customWidth="1"/>
    <col min="4866" max="4866" width="9" style="8"/>
    <col min="4867" max="4869" width="13.77734375" style="8" customWidth="1"/>
    <col min="4870" max="5120" width="9" style="8"/>
    <col min="5121" max="5121" width="12.33203125" style="8" customWidth="1"/>
    <col min="5122" max="5122" width="9" style="8"/>
    <col min="5123" max="5125" width="13.77734375" style="8" customWidth="1"/>
    <col min="5126" max="5376" width="9" style="8"/>
    <col min="5377" max="5377" width="12.33203125" style="8" customWidth="1"/>
    <col min="5378" max="5378" width="9" style="8"/>
    <col min="5379" max="5381" width="13.77734375" style="8" customWidth="1"/>
    <col min="5382" max="5632" width="9" style="8"/>
    <col min="5633" max="5633" width="12.33203125" style="8" customWidth="1"/>
    <col min="5634" max="5634" width="9" style="8"/>
    <col min="5635" max="5637" width="13.77734375" style="8" customWidth="1"/>
    <col min="5638" max="5888" width="9" style="8"/>
    <col min="5889" max="5889" width="12.33203125" style="8" customWidth="1"/>
    <col min="5890" max="5890" width="9" style="8"/>
    <col min="5891" max="5893" width="13.77734375" style="8" customWidth="1"/>
    <col min="5894" max="6144" width="9" style="8"/>
    <col min="6145" max="6145" width="12.33203125" style="8" customWidth="1"/>
    <col min="6146" max="6146" width="9" style="8"/>
    <col min="6147" max="6149" width="13.77734375" style="8" customWidth="1"/>
    <col min="6150" max="6400" width="9" style="8"/>
    <col min="6401" max="6401" width="12.33203125" style="8" customWidth="1"/>
    <col min="6402" max="6402" width="9" style="8"/>
    <col min="6403" max="6405" width="13.77734375" style="8" customWidth="1"/>
    <col min="6406" max="6656" width="9" style="8"/>
    <col min="6657" max="6657" width="12.33203125" style="8" customWidth="1"/>
    <col min="6658" max="6658" width="9" style="8"/>
    <col min="6659" max="6661" width="13.77734375" style="8" customWidth="1"/>
    <col min="6662" max="6912" width="9" style="8"/>
    <col min="6913" max="6913" width="12.33203125" style="8" customWidth="1"/>
    <col min="6914" max="6914" width="9" style="8"/>
    <col min="6915" max="6917" width="13.77734375" style="8" customWidth="1"/>
    <col min="6918" max="7168" width="9" style="8"/>
    <col min="7169" max="7169" width="12.33203125" style="8" customWidth="1"/>
    <col min="7170" max="7170" width="9" style="8"/>
    <col min="7171" max="7173" width="13.77734375" style="8" customWidth="1"/>
    <col min="7174" max="7424" width="9" style="8"/>
    <col min="7425" max="7425" width="12.33203125" style="8" customWidth="1"/>
    <col min="7426" max="7426" width="9" style="8"/>
    <col min="7427" max="7429" width="13.77734375" style="8" customWidth="1"/>
    <col min="7430" max="7680" width="9" style="8"/>
    <col min="7681" max="7681" width="12.33203125" style="8" customWidth="1"/>
    <col min="7682" max="7682" width="9" style="8"/>
    <col min="7683" max="7685" width="13.77734375" style="8" customWidth="1"/>
    <col min="7686" max="7936" width="9" style="8"/>
    <col min="7937" max="7937" width="12.33203125" style="8" customWidth="1"/>
    <col min="7938" max="7938" width="9" style="8"/>
    <col min="7939" max="7941" width="13.77734375" style="8" customWidth="1"/>
    <col min="7942" max="8192" width="9" style="8"/>
    <col min="8193" max="8193" width="12.33203125" style="8" customWidth="1"/>
    <col min="8194" max="8194" width="9" style="8"/>
    <col min="8195" max="8197" width="13.77734375" style="8" customWidth="1"/>
    <col min="8198" max="8448" width="9" style="8"/>
    <col min="8449" max="8449" width="12.33203125" style="8" customWidth="1"/>
    <col min="8450" max="8450" width="9" style="8"/>
    <col min="8451" max="8453" width="13.77734375" style="8" customWidth="1"/>
    <col min="8454" max="8704" width="9" style="8"/>
    <col min="8705" max="8705" width="12.33203125" style="8" customWidth="1"/>
    <col min="8706" max="8706" width="9" style="8"/>
    <col min="8707" max="8709" width="13.77734375" style="8" customWidth="1"/>
    <col min="8710" max="8960" width="9" style="8"/>
    <col min="8961" max="8961" width="12.33203125" style="8" customWidth="1"/>
    <col min="8962" max="8962" width="9" style="8"/>
    <col min="8963" max="8965" width="13.77734375" style="8" customWidth="1"/>
    <col min="8966" max="9216" width="9" style="8"/>
    <col min="9217" max="9217" width="12.33203125" style="8" customWidth="1"/>
    <col min="9218" max="9218" width="9" style="8"/>
    <col min="9219" max="9221" width="13.77734375" style="8" customWidth="1"/>
    <col min="9222" max="9472" width="9" style="8"/>
    <col min="9473" max="9473" width="12.33203125" style="8" customWidth="1"/>
    <col min="9474" max="9474" width="9" style="8"/>
    <col min="9475" max="9477" width="13.77734375" style="8" customWidth="1"/>
    <col min="9478" max="9728" width="9" style="8"/>
    <col min="9729" max="9729" width="12.33203125" style="8" customWidth="1"/>
    <col min="9730" max="9730" width="9" style="8"/>
    <col min="9731" max="9733" width="13.77734375" style="8" customWidth="1"/>
    <col min="9734" max="9984" width="9" style="8"/>
    <col min="9985" max="9985" width="12.33203125" style="8" customWidth="1"/>
    <col min="9986" max="9986" width="9" style="8"/>
    <col min="9987" max="9989" width="13.77734375" style="8" customWidth="1"/>
    <col min="9990" max="10240" width="9" style="8"/>
    <col min="10241" max="10241" width="12.33203125" style="8" customWidth="1"/>
    <col min="10242" max="10242" width="9" style="8"/>
    <col min="10243" max="10245" width="13.77734375" style="8" customWidth="1"/>
    <col min="10246" max="10496" width="9" style="8"/>
    <col min="10497" max="10497" width="12.33203125" style="8" customWidth="1"/>
    <col min="10498" max="10498" width="9" style="8"/>
    <col min="10499" max="10501" width="13.77734375" style="8" customWidth="1"/>
    <col min="10502" max="10752" width="9" style="8"/>
    <col min="10753" max="10753" width="12.33203125" style="8" customWidth="1"/>
    <col min="10754" max="10754" width="9" style="8"/>
    <col min="10755" max="10757" width="13.77734375" style="8" customWidth="1"/>
    <col min="10758" max="11008" width="9" style="8"/>
    <col min="11009" max="11009" width="12.33203125" style="8" customWidth="1"/>
    <col min="11010" max="11010" width="9" style="8"/>
    <col min="11011" max="11013" width="13.77734375" style="8" customWidth="1"/>
    <col min="11014" max="11264" width="9" style="8"/>
    <col min="11265" max="11265" width="12.33203125" style="8" customWidth="1"/>
    <col min="11266" max="11266" width="9" style="8"/>
    <col min="11267" max="11269" width="13.77734375" style="8" customWidth="1"/>
    <col min="11270" max="11520" width="9" style="8"/>
    <col min="11521" max="11521" width="12.33203125" style="8" customWidth="1"/>
    <col min="11522" max="11522" width="9" style="8"/>
    <col min="11523" max="11525" width="13.77734375" style="8" customWidth="1"/>
    <col min="11526" max="11776" width="9" style="8"/>
    <col min="11777" max="11777" width="12.33203125" style="8" customWidth="1"/>
    <col min="11778" max="11778" width="9" style="8"/>
    <col min="11779" max="11781" width="13.77734375" style="8" customWidth="1"/>
    <col min="11782" max="12032" width="9" style="8"/>
    <col min="12033" max="12033" width="12.33203125" style="8" customWidth="1"/>
    <col min="12034" max="12034" width="9" style="8"/>
    <col min="12035" max="12037" width="13.77734375" style="8" customWidth="1"/>
    <col min="12038" max="12288" width="9" style="8"/>
    <col min="12289" max="12289" width="12.33203125" style="8" customWidth="1"/>
    <col min="12290" max="12290" width="9" style="8"/>
    <col min="12291" max="12293" width="13.77734375" style="8" customWidth="1"/>
    <col min="12294" max="12544" width="9" style="8"/>
    <col min="12545" max="12545" width="12.33203125" style="8" customWidth="1"/>
    <col min="12546" max="12546" width="9" style="8"/>
    <col min="12547" max="12549" width="13.77734375" style="8" customWidth="1"/>
    <col min="12550" max="12800" width="9" style="8"/>
    <col min="12801" max="12801" width="12.33203125" style="8" customWidth="1"/>
    <col min="12802" max="12802" width="9" style="8"/>
    <col min="12803" max="12805" width="13.77734375" style="8" customWidth="1"/>
    <col min="12806" max="13056" width="9" style="8"/>
    <col min="13057" max="13057" width="12.33203125" style="8" customWidth="1"/>
    <col min="13058" max="13058" width="9" style="8"/>
    <col min="13059" max="13061" width="13.77734375" style="8" customWidth="1"/>
    <col min="13062" max="13312" width="9" style="8"/>
    <col min="13313" max="13313" width="12.33203125" style="8" customWidth="1"/>
    <col min="13314" max="13314" width="9" style="8"/>
    <col min="13315" max="13317" width="13.77734375" style="8" customWidth="1"/>
    <col min="13318" max="13568" width="9" style="8"/>
    <col min="13569" max="13569" width="12.33203125" style="8" customWidth="1"/>
    <col min="13570" max="13570" width="9" style="8"/>
    <col min="13571" max="13573" width="13.77734375" style="8" customWidth="1"/>
    <col min="13574" max="13824" width="9" style="8"/>
    <col min="13825" max="13825" width="12.33203125" style="8" customWidth="1"/>
    <col min="13826" max="13826" width="9" style="8"/>
    <col min="13827" max="13829" width="13.77734375" style="8" customWidth="1"/>
    <col min="13830" max="14080" width="9" style="8"/>
    <col min="14081" max="14081" width="12.33203125" style="8" customWidth="1"/>
    <col min="14082" max="14082" width="9" style="8"/>
    <col min="14083" max="14085" width="13.77734375" style="8" customWidth="1"/>
    <col min="14086" max="14336" width="9" style="8"/>
    <col min="14337" max="14337" width="12.33203125" style="8" customWidth="1"/>
    <col min="14338" max="14338" width="9" style="8"/>
    <col min="14339" max="14341" width="13.77734375" style="8" customWidth="1"/>
    <col min="14342" max="14592" width="9" style="8"/>
    <col min="14593" max="14593" width="12.33203125" style="8" customWidth="1"/>
    <col min="14594" max="14594" width="9" style="8"/>
    <col min="14595" max="14597" width="13.77734375" style="8" customWidth="1"/>
    <col min="14598" max="14848" width="9" style="8"/>
    <col min="14849" max="14849" width="12.33203125" style="8" customWidth="1"/>
    <col min="14850" max="14850" width="9" style="8"/>
    <col min="14851" max="14853" width="13.77734375" style="8" customWidth="1"/>
    <col min="14854" max="15104" width="9" style="8"/>
    <col min="15105" max="15105" width="12.33203125" style="8" customWidth="1"/>
    <col min="15106" max="15106" width="9" style="8"/>
    <col min="15107" max="15109" width="13.77734375" style="8" customWidth="1"/>
    <col min="15110" max="15360" width="9" style="8"/>
    <col min="15361" max="15361" width="12.33203125" style="8" customWidth="1"/>
    <col min="15362" max="15362" width="9" style="8"/>
    <col min="15363" max="15365" width="13.77734375" style="8" customWidth="1"/>
    <col min="15366" max="15616" width="9" style="8"/>
    <col min="15617" max="15617" width="12.33203125" style="8" customWidth="1"/>
    <col min="15618" max="15618" width="9" style="8"/>
    <col min="15619" max="15621" width="13.77734375" style="8" customWidth="1"/>
    <col min="15622" max="15872" width="9" style="8"/>
    <col min="15873" max="15873" width="12.33203125" style="8" customWidth="1"/>
    <col min="15874" max="15874" width="9" style="8"/>
    <col min="15875" max="15877" width="13.77734375" style="8" customWidth="1"/>
    <col min="15878" max="16128" width="9" style="8"/>
    <col min="16129" max="16129" width="12.33203125" style="8" customWidth="1"/>
    <col min="16130" max="16130" width="9" style="8"/>
    <col min="16131" max="16133" width="13.77734375" style="8" customWidth="1"/>
    <col min="16134" max="16384" width="9" style="8"/>
  </cols>
  <sheetData>
    <row r="1" spans="1:7">
      <c r="A1" s="163" t="s">
        <v>514</v>
      </c>
      <c r="B1" s="163"/>
      <c r="C1" s="17" t="s">
        <v>718</v>
      </c>
      <c r="D1" s="23"/>
      <c r="E1" s="23"/>
    </row>
    <row r="2" spans="1:7">
      <c r="A2" s="164"/>
      <c r="B2" s="164"/>
    </row>
    <row r="3" spans="1:7" ht="16.8" thickBot="1">
      <c r="A3" s="165" t="s">
        <v>515</v>
      </c>
      <c r="B3" s="165"/>
    </row>
    <row r="4" spans="1:7" ht="16.8" thickBot="1">
      <c r="B4" s="16" t="s">
        <v>516</v>
      </c>
      <c r="C4" s="113">
        <f>VLOOKUP($C$1,'0.基礎能力測驗成績計算結果(練習) '!$A$3:$K$14,2,FALSE)</f>
        <v>2</v>
      </c>
      <c r="D4" s="114" t="s">
        <v>517</v>
      </c>
      <c r="E4" s="113">
        <f>VLOOKUP($C$1,'0.基礎能力測驗成績計算結果(練習) '!$A$3:$K$14,6,FALSE)</f>
        <v>252</v>
      </c>
      <c r="F4" s="109" t="s">
        <v>518</v>
      </c>
      <c r="G4" s="113">
        <f>VLOOKUP($C$1,'0.基礎能力測驗成績計算結果(練習) '!$A$2:$K$13,7,FALSE)</f>
        <v>758</v>
      </c>
    </row>
    <row r="5" spans="1:7" ht="16.8" thickBot="1">
      <c r="B5" s="16" t="s">
        <v>59</v>
      </c>
      <c r="C5" s="113">
        <f>VLOOKUP($C$1,'0.基礎能力測驗成績計算結果(練習) '!$A$3:$K$14,3,FALSE)</f>
        <v>80</v>
      </c>
      <c r="D5" s="114" t="s">
        <v>519</v>
      </c>
      <c r="E5" s="113">
        <f>VLOOKUP($C$1,'0.基礎能力測驗成績計算結果(練習) '!$A$3:$K$14,8,FALSE)</f>
        <v>84</v>
      </c>
      <c r="F5" s="109" t="s">
        <v>62</v>
      </c>
      <c r="G5" s="113">
        <f>VLOOKUP($C$1,'0.基礎能力測驗成績計算結果(練習) '!$A$2:$K$13,9,FALSE)</f>
        <v>84.222222222222229</v>
      </c>
    </row>
    <row r="6" spans="1:7" ht="16.8" thickBot="1">
      <c r="B6" s="16" t="s">
        <v>60</v>
      </c>
      <c r="C6" s="113">
        <f>VLOOKUP($C$1,'0.基礎能力測驗成績計算結果(練習) '!$A$3:$K$14,4,FALSE)</f>
        <v>90</v>
      </c>
      <c r="D6" s="114" t="s">
        <v>499</v>
      </c>
      <c r="E6" s="113">
        <f>VLOOKUP($C$1,'0.基礎能力測驗成績計算結果(練習) '!$A$3:$K$14,10,FALSE)</f>
        <v>6</v>
      </c>
      <c r="F6" s="109" t="s">
        <v>520</v>
      </c>
      <c r="G6" s="113">
        <f>VLOOKUP($C$1,'0.基礎能力測驗成績計算結果(練習) '!$A$2:$K$13,11,FALSE)</f>
        <v>6</v>
      </c>
    </row>
    <row r="7" spans="1:7">
      <c r="B7" s="16" t="s">
        <v>521</v>
      </c>
      <c r="C7" s="113">
        <f>VLOOKUP($C$1,'0.基礎能力測驗成績計算結果(練習) '!$A$3:$K$14,5,FALSE)</f>
        <v>82</v>
      </c>
    </row>
  </sheetData>
  <mergeCells count="3">
    <mergeCell ref="A1:B1"/>
    <mergeCell ref="A2:B2"/>
    <mergeCell ref="A3:B3"/>
  </mergeCells>
  <phoneticPr fontId="6" type="noConversion"/>
  <pageMargins left="0.75" right="0.75" top="1" bottom="1" header="0.5" footer="0.5"/>
  <pageSetup paperSize="9" orientation="portrait" horizontalDpi="0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'0.基礎能力測驗成績計算結果(練習) '!$A$3:$A$14</xm:f>
          </x14:formula1>
          <xm:sqref>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499984740745262"/>
  </sheetPr>
  <dimension ref="A1:Z29"/>
  <sheetViews>
    <sheetView workbookViewId="0">
      <selection activeCell="J3" sqref="J3"/>
    </sheetView>
  </sheetViews>
  <sheetFormatPr defaultRowHeight="16.2"/>
  <cols>
    <col min="1" max="1" width="24.33203125" style="23" bestFit="1" customWidth="1"/>
    <col min="2" max="2" width="8.77734375" style="23" customWidth="1"/>
    <col min="3" max="4" width="9" style="23"/>
    <col min="5" max="5" width="9.109375" style="23" customWidth="1"/>
    <col min="6" max="6" width="9" style="23"/>
    <col min="7" max="9" width="8.6640625" style="23" customWidth="1"/>
    <col min="10" max="10" width="6" style="23" customWidth="1"/>
    <col min="11" max="11" width="8.44140625" style="23" customWidth="1"/>
    <col min="12" max="12" width="7" style="23" customWidth="1"/>
    <col min="13" max="13" width="9" style="23"/>
    <col min="14" max="14" width="10.44140625" style="23" customWidth="1"/>
    <col min="15" max="15" width="10.21875" style="23" customWidth="1"/>
    <col min="16" max="16" width="10.44140625" style="23" customWidth="1"/>
    <col min="17" max="256" width="9" style="8"/>
    <col min="257" max="258" width="8.77734375" style="8" customWidth="1"/>
    <col min="259" max="260" width="9" style="8"/>
    <col min="261" max="261" width="9.109375" style="8" customWidth="1"/>
    <col min="262" max="262" width="9" style="8"/>
    <col min="263" max="265" width="8.6640625" style="8" customWidth="1"/>
    <col min="266" max="266" width="6" style="8" customWidth="1"/>
    <col min="267" max="267" width="7.109375" style="8" customWidth="1"/>
    <col min="268" max="268" width="7" style="8" customWidth="1"/>
    <col min="269" max="512" width="9" style="8"/>
    <col min="513" max="514" width="8.77734375" style="8" customWidth="1"/>
    <col min="515" max="516" width="9" style="8"/>
    <col min="517" max="517" width="9.109375" style="8" customWidth="1"/>
    <col min="518" max="518" width="9" style="8"/>
    <col min="519" max="521" width="8.6640625" style="8" customWidth="1"/>
    <col min="522" max="522" width="6" style="8" customWidth="1"/>
    <col min="523" max="523" width="7.109375" style="8" customWidth="1"/>
    <col min="524" max="524" width="7" style="8" customWidth="1"/>
    <col min="525" max="768" width="9" style="8"/>
    <col min="769" max="770" width="8.77734375" style="8" customWidth="1"/>
    <col min="771" max="772" width="9" style="8"/>
    <col min="773" max="773" width="9.109375" style="8" customWidth="1"/>
    <col min="774" max="774" width="9" style="8"/>
    <col min="775" max="777" width="8.6640625" style="8" customWidth="1"/>
    <col min="778" max="778" width="6" style="8" customWidth="1"/>
    <col min="779" max="779" width="7.109375" style="8" customWidth="1"/>
    <col min="780" max="780" width="7" style="8" customWidth="1"/>
    <col min="781" max="1024" width="9" style="8"/>
    <col min="1025" max="1026" width="8.77734375" style="8" customWidth="1"/>
    <col min="1027" max="1028" width="9" style="8"/>
    <col min="1029" max="1029" width="9.109375" style="8" customWidth="1"/>
    <col min="1030" max="1030" width="9" style="8"/>
    <col min="1031" max="1033" width="8.6640625" style="8" customWidth="1"/>
    <col min="1034" max="1034" width="6" style="8" customWidth="1"/>
    <col min="1035" max="1035" width="7.109375" style="8" customWidth="1"/>
    <col min="1036" max="1036" width="7" style="8" customWidth="1"/>
    <col min="1037" max="1280" width="9" style="8"/>
    <col min="1281" max="1282" width="8.77734375" style="8" customWidth="1"/>
    <col min="1283" max="1284" width="9" style="8"/>
    <col min="1285" max="1285" width="9.109375" style="8" customWidth="1"/>
    <col min="1286" max="1286" width="9" style="8"/>
    <col min="1287" max="1289" width="8.6640625" style="8" customWidth="1"/>
    <col min="1290" max="1290" width="6" style="8" customWidth="1"/>
    <col min="1291" max="1291" width="7.109375" style="8" customWidth="1"/>
    <col min="1292" max="1292" width="7" style="8" customWidth="1"/>
    <col min="1293" max="1536" width="9" style="8"/>
    <col min="1537" max="1538" width="8.77734375" style="8" customWidth="1"/>
    <col min="1539" max="1540" width="9" style="8"/>
    <col min="1541" max="1541" width="9.109375" style="8" customWidth="1"/>
    <col min="1542" max="1542" width="9" style="8"/>
    <col min="1543" max="1545" width="8.6640625" style="8" customWidth="1"/>
    <col min="1546" max="1546" width="6" style="8" customWidth="1"/>
    <col min="1547" max="1547" width="7.109375" style="8" customWidth="1"/>
    <col min="1548" max="1548" width="7" style="8" customWidth="1"/>
    <col min="1549" max="1792" width="9" style="8"/>
    <col min="1793" max="1794" width="8.77734375" style="8" customWidth="1"/>
    <col min="1795" max="1796" width="9" style="8"/>
    <col min="1797" max="1797" width="9.109375" style="8" customWidth="1"/>
    <col min="1798" max="1798" width="9" style="8"/>
    <col min="1799" max="1801" width="8.6640625" style="8" customWidth="1"/>
    <col min="1802" max="1802" width="6" style="8" customWidth="1"/>
    <col min="1803" max="1803" width="7.109375" style="8" customWidth="1"/>
    <col min="1804" max="1804" width="7" style="8" customWidth="1"/>
    <col min="1805" max="2048" width="9" style="8"/>
    <col min="2049" max="2050" width="8.77734375" style="8" customWidth="1"/>
    <col min="2051" max="2052" width="9" style="8"/>
    <col min="2053" max="2053" width="9.109375" style="8" customWidth="1"/>
    <col min="2054" max="2054" width="9" style="8"/>
    <col min="2055" max="2057" width="8.6640625" style="8" customWidth="1"/>
    <col min="2058" max="2058" width="6" style="8" customWidth="1"/>
    <col min="2059" max="2059" width="7.109375" style="8" customWidth="1"/>
    <col min="2060" max="2060" width="7" style="8" customWidth="1"/>
    <col min="2061" max="2304" width="9" style="8"/>
    <col min="2305" max="2306" width="8.77734375" style="8" customWidth="1"/>
    <col min="2307" max="2308" width="9" style="8"/>
    <col min="2309" max="2309" width="9.109375" style="8" customWidth="1"/>
    <col min="2310" max="2310" width="9" style="8"/>
    <col min="2311" max="2313" width="8.6640625" style="8" customWidth="1"/>
    <col min="2314" max="2314" width="6" style="8" customWidth="1"/>
    <col min="2315" max="2315" width="7.109375" style="8" customWidth="1"/>
    <col min="2316" max="2316" width="7" style="8" customWidth="1"/>
    <col min="2317" max="2560" width="9" style="8"/>
    <col min="2561" max="2562" width="8.77734375" style="8" customWidth="1"/>
    <col min="2563" max="2564" width="9" style="8"/>
    <col min="2565" max="2565" width="9.109375" style="8" customWidth="1"/>
    <col min="2566" max="2566" width="9" style="8"/>
    <col min="2567" max="2569" width="8.6640625" style="8" customWidth="1"/>
    <col min="2570" max="2570" width="6" style="8" customWidth="1"/>
    <col min="2571" max="2571" width="7.109375" style="8" customWidth="1"/>
    <col min="2572" max="2572" width="7" style="8" customWidth="1"/>
    <col min="2573" max="2816" width="9" style="8"/>
    <col min="2817" max="2818" width="8.77734375" style="8" customWidth="1"/>
    <col min="2819" max="2820" width="9" style="8"/>
    <col min="2821" max="2821" width="9.109375" style="8" customWidth="1"/>
    <col min="2822" max="2822" width="9" style="8"/>
    <col min="2823" max="2825" width="8.6640625" style="8" customWidth="1"/>
    <col min="2826" max="2826" width="6" style="8" customWidth="1"/>
    <col min="2827" max="2827" width="7.109375" style="8" customWidth="1"/>
    <col min="2828" max="2828" width="7" style="8" customWidth="1"/>
    <col min="2829" max="3072" width="9" style="8"/>
    <col min="3073" max="3074" width="8.77734375" style="8" customWidth="1"/>
    <col min="3075" max="3076" width="9" style="8"/>
    <col min="3077" max="3077" width="9.109375" style="8" customWidth="1"/>
    <col min="3078" max="3078" width="9" style="8"/>
    <col min="3079" max="3081" width="8.6640625" style="8" customWidth="1"/>
    <col min="3082" max="3082" width="6" style="8" customWidth="1"/>
    <col min="3083" max="3083" width="7.109375" style="8" customWidth="1"/>
    <col min="3084" max="3084" width="7" style="8" customWidth="1"/>
    <col min="3085" max="3328" width="9" style="8"/>
    <col min="3329" max="3330" width="8.77734375" style="8" customWidth="1"/>
    <col min="3331" max="3332" width="9" style="8"/>
    <col min="3333" max="3333" width="9.109375" style="8" customWidth="1"/>
    <col min="3334" max="3334" width="9" style="8"/>
    <col min="3335" max="3337" width="8.6640625" style="8" customWidth="1"/>
    <col min="3338" max="3338" width="6" style="8" customWidth="1"/>
    <col min="3339" max="3339" width="7.109375" style="8" customWidth="1"/>
    <col min="3340" max="3340" width="7" style="8" customWidth="1"/>
    <col min="3341" max="3584" width="9" style="8"/>
    <col min="3585" max="3586" width="8.77734375" style="8" customWidth="1"/>
    <col min="3587" max="3588" width="9" style="8"/>
    <col min="3589" max="3589" width="9.109375" style="8" customWidth="1"/>
    <col min="3590" max="3590" width="9" style="8"/>
    <col min="3591" max="3593" width="8.6640625" style="8" customWidth="1"/>
    <col min="3594" max="3594" width="6" style="8" customWidth="1"/>
    <col min="3595" max="3595" width="7.109375" style="8" customWidth="1"/>
    <col min="3596" max="3596" width="7" style="8" customWidth="1"/>
    <col min="3597" max="3840" width="9" style="8"/>
    <col min="3841" max="3842" width="8.77734375" style="8" customWidth="1"/>
    <col min="3843" max="3844" width="9" style="8"/>
    <col min="3845" max="3845" width="9.109375" style="8" customWidth="1"/>
    <col min="3846" max="3846" width="9" style="8"/>
    <col min="3847" max="3849" width="8.6640625" style="8" customWidth="1"/>
    <col min="3850" max="3850" width="6" style="8" customWidth="1"/>
    <col min="3851" max="3851" width="7.109375" style="8" customWidth="1"/>
    <col min="3852" max="3852" width="7" style="8" customWidth="1"/>
    <col min="3853" max="4096" width="9" style="8"/>
    <col min="4097" max="4098" width="8.77734375" style="8" customWidth="1"/>
    <col min="4099" max="4100" width="9" style="8"/>
    <col min="4101" max="4101" width="9.109375" style="8" customWidth="1"/>
    <col min="4102" max="4102" width="9" style="8"/>
    <col min="4103" max="4105" width="8.6640625" style="8" customWidth="1"/>
    <col min="4106" max="4106" width="6" style="8" customWidth="1"/>
    <col min="4107" max="4107" width="7.109375" style="8" customWidth="1"/>
    <col min="4108" max="4108" width="7" style="8" customWidth="1"/>
    <col min="4109" max="4352" width="9" style="8"/>
    <col min="4353" max="4354" width="8.77734375" style="8" customWidth="1"/>
    <col min="4355" max="4356" width="9" style="8"/>
    <col min="4357" max="4357" width="9.109375" style="8" customWidth="1"/>
    <col min="4358" max="4358" width="9" style="8"/>
    <col min="4359" max="4361" width="8.6640625" style="8" customWidth="1"/>
    <col min="4362" max="4362" width="6" style="8" customWidth="1"/>
    <col min="4363" max="4363" width="7.109375" style="8" customWidth="1"/>
    <col min="4364" max="4364" width="7" style="8" customWidth="1"/>
    <col min="4365" max="4608" width="9" style="8"/>
    <col min="4609" max="4610" width="8.77734375" style="8" customWidth="1"/>
    <col min="4611" max="4612" width="9" style="8"/>
    <col min="4613" max="4613" width="9.109375" style="8" customWidth="1"/>
    <col min="4614" max="4614" width="9" style="8"/>
    <col min="4615" max="4617" width="8.6640625" style="8" customWidth="1"/>
    <col min="4618" max="4618" width="6" style="8" customWidth="1"/>
    <col min="4619" max="4619" width="7.109375" style="8" customWidth="1"/>
    <col min="4620" max="4620" width="7" style="8" customWidth="1"/>
    <col min="4621" max="4864" width="9" style="8"/>
    <col min="4865" max="4866" width="8.77734375" style="8" customWidth="1"/>
    <col min="4867" max="4868" width="9" style="8"/>
    <col min="4869" max="4869" width="9.109375" style="8" customWidth="1"/>
    <col min="4870" max="4870" width="9" style="8"/>
    <col min="4871" max="4873" width="8.6640625" style="8" customWidth="1"/>
    <col min="4874" max="4874" width="6" style="8" customWidth="1"/>
    <col min="4875" max="4875" width="7.109375" style="8" customWidth="1"/>
    <col min="4876" max="4876" width="7" style="8" customWidth="1"/>
    <col min="4877" max="5120" width="9" style="8"/>
    <col min="5121" max="5122" width="8.77734375" style="8" customWidth="1"/>
    <col min="5123" max="5124" width="9" style="8"/>
    <col min="5125" max="5125" width="9.109375" style="8" customWidth="1"/>
    <col min="5126" max="5126" width="9" style="8"/>
    <col min="5127" max="5129" width="8.6640625" style="8" customWidth="1"/>
    <col min="5130" max="5130" width="6" style="8" customWidth="1"/>
    <col min="5131" max="5131" width="7.109375" style="8" customWidth="1"/>
    <col min="5132" max="5132" width="7" style="8" customWidth="1"/>
    <col min="5133" max="5376" width="9" style="8"/>
    <col min="5377" max="5378" width="8.77734375" style="8" customWidth="1"/>
    <col min="5379" max="5380" width="9" style="8"/>
    <col min="5381" max="5381" width="9.109375" style="8" customWidth="1"/>
    <col min="5382" max="5382" width="9" style="8"/>
    <col min="5383" max="5385" width="8.6640625" style="8" customWidth="1"/>
    <col min="5386" max="5386" width="6" style="8" customWidth="1"/>
    <col min="5387" max="5387" width="7.109375" style="8" customWidth="1"/>
    <col min="5388" max="5388" width="7" style="8" customWidth="1"/>
    <col min="5389" max="5632" width="9" style="8"/>
    <col min="5633" max="5634" width="8.77734375" style="8" customWidth="1"/>
    <col min="5635" max="5636" width="9" style="8"/>
    <col min="5637" max="5637" width="9.109375" style="8" customWidth="1"/>
    <col min="5638" max="5638" width="9" style="8"/>
    <col min="5639" max="5641" width="8.6640625" style="8" customWidth="1"/>
    <col min="5642" max="5642" width="6" style="8" customWidth="1"/>
    <col min="5643" max="5643" width="7.109375" style="8" customWidth="1"/>
    <col min="5644" max="5644" width="7" style="8" customWidth="1"/>
    <col min="5645" max="5888" width="9" style="8"/>
    <col min="5889" max="5890" width="8.77734375" style="8" customWidth="1"/>
    <col min="5891" max="5892" width="9" style="8"/>
    <col min="5893" max="5893" width="9.109375" style="8" customWidth="1"/>
    <col min="5894" max="5894" width="9" style="8"/>
    <col min="5895" max="5897" width="8.6640625" style="8" customWidth="1"/>
    <col min="5898" max="5898" width="6" style="8" customWidth="1"/>
    <col min="5899" max="5899" width="7.109375" style="8" customWidth="1"/>
    <col min="5900" max="5900" width="7" style="8" customWidth="1"/>
    <col min="5901" max="6144" width="9" style="8"/>
    <col min="6145" max="6146" width="8.77734375" style="8" customWidth="1"/>
    <col min="6147" max="6148" width="9" style="8"/>
    <col min="6149" max="6149" width="9.109375" style="8" customWidth="1"/>
    <col min="6150" max="6150" width="9" style="8"/>
    <col min="6151" max="6153" width="8.6640625" style="8" customWidth="1"/>
    <col min="6154" max="6154" width="6" style="8" customWidth="1"/>
    <col min="6155" max="6155" width="7.109375" style="8" customWidth="1"/>
    <col min="6156" max="6156" width="7" style="8" customWidth="1"/>
    <col min="6157" max="6400" width="9" style="8"/>
    <col min="6401" max="6402" width="8.77734375" style="8" customWidth="1"/>
    <col min="6403" max="6404" width="9" style="8"/>
    <col min="6405" max="6405" width="9.109375" style="8" customWidth="1"/>
    <col min="6406" max="6406" width="9" style="8"/>
    <col min="6407" max="6409" width="8.6640625" style="8" customWidth="1"/>
    <col min="6410" max="6410" width="6" style="8" customWidth="1"/>
    <col min="6411" max="6411" width="7.109375" style="8" customWidth="1"/>
    <col min="6412" max="6412" width="7" style="8" customWidth="1"/>
    <col min="6413" max="6656" width="9" style="8"/>
    <col min="6657" max="6658" width="8.77734375" style="8" customWidth="1"/>
    <col min="6659" max="6660" width="9" style="8"/>
    <col min="6661" max="6661" width="9.109375" style="8" customWidth="1"/>
    <col min="6662" max="6662" width="9" style="8"/>
    <col min="6663" max="6665" width="8.6640625" style="8" customWidth="1"/>
    <col min="6666" max="6666" width="6" style="8" customWidth="1"/>
    <col min="6667" max="6667" width="7.109375" style="8" customWidth="1"/>
    <col min="6668" max="6668" width="7" style="8" customWidth="1"/>
    <col min="6669" max="6912" width="9" style="8"/>
    <col min="6913" max="6914" width="8.77734375" style="8" customWidth="1"/>
    <col min="6915" max="6916" width="9" style="8"/>
    <col min="6917" max="6917" width="9.109375" style="8" customWidth="1"/>
    <col min="6918" max="6918" width="9" style="8"/>
    <col min="6919" max="6921" width="8.6640625" style="8" customWidth="1"/>
    <col min="6922" max="6922" width="6" style="8" customWidth="1"/>
    <col min="6923" max="6923" width="7.109375" style="8" customWidth="1"/>
    <col min="6924" max="6924" width="7" style="8" customWidth="1"/>
    <col min="6925" max="7168" width="9" style="8"/>
    <col min="7169" max="7170" width="8.77734375" style="8" customWidth="1"/>
    <col min="7171" max="7172" width="9" style="8"/>
    <col min="7173" max="7173" width="9.109375" style="8" customWidth="1"/>
    <col min="7174" max="7174" width="9" style="8"/>
    <col min="7175" max="7177" width="8.6640625" style="8" customWidth="1"/>
    <col min="7178" max="7178" width="6" style="8" customWidth="1"/>
    <col min="7179" max="7179" width="7.109375" style="8" customWidth="1"/>
    <col min="7180" max="7180" width="7" style="8" customWidth="1"/>
    <col min="7181" max="7424" width="9" style="8"/>
    <col min="7425" max="7426" width="8.77734375" style="8" customWidth="1"/>
    <col min="7427" max="7428" width="9" style="8"/>
    <col min="7429" max="7429" width="9.109375" style="8" customWidth="1"/>
    <col min="7430" max="7430" width="9" style="8"/>
    <col min="7431" max="7433" width="8.6640625" style="8" customWidth="1"/>
    <col min="7434" max="7434" width="6" style="8" customWidth="1"/>
    <col min="7435" max="7435" width="7.109375" style="8" customWidth="1"/>
    <col min="7436" max="7436" width="7" style="8" customWidth="1"/>
    <col min="7437" max="7680" width="9" style="8"/>
    <col min="7681" max="7682" width="8.77734375" style="8" customWidth="1"/>
    <col min="7683" max="7684" width="9" style="8"/>
    <col min="7685" max="7685" width="9.109375" style="8" customWidth="1"/>
    <col min="7686" max="7686" width="9" style="8"/>
    <col min="7687" max="7689" width="8.6640625" style="8" customWidth="1"/>
    <col min="7690" max="7690" width="6" style="8" customWidth="1"/>
    <col min="7691" max="7691" width="7.109375" style="8" customWidth="1"/>
    <col min="7692" max="7692" width="7" style="8" customWidth="1"/>
    <col min="7693" max="7936" width="9" style="8"/>
    <col min="7937" max="7938" width="8.77734375" style="8" customWidth="1"/>
    <col min="7939" max="7940" width="9" style="8"/>
    <col min="7941" max="7941" width="9.109375" style="8" customWidth="1"/>
    <col min="7942" max="7942" width="9" style="8"/>
    <col min="7943" max="7945" width="8.6640625" style="8" customWidth="1"/>
    <col min="7946" max="7946" width="6" style="8" customWidth="1"/>
    <col min="7947" max="7947" width="7.109375" style="8" customWidth="1"/>
    <col min="7948" max="7948" width="7" style="8" customWidth="1"/>
    <col min="7949" max="8192" width="9" style="8"/>
    <col min="8193" max="8194" width="8.77734375" style="8" customWidth="1"/>
    <col min="8195" max="8196" width="9" style="8"/>
    <col min="8197" max="8197" width="9.109375" style="8" customWidth="1"/>
    <col min="8198" max="8198" width="9" style="8"/>
    <col min="8199" max="8201" width="8.6640625" style="8" customWidth="1"/>
    <col min="8202" max="8202" width="6" style="8" customWidth="1"/>
    <col min="8203" max="8203" width="7.109375" style="8" customWidth="1"/>
    <col min="8204" max="8204" width="7" style="8" customWidth="1"/>
    <col min="8205" max="8448" width="9" style="8"/>
    <col min="8449" max="8450" width="8.77734375" style="8" customWidth="1"/>
    <col min="8451" max="8452" width="9" style="8"/>
    <col min="8453" max="8453" width="9.109375" style="8" customWidth="1"/>
    <col min="8454" max="8454" width="9" style="8"/>
    <col min="8455" max="8457" width="8.6640625" style="8" customWidth="1"/>
    <col min="8458" max="8458" width="6" style="8" customWidth="1"/>
    <col min="8459" max="8459" width="7.109375" style="8" customWidth="1"/>
    <col min="8460" max="8460" width="7" style="8" customWidth="1"/>
    <col min="8461" max="8704" width="9" style="8"/>
    <col min="8705" max="8706" width="8.77734375" style="8" customWidth="1"/>
    <col min="8707" max="8708" width="9" style="8"/>
    <col min="8709" max="8709" width="9.109375" style="8" customWidth="1"/>
    <col min="8710" max="8710" width="9" style="8"/>
    <col min="8711" max="8713" width="8.6640625" style="8" customWidth="1"/>
    <col min="8714" max="8714" width="6" style="8" customWidth="1"/>
    <col min="8715" max="8715" width="7.109375" style="8" customWidth="1"/>
    <col min="8716" max="8716" width="7" style="8" customWidth="1"/>
    <col min="8717" max="8960" width="9" style="8"/>
    <col min="8961" max="8962" width="8.77734375" style="8" customWidth="1"/>
    <col min="8963" max="8964" width="9" style="8"/>
    <col min="8965" max="8965" width="9.109375" style="8" customWidth="1"/>
    <col min="8966" max="8966" width="9" style="8"/>
    <col min="8967" max="8969" width="8.6640625" style="8" customWidth="1"/>
    <col min="8970" max="8970" width="6" style="8" customWidth="1"/>
    <col min="8971" max="8971" width="7.109375" style="8" customWidth="1"/>
    <col min="8972" max="8972" width="7" style="8" customWidth="1"/>
    <col min="8973" max="9216" width="9" style="8"/>
    <col min="9217" max="9218" width="8.77734375" style="8" customWidth="1"/>
    <col min="9219" max="9220" width="9" style="8"/>
    <col min="9221" max="9221" width="9.109375" style="8" customWidth="1"/>
    <col min="9222" max="9222" width="9" style="8"/>
    <col min="9223" max="9225" width="8.6640625" style="8" customWidth="1"/>
    <col min="9226" max="9226" width="6" style="8" customWidth="1"/>
    <col min="9227" max="9227" width="7.109375" style="8" customWidth="1"/>
    <col min="9228" max="9228" width="7" style="8" customWidth="1"/>
    <col min="9229" max="9472" width="9" style="8"/>
    <col min="9473" max="9474" width="8.77734375" style="8" customWidth="1"/>
    <col min="9475" max="9476" width="9" style="8"/>
    <col min="9477" max="9477" width="9.109375" style="8" customWidth="1"/>
    <col min="9478" max="9478" width="9" style="8"/>
    <col min="9479" max="9481" width="8.6640625" style="8" customWidth="1"/>
    <col min="9482" max="9482" width="6" style="8" customWidth="1"/>
    <col min="9483" max="9483" width="7.109375" style="8" customWidth="1"/>
    <col min="9484" max="9484" width="7" style="8" customWidth="1"/>
    <col min="9485" max="9728" width="9" style="8"/>
    <col min="9729" max="9730" width="8.77734375" style="8" customWidth="1"/>
    <col min="9731" max="9732" width="9" style="8"/>
    <col min="9733" max="9733" width="9.109375" style="8" customWidth="1"/>
    <col min="9734" max="9734" width="9" style="8"/>
    <col min="9735" max="9737" width="8.6640625" style="8" customWidth="1"/>
    <col min="9738" max="9738" width="6" style="8" customWidth="1"/>
    <col min="9739" max="9739" width="7.109375" style="8" customWidth="1"/>
    <col min="9740" max="9740" width="7" style="8" customWidth="1"/>
    <col min="9741" max="9984" width="9" style="8"/>
    <col min="9985" max="9986" width="8.77734375" style="8" customWidth="1"/>
    <col min="9987" max="9988" width="9" style="8"/>
    <col min="9989" max="9989" width="9.109375" style="8" customWidth="1"/>
    <col min="9990" max="9990" width="9" style="8"/>
    <col min="9991" max="9993" width="8.6640625" style="8" customWidth="1"/>
    <col min="9994" max="9994" width="6" style="8" customWidth="1"/>
    <col min="9995" max="9995" width="7.109375" style="8" customWidth="1"/>
    <col min="9996" max="9996" width="7" style="8" customWidth="1"/>
    <col min="9997" max="10240" width="9" style="8"/>
    <col min="10241" max="10242" width="8.77734375" style="8" customWidth="1"/>
    <col min="10243" max="10244" width="9" style="8"/>
    <col min="10245" max="10245" width="9.109375" style="8" customWidth="1"/>
    <col min="10246" max="10246" width="9" style="8"/>
    <col min="10247" max="10249" width="8.6640625" style="8" customWidth="1"/>
    <col min="10250" max="10250" width="6" style="8" customWidth="1"/>
    <col min="10251" max="10251" width="7.109375" style="8" customWidth="1"/>
    <col min="10252" max="10252" width="7" style="8" customWidth="1"/>
    <col min="10253" max="10496" width="9" style="8"/>
    <col min="10497" max="10498" width="8.77734375" style="8" customWidth="1"/>
    <col min="10499" max="10500" width="9" style="8"/>
    <col min="10501" max="10501" width="9.109375" style="8" customWidth="1"/>
    <col min="10502" max="10502" width="9" style="8"/>
    <col min="10503" max="10505" width="8.6640625" style="8" customWidth="1"/>
    <col min="10506" max="10506" width="6" style="8" customWidth="1"/>
    <col min="10507" max="10507" width="7.109375" style="8" customWidth="1"/>
    <col min="10508" max="10508" width="7" style="8" customWidth="1"/>
    <col min="10509" max="10752" width="9" style="8"/>
    <col min="10753" max="10754" width="8.77734375" style="8" customWidth="1"/>
    <col min="10755" max="10756" width="9" style="8"/>
    <col min="10757" max="10757" width="9.109375" style="8" customWidth="1"/>
    <col min="10758" max="10758" width="9" style="8"/>
    <col min="10759" max="10761" width="8.6640625" style="8" customWidth="1"/>
    <col min="10762" max="10762" width="6" style="8" customWidth="1"/>
    <col min="10763" max="10763" width="7.109375" style="8" customWidth="1"/>
    <col min="10764" max="10764" width="7" style="8" customWidth="1"/>
    <col min="10765" max="11008" width="9" style="8"/>
    <col min="11009" max="11010" width="8.77734375" style="8" customWidth="1"/>
    <col min="11011" max="11012" width="9" style="8"/>
    <col min="11013" max="11013" width="9.109375" style="8" customWidth="1"/>
    <col min="11014" max="11014" width="9" style="8"/>
    <col min="11015" max="11017" width="8.6640625" style="8" customWidth="1"/>
    <col min="11018" max="11018" width="6" style="8" customWidth="1"/>
    <col min="11019" max="11019" width="7.109375" style="8" customWidth="1"/>
    <col min="11020" max="11020" width="7" style="8" customWidth="1"/>
    <col min="11021" max="11264" width="9" style="8"/>
    <col min="11265" max="11266" width="8.77734375" style="8" customWidth="1"/>
    <col min="11267" max="11268" width="9" style="8"/>
    <col min="11269" max="11269" width="9.109375" style="8" customWidth="1"/>
    <col min="11270" max="11270" width="9" style="8"/>
    <col min="11271" max="11273" width="8.6640625" style="8" customWidth="1"/>
    <col min="11274" max="11274" width="6" style="8" customWidth="1"/>
    <col min="11275" max="11275" width="7.109375" style="8" customWidth="1"/>
    <col min="11276" max="11276" width="7" style="8" customWidth="1"/>
    <col min="11277" max="11520" width="9" style="8"/>
    <col min="11521" max="11522" width="8.77734375" style="8" customWidth="1"/>
    <col min="11523" max="11524" width="9" style="8"/>
    <col min="11525" max="11525" width="9.109375" style="8" customWidth="1"/>
    <col min="11526" max="11526" width="9" style="8"/>
    <col min="11527" max="11529" width="8.6640625" style="8" customWidth="1"/>
    <col min="11530" max="11530" width="6" style="8" customWidth="1"/>
    <col min="11531" max="11531" width="7.109375" style="8" customWidth="1"/>
    <col min="11532" max="11532" width="7" style="8" customWidth="1"/>
    <col min="11533" max="11776" width="9" style="8"/>
    <col min="11777" max="11778" width="8.77734375" style="8" customWidth="1"/>
    <col min="11779" max="11780" width="9" style="8"/>
    <col min="11781" max="11781" width="9.109375" style="8" customWidth="1"/>
    <col min="11782" max="11782" width="9" style="8"/>
    <col min="11783" max="11785" width="8.6640625" style="8" customWidth="1"/>
    <col min="11786" max="11786" width="6" style="8" customWidth="1"/>
    <col min="11787" max="11787" width="7.109375" style="8" customWidth="1"/>
    <col min="11788" max="11788" width="7" style="8" customWidth="1"/>
    <col min="11789" max="12032" width="9" style="8"/>
    <col min="12033" max="12034" width="8.77734375" style="8" customWidth="1"/>
    <col min="12035" max="12036" width="9" style="8"/>
    <col min="12037" max="12037" width="9.109375" style="8" customWidth="1"/>
    <col min="12038" max="12038" width="9" style="8"/>
    <col min="12039" max="12041" width="8.6640625" style="8" customWidth="1"/>
    <col min="12042" max="12042" width="6" style="8" customWidth="1"/>
    <col min="12043" max="12043" width="7.109375" style="8" customWidth="1"/>
    <col min="12044" max="12044" width="7" style="8" customWidth="1"/>
    <col min="12045" max="12288" width="9" style="8"/>
    <col min="12289" max="12290" width="8.77734375" style="8" customWidth="1"/>
    <col min="12291" max="12292" width="9" style="8"/>
    <col min="12293" max="12293" width="9.109375" style="8" customWidth="1"/>
    <col min="12294" max="12294" width="9" style="8"/>
    <col min="12295" max="12297" width="8.6640625" style="8" customWidth="1"/>
    <col min="12298" max="12298" width="6" style="8" customWidth="1"/>
    <col min="12299" max="12299" width="7.109375" style="8" customWidth="1"/>
    <col min="12300" max="12300" width="7" style="8" customWidth="1"/>
    <col min="12301" max="12544" width="9" style="8"/>
    <col min="12545" max="12546" width="8.77734375" style="8" customWidth="1"/>
    <col min="12547" max="12548" width="9" style="8"/>
    <col min="12549" max="12549" width="9.109375" style="8" customWidth="1"/>
    <col min="12550" max="12550" width="9" style="8"/>
    <col min="12551" max="12553" width="8.6640625" style="8" customWidth="1"/>
    <col min="12554" max="12554" width="6" style="8" customWidth="1"/>
    <col min="12555" max="12555" width="7.109375" style="8" customWidth="1"/>
    <col min="12556" max="12556" width="7" style="8" customWidth="1"/>
    <col min="12557" max="12800" width="9" style="8"/>
    <col min="12801" max="12802" width="8.77734375" style="8" customWidth="1"/>
    <col min="12803" max="12804" width="9" style="8"/>
    <col min="12805" max="12805" width="9.109375" style="8" customWidth="1"/>
    <col min="12806" max="12806" width="9" style="8"/>
    <col min="12807" max="12809" width="8.6640625" style="8" customWidth="1"/>
    <col min="12810" max="12810" width="6" style="8" customWidth="1"/>
    <col min="12811" max="12811" width="7.109375" style="8" customWidth="1"/>
    <col min="12812" max="12812" width="7" style="8" customWidth="1"/>
    <col min="12813" max="13056" width="9" style="8"/>
    <col min="13057" max="13058" width="8.77734375" style="8" customWidth="1"/>
    <col min="13059" max="13060" width="9" style="8"/>
    <col min="13061" max="13061" width="9.109375" style="8" customWidth="1"/>
    <col min="13062" max="13062" width="9" style="8"/>
    <col min="13063" max="13065" width="8.6640625" style="8" customWidth="1"/>
    <col min="13066" max="13066" width="6" style="8" customWidth="1"/>
    <col min="13067" max="13067" width="7.109375" style="8" customWidth="1"/>
    <col min="13068" max="13068" width="7" style="8" customWidth="1"/>
    <col min="13069" max="13312" width="9" style="8"/>
    <col min="13313" max="13314" width="8.77734375" style="8" customWidth="1"/>
    <col min="13315" max="13316" width="9" style="8"/>
    <col min="13317" max="13317" width="9.109375" style="8" customWidth="1"/>
    <col min="13318" max="13318" width="9" style="8"/>
    <col min="13319" max="13321" width="8.6640625" style="8" customWidth="1"/>
    <col min="13322" max="13322" width="6" style="8" customWidth="1"/>
    <col min="13323" max="13323" width="7.109375" style="8" customWidth="1"/>
    <col min="13324" max="13324" width="7" style="8" customWidth="1"/>
    <col min="13325" max="13568" width="9" style="8"/>
    <col min="13569" max="13570" width="8.77734375" style="8" customWidth="1"/>
    <col min="13571" max="13572" width="9" style="8"/>
    <col min="13573" max="13573" width="9.109375" style="8" customWidth="1"/>
    <col min="13574" max="13574" width="9" style="8"/>
    <col min="13575" max="13577" width="8.6640625" style="8" customWidth="1"/>
    <col min="13578" max="13578" width="6" style="8" customWidth="1"/>
    <col min="13579" max="13579" width="7.109375" style="8" customWidth="1"/>
    <col min="13580" max="13580" width="7" style="8" customWidth="1"/>
    <col min="13581" max="13824" width="9" style="8"/>
    <col min="13825" max="13826" width="8.77734375" style="8" customWidth="1"/>
    <col min="13827" max="13828" width="9" style="8"/>
    <col min="13829" max="13829" width="9.109375" style="8" customWidth="1"/>
    <col min="13830" max="13830" width="9" style="8"/>
    <col min="13831" max="13833" width="8.6640625" style="8" customWidth="1"/>
    <col min="13834" max="13834" width="6" style="8" customWidth="1"/>
    <col min="13835" max="13835" width="7.109375" style="8" customWidth="1"/>
    <col min="13836" max="13836" width="7" style="8" customWidth="1"/>
    <col min="13837" max="14080" width="9" style="8"/>
    <col min="14081" max="14082" width="8.77734375" style="8" customWidth="1"/>
    <col min="14083" max="14084" width="9" style="8"/>
    <col min="14085" max="14085" width="9.109375" style="8" customWidth="1"/>
    <col min="14086" max="14086" width="9" style="8"/>
    <col min="14087" max="14089" width="8.6640625" style="8" customWidth="1"/>
    <col min="14090" max="14090" width="6" style="8" customWidth="1"/>
    <col min="14091" max="14091" width="7.109375" style="8" customWidth="1"/>
    <col min="14092" max="14092" width="7" style="8" customWidth="1"/>
    <col min="14093" max="14336" width="9" style="8"/>
    <col min="14337" max="14338" width="8.77734375" style="8" customWidth="1"/>
    <col min="14339" max="14340" width="9" style="8"/>
    <col min="14341" max="14341" width="9.109375" style="8" customWidth="1"/>
    <col min="14342" max="14342" width="9" style="8"/>
    <col min="14343" max="14345" width="8.6640625" style="8" customWidth="1"/>
    <col min="14346" max="14346" width="6" style="8" customWidth="1"/>
    <col min="14347" max="14347" width="7.109375" style="8" customWidth="1"/>
    <col min="14348" max="14348" width="7" style="8" customWidth="1"/>
    <col min="14349" max="14592" width="9" style="8"/>
    <col min="14593" max="14594" width="8.77734375" style="8" customWidth="1"/>
    <col min="14595" max="14596" width="9" style="8"/>
    <col min="14597" max="14597" width="9.109375" style="8" customWidth="1"/>
    <col min="14598" max="14598" width="9" style="8"/>
    <col min="14599" max="14601" width="8.6640625" style="8" customWidth="1"/>
    <col min="14602" max="14602" width="6" style="8" customWidth="1"/>
    <col min="14603" max="14603" width="7.109375" style="8" customWidth="1"/>
    <col min="14604" max="14604" width="7" style="8" customWidth="1"/>
    <col min="14605" max="14848" width="9" style="8"/>
    <col min="14849" max="14850" width="8.77734375" style="8" customWidth="1"/>
    <col min="14851" max="14852" width="9" style="8"/>
    <col min="14853" max="14853" width="9.109375" style="8" customWidth="1"/>
    <col min="14854" max="14854" width="9" style="8"/>
    <col min="14855" max="14857" width="8.6640625" style="8" customWidth="1"/>
    <col min="14858" max="14858" width="6" style="8" customWidth="1"/>
    <col min="14859" max="14859" width="7.109375" style="8" customWidth="1"/>
    <col min="14860" max="14860" width="7" style="8" customWidth="1"/>
    <col min="14861" max="15104" width="9" style="8"/>
    <col min="15105" max="15106" width="8.77734375" style="8" customWidth="1"/>
    <col min="15107" max="15108" width="9" style="8"/>
    <col min="15109" max="15109" width="9.109375" style="8" customWidth="1"/>
    <col min="15110" max="15110" width="9" style="8"/>
    <col min="15111" max="15113" width="8.6640625" style="8" customWidth="1"/>
    <col min="15114" max="15114" width="6" style="8" customWidth="1"/>
    <col min="15115" max="15115" width="7.109375" style="8" customWidth="1"/>
    <col min="15116" max="15116" width="7" style="8" customWidth="1"/>
    <col min="15117" max="15360" width="9" style="8"/>
    <col min="15361" max="15362" width="8.77734375" style="8" customWidth="1"/>
    <col min="15363" max="15364" width="9" style="8"/>
    <col min="15365" max="15365" width="9.109375" style="8" customWidth="1"/>
    <col min="15366" max="15366" width="9" style="8"/>
    <col min="15367" max="15369" width="8.6640625" style="8" customWidth="1"/>
    <col min="15370" max="15370" width="6" style="8" customWidth="1"/>
    <col min="15371" max="15371" width="7.109375" style="8" customWidth="1"/>
    <col min="15372" max="15372" width="7" style="8" customWidth="1"/>
    <col min="15373" max="15616" width="9" style="8"/>
    <col min="15617" max="15618" width="8.77734375" style="8" customWidth="1"/>
    <col min="15619" max="15620" width="9" style="8"/>
    <col min="15621" max="15621" width="9.109375" style="8" customWidth="1"/>
    <col min="15622" max="15622" width="9" style="8"/>
    <col min="15623" max="15625" width="8.6640625" style="8" customWidth="1"/>
    <col min="15626" max="15626" width="6" style="8" customWidth="1"/>
    <col min="15627" max="15627" width="7.109375" style="8" customWidth="1"/>
    <col min="15628" max="15628" width="7" style="8" customWidth="1"/>
    <col min="15629" max="15872" width="9" style="8"/>
    <col min="15873" max="15874" width="8.77734375" style="8" customWidth="1"/>
    <col min="15875" max="15876" width="9" style="8"/>
    <col min="15877" max="15877" width="9.109375" style="8" customWidth="1"/>
    <col min="15878" max="15878" width="9" style="8"/>
    <col min="15879" max="15881" width="8.6640625" style="8" customWidth="1"/>
    <col min="15882" max="15882" width="6" style="8" customWidth="1"/>
    <col min="15883" max="15883" width="7.109375" style="8" customWidth="1"/>
    <col min="15884" max="15884" width="7" style="8" customWidth="1"/>
    <col min="15885" max="16128" width="9" style="8"/>
    <col min="16129" max="16130" width="8.77734375" style="8" customWidth="1"/>
    <col min="16131" max="16132" width="9" style="8"/>
    <col min="16133" max="16133" width="9.109375" style="8" customWidth="1"/>
    <col min="16134" max="16134" width="9" style="8"/>
    <col min="16135" max="16137" width="8.6640625" style="8" customWidth="1"/>
    <col min="16138" max="16138" width="6" style="8" customWidth="1"/>
    <col min="16139" max="16139" width="7.109375" style="8" customWidth="1"/>
    <col min="16140" max="16140" width="7" style="8" customWidth="1"/>
    <col min="16141" max="16384" width="9" style="8"/>
  </cols>
  <sheetData>
    <row r="1" spans="1:26" ht="33" customHeight="1">
      <c r="A1" s="169" t="s">
        <v>82</v>
      </c>
      <c r="B1" s="33" t="s">
        <v>83</v>
      </c>
      <c r="C1" s="33" t="s">
        <v>84</v>
      </c>
      <c r="D1" s="33" t="s">
        <v>85</v>
      </c>
      <c r="E1" s="33" t="s">
        <v>86</v>
      </c>
      <c r="F1" s="33" t="s">
        <v>87</v>
      </c>
      <c r="G1" s="33" t="s">
        <v>88</v>
      </c>
      <c r="H1" s="168" t="s">
        <v>89</v>
      </c>
      <c r="I1" s="168" t="s">
        <v>90</v>
      </c>
      <c r="J1" s="168" t="s">
        <v>91</v>
      </c>
      <c r="K1" s="168" t="s">
        <v>92</v>
      </c>
      <c r="L1" s="168" t="s">
        <v>93</v>
      </c>
      <c r="M1" s="168" t="s">
        <v>94</v>
      </c>
      <c r="N1" s="168" t="s">
        <v>95</v>
      </c>
      <c r="O1" s="166" t="s">
        <v>80</v>
      </c>
      <c r="P1" s="166" t="s">
        <v>81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69"/>
      <c r="B2" s="25" t="s">
        <v>96</v>
      </c>
      <c r="C2" s="25">
        <v>3</v>
      </c>
      <c r="D2" s="25">
        <v>3</v>
      </c>
      <c r="E2" s="25">
        <v>5</v>
      </c>
      <c r="F2" s="25">
        <v>5</v>
      </c>
      <c r="G2" s="25">
        <v>3</v>
      </c>
      <c r="H2" s="169"/>
      <c r="I2" s="168"/>
      <c r="J2" s="169"/>
      <c r="K2" s="168"/>
      <c r="L2" s="168"/>
      <c r="M2" s="169"/>
      <c r="N2" s="169"/>
      <c r="O2" s="167"/>
      <c r="P2" s="16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0">
        <v>1050001</v>
      </c>
      <c r="B3" s="9" t="s">
        <v>97</v>
      </c>
      <c r="C3" s="10">
        <v>98</v>
      </c>
      <c r="D3" s="10">
        <v>95</v>
      </c>
      <c r="E3" s="10">
        <v>86</v>
      </c>
      <c r="F3" s="10">
        <v>80</v>
      </c>
      <c r="G3" s="10">
        <v>88</v>
      </c>
      <c r="H3" s="10">
        <f>SUM(C3:G3)</f>
        <v>447</v>
      </c>
      <c r="I3" s="10">
        <f>H3/5</f>
        <v>89.4</v>
      </c>
      <c r="J3" s="10">
        <f>SUMPRODUCT($C$2:$G$2,C3:G3)</f>
        <v>1673</v>
      </c>
      <c r="K3" s="10">
        <f>J3/SUM($C$2:$G$2)</f>
        <v>88.05263157894737</v>
      </c>
      <c r="L3" s="10">
        <f>RANK(H3,$H$3:$H$14)</f>
        <v>2</v>
      </c>
      <c r="M3" s="22">
        <f>RANK(J3,$J$3:$J$14)</f>
        <v>3</v>
      </c>
      <c r="N3" s="22" t="str">
        <f>IF(M3&gt;L3,"沒天理",IF(M3=L3,"如常","翻盤"))</f>
        <v>沒天理</v>
      </c>
      <c r="O3" s="162" t="str">
        <f>IF(I3&gt;=90,"優等",IF(I3&gt;=80,"甲等",IF(I3&gt;=70,"乙等",IF(I3&gt;=60,"丙等","不及格"))))</f>
        <v>甲等</v>
      </c>
      <c r="P3" s="162" t="str">
        <f>IF(K3&gt;=90,"優等",IF(K3&gt;=80,"甲等",IF(K3&gt;=70,"乙等",IF(K3&gt;=60,"丙等","不及格"))))</f>
        <v>甲等</v>
      </c>
      <c r="Q3"/>
      <c r="R3"/>
      <c r="S3" s="7"/>
      <c r="T3" s="7"/>
      <c r="U3" s="7"/>
      <c r="V3" s="7"/>
      <c r="W3" s="7"/>
      <c r="X3" s="7"/>
      <c r="Y3" s="7"/>
      <c r="Z3" s="7"/>
    </row>
    <row r="4" spans="1:26" s="13" customFormat="1">
      <c r="A4" s="10">
        <v>1050002</v>
      </c>
      <c r="B4" s="11" t="s">
        <v>98</v>
      </c>
      <c r="C4" s="12">
        <v>80</v>
      </c>
      <c r="D4" s="12">
        <v>90</v>
      </c>
      <c r="E4" s="12">
        <v>82</v>
      </c>
      <c r="F4" s="12">
        <v>83</v>
      </c>
      <c r="G4" s="12">
        <v>82</v>
      </c>
      <c r="H4" s="10">
        <f t="shared" ref="H4:H14" si="0">SUM(C4:G4)</f>
        <v>417</v>
      </c>
      <c r="I4" s="10">
        <f t="shared" ref="I4:I14" si="1">H4/5</f>
        <v>83.4</v>
      </c>
      <c r="J4" s="10">
        <f t="shared" ref="J4:J14" si="2">SUMPRODUCT($C$2:$G$2,C4:G4)</f>
        <v>1581</v>
      </c>
      <c r="K4" s="10">
        <f t="shared" ref="K4:K14" si="3">J4/SUM($C$2:$G$2)</f>
        <v>83.21052631578948</v>
      </c>
      <c r="L4" s="10">
        <f t="shared" ref="L4:L14" si="4">RANK(H4,$H$3:$H$14)</f>
        <v>8</v>
      </c>
      <c r="M4" s="22">
        <f t="shared" ref="M4:M14" si="5">RANK(J4,$J$3:$J$14)</f>
        <v>8</v>
      </c>
      <c r="N4" s="22" t="str">
        <f t="shared" ref="N4:N14" si="6">IF(M4&gt;L4,"沒天理",IF(M4=L4,"如常","翻盤"))</f>
        <v>如常</v>
      </c>
      <c r="O4" s="162" t="str">
        <f t="shared" ref="O4:O14" si="7">IF(I4&gt;=90,"優等",IF(I4&gt;=80,"甲等",IF(I4&gt;=70,"乙等",IF(I4&gt;=60,"丙等","不及格"))))</f>
        <v>甲等</v>
      </c>
      <c r="P4" s="162" t="str">
        <f t="shared" ref="P4:P14" si="8">IF(K4&gt;=90,"優等",IF(K4&gt;=80,"甲等",IF(K4&gt;=70,"乙等",IF(K4&gt;=60,"丙等","不及格"))))</f>
        <v>甲等</v>
      </c>
      <c r="Q4"/>
      <c r="R4" s="161"/>
      <c r="S4" s="7"/>
      <c r="T4" s="7"/>
      <c r="U4" s="7"/>
      <c r="V4" s="7"/>
      <c r="W4" s="7"/>
      <c r="X4" s="7"/>
      <c r="Y4" s="7"/>
      <c r="Z4" s="7"/>
    </row>
    <row r="5" spans="1:26">
      <c r="A5" s="10">
        <v>1050003</v>
      </c>
      <c r="B5" s="9" t="s">
        <v>99</v>
      </c>
      <c r="C5" s="10">
        <v>86</v>
      </c>
      <c r="D5" s="10">
        <v>91</v>
      </c>
      <c r="E5" s="10">
        <v>86</v>
      </c>
      <c r="F5" s="10">
        <v>80</v>
      </c>
      <c r="G5" s="10">
        <v>93</v>
      </c>
      <c r="H5" s="10">
        <f t="shared" si="0"/>
        <v>436</v>
      </c>
      <c r="I5" s="10">
        <f t="shared" si="1"/>
        <v>87.2</v>
      </c>
      <c r="J5" s="10">
        <f t="shared" si="2"/>
        <v>1640</v>
      </c>
      <c r="K5" s="10">
        <f t="shared" si="3"/>
        <v>86.315789473684205</v>
      </c>
      <c r="L5" s="10">
        <f t="shared" si="4"/>
        <v>4</v>
      </c>
      <c r="M5" s="22">
        <f t="shared" si="5"/>
        <v>5</v>
      </c>
      <c r="N5" s="22" t="str">
        <f t="shared" si="6"/>
        <v>沒天理</v>
      </c>
      <c r="O5" s="162" t="str">
        <f t="shared" si="7"/>
        <v>甲等</v>
      </c>
      <c r="P5" s="162" t="str">
        <f t="shared" si="8"/>
        <v>甲等</v>
      </c>
      <c r="Q5"/>
      <c r="R5" s="161"/>
      <c r="S5" s="7"/>
      <c r="T5" s="7"/>
      <c r="U5" s="7"/>
      <c r="V5" s="7"/>
      <c r="W5" s="7"/>
      <c r="X5" s="7"/>
      <c r="Y5" s="7"/>
      <c r="Z5" s="7"/>
    </row>
    <row r="6" spans="1:26" s="13" customFormat="1">
      <c r="A6" s="10">
        <v>1050004</v>
      </c>
      <c r="B6" s="11" t="s">
        <v>100</v>
      </c>
      <c r="C6" s="12">
        <v>89</v>
      </c>
      <c r="D6" s="12">
        <v>93</v>
      </c>
      <c r="E6" s="12">
        <v>89</v>
      </c>
      <c r="F6" s="12">
        <v>87</v>
      </c>
      <c r="G6" s="12">
        <v>96</v>
      </c>
      <c r="H6" s="10">
        <f t="shared" si="0"/>
        <v>454</v>
      </c>
      <c r="I6" s="10">
        <f t="shared" si="1"/>
        <v>90.8</v>
      </c>
      <c r="J6" s="10">
        <f t="shared" si="2"/>
        <v>1714</v>
      </c>
      <c r="K6" s="10">
        <f t="shared" si="3"/>
        <v>90.21052631578948</v>
      </c>
      <c r="L6" s="10">
        <f t="shared" si="4"/>
        <v>1</v>
      </c>
      <c r="M6" s="22">
        <f t="shared" si="5"/>
        <v>1</v>
      </c>
      <c r="N6" s="22" t="str">
        <f t="shared" si="6"/>
        <v>如常</v>
      </c>
      <c r="O6" s="162" t="str">
        <f t="shared" si="7"/>
        <v>優等</v>
      </c>
      <c r="P6" s="162" t="str">
        <f t="shared" si="8"/>
        <v>優等</v>
      </c>
      <c r="Q6"/>
      <c r="R6" s="161"/>
      <c r="S6" s="7"/>
      <c r="T6" s="7"/>
      <c r="U6" s="7"/>
      <c r="V6" s="7"/>
      <c r="W6" s="7"/>
      <c r="X6" s="7"/>
      <c r="Y6" s="7"/>
      <c r="Z6" s="7"/>
    </row>
    <row r="7" spans="1:26">
      <c r="A7" s="10">
        <v>1050005</v>
      </c>
      <c r="B7" s="9" t="s">
        <v>101</v>
      </c>
      <c r="C7" s="10">
        <v>90</v>
      </c>
      <c r="D7" s="10">
        <v>78</v>
      </c>
      <c r="E7" s="10">
        <v>90</v>
      </c>
      <c r="F7" s="10">
        <v>78</v>
      </c>
      <c r="G7" s="10">
        <v>90</v>
      </c>
      <c r="H7" s="10">
        <f t="shared" si="0"/>
        <v>426</v>
      </c>
      <c r="I7" s="10">
        <f t="shared" si="1"/>
        <v>85.2</v>
      </c>
      <c r="J7" s="10">
        <f t="shared" si="2"/>
        <v>1614</v>
      </c>
      <c r="K7" s="10">
        <f t="shared" si="3"/>
        <v>84.94736842105263</v>
      </c>
      <c r="L7" s="10">
        <f t="shared" si="4"/>
        <v>6</v>
      </c>
      <c r="M7" s="22">
        <f t="shared" si="5"/>
        <v>7</v>
      </c>
      <c r="N7" s="22" t="str">
        <f t="shared" si="6"/>
        <v>沒天理</v>
      </c>
      <c r="O7" s="162" t="str">
        <f t="shared" si="7"/>
        <v>甲等</v>
      </c>
      <c r="P7" s="162" t="str">
        <f t="shared" si="8"/>
        <v>甲等</v>
      </c>
      <c r="Q7"/>
      <c r="R7" s="161"/>
      <c r="S7" s="7"/>
      <c r="T7" s="7"/>
      <c r="U7" s="7"/>
      <c r="V7" s="7"/>
      <c r="W7" s="7"/>
      <c r="X7" s="7"/>
      <c r="Y7" s="7"/>
      <c r="Z7" s="7"/>
    </row>
    <row r="8" spans="1:26" s="13" customFormat="1">
      <c r="A8" s="10">
        <v>1050006</v>
      </c>
      <c r="B8" s="11" t="s">
        <v>102</v>
      </c>
      <c r="C8" s="12">
        <v>87</v>
      </c>
      <c r="D8" s="12">
        <v>83</v>
      </c>
      <c r="E8" s="12">
        <v>88</v>
      </c>
      <c r="F8" s="12">
        <v>77</v>
      </c>
      <c r="G8" s="12">
        <v>80</v>
      </c>
      <c r="H8" s="10">
        <f t="shared" si="0"/>
        <v>415</v>
      </c>
      <c r="I8" s="10">
        <f t="shared" si="1"/>
        <v>83</v>
      </c>
      <c r="J8" s="10">
        <f t="shared" si="2"/>
        <v>1575</v>
      </c>
      <c r="K8" s="10">
        <f t="shared" si="3"/>
        <v>82.89473684210526</v>
      </c>
      <c r="L8" s="10">
        <f t="shared" si="4"/>
        <v>9</v>
      </c>
      <c r="M8" s="22">
        <f t="shared" si="5"/>
        <v>9</v>
      </c>
      <c r="N8" s="22" t="str">
        <f t="shared" si="6"/>
        <v>如常</v>
      </c>
      <c r="O8" s="162" t="str">
        <f t="shared" si="7"/>
        <v>甲等</v>
      </c>
      <c r="P8" s="162" t="str">
        <f t="shared" si="8"/>
        <v>甲等</v>
      </c>
      <c r="Q8"/>
      <c r="R8" s="161"/>
      <c r="S8" s="7"/>
      <c r="T8" s="7"/>
      <c r="U8" s="7"/>
      <c r="V8" s="7"/>
      <c r="W8" s="7"/>
      <c r="X8" s="7"/>
      <c r="Y8" s="7"/>
      <c r="Z8" s="7"/>
    </row>
    <row r="9" spans="1:26">
      <c r="A9" s="10">
        <v>1050007</v>
      </c>
      <c r="B9" s="9" t="s">
        <v>103</v>
      </c>
      <c r="C9" s="10">
        <v>80</v>
      </c>
      <c r="D9" s="10">
        <v>70</v>
      </c>
      <c r="E9" s="10">
        <v>90</v>
      </c>
      <c r="F9" s="10">
        <v>93</v>
      </c>
      <c r="G9" s="10">
        <v>96</v>
      </c>
      <c r="H9" s="10">
        <f t="shared" si="0"/>
        <v>429</v>
      </c>
      <c r="I9" s="10">
        <f t="shared" si="1"/>
        <v>85.8</v>
      </c>
      <c r="J9" s="10">
        <f t="shared" si="2"/>
        <v>1653</v>
      </c>
      <c r="K9" s="10">
        <f t="shared" si="3"/>
        <v>87</v>
      </c>
      <c r="L9" s="10">
        <f t="shared" si="4"/>
        <v>5</v>
      </c>
      <c r="M9" s="22">
        <f t="shared" si="5"/>
        <v>4</v>
      </c>
      <c r="N9" s="22" t="str">
        <f t="shared" si="6"/>
        <v>翻盤</v>
      </c>
      <c r="O9" s="162" t="str">
        <f t="shared" si="7"/>
        <v>甲等</v>
      </c>
      <c r="P9" s="162" t="str">
        <f t="shared" si="8"/>
        <v>甲等</v>
      </c>
      <c r="Q9"/>
      <c r="R9" s="161"/>
      <c r="S9" s="7"/>
      <c r="T9" s="7"/>
      <c r="U9" s="7"/>
      <c r="V9" s="7"/>
      <c r="W9" s="7"/>
      <c r="X9" s="7"/>
      <c r="Y9" s="7"/>
      <c r="Z9" s="7"/>
    </row>
    <row r="10" spans="1:26" s="13" customFormat="1">
      <c r="A10" s="10">
        <v>1050008</v>
      </c>
      <c r="B10" s="11" t="s">
        <v>104</v>
      </c>
      <c r="C10" s="12">
        <v>90</v>
      </c>
      <c r="D10" s="12">
        <v>78</v>
      </c>
      <c r="E10" s="12">
        <v>92</v>
      </c>
      <c r="F10" s="12">
        <v>85</v>
      </c>
      <c r="G10" s="12">
        <v>95</v>
      </c>
      <c r="H10" s="10">
        <f t="shared" si="0"/>
        <v>440</v>
      </c>
      <c r="I10" s="10">
        <f t="shared" si="1"/>
        <v>88</v>
      </c>
      <c r="J10" s="10">
        <f t="shared" si="2"/>
        <v>1674</v>
      </c>
      <c r="K10" s="10">
        <f t="shared" si="3"/>
        <v>88.10526315789474</v>
      </c>
      <c r="L10" s="10">
        <f t="shared" si="4"/>
        <v>3</v>
      </c>
      <c r="M10" s="22">
        <f t="shared" si="5"/>
        <v>2</v>
      </c>
      <c r="N10" s="22" t="str">
        <f t="shared" si="6"/>
        <v>翻盤</v>
      </c>
      <c r="O10" s="162" t="str">
        <f t="shared" si="7"/>
        <v>甲等</v>
      </c>
      <c r="P10" s="162" t="str">
        <f t="shared" si="8"/>
        <v>甲等</v>
      </c>
      <c r="Q10"/>
      <c r="R10" s="161"/>
      <c r="S10" s="7"/>
      <c r="T10" s="7"/>
      <c r="U10" s="7"/>
      <c r="V10" s="7"/>
      <c r="W10" s="7"/>
      <c r="X10" s="7"/>
      <c r="Y10" s="7"/>
      <c r="Z10" s="7"/>
    </row>
    <row r="11" spans="1:26">
      <c r="A11" s="10">
        <v>1050009</v>
      </c>
      <c r="B11" s="9" t="s">
        <v>105</v>
      </c>
      <c r="C11" s="10">
        <v>78</v>
      </c>
      <c r="D11" s="10">
        <v>80</v>
      </c>
      <c r="E11" s="10">
        <v>95</v>
      </c>
      <c r="F11" s="10">
        <v>80</v>
      </c>
      <c r="G11" s="10">
        <v>92</v>
      </c>
      <c r="H11" s="10">
        <f t="shared" si="0"/>
        <v>425</v>
      </c>
      <c r="I11" s="10">
        <f t="shared" si="1"/>
        <v>85</v>
      </c>
      <c r="J11" s="10">
        <f t="shared" si="2"/>
        <v>1625</v>
      </c>
      <c r="K11" s="10">
        <f t="shared" si="3"/>
        <v>85.526315789473685</v>
      </c>
      <c r="L11" s="10">
        <f t="shared" si="4"/>
        <v>7</v>
      </c>
      <c r="M11" s="22">
        <f t="shared" si="5"/>
        <v>6</v>
      </c>
      <c r="N11" s="22" t="str">
        <f t="shared" si="6"/>
        <v>翻盤</v>
      </c>
      <c r="O11" s="162" t="str">
        <f t="shared" si="7"/>
        <v>甲等</v>
      </c>
      <c r="P11" s="162" t="str">
        <f t="shared" si="8"/>
        <v>甲等</v>
      </c>
      <c r="Q11"/>
      <c r="R11" s="161"/>
      <c r="S11" s="7"/>
      <c r="T11" s="7"/>
      <c r="U11" s="7"/>
      <c r="V11" s="7"/>
      <c r="W11" s="7"/>
      <c r="X11" s="7"/>
      <c r="Y11" s="7"/>
      <c r="Z11" s="7"/>
    </row>
    <row r="12" spans="1:26" s="13" customFormat="1">
      <c r="A12" s="10">
        <v>1050010</v>
      </c>
      <c r="B12" s="11" t="s">
        <v>106</v>
      </c>
      <c r="C12" s="12">
        <v>60</v>
      </c>
      <c r="D12" s="12">
        <v>45</v>
      </c>
      <c r="E12" s="12">
        <v>83</v>
      </c>
      <c r="F12" s="12">
        <v>40</v>
      </c>
      <c r="G12" s="12">
        <v>70</v>
      </c>
      <c r="H12" s="10">
        <f t="shared" si="0"/>
        <v>298</v>
      </c>
      <c r="I12" s="10">
        <f t="shared" si="1"/>
        <v>59.6</v>
      </c>
      <c r="J12" s="10">
        <f t="shared" si="2"/>
        <v>1140</v>
      </c>
      <c r="K12" s="10">
        <f t="shared" si="3"/>
        <v>60</v>
      </c>
      <c r="L12" s="10">
        <f t="shared" si="4"/>
        <v>12</v>
      </c>
      <c r="M12" s="22">
        <f t="shared" si="5"/>
        <v>12</v>
      </c>
      <c r="N12" s="22" t="str">
        <f t="shared" si="6"/>
        <v>如常</v>
      </c>
      <c r="O12" s="162" t="str">
        <f t="shared" si="7"/>
        <v>不及格</v>
      </c>
      <c r="P12" s="162" t="str">
        <f t="shared" si="8"/>
        <v>丙等</v>
      </c>
      <c r="Q12"/>
      <c r="R12" s="161"/>
      <c r="S12" s="7"/>
      <c r="T12" s="7"/>
      <c r="U12" s="7"/>
      <c r="V12" s="7"/>
      <c r="W12" s="7"/>
      <c r="X12" s="7"/>
      <c r="Y12" s="7"/>
      <c r="Z12" s="7"/>
    </row>
    <row r="13" spans="1:26">
      <c r="A13" s="10">
        <v>1050011</v>
      </c>
      <c r="B13" s="9" t="s">
        <v>107</v>
      </c>
      <c r="C13" s="10">
        <v>77</v>
      </c>
      <c r="D13" s="10">
        <v>88</v>
      </c>
      <c r="E13" s="10">
        <v>81</v>
      </c>
      <c r="F13" s="10">
        <v>76</v>
      </c>
      <c r="G13" s="10">
        <v>89</v>
      </c>
      <c r="H13" s="10">
        <f t="shared" si="0"/>
        <v>411</v>
      </c>
      <c r="I13" s="10">
        <f t="shared" si="1"/>
        <v>82.2</v>
      </c>
      <c r="J13" s="10">
        <f t="shared" si="2"/>
        <v>1547</v>
      </c>
      <c r="K13" s="10">
        <f t="shared" si="3"/>
        <v>81.421052631578945</v>
      </c>
      <c r="L13" s="10">
        <f t="shared" si="4"/>
        <v>10</v>
      </c>
      <c r="M13" s="22">
        <f t="shared" si="5"/>
        <v>11</v>
      </c>
      <c r="N13" s="22" t="str">
        <f t="shared" si="6"/>
        <v>沒天理</v>
      </c>
      <c r="O13" s="162" t="str">
        <f t="shared" si="7"/>
        <v>甲等</v>
      </c>
      <c r="P13" s="162" t="str">
        <f t="shared" si="8"/>
        <v>甲等</v>
      </c>
      <c r="Q13"/>
      <c r="R13" s="161"/>
      <c r="S13" s="7"/>
      <c r="T13" s="7"/>
      <c r="U13" s="7"/>
      <c r="V13" s="7"/>
      <c r="W13" s="7"/>
      <c r="X13" s="7"/>
      <c r="Y13" s="7"/>
      <c r="Z13" s="7"/>
    </row>
    <row r="14" spans="1:26" s="13" customFormat="1">
      <c r="A14" s="10">
        <v>1050012</v>
      </c>
      <c r="B14" s="11" t="s">
        <v>108</v>
      </c>
      <c r="C14" s="12">
        <v>72</v>
      </c>
      <c r="D14" s="12">
        <v>89</v>
      </c>
      <c r="E14" s="12">
        <v>84</v>
      </c>
      <c r="F14" s="12">
        <v>90</v>
      </c>
      <c r="G14" s="12">
        <v>67</v>
      </c>
      <c r="H14" s="10">
        <f t="shared" si="0"/>
        <v>402</v>
      </c>
      <c r="I14" s="10">
        <f t="shared" si="1"/>
        <v>80.400000000000006</v>
      </c>
      <c r="J14" s="10">
        <f t="shared" si="2"/>
        <v>1554</v>
      </c>
      <c r="K14" s="10">
        <f t="shared" si="3"/>
        <v>81.78947368421052</v>
      </c>
      <c r="L14" s="10">
        <f t="shared" si="4"/>
        <v>11</v>
      </c>
      <c r="M14" s="22">
        <f t="shared" si="5"/>
        <v>10</v>
      </c>
      <c r="N14" s="22" t="str">
        <f t="shared" si="6"/>
        <v>翻盤</v>
      </c>
      <c r="O14" s="162" t="str">
        <f t="shared" si="7"/>
        <v>甲等</v>
      </c>
      <c r="P14" s="162" t="str">
        <f t="shared" si="8"/>
        <v>甲等</v>
      </c>
      <c r="Q14"/>
      <c r="R14" s="161"/>
      <c r="S14" s="7"/>
      <c r="T14" s="7"/>
      <c r="U14" s="7"/>
      <c r="V14" s="7"/>
      <c r="W14" s="7"/>
      <c r="X14" s="7"/>
      <c r="Y14" s="7"/>
      <c r="Z14" s="7"/>
    </row>
    <row r="15" spans="1:26">
      <c r="O15"/>
      <c r="P15"/>
      <c r="Q15"/>
      <c r="R15" s="161"/>
    </row>
    <row r="16" spans="1:26">
      <c r="A16" s="24" t="s">
        <v>109</v>
      </c>
      <c r="B16" s="35">
        <f>COUNTIF(I3:I14,"&gt;=60")</f>
        <v>11</v>
      </c>
    </row>
    <row r="17" spans="1:2">
      <c r="A17" s="24" t="s">
        <v>110</v>
      </c>
      <c r="B17" s="35">
        <f>COUNTIF(I3:I14,"&lt;60")</f>
        <v>1</v>
      </c>
    </row>
    <row r="18" spans="1:2">
      <c r="B18" s="36"/>
    </row>
    <row r="19" spans="1:2">
      <c r="A19" s="24" t="s">
        <v>111</v>
      </c>
      <c r="B19" s="35">
        <f>COUNTIF(K3:K14,"&gt;=60")</f>
        <v>12</v>
      </c>
    </row>
    <row r="20" spans="1:2">
      <c r="A20" s="24" t="s">
        <v>112</v>
      </c>
      <c r="B20" s="35">
        <f>COUNTIF(K3:K14,"&lt;60")</f>
        <v>0</v>
      </c>
    </row>
    <row r="23" spans="1:2">
      <c r="A23" s="28" t="s">
        <v>113</v>
      </c>
      <c r="B23" s="28" t="s">
        <v>114</v>
      </c>
    </row>
    <row r="24" spans="1:2">
      <c r="A24" s="29" t="s">
        <v>115</v>
      </c>
      <c r="B24" s="29" t="s">
        <v>691</v>
      </c>
    </row>
    <row r="25" spans="1:2">
      <c r="A25" s="30" t="s">
        <v>117</v>
      </c>
      <c r="B25" s="30" t="s">
        <v>692</v>
      </c>
    </row>
    <row r="26" spans="1:2">
      <c r="A26" s="31" t="s">
        <v>693</v>
      </c>
      <c r="B26" s="31" t="s">
        <v>694</v>
      </c>
    </row>
    <row r="27" spans="1:2">
      <c r="A27" s="32" t="s">
        <v>121</v>
      </c>
      <c r="B27" s="32" t="s">
        <v>695</v>
      </c>
    </row>
    <row r="28" spans="1:2">
      <c r="A28" s="27" t="s">
        <v>123</v>
      </c>
      <c r="B28" s="27" t="s">
        <v>696</v>
      </c>
    </row>
    <row r="29" spans="1:2">
      <c r="A29" s="26"/>
    </row>
  </sheetData>
  <sortState xmlns:xlrd2="http://schemas.microsoft.com/office/spreadsheetml/2017/richdata2" ref="O4:R15">
    <sortCondition ref="Q5"/>
  </sortState>
  <mergeCells count="10">
    <mergeCell ref="A1:A2"/>
    <mergeCell ref="H1:H2"/>
    <mergeCell ref="I1:I2"/>
    <mergeCell ref="J1:J2"/>
    <mergeCell ref="K1:K2"/>
    <mergeCell ref="O1:O2"/>
    <mergeCell ref="P1:P2"/>
    <mergeCell ref="L1:L2"/>
    <mergeCell ref="M1:M2"/>
    <mergeCell ref="N1:N2"/>
  </mergeCells>
  <phoneticPr fontId="6" type="noConversion"/>
  <conditionalFormatting sqref="N16:N20">
    <cfRule type="containsText" dxfId="12" priority="8" operator="containsText" text="沒天理">
      <formula>NOT(ISERROR(SEARCH("沒天理",N16)))</formula>
    </cfRule>
    <cfRule type="containsText" dxfId="11" priority="9" operator="containsText" text="翻盤">
      <formula>NOT(ISERROR(SEARCH("翻盤",N16)))</formula>
    </cfRule>
  </conditionalFormatting>
  <conditionalFormatting sqref="N1:N2">
    <cfRule type="containsText" dxfId="10" priority="6" operator="containsText" text="沒天理">
      <formula>NOT(ISERROR(SEARCH("沒天理",N1)))</formula>
    </cfRule>
    <cfRule type="containsText" dxfId="9" priority="7" operator="containsText" text="翻盤">
      <formula>NOT(ISERROR(SEARCH("翻盤",N1)))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29"/>
  <sheetViews>
    <sheetView workbookViewId="0">
      <selection activeCell="H4" sqref="H4"/>
    </sheetView>
  </sheetViews>
  <sheetFormatPr defaultRowHeight="16.2"/>
  <cols>
    <col min="1" max="1" width="24.33203125" style="23" bestFit="1" customWidth="1"/>
    <col min="2" max="2" width="8.77734375" style="23" customWidth="1"/>
    <col min="3" max="4" width="9" style="23"/>
    <col min="5" max="5" width="9.109375" style="23" customWidth="1"/>
    <col min="6" max="6" width="9" style="23"/>
    <col min="7" max="9" width="8.6640625" style="23" customWidth="1"/>
    <col min="10" max="10" width="6" style="23" customWidth="1"/>
    <col min="11" max="11" width="8.44140625" style="23" customWidth="1"/>
    <col min="12" max="12" width="7" style="23" customWidth="1"/>
    <col min="13" max="13" width="9" style="23"/>
    <col min="14" max="14" width="10.44140625" style="23" customWidth="1"/>
    <col min="15" max="15" width="10.21875" style="23" customWidth="1"/>
    <col min="16" max="16" width="10.44140625" style="23" customWidth="1"/>
    <col min="17" max="256" width="9" style="8"/>
    <col min="257" max="258" width="8.77734375" style="8" customWidth="1"/>
    <col min="259" max="260" width="9" style="8"/>
    <col min="261" max="261" width="9.109375" style="8" customWidth="1"/>
    <col min="262" max="262" width="9" style="8"/>
    <col min="263" max="265" width="8.6640625" style="8" customWidth="1"/>
    <col min="266" max="266" width="6" style="8" customWidth="1"/>
    <col min="267" max="267" width="7.109375" style="8" customWidth="1"/>
    <col min="268" max="268" width="7" style="8" customWidth="1"/>
    <col min="269" max="512" width="9" style="8"/>
    <col min="513" max="514" width="8.77734375" style="8" customWidth="1"/>
    <col min="515" max="516" width="9" style="8"/>
    <col min="517" max="517" width="9.109375" style="8" customWidth="1"/>
    <col min="518" max="518" width="9" style="8"/>
    <col min="519" max="521" width="8.6640625" style="8" customWidth="1"/>
    <col min="522" max="522" width="6" style="8" customWidth="1"/>
    <col min="523" max="523" width="7.109375" style="8" customWidth="1"/>
    <col min="524" max="524" width="7" style="8" customWidth="1"/>
    <col min="525" max="768" width="9" style="8"/>
    <col min="769" max="770" width="8.77734375" style="8" customWidth="1"/>
    <col min="771" max="772" width="9" style="8"/>
    <col min="773" max="773" width="9.109375" style="8" customWidth="1"/>
    <col min="774" max="774" width="9" style="8"/>
    <col min="775" max="777" width="8.6640625" style="8" customWidth="1"/>
    <col min="778" max="778" width="6" style="8" customWidth="1"/>
    <col min="779" max="779" width="7.109375" style="8" customWidth="1"/>
    <col min="780" max="780" width="7" style="8" customWidth="1"/>
    <col min="781" max="1024" width="9" style="8"/>
    <col min="1025" max="1026" width="8.77734375" style="8" customWidth="1"/>
    <col min="1027" max="1028" width="9" style="8"/>
    <col min="1029" max="1029" width="9.109375" style="8" customWidth="1"/>
    <col min="1030" max="1030" width="9" style="8"/>
    <col min="1031" max="1033" width="8.6640625" style="8" customWidth="1"/>
    <col min="1034" max="1034" width="6" style="8" customWidth="1"/>
    <col min="1035" max="1035" width="7.109375" style="8" customWidth="1"/>
    <col min="1036" max="1036" width="7" style="8" customWidth="1"/>
    <col min="1037" max="1280" width="9" style="8"/>
    <col min="1281" max="1282" width="8.77734375" style="8" customWidth="1"/>
    <col min="1283" max="1284" width="9" style="8"/>
    <col min="1285" max="1285" width="9.109375" style="8" customWidth="1"/>
    <col min="1286" max="1286" width="9" style="8"/>
    <col min="1287" max="1289" width="8.6640625" style="8" customWidth="1"/>
    <col min="1290" max="1290" width="6" style="8" customWidth="1"/>
    <col min="1291" max="1291" width="7.109375" style="8" customWidth="1"/>
    <col min="1292" max="1292" width="7" style="8" customWidth="1"/>
    <col min="1293" max="1536" width="9" style="8"/>
    <col min="1537" max="1538" width="8.77734375" style="8" customWidth="1"/>
    <col min="1539" max="1540" width="9" style="8"/>
    <col min="1541" max="1541" width="9.109375" style="8" customWidth="1"/>
    <col min="1542" max="1542" width="9" style="8"/>
    <col min="1543" max="1545" width="8.6640625" style="8" customWidth="1"/>
    <col min="1546" max="1546" width="6" style="8" customWidth="1"/>
    <col min="1547" max="1547" width="7.109375" style="8" customWidth="1"/>
    <col min="1548" max="1548" width="7" style="8" customWidth="1"/>
    <col min="1549" max="1792" width="9" style="8"/>
    <col min="1793" max="1794" width="8.77734375" style="8" customWidth="1"/>
    <col min="1795" max="1796" width="9" style="8"/>
    <col min="1797" max="1797" width="9.109375" style="8" customWidth="1"/>
    <col min="1798" max="1798" width="9" style="8"/>
    <col min="1799" max="1801" width="8.6640625" style="8" customWidth="1"/>
    <col min="1802" max="1802" width="6" style="8" customWidth="1"/>
    <col min="1803" max="1803" width="7.109375" style="8" customWidth="1"/>
    <col min="1804" max="1804" width="7" style="8" customWidth="1"/>
    <col min="1805" max="2048" width="9" style="8"/>
    <col min="2049" max="2050" width="8.77734375" style="8" customWidth="1"/>
    <col min="2051" max="2052" width="9" style="8"/>
    <col min="2053" max="2053" width="9.109375" style="8" customWidth="1"/>
    <col min="2054" max="2054" width="9" style="8"/>
    <col min="2055" max="2057" width="8.6640625" style="8" customWidth="1"/>
    <col min="2058" max="2058" width="6" style="8" customWidth="1"/>
    <col min="2059" max="2059" width="7.109375" style="8" customWidth="1"/>
    <col min="2060" max="2060" width="7" style="8" customWidth="1"/>
    <col min="2061" max="2304" width="9" style="8"/>
    <col min="2305" max="2306" width="8.77734375" style="8" customWidth="1"/>
    <col min="2307" max="2308" width="9" style="8"/>
    <col min="2309" max="2309" width="9.109375" style="8" customWidth="1"/>
    <col min="2310" max="2310" width="9" style="8"/>
    <col min="2311" max="2313" width="8.6640625" style="8" customWidth="1"/>
    <col min="2314" max="2314" width="6" style="8" customWidth="1"/>
    <col min="2315" max="2315" width="7.109375" style="8" customWidth="1"/>
    <col min="2316" max="2316" width="7" style="8" customWidth="1"/>
    <col min="2317" max="2560" width="9" style="8"/>
    <col min="2561" max="2562" width="8.77734375" style="8" customWidth="1"/>
    <col min="2563" max="2564" width="9" style="8"/>
    <col min="2565" max="2565" width="9.109375" style="8" customWidth="1"/>
    <col min="2566" max="2566" width="9" style="8"/>
    <col min="2567" max="2569" width="8.6640625" style="8" customWidth="1"/>
    <col min="2570" max="2570" width="6" style="8" customWidth="1"/>
    <col min="2571" max="2571" width="7.109375" style="8" customWidth="1"/>
    <col min="2572" max="2572" width="7" style="8" customWidth="1"/>
    <col min="2573" max="2816" width="9" style="8"/>
    <col min="2817" max="2818" width="8.77734375" style="8" customWidth="1"/>
    <col min="2819" max="2820" width="9" style="8"/>
    <col min="2821" max="2821" width="9.109375" style="8" customWidth="1"/>
    <col min="2822" max="2822" width="9" style="8"/>
    <col min="2823" max="2825" width="8.6640625" style="8" customWidth="1"/>
    <col min="2826" max="2826" width="6" style="8" customWidth="1"/>
    <col min="2827" max="2827" width="7.109375" style="8" customWidth="1"/>
    <col min="2828" max="2828" width="7" style="8" customWidth="1"/>
    <col min="2829" max="3072" width="9" style="8"/>
    <col min="3073" max="3074" width="8.77734375" style="8" customWidth="1"/>
    <col min="3075" max="3076" width="9" style="8"/>
    <col min="3077" max="3077" width="9.109375" style="8" customWidth="1"/>
    <col min="3078" max="3078" width="9" style="8"/>
    <col min="3079" max="3081" width="8.6640625" style="8" customWidth="1"/>
    <col min="3082" max="3082" width="6" style="8" customWidth="1"/>
    <col min="3083" max="3083" width="7.109375" style="8" customWidth="1"/>
    <col min="3084" max="3084" width="7" style="8" customWidth="1"/>
    <col min="3085" max="3328" width="9" style="8"/>
    <col min="3329" max="3330" width="8.77734375" style="8" customWidth="1"/>
    <col min="3331" max="3332" width="9" style="8"/>
    <col min="3333" max="3333" width="9.109375" style="8" customWidth="1"/>
    <col min="3334" max="3334" width="9" style="8"/>
    <col min="3335" max="3337" width="8.6640625" style="8" customWidth="1"/>
    <col min="3338" max="3338" width="6" style="8" customWidth="1"/>
    <col min="3339" max="3339" width="7.109375" style="8" customWidth="1"/>
    <col min="3340" max="3340" width="7" style="8" customWidth="1"/>
    <col min="3341" max="3584" width="9" style="8"/>
    <col min="3585" max="3586" width="8.77734375" style="8" customWidth="1"/>
    <col min="3587" max="3588" width="9" style="8"/>
    <col min="3589" max="3589" width="9.109375" style="8" customWidth="1"/>
    <col min="3590" max="3590" width="9" style="8"/>
    <col min="3591" max="3593" width="8.6640625" style="8" customWidth="1"/>
    <col min="3594" max="3594" width="6" style="8" customWidth="1"/>
    <col min="3595" max="3595" width="7.109375" style="8" customWidth="1"/>
    <col min="3596" max="3596" width="7" style="8" customWidth="1"/>
    <col min="3597" max="3840" width="9" style="8"/>
    <col min="3841" max="3842" width="8.77734375" style="8" customWidth="1"/>
    <col min="3843" max="3844" width="9" style="8"/>
    <col min="3845" max="3845" width="9.109375" style="8" customWidth="1"/>
    <col min="3846" max="3846" width="9" style="8"/>
    <col min="3847" max="3849" width="8.6640625" style="8" customWidth="1"/>
    <col min="3850" max="3850" width="6" style="8" customWidth="1"/>
    <col min="3851" max="3851" width="7.109375" style="8" customWidth="1"/>
    <col min="3852" max="3852" width="7" style="8" customWidth="1"/>
    <col min="3853" max="4096" width="9" style="8"/>
    <col min="4097" max="4098" width="8.77734375" style="8" customWidth="1"/>
    <col min="4099" max="4100" width="9" style="8"/>
    <col min="4101" max="4101" width="9.109375" style="8" customWidth="1"/>
    <col min="4102" max="4102" width="9" style="8"/>
    <col min="4103" max="4105" width="8.6640625" style="8" customWidth="1"/>
    <col min="4106" max="4106" width="6" style="8" customWidth="1"/>
    <col min="4107" max="4107" width="7.109375" style="8" customWidth="1"/>
    <col min="4108" max="4108" width="7" style="8" customWidth="1"/>
    <col min="4109" max="4352" width="9" style="8"/>
    <col min="4353" max="4354" width="8.77734375" style="8" customWidth="1"/>
    <col min="4355" max="4356" width="9" style="8"/>
    <col min="4357" max="4357" width="9.109375" style="8" customWidth="1"/>
    <col min="4358" max="4358" width="9" style="8"/>
    <col min="4359" max="4361" width="8.6640625" style="8" customWidth="1"/>
    <col min="4362" max="4362" width="6" style="8" customWidth="1"/>
    <col min="4363" max="4363" width="7.109375" style="8" customWidth="1"/>
    <col min="4364" max="4364" width="7" style="8" customWidth="1"/>
    <col min="4365" max="4608" width="9" style="8"/>
    <col min="4609" max="4610" width="8.77734375" style="8" customWidth="1"/>
    <col min="4611" max="4612" width="9" style="8"/>
    <col min="4613" max="4613" width="9.109375" style="8" customWidth="1"/>
    <col min="4614" max="4614" width="9" style="8"/>
    <col min="4615" max="4617" width="8.6640625" style="8" customWidth="1"/>
    <col min="4618" max="4618" width="6" style="8" customWidth="1"/>
    <col min="4619" max="4619" width="7.109375" style="8" customWidth="1"/>
    <col min="4620" max="4620" width="7" style="8" customWidth="1"/>
    <col min="4621" max="4864" width="9" style="8"/>
    <col min="4865" max="4866" width="8.77734375" style="8" customWidth="1"/>
    <col min="4867" max="4868" width="9" style="8"/>
    <col min="4869" max="4869" width="9.109375" style="8" customWidth="1"/>
    <col min="4870" max="4870" width="9" style="8"/>
    <col min="4871" max="4873" width="8.6640625" style="8" customWidth="1"/>
    <col min="4874" max="4874" width="6" style="8" customWidth="1"/>
    <col min="4875" max="4875" width="7.109375" style="8" customWidth="1"/>
    <col min="4876" max="4876" width="7" style="8" customWidth="1"/>
    <col min="4877" max="5120" width="9" style="8"/>
    <col min="5121" max="5122" width="8.77734375" style="8" customWidth="1"/>
    <col min="5123" max="5124" width="9" style="8"/>
    <col min="5125" max="5125" width="9.109375" style="8" customWidth="1"/>
    <col min="5126" max="5126" width="9" style="8"/>
    <col min="5127" max="5129" width="8.6640625" style="8" customWidth="1"/>
    <col min="5130" max="5130" width="6" style="8" customWidth="1"/>
    <col min="5131" max="5131" width="7.109375" style="8" customWidth="1"/>
    <col min="5132" max="5132" width="7" style="8" customWidth="1"/>
    <col min="5133" max="5376" width="9" style="8"/>
    <col min="5377" max="5378" width="8.77734375" style="8" customWidth="1"/>
    <col min="5379" max="5380" width="9" style="8"/>
    <col min="5381" max="5381" width="9.109375" style="8" customWidth="1"/>
    <col min="5382" max="5382" width="9" style="8"/>
    <col min="5383" max="5385" width="8.6640625" style="8" customWidth="1"/>
    <col min="5386" max="5386" width="6" style="8" customWidth="1"/>
    <col min="5387" max="5387" width="7.109375" style="8" customWidth="1"/>
    <col min="5388" max="5388" width="7" style="8" customWidth="1"/>
    <col min="5389" max="5632" width="9" style="8"/>
    <col min="5633" max="5634" width="8.77734375" style="8" customWidth="1"/>
    <col min="5635" max="5636" width="9" style="8"/>
    <col min="5637" max="5637" width="9.109375" style="8" customWidth="1"/>
    <col min="5638" max="5638" width="9" style="8"/>
    <col min="5639" max="5641" width="8.6640625" style="8" customWidth="1"/>
    <col min="5642" max="5642" width="6" style="8" customWidth="1"/>
    <col min="5643" max="5643" width="7.109375" style="8" customWidth="1"/>
    <col min="5644" max="5644" width="7" style="8" customWidth="1"/>
    <col min="5645" max="5888" width="9" style="8"/>
    <col min="5889" max="5890" width="8.77734375" style="8" customWidth="1"/>
    <col min="5891" max="5892" width="9" style="8"/>
    <col min="5893" max="5893" width="9.109375" style="8" customWidth="1"/>
    <col min="5894" max="5894" width="9" style="8"/>
    <col min="5895" max="5897" width="8.6640625" style="8" customWidth="1"/>
    <col min="5898" max="5898" width="6" style="8" customWidth="1"/>
    <col min="5899" max="5899" width="7.109375" style="8" customWidth="1"/>
    <col min="5900" max="5900" width="7" style="8" customWidth="1"/>
    <col min="5901" max="6144" width="9" style="8"/>
    <col min="6145" max="6146" width="8.77734375" style="8" customWidth="1"/>
    <col min="6147" max="6148" width="9" style="8"/>
    <col min="6149" max="6149" width="9.109375" style="8" customWidth="1"/>
    <col min="6150" max="6150" width="9" style="8"/>
    <col min="6151" max="6153" width="8.6640625" style="8" customWidth="1"/>
    <col min="6154" max="6154" width="6" style="8" customWidth="1"/>
    <col min="6155" max="6155" width="7.109375" style="8" customWidth="1"/>
    <col min="6156" max="6156" width="7" style="8" customWidth="1"/>
    <col min="6157" max="6400" width="9" style="8"/>
    <col min="6401" max="6402" width="8.77734375" style="8" customWidth="1"/>
    <col min="6403" max="6404" width="9" style="8"/>
    <col min="6405" max="6405" width="9.109375" style="8" customWidth="1"/>
    <col min="6406" max="6406" width="9" style="8"/>
    <col min="6407" max="6409" width="8.6640625" style="8" customWidth="1"/>
    <col min="6410" max="6410" width="6" style="8" customWidth="1"/>
    <col min="6411" max="6411" width="7.109375" style="8" customWidth="1"/>
    <col min="6412" max="6412" width="7" style="8" customWidth="1"/>
    <col min="6413" max="6656" width="9" style="8"/>
    <col min="6657" max="6658" width="8.77734375" style="8" customWidth="1"/>
    <col min="6659" max="6660" width="9" style="8"/>
    <col min="6661" max="6661" width="9.109375" style="8" customWidth="1"/>
    <col min="6662" max="6662" width="9" style="8"/>
    <col min="6663" max="6665" width="8.6640625" style="8" customWidth="1"/>
    <col min="6666" max="6666" width="6" style="8" customWidth="1"/>
    <col min="6667" max="6667" width="7.109375" style="8" customWidth="1"/>
    <col min="6668" max="6668" width="7" style="8" customWidth="1"/>
    <col min="6669" max="6912" width="9" style="8"/>
    <col min="6913" max="6914" width="8.77734375" style="8" customWidth="1"/>
    <col min="6915" max="6916" width="9" style="8"/>
    <col min="6917" max="6917" width="9.109375" style="8" customWidth="1"/>
    <col min="6918" max="6918" width="9" style="8"/>
    <col min="6919" max="6921" width="8.6640625" style="8" customWidth="1"/>
    <col min="6922" max="6922" width="6" style="8" customWidth="1"/>
    <col min="6923" max="6923" width="7.109375" style="8" customWidth="1"/>
    <col min="6924" max="6924" width="7" style="8" customWidth="1"/>
    <col min="6925" max="7168" width="9" style="8"/>
    <col min="7169" max="7170" width="8.77734375" style="8" customWidth="1"/>
    <col min="7171" max="7172" width="9" style="8"/>
    <col min="7173" max="7173" width="9.109375" style="8" customWidth="1"/>
    <col min="7174" max="7174" width="9" style="8"/>
    <col min="7175" max="7177" width="8.6640625" style="8" customWidth="1"/>
    <col min="7178" max="7178" width="6" style="8" customWidth="1"/>
    <col min="7179" max="7179" width="7.109375" style="8" customWidth="1"/>
    <col min="7180" max="7180" width="7" style="8" customWidth="1"/>
    <col min="7181" max="7424" width="9" style="8"/>
    <col min="7425" max="7426" width="8.77734375" style="8" customWidth="1"/>
    <col min="7427" max="7428" width="9" style="8"/>
    <col min="7429" max="7429" width="9.109375" style="8" customWidth="1"/>
    <col min="7430" max="7430" width="9" style="8"/>
    <col min="7431" max="7433" width="8.6640625" style="8" customWidth="1"/>
    <col min="7434" max="7434" width="6" style="8" customWidth="1"/>
    <col min="7435" max="7435" width="7.109375" style="8" customWidth="1"/>
    <col min="7436" max="7436" width="7" style="8" customWidth="1"/>
    <col min="7437" max="7680" width="9" style="8"/>
    <col min="7681" max="7682" width="8.77734375" style="8" customWidth="1"/>
    <col min="7683" max="7684" width="9" style="8"/>
    <col min="7685" max="7685" width="9.109375" style="8" customWidth="1"/>
    <col min="7686" max="7686" width="9" style="8"/>
    <col min="7687" max="7689" width="8.6640625" style="8" customWidth="1"/>
    <col min="7690" max="7690" width="6" style="8" customWidth="1"/>
    <col min="7691" max="7691" width="7.109375" style="8" customWidth="1"/>
    <col min="7692" max="7692" width="7" style="8" customWidth="1"/>
    <col min="7693" max="7936" width="9" style="8"/>
    <col min="7937" max="7938" width="8.77734375" style="8" customWidth="1"/>
    <col min="7939" max="7940" width="9" style="8"/>
    <col min="7941" max="7941" width="9.109375" style="8" customWidth="1"/>
    <col min="7942" max="7942" width="9" style="8"/>
    <col min="7943" max="7945" width="8.6640625" style="8" customWidth="1"/>
    <col min="7946" max="7946" width="6" style="8" customWidth="1"/>
    <col min="7947" max="7947" width="7.109375" style="8" customWidth="1"/>
    <col min="7948" max="7948" width="7" style="8" customWidth="1"/>
    <col min="7949" max="8192" width="9" style="8"/>
    <col min="8193" max="8194" width="8.77734375" style="8" customWidth="1"/>
    <col min="8195" max="8196" width="9" style="8"/>
    <col min="8197" max="8197" width="9.109375" style="8" customWidth="1"/>
    <col min="8198" max="8198" width="9" style="8"/>
    <col min="8199" max="8201" width="8.6640625" style="8" customWidth="1"/>
    <col min="8202" max="8202" width="6" style="8" customWidth="1"/>
    <col min="8203" max="8203" width="7.109375" style="8" customWidth="1"/>
    <col min="8204" max="8204" width="7" style="8" customWidth="1"/>
    <col min="8205" max="8448" width="9" style="8"/>
    <col min="8449" max="8450" width="8.77734375" style="8" customWidth="1"/>
    <col min="8451" max="8452" width="9" style="8"/>
    <col min="8453" max="8453" width="9.109375" style="8" customWidth="1"/>
    <col min="8454" max="8454" width="9" style="8"/>
    <col min="8455" max="8457" width="8.6640625" style="8" customWidth="1"/>
    <col min="8458" max="8458" width="6" style="8" customWidth="1"/>
    <col min="8459" max="8459" width="7.109375" style="8" customWidth="1"/>
    <col min="8460" max="8460" width="7" style="8" customWidth="1"/>
    <col min="8461" max="8704" width="9" style="8"/>
    <col min="8705" max="8706" width="8.77734375" style="8" customWidth="1"/>
    <col min="8707" max="8708" width="9" style="8"/>
    <col min="8709" max="8709" width="9.109375" style="8" customWidth="1"/>
    <col min="8710" max="8710" width="9" style="8"/>
    <col min="8711" max="8713" width="8.6640625" style="8" customWidth="1"/>
    <col min="8714" max="8714" width="6" style="8" customWidth="1"/>
    <col min="8715" max="8715" width="7.109375" style="8" customWidth="1"/>
    <col min="8716" max="8716" width="7" style="8" customWidth="1"/>
    <col min="8717" max="8960" width="9" style="8"/>
    <col min="8961" max="8962" width="8.77734375" style="8" customWidth="1"/>
    <col min="8963" max="8964" width="9" style="8"/>
    <col min="8965" max="8965" width="9.109375" style="8" customWidth="1"/>
    <col min="8966" max="8966" width="9" style="8"/>
    <col min="8967" max="8969" width="8.6640625" style="8" customWidth="1"/>
    <col min="8970" max="8970" width="6" style="8" customWidth="1"/>
    <col min="8971" max="8971" width="7.109375" style="8" customWidth="1"/>
    <col min="8972" max="8972" width="7" style="8" customWidth="1"/>
    <col min="8973" max="9216" width="9" style="8"/>
    <col min="9217" max="9218" width="8.77734375" style="8" customWidth="1"/>
    <col min="9219" max="9220" width="9" style="8"/>
    <col min="9221" max="9221" width="9.109375" style="8" customWidth="1"/>
    <col min="9222" max="9222" width="9" style="8"/>
    <col min="9223" max="9225" width="8.6640625" style="8" customWidth="1"/>
    <col min="9226" max="9226" width="6" style="8" customWidth="1"/>
    <col min="9227" max="9227" width="7.109375" style="8" customWidth="1"/>
    <col min="9228" max="9228" width="7" style="8" customWidth="1"/>
    <col min="9229" max="9472" width="9" style="8"/>
    <col min="9473" max="9474" width="8.77734375" style="8" customWidth="1"/>
    <col min="9475" max="9476" width="9" style="8"/>
    <col min="9477" max="9477" width="9.109375" style="8" customWidth="1"/>
    <col min="9478" max="9478" width="9" style="8"/>
    <col min="9479" max="9481" width="8.6640625" style="8" customWidth="1"/>
    <col min="9482" max="9482" width="6" style="8" customWidth="1"/>
    <col min="9483" max="9483" width="7.109375" style="8" customWidth="1"/>
    <col min="9484" max="9484" width="7" style="8" customWidth="1"/>
    <col min="9485" max="9728" width="9" style="8"/>
    <col min="9729" max="9730" width="8.77734375" style="8" customWidth="1"/>
    <col min="9731" max="9732" width="9" style="8"/>
    <col min="9733" max="9733" width="9.109375" style="8" customWidth="1"/>
    <col min="9734" max="9734" width="9" style="8"/>
    <col min="9735" max="9737" width="8.6640625" style="8" customWidth="1"/>
    <col min="9738" max="9738" width="6" style="8" customWidth="1"/>
    <col min="9739" max="9739" width="7.109375" style="8" customWidth="1"/>
    <col min="9740" max="9740" width="7" style="8" customWidth="1"/>
    <col min="9741" max="9984" width="9" style="8"/>
    <col min="9985" max="9986" width="8.77734375" style="8" customWidth="1"/>
    <col min="9987" max="9988" width="9" style="8"/>
    <col min="9989" max="9989" width="9.109375" style="8" customWidth="1"/>
    <col min="9990" max="9990" width="9" style="8"/>
    <col min="9991" max="9993" width="8.6640625" style="8" customWidth="1"/>
    <col min="9994" max="9994" width="6" style="8" customWidth="1"/>
    <col min="9995" max="9995" width="7.109375" style="8" customWidth="1"/>
    <col min="9996" max="9996" width="7" style="8" customWidth="1"/>
    <col min="9997" max="10240" width="9" style="8"/>
    <col min="10241" max="10242" width="8.77734375" style="8" customWidth="1"/>
    <col min="10243" max="10244" width="9" style="8"/>
    <col min="10245" max="10245" width="9.109375" style="8" customWidth="1"/>
    <col min="10246" max="10246" width="9" style="8"/>
    <col min="10247" max="10249" width="8.6640625" style="8" customWidth="1"/>
    <col min="10250" max="10250" width="6" style="8" customWidth="1"/>
    <col min="10251" max="10251" width="7.109375" style="8" customWidth="1"/>
    <col min="10252" max="10252" width="7" style="8" customWidth="1"/>
    <col min="10253" max="10496" width="9" style="8"/>
    <col min="10497" max="10498" width="8.77734375" style="8" customWidth="1"/>
    <col min="10499" max="10500" width="9" style="8"/>
    <col min="10501" max="10501" width="9.109375" style="8" customWidth="1"/>
    <col min="10502" max="10502" width="9" style="8"/>
    <col min="10503" max="10505" width="8.6640625" style="8" customWidth="1"/>
    <col min="10506" max="10506" width="6" style="8" customWidth="1"/>
    <col min="10507" max="10507" width="7.109375" style="8" customWidth="1"/>
    <col min="10508" max="10508" width="7" style="8" customWidth="1"/>
    <col min="10509" max="10752" width="9" style="8"/>
    <col min="10753" max="10754" width="8.77734375" style="8" customWidth="1"/>
    <col min="10755" max="10756" width="9" style="8"/>
    <col min="10757" max="10757" width="9.109375" style="8" customWidth="1"/>
    <col min="10758" max="10758" width="9" style="8"/>
    <col min="10759" max="10761" width="8.6640625" style="8" customWidth="1"/>
    <col min="10762" max="10762" width="6" style="8" customWidth="1"/>
    <col min="10763" max="10763" width="7.109375" style="8" customWidth="1"/>
    <col min="10764" max="10764" width="7" style="8" customWidth="1"/>
    <col min="10765" max="11008" width="9" style="8"/>
    <col min="11009" max="11010" width="8.77734375" style="8" customWidth="1"/>
    <col min="11011" max="11012" width="9" style="8"/>
    <col min="11013" max="11013" width="9.109375" style="8" customWidth="1"/>
    <col min="11014" max="11014" width="9" style="8"/>
    <col min="11015" max="11017" width="8.6640625" style="8" customWidth="1"/>
    <col min="11018" max="11018" width="6" style="8" customWidth="1"/>
    <col min="11019" max="11019" width="7.109375" style="8" customWidth="1"/>
    <col min="11020" max="11020" width="7" style="8" customWidth="1"/>
    <col min="11021" max="11264" width="9" style="8"/>
    <col min="11265" max="11266" width="8.77734375" style="8" customWidth="1"/>
    <col min="11267" max="11268" width="9" style="8"/>
    <col min="11269" max="11269" width="9.109375" style="8" customWidth="1"/>
    <col min="11270" max="11270" width="9" style="8"/>
    <col min="11271" max="11273" width="8.6640625" style="8" customWidth="1"/>
    <col min="11274" max="11274" width="6" style="8" customWidth="1"/>
    <col min="11275" max="11275" width="7.109375" style="8" customWidth="1"/>
    <col min="11276" max="11276" width="7" style="8" customWidth="1"/>
    <col min="11277" max="11520" width="9" style="8"/>
    <col min="11521" max="11522" width="8.77734375" style="8" customWidth="1"/>
    <col min="11523" max="11524" width="9" style="8"/>
    <col min="11525" max="11525" width="9.109375" style="8" customWidth="1"/>
    <col min="11526" max="11526" width="9" style="8"/>
    <col min="11527" max="11529" width="8.6640625" style="8" customWidth="1"/>
    <col min="11530" max="11530" width="6" style="8" customWidth="1"/>
    <col min="11531" max="11531" width="7.109375" style="8" customWidth="1"/>
    <col min="11532" max="11532" width="7" style="8" customWidth="1"/>
    <col min="11533" max="11776" width="9" style="8"/>
    <col min="11777" max="11778" width="8.77734375" style="8" customWidth="1"/>
    <col min="11779" max="11780" width="9" style="8"/>
    <col min="11781" max="11781" width="9.109375" style="8" customWidth="1"/>
    <col min="11782" max="11782" width="9" style="8"/>
    <col min="11783" max="11785" width="8.6640625" style="8" customWidth="1"/>
    <col min="11786" max="11786" width="6" style="8" customWidth="1"/>
    <col min="11787" max="11787" width="7.109375" style="8" customWidth="1"/>
    <col min="11788" max="11788" width="7" style="8" customWidth="1"/>
    <col min="11789" max="12032" width="9" style="8"/>
    <col min="12033" max="12034" width="8.77734375" style="8" customWidth="1"/>
    <col min="12035" max="12036" width="9" style="8"/>
    <col min="12037" max="12037" width="9.109375" style="8" customWidth="1"/>
    <col min="12038" max="12038" width="9" style="8"/>
    <col min="12039" max="12041" width="8.6640625" style="8" customWidth="1"/>
    <col min="12042" max="12042" width="6" style="8" customWidth="1"/>
    <col min="12043" max="12043" width="7.109375" style="8" customWidth="1"/>
    <col min="12044" max="12044" width="7" style="8" customWidth="1"/>
    <col min="12045" max="12288" width="9" style="8"/>
    <col min="12289" max="12290" width="8.77734375" style="8" customWidth="1"/>
    <col min="12291" max="12292" width="9" style="8"/>
    <col min="12293" max="12293" width="9.109375" style="8" customWidth="1"/>
    <col min="12294" max="12294" width="9" style="8"/>
    <col min="12295" max="12297" width="8.6640625" style="8" customWidth="1"/>
    <col min="12298" max="12298" width="6" style="8" customWidth="1"/>
    <col min="12299" max="12299" width="7.109375" style="8" customWidth="1"/>
    <col min="12300" max="12300" width="7" style="8" customWidth="1"/>
    <col min="12301" max="12544" width="9" style="8"/>
    <col min="12545" max="12546" width="8.77734375" style="8" customWidth="1"/>
    <col min="12547" max="12548" width="9" style="8"/>
    <col min="12549" max="12549" width="9.109375" style="8" customWidth="1"/>
    <col min="12550" max="12550" width="9" style="8"/>
    <col min="12551" max="12553" width="8.6640625" style="8" customWidth="1"/>
    <col min="12554" max="12554" width="6" style="8" customWidth="1"/>
    <col min="12555" max="12555" width="7.109375" style="8" customWidth="1"/>
    <col min="12556" max="12556" width="7" style="8" customWidth="1"/>
    <col min="12557" max="12800" width="9" style="8"/>
    <col min="12801" max="12802" width="8.77734375" style="8" customWidth="1"/>
    <col min="12803" max="12804" width="9" style="8"/>
    <col min="12805" max="12805" width="9.109375" style="8" customWidth="1"/>
    <col min="12806" max="12806" width="9" style="8"/>
    <col min="12807" max="12809" width="8.6640625" style="8" customWidth="1"/>
    <col min="12810" max="12810" width="6" style="8" customWidth="1"/>
    <col min="12811" max="12811" width="7.109375" style="8" customWidth="1"/>
    <col min="12812" max="12812" width="7" style="8" customWidth="1"/>
    <col min="12813" max="13056" width="9" style="8"/>
    <col min="13057" max="13058" width="8.77734375" style="8" customWidth="1"/>
    <col min="13059" max="13060" width="9" style="8"/>
    <col min="13061" max="13061" width="9.109375" style="8" customWidth="1"/>
    <col min="13062" max="13062" width="9" style="8"/>
    <col min="13063" max="13065" width="8.6640625" style="8" customWidth="1"/>
    <col min="13066" max="13066" width="6" style="8" customWidth="1"/>
    <col min="13067" max="13067" width="7.109375" style="8" customWidth="1"/>
    <col min="13068" max="13068" width="7" style="8" customWidth="1"/>
    <col min="13069" max="13312" width="9" style="8"/>
    <col min="13313" max="13314" width="8.77734375" style="8" customWidth="1"/>
    <col min="13315" max="13316" width="9" style="8"/>
    <col min="13317" max="13317" width="9.109375" style="8" customWidth="1"/>
    <col min="13318" max="13318" width="9" style="8"/>
    <col min="13319" max="13321" width="8.6640625" style="8" customWidth="1"/>
    <col min="13322" max="13322" width="6" style="8" customWidth="1"/>
    <col min="13323" max="13323" width="7.109375" style="8" customWidth="1"/>
    <col min="13324" max="13324" width="7" style="8" customWidth="1"/>
    <col min="13325" max="13568" width="9" style="8"/>
    <col min="13569" max="13570" width="8.77734375" style="8" customWidth="1"/>
    <col min="13571" max="13572" width="9" style="8"/>
    <col min="13573" max="13573" width="9.109375" style="8" customWidth="1"/>
    <col min="13574" max="13574" width="9" style="8"/>
    <col min="13575" max="13577" width="8.6640625" style="8" customWidth="1"/>
    <col min="13578" max="13578" width="6" style="8" customWidth="1"/>
    <col min="13579" max="13579" width="7.109375" style="8" customWidth="1"/>
    <col min="13580" max="13580" width="7" style="8" customWidth="1"/>
    <col min="13581" max="13824" width="9" style="8"/>
    <col min="13825" max="13826" width="8.77734375" style="8" customWidth="1"/>
    <col min="13827" max="13828" width="9" style="8"/>
    <col min="13829" max="13829" width="9.109375" style="8" customWidth="1"/>
    <col min="13830" max="13830" width="9" style="8"/>
    <col min="13831" max="13833" width="8.6640625" style="8" customWidth="1"/>
    <col min="13834" max="13834" width="6" style="8" customWidth="1"/>
    <col min="13835" max="13835" width="7.109375" style="8" customWidth="1"/>
    <col min="13836" max="13836" width="7" style="8" customWidth="1"/>
    <col min="13837" max="14080" width="9" style="8"/>
    <col min="14081" max="14082" width="8.77734375" style="8" customWidth="1"/>
    <col min="14083" max="14084" width="9" style="8"/>
    <col min="14085" max="14085" width="9.109375" style="8" customWidth="1"/>
    <col min="14086" max="14086" width="9" style="8"/>
    <col min="14087" max="14089" width="8.6640625" style="8" customWidth="1"/>
    <col min="14090" max="14090" width="6" style="8" customWidth="1"/>
    <col min="14091" max="14091" width="7.109375" style="8" customWidth="1"/>
    <col min="14092" max="14092" width="7" style="8" customWidth="1"/>
    <col min="14093" max="14336" width="9" style="8"/>
    <col min="14337" max="14338" width="8.77734375" style="8" customWidth="1"/>
    <col min="14339" max="14340" width="9" style="8"/>
    <col min="14341" max="14341" width="9.109375" style="8" customWidth="1"/>
    <col min="14342" max="14342" width="9" style="8"/>
    <col min="14343" max="14345" width="8.6640625" style="8" customWidth="1"/>
    <col min="14346" max="14346" width="6" style="8" customWidth="1"/>
    <col min="14347" max="14347" width="7.109375" style="8" customWidth="1"/>
    <col min="14348" max="14348" width="7" style="8" customWidth="1"/>
    <col min="14349" max="14592" width="9" style="8"/>
    <col min="14593" max="14594" width="8.77734375" style="8" customWidth="1"/>
    <col min="14595" max="14596" width="9" style="8"/>
    <col min="14597" max="14597" width="9.109375" style="8" customWidth="1"/>
    <col min="14598" max="14598" width="9" style="8"/>
    <col min="14599" max="14601" width="8.6640625" style="8" customWidth="1"/>
    <col min="14602" max="14602" width="6" style="8" customWidth="1"/>
    <col min="14603" max="14603" width="7.109375" style="8" customWidth="1"/>
    <col min="14604" max="14604" width="7" style="8" customWidth="1"/>
    <col min="14605" max="14848" width="9" style="8"/>
    <col min="14849" max="14850" width="8.77734375" style="8" customWidth="1"/>
    <col min="14851" max="14852" width="9" style="8"/>
    <col min="14853" max="14853" width="9.109375" style="8" customWidth="1"/>
    <col min="14854" max="14854" width="9" style="8"/>
    <col min="14855" max="14857" width="8.6640625" style="8" customWidth="1"/>
    <col min="14858" max="14858" width="6" style="8" customWidth="1"/>
    <col min="14859" max="14859" width="7.109375" style="8" customWidth="1"/>
    <col min="14860" max="14860" width="7" style="8" customWidth="1"/>
    <col min="14861" max="15104" width="9" style="8"/>
    <col min="15105" max="15106" width="8.77734375" style="8" customWidth="1"/>
    <col min="15107" max="15108" width="9" style="8"/>
    <col min="15109" max="15109" width="9.109375" style="8" customWidth="1"/>
    <col min="15110" max="15110" width="9" style="8"/>
    <col min="15111" max="15113" width="8.6640625" style="8" customWidth="1"/>
    <col min="15114" max="15114" width="6" style="8" customWidth="1"/>
    <col min="15115" max="15115" width="7.109375" style="8" customWidth="1"/>
    <col min="15116" max="15116" width="7" style="8" customWidth="1"/>
    <col min="15117" max="15360" width="9" style="8"/>
    <col min="15361" max="15362" width="8.77734375" style="8" customWidth="1"/>
    <col min="15363" max="15364" width="9" style="8"/>
    <col min="15365" max="15365" width="9.109375" style="8" customWidth="1"/>
    <col min="15366" max="15366" width="9" style="8"/>
    <col min="15367" max="15369" width="8.6640625" style="8" customWidth="1"/>
    <col min="15370" max="15370" width="6" style="8" customWidth="1"/>
    <col min="15371" max="15371" width="7.109375" style="8" customWidth="1"/>
    <col min="15372" max="15372" width="7" style="8" customWidth="1"/>
    <col min="15373" max="15616" width="9" style="8"/>
    <col min="15617" max="15618" width="8.77734375" style="8" customWidth="1"/>
    <col min="15619" max="15620" width="9" style="8"/>
    <col min="15621" max="15621" width="9.109375" style="8" customWidth="1"/>
    <col min="15622" max="15622" width="9" style="8"/>
    <col min="15623" max="15625" width="8.6640625" style="8" customWidth="1"/>
    <col min="15626" max="15626" width="6" style="8" customWidth="1"/>
    <col min="15627" max="15627" width="7.109375" style="8" customWidth="1"/>
    <col min="15628" max="15628" width="7" style="8" customWidth="1"/>
    <col min="15629" max="15872" width="9" style="8"/>
    <col min="15873" max="15874" width="8.77734375" style="8" customWidth="1"/>
    <col min="15875" max="15876" width="9" style="8"/>
    <col min="15877" max="15877" width="9.109375" style="8" customWidth="1"/>
    <col min="15878" max="15878" width="9" style="8"/>
    <col min="15879" max="15881" width="8.6640625" style="8" customWidth="1"/>
    <col min="15882" max="15882" width="6" style="8" customWidth="1"/>
    <col min="15883" max="15883" width="7.109375" style="8" customWidth="1"/>
    <col min="15884" max="15884" width="7" style="8" customWidth="1"/>
    <col min="15885" max="16128" width="9" style="8"/>
    <col min="16129" max="16130" width="8.77734375" style="8" customWidth="1"/>
    <col min="16131" max="16132" width="9" style="8"/>
    <col min="16133" max="16133" width="9.109375" style="8" customWidth="1"/>
    <col min="16134" max="16134" width="9" style="8"/>
    <col min="16135" max="16137" width="8.6640625" style="8" customWidth="1"/>
    <col min="16138" max="16138" width="6" style="8" customWidth="1"/>
    <col min="16139" max="16139" width="7.109375" style="8" customWidth="1"/>
    <col min="16140" max="16140" width="7" style="8" customWidth="1"/>
    <col min="16141" max="16384" width="9" style="8"/>
  </cols>
  <sheetData>
    <row r="1" spans="1:26" ht="33" customHeight="1">
      <c r="A1" s="169" t="s">
        <v>0</v>
      </c>
      <c r="B1" s="33" t="s">
        <v>83</v>
      </c>
      <c r="C1" s="33" t="s">
        <v>84</v>
      </c>
      <c r="D1" s="33" t="s">
        <v>85</v>
      </c>
      <c r="E1" s="33" t="s">
        <v>86</v>
      </c>
      <c r="F1" s="33" t="s">
        <v>87</v>
      </c>
      <c r="G1" s="33" t="s">
        <v>88</v>
      </c>
      <c r="H1" s="168" t="s">
        <v>89</v>
      </c>
      <c r="I1" s="168" t="s">
        <v>90</v>
      </c>
      <c r="J1" s="168" t="s">
        <v>91</v>
      </c>
      <c r="K1" s="168" t="s">
        <v>92</v>
      </c>
      <c r="L1" s="168" t="s">
        <v>93</v>
      </c>
      <c r="M1" s="168" t="s">
        <v>94</v>
      </c>
      <c r="N1" s="168" t="s">
        <v>95</v>
      </c>
      <c r="O1" s="166" t="s">
        <v>80</v>
      </c>
      <c r="P1" s="166" t="s">
        <v>81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69"/>
      <c r="B2" s="25" t="s">
        <v>96</v>
      </c>
      <c r="C2" s="25">
        <v>3</v>
      </c>
      <c r="D2" s="25">
        <v>3</v>
      </c>
      <c r="E2" s="25">
        <v>5</v>
      </c>
      <c r="F2" s="25">
        <v>5</v>
      </c>
      <c r="G2" s="25">
        <v>3</v>
      </c>
      <c r="H2" s="169"/>
      <c r="I2" s="168"/>
      <c r="J2" s="169"/>
      <c r="K2" s="168"/>
      <c r="L2" s="168"/>
      <c r="M2" s="169"/>
      <c r="N2" s="169"/>
      <c r="O2" s="167"/>
      <c r="P2" s="16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0">
        <v>1050001</v>
      </c>
      <c r="B3" s="9" t="s">
        <v>97</v>
      </c>
      <c r="C3" s="10">
        <v>98</v>
      </c>
      <c r="D3" s="10">
        <v>95</v>
      </c>
      <c r="E3" s="10">
        <v>86</v>
      </c>
      <c r="F3" s="10">
        <v>80</v>
      </c>
      <c r="G3" s="10">
        <v>88</v>
      </c>
      <c r="H3" s="10">
        <f>SUM(C3:G3)</f>
        <v>447</v>
      </c>
      <c r="I3" s="10">
        <f>AVERAGE(C3:G3)</f>
        <v>89.4</v>
      </c>
      <c r="J3" s="10">
        <f>C3*$C$2+D3*$D$2+E3*$E$2+F3*$F$2+G3*$G$2</f>
        <v>1673</v>
      </c>
      <c r="K3" s="10">
        <f>J3/SUM($C$2:$G$2)</f>
        <v>88.05263157894737</v>
      </c>
      <c r="L3" s="10">
        <f>RANK(I3,$I$3:$I$14)</f>
        <v>2</v>
      </c>
      <c r="M3" s="22">
        <f>_xlfn.RANK.AVG(K3,$K$3:$K$14)</f>
        <v>3</v>
      </c>
      <c r="N3" s="22" t="str">
        <f>IF(L3&lt;M3,"沒天理",IF(L3=M3,"如常","翻盤"))</f>
        <v>沒天理</v>
      </c>
      <c r="O3" s="34" t="str">
        <f>IF(I3&gt;=89.5,"優等",IF(I3=79.5,"甲等",IF(I3&gt;=69.5,"乙等",IF(I3&gt;=59.5,"丙等","不及格"))))</f>
        <v>乙等</v>
      </c>
      <c r="P3" s="34" t="str">
        <f>IF(K3&gt;=89.5,"優等",IF(K3=79.5,"甲等",IF(K3&gt;=69.5,"乙等",IF(KJ3&gt;=59.5,"丙等","不及格"))))</f>
        <v>乙等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3" customFormat="1">
      <c r="A4" s="10">
        <v>1050002</v>
      </c>
      <c r="B4" s="11" t="s">
        <v>98</v>
      </c>
      <c r="C4" s="12">
        <v>80</v>
      </c>
      <c r="D4" s="12">
        <v>90</v>
      </c>
      <c r="E4" s="12">
        <v>82</v>
      </c>
      <c r="F4" s="12">
        <v>83</v>
      </c>
      <c r="G4" s="12">
        <v>82</v>
      </c>
      <c r="H4" s="12">
        <f t="shared" ref="H4:H14" si="0">SUM(C4:G4)</f>
        <v>417</v>
      </c>
      <c r="I4" s="12">
        <f t="shared" ref="I4:I14" si="1">AVERAGE(C4:G4)</f>
        <v>83.4</v>
      </c>
      <c r="J4" s="10">
        <f t="shared" ref="J4:J14" si="2">C4*$C$2+D4*$D$2+E4*$E$2+F4*$F$2+G4*$G$2</f>
        <v>1581</v>
      </c>
      <c r="K4" s="12">
        <f t="shared" ref="K4:K14" si="3">J4/SUM($C$2:$G$2)</f>
        <v>83.21052631578948</v>
      </c>
      <c r="L4" s="10">
        <f t="shared" ref="L4:L14" si="4">RANK(I4,$I$3:$I$14)</f>
        <v>8</v>
      </c>
      <c r="M4" s="22">
        <f t="shared" ref="M4:M14" si="5">_xlfn.RANK.AVG(K4,$K$3:$K$14)</f>
        <v>8</v>
      </c>
      <c r="N4" s="22" t="str">
        <f t="shared" ref="N4:N14" si="6">IF(L4&lt;M4,"沒天理",IF(L4=M4,"如常","翻盤"))</f>
        <v>如常</v>
      </c>
      <c r="O4" s="34" t="str">
        <f t="shared" ref="O4:O14" si="7">IF(I4&gt;=89.5,"優等",IF(I4=79.5,"甲等",IF(I4&gt;=69.5,"乙等",IF(I4&gt;=59.5,"丙等","不及格"))))</f>
        <v>乙等</v>
      </c>
      <c r="P4" s="34" t="str">
        <f t="shared" ref="P4:P14" si="8">IF(K4&gt;=89.5,"優等",IF(K4=79.5,"甲等",IF(K4&gt;=69.5,"乙等",IF(KJ4&gt;=59.5,"丙等","不及格"))))</f>
        <v>乙等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0">
        <v>1050003</v>
      </c>
      <c r="B5" s="9" t="s">
        <v>72</v>
      </c>
      <c r="C5" s="10">
        <v>86</v>
      </c>
      <c r="D5" s="10">
        <v>91</v>
      </c>
      <c r="E5" s="10">
        <v>86</v>
      </c>
      <c r="F5" s="10">
        <v>80</v>
      </c>
      <c r="G5" s="10">
        <v>93</v>
      </c>
      <c r="H5" s="10">
        <f t="shared" si="0"/>
        <v>436</v>
      </c>
      <c r="I5" s="10">
        <f t="shared" si="1"/>
        <v>87.2</v>
      </c>
      <c r="J5" s="10">
        <f t="shared" si="2"/>
        <v>1640</v>
      </c>
      <c r="K5" s="10">
        <f t="shared" si="3"/>
        <v>86.315789473684205</v>
      </c>
      <c r="L5" s="10">
        <f t="shared" si="4"/>
        <v>4</v>
      </c>
      <c r="M5" s="22">
        <f t="shared" si="5"/>
        <v>5</v>
      </c>
      <c r="N5" s="22" t="str">
        <f t="shared" si="6"/>
        <v>沒天理</v>
      </c>
      <c r="O5" s="34" t="str">
        <f t="shared" si="7"/>
        <v>乙等</v>
      </c>
      <c r="P5" s="34" t="str">
        <f t="shared" si="8"/>
        <v>乙等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13" customFormat="1">
      <c r="A6" s="10">
        <v>1050004</v>
      </c>
      <c r="B6" s="11" t="s">
        <v>100</v>
      </c>
      <c r="C6" s="12">
        <v>89</v>
      </c>
      <c r="D6" s="12">
        <v>93</v>
      </c>
      <c r="E6" s="12">
        <v>89</v>
      </c>
      <c r="F6" s="12">
        <v>87</v>
      </c>
      <c r="G6" s="12">
        <v>96</v>
      </c>
      <c r="H6" s="12">
        <f t="shared" si="0"/>
        <v>454</v>
      </c>
      <c r="I6" s="12">
        <f t="shared" si="1"/>
        <v>90.8</v>
      </c>
      <c r="J6" s="10">
        <f t="shared" si="2"/>
        <v>1714</v>
      </c>
      <c r="K6" s="12">
        <f t="shared" si="3"/>
        <v>90.21052631578948</v>
      </c>
      <c r="L6" s="10">
        <f>RANK(I6,$I$3:$I$14)</f>
        <v>1</v>
      </c>
      <c r="M6" s="22">
        <f>_xlfn.RANK.AVG(K6,$K$3:$K$14)</f>
        <v>1</v>
      </c>
      <c r="N6" s="22" t="str">
        <f t="shared" si="6"/>
        <v>如常</v>
      </c>
      <c r="O6" s="34" t="str">
        <f t="shared" si="7"/>
        <v>優等</v>
      </c>
      <c r="P6" s="34" t="str">
        <f t="shared" si="8"/>
        <v>優等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0">
        <v>1050005</v>
      </c>
      <c r="B7" s="9" t="s">
        <v>74</v>
      </c>
      <c r="C7" s="10">
        <v>90</v>
      </c>
      <c r="D7" s="10">
        <v>78</v>
      </c>
      <c r="E7" s="10">
        <v>90</v>
      </c>
      <c r="F7" s="10">
        <v>78</v>
      </c>
      <c r="G7" s="10">
        <v>90</v>
      </c>
      <c r="H7" s="10">
        <f t="shared" si="0"/>
        <v>426</v>
      </c>
      <c r="I7" s="10">
        <f t="shared" si="1"/>
        <v>85.2</v>
      </c>
      <c r="J7" s="10">
        <f t="shared" si="2"/>
        <v>1614</v>
      </c>
      <c r="K7" s="10">
        <f t="shared" si="3"/>
        <v>84.94736842105263</v>
      </c>
      <c r="L7" s="10">
        <f t="shared" si="4"/>
        <v>6</v>
      </c>
      <c r="M7" s="22">
        <f t="shared" si="5"/>
        <v>7</v>
      </c>
      <c r="N7" s="22" t="str">
        <f t="shared" si="6"/>
        <v>沒天理</v>
      </c>
      <c r="O7" s="34" t="str">
        <f t="shared" si="7"/>
        <v>乙等</v>
      </c>
      <c r="P7" s="34" t="str">
        <f t="shared" si="8"/>
        <v>乙等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13" customFormat="1">
      <c r="A8" s="10">
        <v>1050006</v>
      </c>
      <c r="B8" s="11" t="s">
        <v>102</v>
      </c>
      <c r="C8" s="12">
        <v>87</v>
      </c>
      <c r="D8" s="12">
        <v>83</v>
      </c>
      <c r="E8" s="12">
        <v>88</v>
      </c>
      <c r="F8" s="12">
        <v>77</v>
      </c>
      <c r="G8" s="12">
        <v>80</v>
      </c>
      <c r="H8" s="12">
        <f t="shared" si="0"/>
        <v>415</v>
      </c>
      <c r="I8" s="12">
        <f t="shared" si="1"/>
        <v>83</v>
      </c>
      <c r="J8" s="10">
        <f t="shared" si="2"/>
        <v>1575</v>
      </c>
      <c r="K8" s="12">
        <f t="shared" si="3"/>
        <v>82.89473684210526</v>
      </c>
      <c r="L8" s="10">
        <f t="shared" si="4"/>
        <v>9</v>
      </c>
      <c r="M8" s="22">
        <f t="shared" si="5"/>
        <v>9</v>
      </c>
      <c r="N8" s="22" t="str">
        <f t="shared" si="6"/>
        <v>如常</v>
      </c>
      <c r="O8" s="34" t="str">
        <f t="shared" si="7"/>
        <v>乙等</v>
      </c>
      <c r="P8" s="34" t="str">
        <f t="shared" si="8"/>
        <v>乙等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10">
        <v>1050007</v>
      </c>
      <c r="B9" s="9" t="s">
        <v>103</v>
      </c>
      <c r="C9" s="10">
        <v>80</v>
      </c>
      <c r="D9" s="10">
        <v>70</v>
      </c>
      <c r="E9" s="10">
        <v>90</v>
      </c>
      <c r="F9" s="10">
        <v>93</v>
      </c>
      <c r="G9" s="10">
        <v>96</v>
      </c>
      <c r="H9" s="10">
        <f t="shared" si="0"/>
        <v>429</v>
      </c>
      <c r="I9" s="10">
        <f t="shared" si="1"/>
        <v>85.8</v>
      </c>
      <c r="J9" s="10">
        <f t="shared" si="2"/>
        <v>1653</v>
      </c>
      <c r="K9" s="10">
        <f t="shared" si="3"/>
        <v>87</v>
      </c>
      <c r="L9" s="10">
        <f t="shared" si="4"/>
        <v>5</v>
      </c>
      <c r="M9" s="22">
        <f t="shared" si="5"/>
        <v>4</v>
      </c>
      <c r="N9" s="22" t="str">
        <f t="shared" si="6"/>
        <v>翻盤</v>
      </c>
      <c r="O9" s="34" t="str">
        <f t="shared" si="7"/>
        <v>乙等</v>
      </c>
      <c r="P9" s="34" t="str">
        <f t="shared" si="8"/>
        <v>乙等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13" customFormat="1">
      <c r="A10" s="10">
        <v>1050008</v>
      </c>
      <c r="B10" s="11" t="s">
        <v>104</v>
      </c>
      <c r="C10" s="12">
        <v>90</v>
      </c>
      <c r="D10" s="12">
        <v>78</v>
      </c>
      <c r="E10" s="12">
        <v>92</v>
      </c>
      <c r="F10" s="12">
        <v>85</v>
      </c>
      <c r="G10" s="12">
        <v>95</v>
      </c>
      <c r="H10" s="12">
        <f t="shared" si="0"/>
        <v>440</v>
      </c>
      <c r="I10" s="12">
        <f t="shared" si="1"/>
        <v>88</v>
      </c>
      <c r="J10" s="10">
        <f t="shared" si="2"/>
        <v>1674</v>
      </c>
      <c r="K10" s="12">
        <f t="shared" si="3"/>
        <v>88.10526315789474</v>
      </c>
      <c r="L10" s="10">
        <f t="shared" si="4"/>
        <v>3</v>
      </c>
      <c r="M10" s="22">
        <f t="shared" si="5"/>
        <v>2</v>
      </c>
      <c r="N10" s="22" t="str">
        <f t="shared" si="6"/>
        <v>翻盤</v>
      </c>
      <c r="O10" s="34" t="str">
        <f t="shared" si="7"/>
        <v>乙等</v>
      </c>
      <c r="P10" s="34" t="str">
        <f t="shared" si="8"/>
        <v>乙等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10">
        <v>1050009</v>
      </c>
      <c r="B11" s="9" t="s">
        <v>105</v>
      </c>
      <c r="C11" s="10">
        <v>78</v>
      </c>
      <c r="D11" s="10">
        <v>80</v>
      </c>
      <c r="E11" s="10">
        <v>95</v>
      </c>
      <c r="F11" s="10">
        <v>80</v>
      </c>
      <c r="G11" s="10">
        <v>92</v>
      </c>
      <c r="H11" s="10">
        <f t="shared" si="0"/>
        <v>425</v>
      </c>
      <c r="I11" s="10">
        <f t="shared" si="1"/>
        <v>85</v>
      </c>
      <c r="J11" s="10">
        <f t="shared" si="2"/>
        <v>1625</v>
      </c>
      <c r="K11" s="10">
        <f t="shared" si="3"/>
        <v>85.526315789473685</v>
      </c>
      <c r="L11" s="10">
        <f t="shared" si="4"/>
        <v>7</v>
      </c>
      <c r="M11" s="22">
        <f t="shared" si="5"/>
        <v>6</v>
      </c>
      <c r="N11" s="22" t="str">
        <f t="shared" si="6"/>
        <v>翻盤</v>
      </c>
      <c r="O11" s="34" t="str">
        <f t="shared" si="7"/>
        <v>乙等</v>
      </c>
      <c r="P11" s="34" t="str">
        <f t="shared" si="8"/>
        <v>乙等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13" customFormat="1">
      <c r="A12" s="10">
        <v>1050010</v>
      </c>
      <c r="B12" s="11" t="s">
        <v>106</v>
      </c>
      <c r="C12" s="12">
        <v>60</v>
      </c>
      <c r="D12" s="12">
        <v>45</v>
      </c>
      <c r="E12" s="12">
        <v>83</v>
      </c>
      <c r="F12" s="12">
        <v>40</v>
      </c>
      <c r="G12" s="12">
        <v>70</v>
      </c>
      <c r="H12" s="12">
        <f t="shared" si="0"/>
        <v>298</v>
      </c>
      <c r="I12" s="12">
        <f t="shared" si="1"/>
        <v>59.6</v>
      </c>
      <c r="J12" s="10">
        <f t="shared" si="2"/>
        <v>1140</v>
      </c>
      <c r="K12" s="12">
        <f t="shared" si="3"/>
        <v>60</v>
      </c>
      <c r="L12" s="10">
        <f t="shared" si="4"/>
        <v>12</v>
      </c>
      <c r="M12" s="22">
        <f t="shared" si="5"/>
        <v>12</v>
      </c>
      <c r="N12" s="22" t="str">
        <f t="shared" si="6"/>
        <v>如常</v>
      </c>
      <c r="O12" s="34" t="str">
        <f t="shared" si="7"/>
        <v>丙等</v>
      </c>
      <c r="P12" s="34" t="str">
        <f t="shared" si="8"/>
        <v>不及格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0">
        <v>1050011</v>
      </c>
      <c r="B13" s="9" t="s">
        <v>107</v>
      </c>
      <c r="C13" s="10">
        <v>77</v>
      </c>
      <c r="D13" s="10">
        <v>88</v>
      </c>
      <c r="E13" s="10">
        <v>81</v>
      </c>
      <c r="F13" s="10">
        <v>76</v>
      </c>
      <c r="G13" s="10">
        <v>89</v>
      </c>
      <c r="H13" s="10">
        <f t="shared" si="0"/>
        <v>411</v>
      </c>
      <c r="I13" s="10">
        <f t="shared" si="1"/>
        <v>82.2</v>
      </c>
      <c r="J13" s="10">
        <f t="shared" si="2"/>
        <v>1547</v>
      </c>
      <c r="K13" s="10">
        <f t="shared" si="3"/>
        <v>81.421052631578945</v>
      </c>
      <c r="L13" s="10">
        <f t="shared" si="4"/>
        <v>10</v>
      </c>
      <c r="M13" s="22">
        <f t="shared" si="5"/>
        <v>11</v>
      </c>
      <c r="N13" s="22" t="str">
        <f t="shared" si="6"/>
        <v>沒天理</v>
      </c>
      <c r="O13" s="34" t="str">
        <f t="shared" si="7"/>
        <v>乙等</v>
      </c>
      <c r="P13" s="34" t="str">
        <f t="shared" si="8"/>
        <v>乙等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13" customFormat="1">
      <c r="A14" s="10">
        <v>1050012</v>
      </c>
      <c r="B14" s="11" t="s">
        <v>108</v>
      </c>
      <c r="C14" s="12">
        <v>72</v>
      </c>
      <c r="D14" s="12">
        <v>89</v>
      </c>
      <c r="E14" s="12">
        <v>84</v>
      </c>
      <c r="F14" s="12">
        <v>90</v>
      </c>
      <c r="G14" s="12">
        <v>67</v>
      </c>
      <c r="H14" s="12">
        <f t="shared" si="0"/>
        <v>402</v>
      </c>
      <c r="I14" s="12">
        <f t="shared" si="1"/>
        <v>80.400000000000006</v>
      </c>
      <c r="J14" s="10">
        <f t="shared" si="2"/>
        <v>1554</v>
      </c>
      <c r="K14" s="12">
        <f t="shared" si="3"/>
        <v>81.78947368421052</v>
      </c>
      <c r="L14" s="10">
        <f t="shared" si="4"/>
        <v>11</v>
      </c>
      <c r="M14" s="22">
        <f t="shared" si="5"/>
        <v>10</v>
      </c>
      <c r="N14" s="22" t="str">
        <f t="shared" si="6"/>
        <v>翻盤</v>
      </c>
      <c r="O14" s="34" t="str">
        <f t="shared" si="7"/>
        <v>乙等</v>
      </c>
      <c r="P14" s="34" t="str">
        <f t="shared" si="8"/>
        <v>乙等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6" spans="1:26">
      <c r="A16" s="24" t="s">
        <v>109</v>
      </c>
      <c r="B16" s="35">
        <f>COUNTIF($I$3:$I$14,"&gt;=60")</f>
        <v>11</v>
      </c>
    </row>
    <row r="17" spans="1:2">
      <c r="A17" s="24" t="s">
        <v>110</v>
      </c>
      <c r="B17" s="35">
        <f>COUNTIF($I$3:$I$14,"&lt;60")</f>
        <v>1</v>
      </c>
    </row>
    <row r="18" spans="1:2">
      <c r="B18" s="36"/>
    </row>
    <row r="19" spans="1:2">
      <c r="A19" s="24" t="s">
        <v>111</v>
      </c>
      <c r="B19" s="35">
        <f>COUNTIF($K$3:$K$14,"&gt;=60")</f>
        <v>12</v>
      </c>
    </row>
    <row r="20" spans="1:2">
      <c r="A20" s="24" t="s">
        <v>112</v>
      </c>
      <c r="B20" s="35">
        <f>COUNTIF($K$3:$K$14,"&lt;60")</f>
        <v>0</v>
      </c>
    </row>
    <row r="23" spans="1:2">
      <c r="A23" s="28" t="s">
        <v>113</v>
      </c>
      <c r="B23" s="28" t="s">
        <v>114</v>
      </c>
    </row>
    <row r="24" spans="1:2">
      <c r="A24" s="29" t="s">
        <v>115</v>
      </c>
      <c r="B24" s="29" t="s">
        <v>116</v>
      </c>
    </row>
    <row r="25" spans="1:2">
      <c r="A25" s="30" t="s">
        <v>117</v>
      </c>
      <c r="B25" s="30" t="s">
        <v>118</v>
      </c>
    </row>
    <row r="26" spans="1:2">
      <c r="A26" s="31" t="s">
        <v>119</v>
      </c>
      <c r="B26" s="31" t="s">
        <v>120</v>
      </c>
    </row>
    <row r="27" spans="1:2">
      <c r="A27" s="32" t="s">
        <v>121</v>
      </c>
      <c r="B27" s="32" t="s">
        <v>122</v>
      </c>
    </row>
    <row r="28" spans="1:2">
      <c r="A28" s="27" t="s">
        <v>123</v>
      </c>
      <c r="B28" s="27" t="s">
        <v>124</v>
      </c>
    </row>
    <row r="29" spans="1:2">
      <c r="A29" s="26"/>
    </row>
  </sheetData>
  <mergeCells count="10">
    <mergeCell ref="M1:M2"/>
    <mergeCell ref="N1:N2"/>
    <mergeCell ref="O1:O2"/>
    <mergeCell ref="P1:P2"/>
    <mergeCell ref="A1:A2"/>
    <mergeCell ref="H1:H2"/>
    <mergeCell ref="I1:I2"/>
    <mergeCell ref="J1:J2"/>
    <mergeCell ref="K1:K2"/>
    <mergeCell ref="L1:L2"/>
  </mergeCells>
  <phoneticPr fontId="6" type="noConversion"/>
  <conditionalFormatting sqref="N16:N20">
    <cfRule type="containsText" dxfId="8" priority="8" operator="containsText" text="沒天理">
      <formula>NOT(ISERROR(SEARCH("沒天理",N16)))</formula>
    </cfRule>
    <cfRule type="containsText" dxfId="7" priority="9" operator="containsText" text="翻盤">
      <formula>NOT(ISERROR(SEARCH("翻盤",N16)))</formula>
    </cfRule>
  </conditionalFormatting>
  <conditionalFormatting sqref="N1:N2">
    <cfRule type="containsText" dxfId="6" priority="6" operator="containsText" text="沒天理">
      <formula>NOT(ISERROR(SEARCH("沒天理",N1)))</formula>
    </cfRule>
    <cfRule type="containsText" dxfId="5" priority="7" operator="containsText" text="翻盤">
      <formula>NOT(ISERROR(SEARCH("翻盤",N1)))</formula>
    </cfRule>
  </conditionalFormatting>
  <conditionalFormatting sqref="O3:P15">
    <cfRule type="containsText" dxfId="4" priority="5" operator="containsText" text="優等">
      <formula>NOT(ISERROR(SEARCH("優等",O3)))</formula>
    </cfRule>
  </conditionalFormatting>
  <conditionalFormatting sqref="O3:P14">
    <cfRule type="containsText" dxfId="3" priority="1" operator="containsText" text="乙等">
      <formula>NOT(ISERROR(SEARCH("乙等",O3)))</formula>
    </cfRule>
    <cfRule type="containsText" dxfId="2" priority="2" operator="containsText" text="不及格">
      <formula>NOT(ISERROR(SEARCH("不及格",O3)))</formula>
    </cfRule>
    <cfRule type="containsText" dxfId="1" priority="3" operator="containsText" text="不及格">
      <formula>NOT(ISERROR(SEARCH("不及格",O3)))</formula>
    </cfRule>
    <cfRule type="containsText" dxfId="0" priority="4" operator="containsText" text="優等">
      <formula>NOT(ISERROR(SEARCH("優等",O3)))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E9"/>
  <sheetViews>
    <sheetView workbookViewId="0">
      <selection activeCell="P25" sqref="P25"/>
    </sheetView>
  </sheetViews>
  <sheetFormatPr defaultRowHeight="16.2"/>
  <cols>
    <col min="1" max="1" width="16.109375" style="8" bestFit="1" customWidth="1"/>
    <col min="2" max="2" width="9" style="8"/>
    <col min="3" max="3" width="13.77734375" style="8" customWidth="1"/>
    <col min="4" max="256" width="9" style="8"/>
    <col min="257" max="257" width="12.33203125" style="8" customWidth="1"/>
    <col min="258" max="258" width="9" style="8"/>
    <col min="259" max="259" width="13.77734375" style="8" customWidth="1"/>
    <col min="260" max="512" width="9" style="8"/>
    <col min="513" max="513" width="12.33203125" style="8" customWidth="1"/>
    <col min="514" max="514" width="9" style="8"/>
    <col min="515" max="515" width="13.77734375" style="8" customWidth="1"/>
    <col min="516" max="768" width="9" style="8"/>
    <col min="769" max="769" width="12.33203125" style="8" customWidth="1"/>
    <col min="770" max="770" width="9" style="8"/>
    <col min="771" max="771" width="13.77734375" style="8" customWidth="1"/>
    <col min="772" max="1024" width="9" style="8"/>
    <col min="1025" max="1025" width="12.33203125" style="8" customWidth="1"/>
    <col min="1026" max="1026" width="9" style="8"/>
    <col min="1027" max="1027" width="13.77734375" style="8" customWidth="1"/>
    <col min="1028" max="1280" width="9" style="8"/>
    <col min="1281" max="1281" width="12.33203125" style="8" customWidth="1"/>
    <col min="1282" max="1282" width="9" style="8"/>
    <col min="1283" max="1283" width="13.77734375" style="8" customWidth="1"/>
    <col min="1284" max="1536" width="9" style="8"/>
    <col min="1537" max="1537" width="12.33203125" style="8" customWidth="1"/>
    <col min="1538" max="1538" width="9" style="8"/>
    <col min="1539" max="1539" width="13.77734375" style="8" customWidth="1"/>
    <col min="1540" max="1792" width="9" style="8"/>
    <col min="1793" max="1793" width="12.33203125" style="8" customWidth="1"/>
    <col min="1794" max="1794" width="9" style="8"/>
    <col min="1795" max="1795" width="13.77734375" style="8" customWidth="1"/>
    <col min="1796" max="2048" width="9" style="8"/>
    <col min="2049" max="2049" width="12.33203125" style="8" customWidth="1"/>
    <col min="2050" max="2050" width="9" style="8"/>
    <col min="2051" max="2051" width="13.77734375" style="8" customWidth="1"/>
    <col min="2052" max="2304" width="9" style="8"/>
    <col min="2305" max="2305" width="12.33203125" style="8" customWidth="1"/>
    <col min="2306" max="2306" width="9" style="8"/>
    <col min="2307" max="2307" width="13.77734375" style="8" customWidth="1"/>
    <col min="2308" max="2560" width="9" style="8"/>
    <col min="2561" max="2561" width="12.33203125" style="8" customWidth="1"/>
    <col min="2562" max="2562" width="9" style="8"/>
    <col min="2563" max="2563" width="13.77734375" style="8" customWidth="1"/>
    <col min="2564" max="2816" width="9" style="8"/>
    <col min="2817" max="2817" width="12.33203125" style="8" customWidth="1"/>
    <col min="2818" max="2818" width="9" style="8"/>
    <col min="2819" max="2819" width="13.77734375" style="8" customWidth="1"/>
    <col min="2820" max="3072" width="9" style="8"/>
    <col min="3073" max="3073" width="12.33203125" style="8" customWidth="1"/>
    <col min="3074" max="3074" width="9" style="8"/>
    <col min="3075" max="3075" width="13.77734375" style="8" customWidth="1"/>
    <col min="3076" max="3328" width="9" style="8"/>
    <col min="3329" max="3329" width="12.33203125" style="8" customWidth="1"/>
    <col min="3330" max="3330" width="9" style="8"/>
    <col min="3331" max="3331" width="13.77734375" style="8" customWidth="1"/>
    <col min="3332" max="3584" width="9" style="8"/>
    <col min="3585" max="3585" width="12.33203125" style="8" customWidth="1"/>
    <col min="3586" max="3586" width="9" style="8"/>
    <col min="3587" max="3587" width="13.77734375" style="8" customWidth="1"/>
    <col min="3588" max="3840" width="9" style="8"/>
    <col min="3841" max="3841" width="12.33203125" style="8" customWidth="1"/>
    <col min="3842" max="3842" width="9" style="8"/>
    <col min="3843" max="3843" width="13.77734375" style="8" customWidth="1"/>
    <col min="3844" max="4096" width="9" style="8"/>
    <col min="4097" max="4097" width="12.33203125" style="8" customWidth="1"/>
    <col min="4098" max="4098" width="9" style="8"/>
    <col min="4099" max="4099" width="13.77734375" style="8" customWidth="1"/>
    <col min="4100" max="4352" width="9" style="8"/>
    <col min="4353" max="4353" width="12.33203125" style="8" customWidth="1"/>
    <col min="4354" max="4354" width="9" style="8"/>
    <col min="4355" max="4355" width="13.77734375" style="8" customWidth="1"/>
    <col min="4356" max="4608" width="9" style="8"/>
    <col min="4609" max="4609" width="12.33203125" style="8" customWidth="1"/>
    <col min="4610" max="4610" width="9" style="8"/>
    <col min="4611" max="4611" width="13.77734375" style="8" customWidth="1"/>
    <col min="4612" max="4864" width="9" style="8"/>
    <col min="4865" max="4865" width="12.33203125" style="8" customWidth="1"/>
    <col min="4866" max="4866" width="9" style="8"/>
    <col min="4867" max="4867" width="13.77734375" style="8" customWidth="1"/>
    <col min="4868" max="5120" width="9" style="8"/>
    <col min="5121" max="5121" width="12.33203125" style="8" customWidth="1"/>
    <col min="5122" max="5122" width="9" style="8"/>
    <col min="5123" max="5123" width="13.77734375" style="8" customWidth="1"/>
    <col min="5124" max="5376" width="9" style="8"/>
    <col min="5377" max="5377" width="12.33203125" style="8" customWidth="1"/>
    <col min="5378" max="5378" width="9" style="8"/>
    <col min="5379" max="5379" width="13.77734375" style="8" customWidth="1"/>
    <col min="5380" max="5632" width="9" style="8"/>
    <col min="5633" max="5633" width="12.33203125" style="8" customWidth="1"/>
    <col min="5634" max="5634" width="9" style="8"/>
    <col min="5635" max="5635" width="13.77734375" style="8" customWidth="1"/>
    <col min="5636" max="5888" width="9" style="8"/>
    <col min="5889" max="5889" width="12.33203125" style="8" customWidth="1"/>
    <col min="5890" max="5890" width="9" style="8"/>
    <col min="5891" max="5891" width="13.77734375" style="8" customWidth="1"/>
    <col min="5892" max="6144" width="9" style="8"/>
    <col min="6145" max="6145" width="12.33203125" style="8" customWidth="1"/>
    <col min="6146" max="6146" width="9" style="8"/>
    <col min="6147" max="6147" width="13.77734375" style="8" customWidth="1"/>
    <col min="6148" max="6400" width="9" style="8"/>
    <col min="6401" max="6401" width="12.33203125" style="8" customWidth="1"/>
    <col min="6402" max="6402" width="9" style="8"/>
    <col min="6403" max="6403" width="13.77734375" style="8" customWidth="1"/>
    <col min="6404" max="6656" width="9" style="8"/>
    <col min="6657" max="6657" width="12.33203125" style="8" customWidth="1"/>
    <col min="6658" max="6658" width="9" style="8"/>
    <col min="6659" max="6659" width="13.77734375" style="8" customWidth="1"/>
    <col min="6660" max="6912" width="9" style="8"/>
    <col min="6913" max="6913" width="12.33203125" style="8" customWidth="1"/>
    <col min="6914" max="6914" width="9" style="8"/>
    <col min="6915" max="6915" width="13.77734375" style="8" customWidth="1"/>
    <col min="6916" max="7168" width="9" style="8"/>
    <col min="7169" max="7169" width="12.33203125" style="8" customWidth="1"/>
    <col min="7170" max="7170" width="9" style="8"/>
    <col min="7171" max="7171" width="13.77734375" style="8" customWidth="1"/>
    <col min="7172" max="7424" width="9" style="8"/>
    <col min="7425" max="7425" width="12.33203125" style="8" customWidth="1"/>
    <col min="7426" max="7426" width="9" style="8"/>
    <col min="7427" max="7427" width="13.77734375" style="8" customWidth="1"/>
    <col min="7428" max="7680" width="9" style="8"/>
    <col min="7681" max="7681" width="12.33203125" style="8" customWidth="1"/>
    <col min="7682" max="7682" width="9" style="8"/>
    <col min="7683" max="7683" width="13.77734375" style="8" customWidth="1"/>
    <col min="7684" max="7936" width="9" style="8"/>
    <col min="7937" max="7937" width="12.33203125" style="8" customWidth="1"/>
    <col min="7938" max="7938" width="9" style="8"/>
    <col min="7939" max="7939" width="13.77734375" style="8" customWidth="1"/>
    <col min="7940" max="8192" width="9" style="8"/>
    <col min="8193" max="8193" width="12.33203125" style="8" customWidth="1"/>
    <col min="8194" max="8194" width="9" style="8"/>
    <col min="8195" max="8195" width="13.77734375" style="8" customWidth="1"/>
    <col min="8196" max="8448" width="9" style="8"/>
    <col min="8449" max="8449" width="12.33203125" style="8" customWidth="1"/>
    <col min="8450" max="8450" width="9" style="8"/>
    <col min="8451" max="8451" width="13.77734375" style="8" customWidth="1"/>
    <col min="8452" max="8704" width="9" style="8"/>
    <col min="8705" max="8705" width="12.33203125" style="8" customWidth="1"/>
    <col min="8706" max="8706" width="9" style="8"/>
    <col min="8707" max="8707" width="13.77734375" style="8" customWidth="1"/>
    <col min="8708" max="8960" width="9" style="8"/>
    <col min="8961" max="8961" width="12.33203125" style="8" customWidth="1"/>
    <col min="8962" max="8962" width="9" style="8"/>
    <col min="8963" max="8963" width="13.77734375" style="8" customWidth="1"/>
    <col min="8964" max="9216" width="9" style="8"/>
    <col min="9217" max="9217" width="12.33203125" style="8" customWidth="1"/>
    <col min="9218" max="9218" width="9" style="8"/>
    <col min="9219" max="9219" width="13.77734375" style="8" customWidth="1"/>
    <col min="9220" max="9472" width="9" style="8"/>
    <col min="9473" max="9473" width="12.33203125" style="8" customWidth="1"/>
    <col min="9474" max="9474" width="9" style="8"/>
    <col min="9475" max="9475" width="13.77734375" style="8" customWidth="1"/>
    <col min="9476" max="9728" width="9" style="8"/>
    <col min="9729" max="9729" width="12.33203125" style="8" customWidth="1"/>
    <col min="9730" max="9730" width="9" style="8"/>
    <col min="9731" max="9731" width="13.77734375" style="8" customWidth="1"/>
    <col min="9732" max="9984" width="9" style="8"/>
    <col min="9985" max="9985" width="12.33203125" style="8" customWidth="1"/>
    <col min="9986" max="9986" width="9" style="8"/>
    <col min="9987" max="9987" width="13.77734375" style="8" customWidth="1"/>
    <col min="9988" max="10240" width="9" style="8"/>
    <col min="10241" max="10241" width="12.33203125" style="8" customWidth="1"/>
    <col min="10242" max="10242" width="9" style="8"/>
    <col min="10243" max="10243" width="13.77734375" style="8" customWidth="1"/>
    <col min="10244" max="10496" width="9" style="8"/>
    <col min="10497" max="10497" width="12.33203125" style="8" customWidth="1"/>
    <col min="10498" max="10498" width="9" style="8"/>
    <col min="10499" max="10499" width="13.77734375" style="8" customWidth="1"/>
    <col min="10500" max="10752" width="9" style="8"/>
    <col min="10753" max="10753" width="12.33203125" style="8" customWidth="1"/>
    <col min="10754" max="10754" width="9" style="8"/>
    <col min="10755" max="10755" width="13.77734375" style="8" customWidth="1"/>
    <col min="10756" max="11008" width="9" style="8"/>
    <col min="11009" max="11009" width="12.33203125" style="8" customWidth="1"/>
    <col min="11010" max="11010" width="9" style="8"/>
    <col min="11011" max="11011" width="13.77734375" style="8" customWidth="1"/>
    <col min="11012" max="11264" width="9" style="8"/>
    <col min="11265" max="11265" width="12.33203125" style="8" customWidth="1"/>
    <col min="11266" max="11266" width="9" style="8"/>
    <col min="11267" max="11267" width="13.77734375" style="8" customWidth="1"/>
    <col min="11268" max="11520" width="9" style="8"/>
    <col min="11521" max="11521" width="12.33203125" style="8" customWidth="1"/>
    <col min="11522" max="11522" width="9" style="8"/>
    <col min="11523" max="11523" width="13.77734375" style="8" customWidth="1"/>
    <col min="11524" max="11776" width="9" style="8"/>
    <col min="11777" max="11777" width="12.33203125" style="8" customWidth="1"/>
    <col min="11778" max="11778" width="9" style="8"/>
    <col min="11779" max="11779" width="13.77734375" style="8" customWidth="1"/>
    <col min="11780" max="12032" width="9" style="8"/>
    <col min="12033" max="12033" width="12.33203125" style="8" customWidth="1"/>
    <col min="12034" max="12034" width="9" style="8"/>
    <col min="12035" max="12035" width="13.77734375" style="8" customWidth="1"/>
    <col min="12036" max="12288" width="9" style="8"/>
    <col min="12289" max="12289" width="12.33203125" style="8" customWidth="1"/>
    <col min="12290" max="12290" width="9" style="8"/>
    <col min="12291" max="12291" width="13.77734375" style="8" customWidth="1"/>
    <col min="12292" max="12544" width="9" style="8"/>
    <col min="12545" max="12545" width="12.33203125" style="8" customWidth="1"/>
    <col min="12546" max="12546" width="9" style="8"/>
    <col min="12547" max="12547" width="13.77734375" style="8" customWidth="1"/>
    <col min="12548" max="12800" width="9" style="8"/>
    <col min="12801" max="12801" width="12.33203125" style="8" customWidth="1"/>
    <col min="12802" max="12802" width="9" style="8"/>
    <col min="12803" max="12803" width="13.77734375" style="8" customWidth="1"/>
    <col min="12804" max="13056" width="9" style="8"/>
    <col min="13057" max="13057" width="12.33203125" style="8" customWidth="1"/>
    <col min="13058" max="13058" width="9" style="8"/>
    <col min="13059" max="13059" width="13.77734375" style="8" customWidth="1"/>
    <col min="13060" max="13312" width="9" style="8"/>
    <col min="13313" max="13313" width="12.33203125" style="8" customWidth="1"/>
    <col min="13314" max="13314" width="9" style="8"/>
    <col min="13315" max="13315" width="13.77734375" style="8" customWidth="1"/>
    <col min="13316" max="13568" width="9" style="8"/>
    <col min="13569" max="13569" width="12.33203125" style="8" customWidth="1"/>
    <col min="13570" max="13570" width="9" style="8"/>
    <col min="13571" max="13571" width="13.77734375" style="8" customWidth="1"/>
    <col min="13572" max="13824" width="9" style="8"/>
    <col min="13825" max="13825" width="12.33203125" style="8" customWidth="1"/>
    <col min="13826" max="13826" width="9" style="8"/>
    <col min="13827" max="13827" width="13.77734375" style="8" customWidth="1"/>
    <col min="13828" max="14080" width="9" style="8"/>
    <col min="14081" max="14081" width="12.33203125" style="8" customWidth="1"/>
    <col min="14082" max="14082" width="9" style="8"/>
    <col min="14083" max="14083" width="13.77734375" style="8" customWidth="1"/>
    <col min="14084" max="14336" width="9" style="8"/>
    <col min="14337" max="14337" width="12.33203125" style="8" customWidth="1"/>
    <col min="14338" max="14338" width="9" style="8"/>
    <col min="14339" max="14339" width="13.77734375" style="8" customWidth="1"/>
    <col min="14340" max="14592" width="9" style="8"/>
    <col min="14593" max="14593" width="12.33203125" style="8" customWidth="1"/>
    <col min="14594" max="14594" width="9" style="8"/>
    <col min="14595" max="14595" width="13.77734375" style="8" customWidth="1"/>
    <col min="14596" max="14848" width="9" style="8"/>
    <col min="14849" max="14849" width="12.33203125" style="8" customWidth="1"/>
    <col min="14850" max="14850" width="9" style="8"/>
    <col min="14851" max="14851" width="13.77734375" style="8" customWidth="1"/>
    <col min="14852" max="15104" width="9" style="8"/>
    <col min="15105" max="15105" width="12.33203125" style="8" customWidth="1"/>
    <col min="15106" max="15106" width="9" style="8"/>
    <col min="15107" max="15107" width="13.77734375" style="8" customWidth="1"/>
    <col min="15108" max="15360" width="9" style="8"/>
    <col min="15361" max="15361" width="12.33203125" style="8" customWidth="1"/>
    <col min="15362" max="15362" width="9" style="8"/>
    <col min="15363" max="15363" width="13.77734375" style="8" customWidth="1"/>
    <col min="15364" max="15616" width="9" style="8"/>
    <col min="15617" max="15617" width="12.33203125" style="8" customWidth="1"/>
    <col min="15618" max="15618" width="9" style="8"/>
    <col min="15619" max="15619" width="13.77734375" style="8" customWidth="1"/>
    <col min="15620" max="15872" width="9" style="8"/>
    <col min="15873" max="15873" width="12.33203125" style="8" customWidth="1"/>
    <col min="15874" max="15874" width="9" style="8"/>
    <col min="15875" max="15875" width="13.77734375" style="8" customWidth="1"/>
    <col min="15876" max="16128" width="9" style="8"/>
    <col min="16129" max="16129" width="12.33203125" style="8" customWidth="1"/>
    <col min="16130" max="16130" width="9" style="8"/>
    <col min="16131" max="16131" width="13.77734375" style="8" customWidth="1"/>
    <col min="16132" max="16384" width="9" style="8"/>
  </cols>
  <sheetData>
    <row r="1" spans="1:5" ht="16.8" thickBot="1">
      <c r="A1" s="170" t="s">
        <v>46</v>
      </c>
      <c r="B1" s="170"/>
      <c r="C1" s="57">
        <v>1050010</v>
      </c>
    </row>
    <row r="2" spans="1:5">
      <c r="A2" s="164"/>
      <c r="B2" s="164"/>
    </row>
    <row r="3" spans="1:5" ht="16.8" thickBot="1">
      <c r="A3" s="37" t="s">
        <v>47</v>
      </c>
    </row>
    <row r="4" spans="1:5" ht="16.8" thickBot="1">
      <c r="B4" s="14" t="s">
        <v>48</v>
      </c>
      <c r="C4" s="15" t="str">
        <f>VLOOKUP($C$1,'資料1.計算員工在職訓練成績 '!$A$3:$P$14,2,FALSE)</f>
        <v>李宗勳</v>
      </c>
      <c r="D4" s="56" t="s">
        <v>49</v>
      </c>
      <c r="E4" s="15">
        <f>VLOOKUP($C$1,'資料1.計算員工在職訓練成績 '!$A$3:$P$14,10,FALSE)</f>
        <v>1140</v>
      </c>
    </row>
    <row r="5" spans="1:5" ht="16.8" thickBot="1">
      <c r="B5" s="14" t="s">
        <v>50</v>
      </c>
      <c r="C5" s="15">
        <f>VLOOKUP($C$1,'資料1.計算員工在職訓練成績 '!$A$3:$P$14,3,FALSE)</f>
        <v>60</v>
      </c>
      <c r="D5" s="56" t="s">
        <v>51</v>
      </c>
      <c r="E5" s="15">
        <f>VLOOKUP($C$1,'資料1.計算員工在職訓練成績 '!$A$3:$P$14,11,FALSE)</f>
        <v>60</v>
      </c>
    </row>
    <row r="6" spans="1:5" ht="16.8" thickBot="1">
      <c r="B6" s="14" t="s">
        <v>52</v>
      </c>
      <c r="C6" s="15">
        <f>VLOOKUP($C$1,'資料1.計算員工在職訓練成績 '!$A$3:$P$14,4,FALSE)</f>
        <v>45</v>
      </c>
      <c r="D6" s="56" t="s">
        <v>53</v>
      </c>
      <c r="E6" s="15">
        <f>VLOOKUP($C$1,'資料1.計算員工在職訓練成績 '!$A$3:$P$14,13,FALSE)</f>
        <v>12</v>
      </c>
    </row>
    <row r="7" spans="1:5" ht="16.8" thickBot="1">
      <c r="B7" s="14" t="s">
        <v>54</v>
      </c>
      <c r="C7" s="15">
        <f>VLOOKUP($C$1,'資料1.計算員工在職訓練成績 '!$A$3:$P$14,5,FALSE)</f>
        <v>83</v>
      </c>
    </row>
    <row r="8" spans="1:5" ht="16.8" thickBot="1">
      <c r="B8" s="14" t="s">
        <v>55</v>
      </c>
      <c r="C8" s="15">
        <f>VLOOKUP($C$1,'資料1.計算員工在職訓練成績 '!$A$3:$P$14,6,FALSE)</f>
        <v>40</v>
      </c>
    </row>
    <row r="9" spans="1:5">
      <c r="B9" s="14" t="s">
        <v>56</v>
      </c>
      <c r="C9" s="15">
        <f>VLOOKUP($C$1,'資料1.計算員工在職訓練成績 '!$A$3:$P$14,7,FALSE)</f>
        <v>70</v>
      </c>
    </row>
  </sheetData>
  <mergeCells count="2">
    <mergeCell ref="A1:B1"/>
    <mergeCell ref="A2:B2"/>
  </mergeCells>
  <phoneticPr fontId="6" type="noConversion"/>
  <pageMargins left="0.75" right="0.75" top="1" bottom="1" header="0.5" footer="0.5"/>
  <pageSetup paperSize="9" orientation="portrait" horizontalDpi="0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'資料1.計算員工在職訓練成績 '!$A$3:$A$14</xm:f>
          </x14:formula1>
          <xm:sqref>C1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G9"/>
  <sheetViews>
    <sheetView workbookViewId="0">
      <selection activeCell="L19" sqref="L19"/>
    </sheetView>
  </sheetViews>
  <sheetFormatPr defaultRowHeight="16.2"/>
  <cols>
    <col min="1" max="1" width="12.33203125" style="8" customWidth="1"/>
    <col min="2" max="2" width="9" style="8"/>
    <col min="3" max="3" width="13.77734375" style="8" customWidth="1"/>
    <col min="4" max="256" width="9" style="8"/>
    <col min="257" max="257" width="12.33203125" style="8" customWidth="1"/>
    <col min="258" max="258" width="9" style="8"/>
    <col min="259" max="259" width="13.77734375" style="8" customWidth="1"/>
    <col min="260" max="512" width="9" style="8"/>
    <col min="513" max="513" width="12.33203125" style="8" customWidth="1"/>
    <col min="514" max="514" width="9" style="8"/>
    <col min="515" max="515" width="13.77734375" style="8" customWidth="1"/>
    <col min="516" max="768" width="9" style="8"/>
    <col min="769" max="769" width="12.33203125" style="8" customWidth="1"/>
    <col min="770" max="770" width="9" style="8"/>
    <col min="771" max="771" width="13.77734375" style="8" customWidth="1"/>
    <col min="772" max="1024" width="9" style="8"/>
    <col min="1025" max="1025" width="12.33203125" style="8" customWidth="1"/>
    <col min="1026" max="1026" width="9" style="8"/>
    <col min="1027" max="1027" width="13.77734375" style="8" customWidth="1"/>
    <col min="1028" max="1280" width="9" style="8"/>
    <col min="1281" max="1281" width="12.33203125" style="8" customWidth="1"/>
    <col min="1282" max="1282" width="9" style="8"/>
    <col min="1283" max="1283" width="13.77734375" style="8" customWidth="1"/>
    <col min="1284" max="1536" width="9" style="8"/>
    <col min="1537" max="1537" width="12.33203125" style="8" customWidth="1"/>
    <col min="1538" max="1538" width="9" style="8"/>
    <col min="1539" max="1539" width="13.77734375" style="8" customWidth="1"/>
    <col min="1540" max="1792" width="9" style="8"/>
    <col min="1793" max="1793" width="12.33203125" style="8" customWidth="1"/>
    <col min="1794" max="1794" width="9" style="8"/>
    <col min="1795" max="1795" width="13.77734375" style="8" customWidth="1"/>
    <col min="1796" max="2048" width="9" style="8"/>
    <col min="2049" max="2049" width="12.33203125" style="8" customWidth="1"/>
    <col min="2050" max="2050" width="9" style="8"/>
    <col min="2051" max="2051" width="13.77734375" style="8" customWidth="1"/>
    <col min="2052" max="2304" width="9" style="8"/>
    <col min="2305" max="2305" width="12.33203125" style="8" customWidth="1"/>
    <col min="2306" max="2306" width="9" style="8"/>
    <col min="2307" max="2307" width="13.77734375" style="8" customWidth="1"/>
    <col min="2308" max="2560" width="9" style="8"/>
    <col min="2561" max="2561" width="12.33203125" style="8" customWidth="1"/>
    <col min="2562" max="2562" width="9" style="8"/>
    <col min="2563" max="2563" width="13.77734375" style="8" customWidth="1"/>
    <col min="2564" max="2816" width="9" style="8"/>
    <col min="2817" max="2817" width="12.33203125" style="8" customWidth="1"/>
    <col min="2818" max="2818" width="9" style="8"/>
    <col min="2819" max="2819" width="13.77734375" style="8" customWidth="1"/>
    <col min="2820" max="3072" width="9" style="8"/>
    <col min="3073" max="3073" width="12.33203125" style="8" customWidth="1"/>
    <col min="3074" max="3074" width="9" style="8"/>
    <col min="3075" max="3075" width="13.77734375" style="8" customWidth="1"/>
    <col min="3076" max="3328" width="9" style="8"/>
    <col min="3329" max="3329" width="12.33203125" style="8" customWidth="1"/>
    <col min="3330" max="3330" width="9" style="8"/>
    <col min="3331" max="3331" width="13.77734375" style="8" customWidth="1"/>
    <col min="3332" max="3584" width="9" style="8"/>
    <col min="3585" max="3585" width="12.33203125" style="8" customWidth="1"/>
    <col min="3586" max="3586" width="9" style="8"/>
    <col min="3587" max="3587" width="13.77734375" style="8" customWidth="1"/>
    <col min="3588" max="3840" width="9" style="8"/>
    <col min="3841" max="3841" width="12.33203125" style="8" customWidth="1"/>
    <col min="3842" max="3842" width="9" style="8"/>
    <col min="3843" max="3843" width="13.77734375" style="8" customWidth="1"/>
    <col min="3844" max="4096" width="9" style="8"/>
    <col min="4097" max="4097" width="12.33203125" style="8" customWidth="1"/>
    <col min="4098" max="4098" width="9" style="8"/>
    <col min="4099" max="4099" width="13.77734375" style="8" customWidth="1"/>
    <col min="4100" max="4352" width="9" style="8"/>
    <col min="4353" max="4353" width="12.33203125" style="8" customWidth="1"/>
    <col min="4354" max="4354" width="9" style="8"/>
    <col min="4355" max="4355" width="13.77734375" style="8" customWidth="1"/>
    <col min="4356" max="4608" width="9" style="8"/>
    <col min="4609" max="4609" width="12.33203125" style="8" customWidth="1"/>
    <col min="4610" max="4610" width="9" style="8"/>
    <col min="4611" max="4611" width="13.77734375" style="8" customWidth="1"/>
    <col min="4612" max="4864" width="9" style="8"/>
    <col min="4865" max="4865" width="12.33203125" style="8" customWidth="1"/>
    <col min="4866" max="4866" width="9" style="8"/>
    <col min="4867" max="4867" width="13.77734375" style="8" customWidth="1"/>
    <col min="4868" max="5120" width="9" style="8"/>
    <col min="5121" max="5121" width="12.33203125" style="8" customWidth="1"/>
    <col min="5122" max="5122" width="9" style="8"/>
    <col min="5123" max="5123" width="13.77734375" style="8" customWidth="1"/>
    <col min="5124" max="5376" width="9" style="8"/>
    <col min="5377" max="5377" width="12.33203125" style="8" customWidth="1"/>
    <col min="5378" max="5378" width="9" style="8"/>
    <col min="5379" max="5379" width="13.77734375" style="8" customWidth="1"/>
    <col min="5380" max="5632" width="9" style="8"/>
    <col min="5633" max="5633" width="12.33203125" style="8" customWidth="1"/>
    <col min="5634" max="5634" width="9" style="8"/>
    <col min="5635" max="5635" width="13.77734375" style="8" customWidth="1"/>
    <col min="5636" max="5888" width="9" style="8"/>
    <col min="5889" max="5889" width="12.33203125" style="8" customWidth="1"/>
    <col min="5890" max="5890" width="9" style="8"/>
    <col min="5891" max="5891" width="13.77734375" style="8" customWidth="1"/>
    <col min="5892" max="6144" width="9" style="8"/>
    <col min="6145" max="6145" width="12.33203125" style="8" customWidth="1"/>
    <col min="6146" max="6146" width="9" style="8"/>
    <col min="6147" max="6147" width="13.77734375" style="8" customWidth="1"/>
    <col min="6148" max="6400" width="9" style="8"/>
    <col min="6401" max="6401" width="12.33203125" style="8" customWidth="1"/>
    <col min="6402" max="6402" width="9" style="8"/>
    <col min="6403" max="6403" width="13.77734375" style="8" customWidth="1"/>
    <col min="6404" max="6656" width="9" style="8"/>
    <col min="6657" max="6657" width="12.33203125" style="8" customWidth="1"/>
    <col min="6658" max="6658" width="9" style="8"/>
    <col min="6659" max="6659" width="13.77734375" style="8" customWidth="1"/>
    <col min="6660" max="6912" width="9" style="8"/>
    <col min="6913" max="6913" width="12.33203125" style="8" customWidth="1"/>
    <col min="6914" max="6914" width="9" style="8"/>
    <col min="6915" max="6915" width="13.77734375" style="8" customWidth="1"/>
    <col min="6916" max="7168" width="9" style="8"/>
    <col min="7169" max="7169" width="12.33203125" style="8" customWidth="1"/>
    <col min="7170" max="7170" width="9" style="8"/>
    <col min="7171" max="7171" width="13.77734375" style="8" customWidth="1"/>
    <col min="7172" max="7424" width="9" style="8"/>
    <col min="7425" max="7425" width="12.33203125" style="8" customWidth="1"/>
    <col min="7426" max="7426" width="9" style="8"/>
    <col min="7427" max="7427" width="13.77734375" style="8" customWidth="1"/>
    <col min="7428" max="7680" width="9" style="8"/>
    <col min="7681" max="7681" width="12.33203125" style="8" customWidth="1"/>
    <col min="7682" max="7682" width="9" style="8"/>
    <col min="7683" max="7683" width="13.77734375" style="8" customWidth="1"/>
    <col min="7684" max="7936" width="9" style="8"/>
    <col min="7937" max="7937" width="12.33203125" style="8" customWidth="1"/>
    <col min="7938" max="7938" width="9" style="8"/>
    <col min="7939" max="7939" width="13.77734375" style="8" customWidth="1"/>
    <col min="7940" max="8192" width="9" style="8"/>
    <col min="8193" max="8193" width="12.33203125" style="8" customWidth="1"/>
    <col min="8194" max="8194" width="9" style="8"/>
    <col min="8195" max="8195" width="13.77734375" style="8" customWidth="1"/>
    <col min="8196" max="8448" width="9" style="8"/>
    <col min="8449" max="8449" width="12.33203125" style="8" customWidth="1"/>
    <col min="8450" max="8450" width="9" style="8"/>
    <col min="8451" max="8451" width="13.77734375" style="8" customWidth="1"/>
    <col min="8452" max="8704" width="9" style="8"/>
    <col min="8705" max="8705" width="12.33203125" style="8" customWidth="1"/>
    <col min="8706" max="8706" width="9" style="8"/>
    <col min="8707" max="8707" width="13.77734375" style="8" customWidth="1"/>
    <col min="8708" max="8960" width="9" style="8"/>
    <col min="8961" max="8961" width="12.33203125" style="8" customWidth="1"/>
    <col min="8962" max="8962" width="9" style="8"/>
    <col min="8963" max="8963" width="13.77734375" style="8" customWidth="1"/>
    <col min="8964" max="9216" width="9" style="8"/>
    <col min="9217" max="9217" width="12.33203125" style="8" customWidth="1"/>
    <col min="9218" max="9218" width="9" style="8"/>
    <col min="9219" max="9219" width="13.77734375" style="8" customWidth="1"/>
    <col min="9220" max="9472" width="9" style="8"/>
    <col min="9473" max="9473" width="12.33203125" style="8" customWidth="1"/>
    <col min="9474" max="9474" width="9" style="8"/>
    <col min="9475" max="9475" width="13.77734375" style="8" customWidth="1"/>
    <col min="9476" max="9728" width="9" style="8"/>
    <col min="9729" max="9729" width="12.33203125" style="8" customWidth="1"/>
    <col min="9730" max="9730" width="9" style="8"/>
    <col min="9731" max="9731" width="13.77734375" style="8" customWidth="1"/>
    <col min="9732" max="9984" width="9" style="8"/>
    <col min="9985" max="9985" width="12.33203125" style="8" customWidth="1"/>
    <col min="9986" max="9986" width="9" style="8"/>
    <col min="9987" max="9987" width="13.77734375" style="8" customWidth="1"/>
    <col min="9988" max="10240" width="9" style="8"/>
    <col min="10241" max="10241" width="12.33203125" style="8" customWidth="1"/>
    <col min="10242" max="10242" width="9" style="8"/>
    <col min="10243" max="10243" width="13.77734375" style="8" customWidth="1"/>
    <col min="10244" max="10496" width="9" style="8"/>
    <col min="10497" max="10497" width="12.33203125" style="8" customWidth="1"/>
    <col min="10498" max="10498" width="9" style="8"/>
    <col min="10499" max="10499" width="13.77734375" style="8" customWidth="1"/>
    <col min="10500" max="10752" width="9" style="8"/>
    <col min="10753" max="10753" width="12.33203125" style="8" customWidth="1"/>
    <col min="10754" max="10754" width="9" style="8"/>
    <col min="10755" max="10755" width="13.77734375" style="8" customWidth="1"/>
    <col min="10756" max="11008" width="9" style="8"/>
    <col min="11009" max="11009" width="12.33203125" style="8" customWidth="1"/>
    <col min="11010" max="11010" width="9" style="8"/>
    <col min="11011" max="11011" width="13.77734375" style="8" customWidth="1"/>
    <col min="11012" max="11264" width="9" style="8"/>
    <col min="11265" max="11265" width="12.33203125" style="8" customWidth="1"/>
    <col min="11266" max="11266" width="9" style="8"/>
    <col min="11267" max="11267" width="13.77734375" style="8" customWidth="1"/>
    <col min="11268" max="11520" width="9" style="8"/>
    <col min="11521" max="11521" width="12.33203125" style="8" customWidth="1"/>
    <col min="11522" max="11522" width="9" style="8"/>
    <col min="11523" max="11523" width="13.77734375" style="8" customWidth="1"/>
    <col min="11524" max="11776" width="9" style="8"/>
    <col min="11777" max="11777" width="12.33203125" style="8" customWidth="1"/>
    <col min="11778" max="11778" width="9" style="8"/>
    <col min="11779" max="11779" width="13.77734375" style="8" customWidth="1"/>
    <col min="11780" max="12032" width="9" style="8"/>
    <col min="12033" max="12033" width="12.33203125" style="8" customWidth="1"/>
    <col min="12034" max="12034" width="9" style="8"/>
    <col min="12035" max="12035" width="13.77734375" style="8" customWidth="1"/>
    <col min="12036" max="12288" width="9" style="8"/>
    <col min="12289" max="12289" width="12.33203125" style="8" customWidth="1"/>
    <col min="12290" max="12290" width="9" style="8"/>
    <col min="12291" max="12291" width="13.77734375" style="8" customWidth="1"/>
    <col min="12292" max="12544" width="9" style="8"/>
    <col min="12545" max="12545" width="12.33203125" style="8" customWidth="1"/>
    <col min="12546" max="12546" width="9" style="8"/>
    <col min="12547" max="12547" width="13.77734375" style="8" customWidth="1"/>
    <col min="12548" max="12800" width="9" style="8"/>
    <col min="12801" max="12801" width="12.33203125" style="8" customWidth="1"/>
    <col min="12802" max="12802" width="9" style="8"/>
    <col min="12803" max="12803" width="13.77734375" style="8" customWidth="1"/>
    <col min="12804" max="13056" width="9" style="8"/>
    <col min="13057" max="13057" width="12.33203125" style="8" customWidth="1"/>
    <col min="13058" max="13058" width="9" style="8"/>
    <col min="13059" max="13059" width="13.77734375" style="8" customWidth="1"/>
    <col min="13060" max="13312" width="9" style="8"/>
    <col min="13313" max="13313" width="12.33203125" style="8" customWidth="1"/>
    <col min="13314" max="13314" width="9" style="8"/>
    <col min="13315" max="13315" width="13.77734375" style="8" customWidth="1"/>
    <col min="13316" max="13568" width="9" style="8"/>
    <col min="13569" max="13569" width="12.33203125" style="8" customWidth="1"/>
    <col min="13570" max="13570" width="9" style="8"/>
    <col min="13571" max="13571" width="13.77734375" style="8" customWidth="1"/>
    <col min="13572" max="13824" width="9" style="8"/>
    <col min="13825" max="13825" width="12.33203125" style="8" customWidth="1"/>
    <col min="13826" max="13826" width="9" style="8"/>
    <col min="13827" max="13827" width="13.77734375" style="8" customWidth="1"/>
    <col min="13828" max="14080" width="9" style="8"/>
    <col min="14081" max="14081" width="12.33203125" style="8" customWidth="1"/>
    <col min="14082" max="14082" width="9" style="8"/>
    <col min="14083" max="14083" width="13.77734375" style="8" customWidth="1"/>
    <col min="14084" max="14336" width="9" style="8"/>
    <col min="14337" max="14337" width="12.33203125" style="8" customWidth="1"/>
    <col min="14338" max="14338" width="9" style="8"/>
    <col min="14339" max="14339" width="13.77734375" style="8" customWidth="1"/>
    <col min="14340" max="14592" width="9" style="8"/>
    <col min="14593" max="14593" width="12.33203125" style="8" customWidth="1"/>
    <col min="14594" max="14594" width="9" style="8"/>
    <col min="14595" max="14595" width="13.77734375" style="8" customWidth="1"/>
    <col min="14596" max="14848" width="9" style="8"/>
    <col min="14849" max="14849" width="12.33203125" style="8" customWidth="1"/>
    <col min="14850" max="14850" width="9" style="8"/>
    <col min="14851" max="14851" width="13.77734375" style="8" customWidth="1"/>
    <col min="14852" max="15104" width="9" style="8"/>
    <col min="15105" max="15105" width="12.33203125" style="8" customWidth="1"/>
    <col min="15106" max="15106" width="9" style="8"/>
    <col min="15107" max="15107" width="13.77734375" style="8" customWidth="1"/>
    <col min="15108" max="15360" width="9" style="8"/>
    <col min="15361" max="15361" width="12.33203125" style="8" customWidth="1"/>
    <col min="15362" max="15362" width="9" style="8"/>
    <col min="15363" max="15363" width="13.77734375" style="8" customWidth="1"/>
    <col min="15364" max="15616" width="9" style="8"/>
    <col min="15617" max="15617" width="12.33203125" style="8" customWidth="1"/>
    <col min="15618" max="15618" width="9" style="8"/>
    <col min="15619" max="15619" width="13.77734375" style="8" customWidth="1"/>
    <col min="15620" max="15872" width="9" style="8"/>
    <col min="15873" max="15873" width="12.33203125" style="8" customWidth="1"/>
    <col min="15874" max="15874" width="9" style="8"/>
    <col min="15875" max="15875" width="13.77734375" style="8" customWidth="1"/>
    <col min="15876" max="16128" width="9" style="8"/>
    <col min="16129" max="16129" width="12.33203125" style="8" customWidth="1"/>
    <col min="16130" max="16130" width="9" style="8"/>
    <col min="16131" max="16131" width="13.77734375" style="8" customWidth="1"/>
    <col min="16132" max="16384" width="9" style="8"/>
  </cols>
  <sheetData>
    <row r="1" spans="1:7" ht="16.8" thickBot="1">
      <c r="A1" s="170" t="s">
        <v>46</v>
      </c>
      <c r="B1" s="170"/>
      <c r="C1" s="57">
        <v>1050009</v>
      </c>
    </row>
    <row r="2" spans="1:7">
      <c r="A2" s="164"/>
      <c r="B2" s="164"/>
    </row>
    <row r="3" spans="1:7" ht="16.8" thickBot="1">
      <c r="A3" s="37" t="s">
        <v>47</v>
      </c>
    </row>
    <row r="4" spans="1:7" ht="16.8" thickBot="1">
      <c r="B4" s="14" t="s">
        <v>48</v>
      </c>
      <c r="C4" s="15" t="str">
        <f>VLOOKUP($C$1,員工成績,2,FALSE)</f>
        <v>林子杰</v>
      </c>
      <c r="D4" s="14" t="s">
        <v>77</v>
      </c>
      <c r="E4" s="15">
        <f>VLOOKUP($C$1,員工成績,8,FALSE)</f>
        <v>425</v>
      </c>
      <c r="F4" s="14" t="s">
        <v>61</v>
      </c>
      <c r="G4" s="15">
        <f>VLOOKUP($C$1,員工成績,10,FALSE)</f>
        <v>1625</v>
      </c>
    </row>
    <row r="5" spans="1:7" ht="16.8" thickBot="1">
      <c r="B5" s="14" t="s">
        <v>50</v>
      </c>
      <c r="C5" s="15">
        <f>VLOOKUP($C$1,員工成績,3,FALSE)</f>
        <v>78</v>
      </c>
      <c r="D5" s="14" t="s">
        <v>78</v>
      </c>
      <c r="E5" s="15">
        <f>VLOOKUP($C$1,員工成績,9,FALSE)</f>
        <v>85</v>
      </c>
      <c r="F5" s="14" t="s">
        <v>62</v>
      </c>
      <c r="G5" s="15">
        <f>VLOOKUP($C$1,員工成績,11,FALSE)</f>
        <v>85.526315789473685</v>
      </c>
    </row>
    <row r="6" spans="1:7" ht="16.8" thickBot="1">
      <c r="B6" s="14" t="s">
        <v>52</v>
      </c>
      <c r="C6" s="15">
        <f>VLOOKUP($C$1,員工成績,4,FALSE)</f>
        <v>80</v>
      </c>
      <c r="D6" s="14" t="s">
        <v>79</v>
      </c>
      <c r="E6" s="15">
        <f>VLOOKUP($C$1,員工成績,12,FALSE)</f>
        <v>7</v>
      </c>
      <c r="F6" s="14" t="s">
        <v>63</v>
      </c>
      <c r="G6" s="15">
        <f>VLOOKUP($C$1,員工成績,13,FALSE)</f>
        <v>6</v>
      </c>
    </row>
    <row r="7" spans="1:7" ht="16.8" thickBot="1">
      <c r="B7" s="14" t="s">
        <v>54</v>
      </c>
      <c r="C7" s="15">
        <f>VLOOKUP($C$1,員工成績,5,FALSE)</f>
        <v>95</v>
      </c>
    </row>
    <row r="8" spans="1:7" ht="16.8" thickBot="1">
      <c r="B8" s="14" t="s">
        <v>55</v>
      </c>
      <c r="C8" s="15">
        <f>VLOOKUP($C$1,員工成績,6,FALSE)</f>
        <v>80</v>
      </c>
    </row>
    <row r="9" spans="1:7">
      <c r="B9" s="14" t="s">
        <v>56</v>
      </c>
      <c r="C9" s="15">
        <f>VLOOKUP($C$1,員工成績,7,FALSE)</f>
        <v>92</v>
      </c>
    </row>
  </sheetData>
  <mergeCells count="2">
    <mergeCell ref="A1:B1"/>
    <mergeCell ref="A2:B2"/>
  </mergeCells>
  <phoneticPr fontId="6" type="noConversion"/>
  <pageMargins left="0.75" right="0.75" top="1" bottom="1" header="0.5" footer="0.5"/>
  <pageSetup paperSize="9" orientation="portrait" horizontalDpi="0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500-000000000000}">
          <x14:formula1>
            <xm:f>'資料1.計算員工在職訓練成績 '!$A$3:$A$14</xm:f>
          </x14:formula1>
          <xm:sqref>C1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K13"/>
  <sheetViews>
    <sheetView workbookViewId="0">
      <selection activeCell="E2" sqref="E2"/>
    </sheetView>
  </sheetViews>
  <sheetFormatPr defaultColWidth="9" defaultRowHeight="16.2"/>
  <cols>
    <col min="1" max="2" width="9" style="40"/>
    <col min="3" max="3" width="9.44140625" style="40" bestFit="1" customWidth="1"/>
    <col min="4" max="4" width="12.77734375" style="40" bestFit="1" customWidth="1"/>
    <col min="5" max="5" width="12.33203125" style="40" customWidth="1"/>
    <col min="6" max="6" width="12" style="40" customWidth="1"/>
    <col min="7" max="9" width="9" style="40"/>
    <col min="10" max="10" width="15.44140625" style="40" customWidth="1"/>
    <col min="11" max="11" width="16.21875" style="78" customWidth="1"/>
    <col min="12" max="16384" width="9" style="40"/>
  </cols>
  <sheetData>
    <row r="1" spans="1:11" ht="20.399999999999999" thickTop="1">
      <c r="A1" s="58" t="s">
        <v>415</v>
      </c>
      <c r="B1" s="59" t="s">
        <v>416</v>
      </c>
      <c r="C1" s="60" t="s">
        <v>417</v>
      </c>
      <c r="D1" s="60" t="s">
        <v>418</v>
      </c>
      <c r="E1" s="60" t="s">
        <v>419</v>
      </c>
      <c r="F1" s="61" t="s">
        <v>420</v>
      </c>
      <c r="G1" s="62"/>
      <c r="J1" s="171" t="s">
        <v>421</v>
      </c>
      <c r="K1" s="171"/>
    </row>
    <row r="2" spans="1:11">
      <c r="A2" s="63">
        <v>1</v>
      </c>
      <c r="B2" s="80" t="s">
        <v>425</v>
      </c>
      <c r="C2" s="64">
        <v>27048</v>
      </c>
      <c r="D2" s="65">
        <v>397699</v>
      </c>
      <c r="E2" s="66">
        <f>VLOOKUP(D2,$J$3:$K$13,2,TRUE)*D2</f>
        <v>2982.7424999999998</v>
      </c>
      <c r="F2" s="67">
        <f>C2+E2</f>
        <v>30030.7425</v>
      </c>
      <c r="J2" s="68" t="s">
        <v>418</v>
      </c>
      <c r="K2" s="69" t="s">
        <v>422</v>
      </c>
    </row>
    <row r="3" spans="1:11">
      <c r="A3" s="63">
        <v>2</v>
      </c>
      <c r="B3" s="82" t="s">
        <v>433</v>
      </c>
      <c r="C3" s="64">
        <v>32015</v>
      </c>
      <c r="D3" s="65">
        <v>273434</v>
      </c>
      <c r="E3" s="66">
        <f t="shared" ref="E3:E11" si="0">VLOOKUP(D3,$J$3:$K$13,2,TRUE)*D3</f>
        <v>1230.453</v>
      </c>
      <c r="F3" s="67">
        <f t="shared" ref="F3:F11" si="1">C3+E3</f>
        <v>33245.453000000001</v>
      </c>
      <c r="J3" s="70">
        <v>0</v>
      </c>
      <c r="K3" s="71">
        <v>0</v>
      </c>
    </row>
    <row r="4" spans="1:11">
      <c r="A4" s="63">
        <v>3</v>
      </c>
      <c r="B4" s="80" t="s">
        <v>432</v>
      </c>
      <c r="C4" s="64">
        <v>28386</v>
      </c>
      <c r="D4" s="65">
        <v>537560</v>
      </c>
      <c r="E4" s="66">
        <f t="shared" si="0"/>
        <v>6450.72</v>
      </c>
      <c r="F4" s="67">
        <f t="shared" si="1"/>
        <v>34836.720000000001</v>
      </c>
      <c r="J4" s="70">
        <v>100000</v>
      </c>
      <c r="K4" s="83">
        <v>2E-3</v>
      </c>
    </row>
    <row r="5" spans="1:11" ht="16.8" thickBot="1">
      <c r="A5" s="63">
        <v>4</v>
      </c>
      <c r="B5" s="79" t="s">
        <v>424</v>
      </c>
      <c r="C5" s="73">
        <v>26458</v>
      </c>
      <c r="D5" s="65">
        <v>909117</v>
      </c>
      <c r="E5" s="66">
        <f t="shared" si="0"/>
        <v>27273.51</v>
      </c>
      <c r="F5" s="67">
        <f t="shared" si="1"/>
        <v>53731.509999999995</v>
      </c>
      <c r="J5" s="70">
        <v>200000</v>
      </c>
      <c r="K5" s="83">
        <v>4.4999999999999997E-3</v>
      </c>
    </row>
    <row r="6" spans="1:11" ht="16.8" thickTop="1">
      <c r="A6" s="63">
        <v>5</v>
      </c>
      <c r="B6" s="82" t="s">
        <v>431</v>
      </c>
      <c r="C6" s="64">
        <v>43620</v>
      </c>
      <c r="D6" s="65">
        <v>492568</v>
      </c>
      <c r="E6" s="66">
        <f t="shared" si="0"/>
        <v>4925.68</v>
      </c>
      <c r="F6" s="67">
        <f t="shared" si="1"/>
        <v>48545.68</v>
      </c>
      <c r="J6" s="70">
        <v>300000</v>
      </c>
      <c r="K6" s="83">
        <v>7.4999999999999997E-3</v>
      </c>
    </row>
    <row r="7" spans="1:11">
      <c r="A7" s="63">
        <v>6</v>
      </c>
      <c r="B7" s="80" t="s">
        <v>426</v>
      </c>
      <c r="C7" s="64">
        <v>30143</v>
      </c>
      <c r="D7" s="65">
        <v>723050</v>
      </c>
      <c r="E7" s="66">
        <f t="shared" si="0"/>
        <v>12291.85</v>
      </c>
      <c r="F7" s="67">
        <f t="shared" si="1"/>
        <v>42434.85</v>
      </c>
      <c r="J7" s="70">
        <v>400000</v>
      </c>
      <c r="K7" s="83">
        <v>0.01</v>
      </c>
    </row>
    <row r="8" spans="1:11">
      <c r="A8" s="63">
        <v>7</v>
      </c>
      <c r="B8" s="80" t="s">
        <v>427</v>
      </c>
      <c r="C8" s="64">
        <v>43885</v>
      </c>
      <c r="D8" s="65">
        <v>793491</v>
      </c>
      <c r="E8" s="66">
        <f t="shared" si="0"/>
        <v>13489.347000000002</v>
      </c>
      <c r="F8" s="67">
        <f t="shared" si="1"/>
        <v>57374.347000000002</v>
      </c>
      <c r="J8" s="70">
        <v>500000</v>
      </c>
      <c r="K8" s="83">
        <v>1.2E-2</v>
      </c>
    </row>
    <row r="9" spans="1:11">
      <c r="A9" s="63">
        <v>8</v>
      </c>
      <c r="B9" s="82" t="s">
        <v>430</v>
      </c>
      <c r="C9" s="64">
        <v>30095</v>
      </c>
      <c r="D9" s="65">
        <v>819587</v>
      </c>
      <c r="E9" s="66">
        <f t="shared" si="0"/>
        <v>20489.675000000003</v>
      </c>
      <c r="F9" s="67">
        <f t="shared" si="1"/>
        <v>50584.675000000003</v>
      </c>
      <c r="J9" s="70">
        <v>600000</v>
      </c>
      <c r="K9" s="83">
        <v>1.4500000000000001E-2</v>
      </c>
    </row>
    <row r="10" spans="1:11">
      <c r="A10" s="63">
        <v>9</v>
      </c>
      <c r="B10" s="80" t="s">
        <v>428</v>
      </c>
      <c r="C10" s="64">
        <v>40337</v>
      </c>
      <c r="D10" s="65">
        <v>491597</v>
      </c>
      <c r="E10" s="66">
        <f t="shared" si="0"/>
        <v>4915.97</v>
      </c>
      <c r="F10" s="67">
        <f t="shared" si="1"/>
        <v>45252.97</v>
      </c>
      <c r="J10" s="70">
        <v>700000</v>
      </c>
      <c r="K10" s="83">
        <v>1.7000000000000001E-2</v>
      </c>
    </row>
    <row r="11" spans="1:11" ht="16.8" thickBot="1">
      <c r="A11" s="72">
        <v>10</v>
      </c>
      <c r="B11" s="81" t="s">
        <v>429</v>
      </c>
      <c r="C11" s="64">
        <v>36376</v>
      </c>
      <c r="D11" s="74">
        <v>607643</v>
      </c>
      <c r="E11" s="66">
        <f t="shared" si="0"/>
        <v>8810.8235000000004</v>
      </c>
      <c r="F11" s="67">
        <f t="shared" si="1"/>
        <v>45186.823499999999</v>
      </c>
      <c r="J11" s="70">
        <v>800000</v>
      </c>
      <c r="K11" s="83">
        <v>2.5000000000000001E-2</v>
      </c>
    </row>
    <row r="12" spans="1:11" ht="17.399999999999999" thickTop="1" thickBot="1">
      <c r="A12" s="75" t="s">
        <v>423</v>
      </c>
      <c r="B12" s="76"/>
      <c r="C12" s="77">
        <f>SUM(C2:C10)</f>
        <v>301987</v>
      </c>
      <c r="D12" s="77">
        <f t="shared" ref="D12:F12" si="2">SUM(D2:D10)</f>
        <v>5438103</v>
      </c>
      <c r="E12" s="77">
        <f t="shared" si="2"/>
        <v>94049.947499999995</v>
      </c>
      <c r="F12" s="77">
        <f t="shared" si="2"/>
        <v>396036.94750000001</v>
      </c>
      <c r="J12" s="70">
        <v>900000</v>
      </c>
      <c r="K12" s="83">
        <v>0.03</v>
      </c>
    </row>
    <row r="13" spans="1:11" ht="16.8" thickTop="1">
      <c r="J13" s="70">
        <v>1000000</v>
      </c>
      <c r="K13" s="83">
        <v>0.04</v>
      </c>
    </row>
  </sheetData>
  <mergeCells count="1">
    <mergeCell ref="J1:K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K13"/>
  <sheetViews>
    <sheetView workbookViewId="0">
      <selection activeCell="F15" sqref="F15"/>
    </sheetView>
  </sheetViews>
  <sheetFormatPr defaultColWidth="9" defaultRowHeight="16.2"/>
  <cols>
    <col min="1" max="2" width="9" style="40"/>
    <col min="3" max="3" width="9.44140625" style="40" bestFit="1" customWidth="1"/>
    <col min="4" max="4" width="12.77734375" style="40" bestFit="1" customWidth="1"/>
    <col min="5" max="5" width="12.33203125" style="40" customWidth="1"/>
    <col min="6" max="6" width="12" style="40" customWidth="1"/>
    <col min="7" max="9" width="9" style="40"/>
    <col min="10" max="10" width="15.44140625" style="40" customWidth="1"/>
    <col min="11" max="11" width="16.21875" style="78" customWidth="1"/>
    <col min="12" max="16384" width="9" style="40"/>
  </cols>
  <sheetData>
    <row r="1" spans="1:11" ht="20.399999999999999" thickTop="1">
      <c r="A1" s="58" t="s">
        <v>415</v>
      </c>
      <c r="B1" s="59" t="s">
        <v>416</v>
      </c>
      <c r="C1" s="60" t="s">
        <v>417</v>
      </c>
      <c r="D1" s="60" t="s">
        <v>418</v>
      </c>
      <c r="E1" s="60" t="s">
        <v>419</v>
      </c>
      <c r="F1" s="61" t="s">
        <v>420</v>
      </c>
      <c r="G1" s="62"/>
      <c r="J1" s="171" t="s">
        <v>421</v>
      </c>
      <c r="K1" s="171"/>
    </row>
    <row r="2" spans="1:11">
      <c r="A2" s="63">
        <v>1</v>
      </c>
      <c r="B2" s="80" t="s">
        <v>434</v>
      </c>
      <c r="C2" s="64">
        <v>43492</v>
      </c>
      <c r="D2" s="65">
        <v>397699</v>
      </c>
      <c r="E2" s="66">
        <v>710276</v>
      </c>
      <c r="F2" s="67">
        <f>C2+E2</f>
        <v>753768</v>
      </c>
      <c r="J2" s="68" t="s">
        <v>418</v>
      </c>
      <c r="K2" s="69" t="s">
        <v>422</v>
      </c>
    </row>
    <row r="3" spans="1:11">
      <c r="A3" s="63">
        <v>2</v>
      </c>
      <c r="B3" s="82" t="s">
        <v>441</v>
      </c>
      <c r="C3" s="64">
        <v>41384</v>
      </c>
      <c r="D3" s="65">
        <v>273434</v>
      </c>
      <c r="E3" s="66">
        <v>495509</v>
      </c>
      <c r="F3" s="67">
        <f t="shared" ref="F3:F11" si="0">C3+E3</f>
        <v>536893</v>
      </c>
      <c r="J3" s="70">
        <v>0</v>
      </c>
      <c r="K3" s="71">
        <v>0</v>
      </c>
    </row>
    <row r="4" spans="1:11">
      <c r="A4" s="63">
        <v>3</v>
      </c>
      <c r="B4" s="80" t="s">
        <v>435</v>
      </c>
      <c r="C4" s="64">
        <v>32315</v>
      </c>
      <c r="D4" s="65">
        <v>537560</v>
      </c>
      <c r="E4" s="66">
        <v>513546</v>
      </c>
      <c r="F4" s="67">
        <f t="shared" si="0"/>
        <v>545861</v>
      </c>
      <c r="J4" s="70">
        <v>100000</v>
      </c>
      <c r="K4" s="83">
        <v>2E-3</v>
      </c>
    </row>
    <row r="5" spans="1:11">
      <c r="A5" s="63">
        <v>4</v>
      </c>
      <c r="B5" s="79" t="s">
        <v>442</v>
      </c>
      <c r="C5" s="64">
        <v>36527</v>
      </c>
      <c r="D5" s="65">
        <v>909117</v>
      </c>
      <c r="E5" s="66">
        <v>517639</v>
      </c>
      <c r="F5" s="67">
        <f t="shared" si="0"/>
        <v>554166</v>
      </c>
      <c r="J5" s="70">
        <v>200000</v>
      </c>
      <c r="K5" s="83">
        <v>4.4999999999999997E-3</v>
      </c>
    </row>
    <row r="6" spans="1:11">
      <c r="A6" s="63">
        <v>5</v>
      </c>
      <c r="B6" s="82" t="s">
        <v>443</v>
      </c>
      <c r="C6" s="64">
        <v>31749</v>
      </c>
      <c r="D6" s="65">
        <v>492568</v>
      </c>
      <c r="E6" s="66">
        <v>717133</v>
      </c>
      <c r="F6" s="67">
        <f t="shared" si="0"/>
        <v>748882</v>
      </c>
      <c r="J6" s="70">
        <v>300000</v>
      </c>
      <c r="K6" s="83">
        <v>7.4999999999999997E-3</v>
      </c>
    </row>
    <row r="7" spans="1:11">
      <c r="A7" s="63">
        <v>6</v>
      </c>
      <c r="B7" s="80" t="s">
        <v>436</v>
      </c>
      <c r="C7" s="64">
        <v>34111</v>
      </c>
      <c r="D7" s="65">
        <v>723050</v>
      </c>
      <c r="E7" s="66">
        <v>515697</v>
      </c>
      <c r="F7" s="67">
        <f t="shared" si="0"/>
        <v>549808</v>
      </c>
      <c r="J7" s="70">
        <v>400000</v>
      </c>
      <c r="K7" s="83">
        <v>0.01</v>
      </c>
    </row>
    <row r="8" spans="1:11">
      <c r="A8" s="63">
        <v>7</v>
      </c>
      <c r="B8" s="80" t="s">
        <v>437</v>
      </c>
      <c r="C8" s="64">
        <v>36350</v>
      </c>
      <c r="D8" s="65">
        <v>793491</v>
      </c>
      <c r="E8" s="66">
        <v>686025</v>
      </c>
      <c r="F8" s="67">
        <f t="shared" si="0"/>
        <v>722375</v>
      </c>
      <c r="J8" s="70">
        <v>500000</v>
      </c>
      <c r="K8" s="83">
        <v>1.2E-2</v>
      </c>
    </row>
    <row r="9" spans="1:11">
      <c r="A9" s="63">
        <v>8</v>
      </c>
      <c r="B9" s="82" t="s">
        <v>438</v>
      </c>
      <c r="C9" s="64">
        <v>39706</v>
      </c>
      <c r="D9" s="65">
        <v>819587</v>
      </c>
      <c r="E9" s="66">
        <v>644878</v>
      </c>
      <c r="F9" s="67">
        <f t="shared" si="0"/>
        <v>684584</v>
      </c>
      <c r="J9" s="70">
        <v>600000</v>
      </c>
      <c r="K9" s="83">
        <v>1.4500000000000001E-2</v>
      </c>
    </row>
    <row r="10" spans="1:11">
      <c r="A10" s="63">
        <v>9</v>
      </c>
      <c r="B10" s="80" t="s">
        <v>439</v>
      </c>
      <c r="C10" s="64">
        <v>30973</v>
      </c>
      <c r="D10" s="65">
        <v>491597</v>
      </c>
      <c r="E10" s="66">
        <v>702155</v>
      </c>
      <c r="F10" s="67">
        <f t="shared" si="0"/>
        <v>733128</v>
      </c>
      <c r="J10" s="70">
        <v>700000</v>
      </c>
      <c r="K10" s="83">
        <v>1.7000000000000001E-2</v>
      </c>
    </row>
    <row r="11" spans="1:11" ht="16.8" thickBot="1">
      <c r="A11" s="72">
        <v>10</v>
      </c>
      <c r="B11" s="81" t="s">
        <v>440</v>
      </c>
      <c r="C11" s="64">
        <v>32091</v>
      </c>
      <c r="D11" s="74">
        <v>607643</v>
      </c>
      <c r="E11" s="66">
        <v>618657</v>
      </c>
      <c r="F11" s="67">
        <f t="shared" si="0"/>
        <v>650748</v>
      </c>
      <c r="J11" s="70">
        <v>800000</v>
      </c>
      <c r="K11" s="83">
        <v>2.5000000000000001E-2</v>
      </c>
    </row>
    <row r="12" spans="1:11" ht="17.399999999999999" thickTop="1" thickBot="1">
      <c r="A12" s="75" t="s">
        <v>423</v>
      </c>
      <c r="B12" s="76"/>
      <c r="C12" s="77">
        <f>SUM(C2:C10)</f>
        <v>326607</v>
      </c>
      <c r="D12" s="77">
        <f t="shared" ref="D12:F12" si="1">SUM(D2:D10)</f>
        <v>5438103</v>
      </c>
      <c r="E12" s="77">
        <f t="shared" si="1"/>
        <v>5502858</v>
      </c>
      <c r="F12" s="77">
        <f t="shared" si="1"/>
        <v>5829465</v>
      </c>
      <c r="J12" s="70">
        <v>900000</v>
      </c>
      <c r="K12" s="83">
        <v>0.03</v>
      </c>
    </row>
    <row r="13" spans="1:11" ht="16.8" thickTop="1">
      <c r="J13" s="70">
        <v>1000000</v>
      </c>
      <c r="K13" s="83">
        <v>0.04</v>
      </c>
    </row>
  </sheetData>
  <mergeCells count="1">
    <mergeCell ref="J1:K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  <pageSetUpPr fitToPage="1"/>
  </sheetPr>
  <dimension ref="A1:O23"/>
  <sheetViews>
    <sheetView zoomScale="80" zoomScaleNormal="80" workbookViewId="0">
      <selection activeCell="M28" sqref="M28"/>
    </sheetView>
  </sheetViews>
  <sheetFormatPr defaultColWidth="9" defaultRowHeight="16.2"/>
  <cols>
    <col min="1" max="2" width="11.109375" style="8" customWidth="1"/>
    <col min="3" max="3" width="13.109375" style="8" customWidth="1"/>
    <col min="4" max="4" width="17.109375" style="8" customWidth="1"/>
    <col min="5" max="5" width="15.109375" style="8" customWidth="1"/>
    <col min="6" max="6" width="11.109375" style="8" customWidth="1"/>
    <col min="7" max="7" width="13.109375" style="8" customWidth="1"/>
    <col min="8" max="8" width="26.88671875" style="8" customWidth="1"/>
    <col min="9" max="9" width="15.109375" style="23" customWidth="1"/>
    <col min="10" max="10" width="19.109375" style="23" bestFit="1" customWidth="1"/>
    <col min="11" max="12" width="15" style="8" bestFit="1" customWidth="1"/>
    <col min="13" max="13" width="9" style="8"/>
    <col min="14" max="14" width="38.88671875" style="8" bestFit="1" customWidth="1"/>
    <col min="15" max="16384" width="9" style="8"/>
  </cols>
  <sheetData>
    <row r="1" spans="1:15">
      <c r="A1" s="103">
        <v>1</v>
      </c>
      <c r="B1" s="103">
        <v>2</v>
      </c>
      <c r="C1" s="103">
        <v>3</v>
      </c>
      <c r="D1" s="103">
        <v>4</v>
      </c>
      <c r="E1" s="103">
        <v>5</v>
      </c>
      <c r="F1" s="103">
        <v>6</v>
      </c>
      <c r="G1" s="103">
        <v>7</v>
      </c>
      <c r="H1" s="103">
        <v>8</v>
      </c>
      <c r="I1" s="103">
        <v>9</v>
      </c>
      <c r="J1" s="103">
        <v>10</v>
      </c>
      <c r="K1" s="103">
        <v>11</v>
      </c>
      <c r="L1" s="103">
        <v>12</v>
      </c>
      <c r="M1" s="103">
        <v>13</v>
      </c>
      <c r="N1" s="103">
        <v>14</v>
      </c>
    </row>
    <row r="2" spans="1:1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1:15">
      <c r="A3" s="48" t="s">
        <v>143</v>
      </c>
      <c r="B3" s="48" t="s">
        <v>144</v>
      </c>
      <c r="C3" s="48" t="s">
        <v>145</v>
      </c>
      <c r="D3" s="48" t="s">
        <v>146</v>
      </c>
      <c r="E3" s="48" t="s">
        <v>147</v>
      </c>
      <c r="F3" s="48" t="s">
        <v>148</v>
      </c>
      <c r="G3" s="48" t="s">
        <v>149</v>
      </c>
      <c r="H3" s="48" t="s">
        <v>150</v>
      </c>
      <c r="I3" s="48" t="s">
        <v>151</v>
      </c>
      <c r="J3" s="48" t="s">
        <v>152</v>
      </c>
      <c r="K3" s="48" t="s">
        <v>153</v>
      </c>
      <c r="L3" s="48" t="s">
        <v>154</v>
      </c>
      <c r="M3" s="48" t="s">
        <v>489</v>
      </c>
      <c r="N3" s="48" t="s">
        <v>707</v>
      </c>
    </row>
    <row r="4" spans="1:15">
      <c r="A4" s="104" t="s">
        <v>155</v>
      </c>
      <c r="B4" s="104" t="s">
        <v>156</v>
      </c>
      <c r="C4" s="104" t="s">
        <v>157</v>
      </c>
      <c r="D4" s="104" t="s">
        <v>158</v>
      </c>
      <c r="E4" s="104">
        <v>100</v>
      </c>
      <c r="F4" s="104" t="s">
        <v>159</v>
      </c>
      <c r="G4" s="104" t="s">
        <v>160</v>
      </c>
      <c r="H4" s="105" t="s">
        <v>161</v>
      </c>
      <c r="I4" s="104">
        <v>946499656</v>
      </c>
      <c r="J4" s="104">
        <v>604246</v>
      </c>
      <c r="K4" s="104">
        <v>29356582</v>
      </c>
      <c r="L4" s="104">
        <v>29204547</v>
      </c>
      <c r="M4" s="106">
        <v>1</v>
      </c>
      <c r="N4" s="8" t="str">
        <f>E4&amp;F4&amp;G4&amp;H4</f>
        <v>100台北市中正區新生南路1段162號</v>
      </c>
    </row>
    <row r="5" spans="1:15">
      <c r="A5" s="104" t="s">
        <v>162</v>
      </c>
      <c r="B5" s="104" t="s">
        <v>163</v>
      </c>
      <c r="C5" s="104" t="s">
        <v>164</v>
      </c>
      <c r="D5" s="104" t="s">
        <v>165</v>
      </c>
      <c r="E5" s="104" t="s">
        <v>166</v>
      </c>
      <c r="F5" s="104" t="s">
        <v>167</v>
      </c>
      <c r="G5" s="104" t="s">
        <v>168</v>
      </c>
      <c r="H5" s="105" t="s">
        <v>169</v>
      </c>
      <c r="I5" s="104">
        <v>966669184</v>
      </c>
      <c r="J5" s="104">
        <v>135975</v>
      </c>
      <c r="K5" s="104">
        <v>29370068</v>
      </c>
      <c r="L5" s="104">
        <v>29828639</v>
      </c>
      <c r="M5" s="106">
        <v>2</v>
      </c>
      <c r="N5" s="8" t="str">
        <f t="shared" ref="N5:N15" si="0">E5&amp;F5&amp;G5&amp;H5</f>
        <v>244台北縣林口鄉中正路115號</v>
      </c>
    </row>
    <row r="6" spans="1:15">
      <c r="A6" s="104" t="s">
        <v>170</v>
      </c>
      <c r="B6" s="104" t="s">
        <v>171</v>
      </c>
      <c r="C6" s="104" t="s">
        <v>172</v>
      </c>
      <c r="D6" s="104" t="s">
        <v>173</v>
      </c>
      <c r="E6" s="104" t="s">
        <v>174</v>
      </c>
      <c r="F6" s="104" t="s">
        <v>159</v>
      </c>
      <c r="G6" s="104" t="s">
        <v>175</v>
      </c>
      <c r="H6" s="105" t="s">
        <v>176</v>
      </c>
      <c r="I6" s="104">
        <v>906909227</v>
      </c>
      <c r="J6" s="104">
        <v>326587</v>
      </c>
      <c r="K6" s="104">
        <v>29811896</v>
      </c>
      <c r="L6" s="104">
        <v>29167400</v>
      </c>
      <c r="M6" s="106">
        <v>3</v>
      </c>
      <c r="N6" s="8" t="str">
        <f t="shared" si="0"/>
        <v>104台北市中山區林森北路573號</v>
      </c>
    </row>
    <row r="7" spans="1:15">
      <c r="A7" s="104" t="s">
        <v>177</v>
      </c>
      <c r="B7" s="104" t="s">
        <v>178</v>
      </c>
      <c r="C7" s="104" t="s">
        <v>179</v>
      </c>
      <c r="D7" s="104" t="s">
        <v>180</v>
      </c>
      <c r="E7" s="104" t="s">
        <v>181</v>
      </c>
      <c r="F7" s="104" t="s">
        <v>167</v>
      </c>
      <c r="G7" s="104" t="s">
        <v>182</v>
      </c>
      <c r="H7" s="105" t="s">
        <v>183</v>
      </c>
      <c r="I7" s="104">
        <v>918330345</v>
      </c>
      <c r="J7" s="104">
        <v>256256</v>
      </c>
      <c r="K7" s="104">
        <v>29636652</v>
      </c>
      <c r="L7" s="104">
        <v>29663584</v>
      </c>
      <c r="M7" s="106">
        <v>4</v>
      </c>
      <c r="N7" s="8" t="str">
        <f t="shared" si="0"/>
        <v>235台北縣中和市民樂路17號</v>
      </c>
    </row>
    <row r="8" spans="1:15">
      <c r="A8" s="104" t="s">
        <v>184</v>
      </c>
      <c r="B8" s="104" t="s">
        <v>185</v>
      </c>
      <c r="C8" s="104" t="s">
        <v>186</v>
      </c>
      <c r="D8" s="104" t="s">
        <v>187</v>
      </c>
      <c r="E8" s="104" t="s">
        <v>188</v>
      </c>
      <c r="F8" s="104" t="s">
        <v>167</v>
      </c>
      <c r="G8" s="104" t="s">
        <v>189</v>
      </c>
      <c r="H8" s="105" t="s">
        <v>190</v>
      </c>
      <c r="I8" s="104">
        <v>935492103</v>
      </c>
      <c r="J8" s="104">
        <v>173405</v>
      </c>
      <c r="K8" s="104">
        <v>29532067</v>
      </c>
      <c r="L8" s="104">
        <v>29236593</v>
      </c>
      <c r="M8" s="106">
        <v>5</v>
      </c>
      <c r="N8" s="8" t="str">
        <f t="shared" si="0"/>
        <v>220台北縣板橋市民族路183號</v>
      </c>
    </row>
    <row r="9" spans="1:15">
      <c r="A9" s="104" t="s">
        <v>191</v>
      </c>
      <c r="B9" s="104" t="s">
        <v>192</v>
      </c>
      <c r="C9" s="104" t="s">
        <v>193</v>
      </c>
      <c r="D9" s="104" t="s">
        <v>173</v>
      </c>
      <c r="E9" s="104" t="s">
        <v>194</v>
      </c>
      <c r="F9" s="104" t="s">
        <v>167</v>
      </c>
      <c r="G9" s="104" t="s">
        <v>195</v>
      </c>
      <c r="H9" s="105" t="s">
        <v>196</v>
      </c>
      <c r="I9" s="104">
        <v>971972910</v>
      </c>
      <c r="J9" s="104">
        <v>614996</v>
      </c>
      <c r="K9" s="104">
        <v>29335800</v>
      </c>
      <c r="L9" s="104">
        <v>29085939</v>
      </c>
      <c r="M9" s="106">
        <v>6</v>
      </c>
      <c r="N9" s="8" t="str">
        <f t="shared" si="0"/>
        <v>241台北縣三重市中山路14號</v>
      </c>
    </row>
    <row r="10" spans="1:15">
      <c r="A10" s="104" t="s">
        <v>197</v>
      </c>
      <c r="B10" s="104" t="s">
        <v>198</v>
      </c>
      <c r="C10" s="104" t="s">
        <v>199</v>
      </c>
      <c r="D10" s="104" t="s">
        <v>165</v>
      </c>
      <c r="E10" s="104" t="s">
        <v>200</v>
      </c>
      <c r="F10" s="104" t="s">
        <v>159</v>
      </c>
      <c r="G10" s="104" t="s">
        <v>201</v>
      </c>
      <c r="H10" s="105" t="s">
        <v>202</v>
      </c>
      <c r="I10" s="104">
        <v>913498313</v>
      </c>
      <c r="J10" s="104">
        <v>214865</v>
      </c>
      <c r="K10" s="104">
        <v>29704588</v>
      </c>
      <c r="L10" s="104">
        <v>29758907</v>
      </c>
      <c r="M10" s="106">
        <v>7</v>
      </c>
      <c r="N10" s="8" t="str">
        <f t="shared" si="0"/>
        <v>105台北市松山區南京東路5段311號</v>
      </c>
    </row>
    <row r="11" spans="1:15">
      <c r="A11" s="104" t="s">
        <v>203</v>
      </c>
      <c r="B11" s="104" t="s">
        <v>204</v>
      </c>
      <c r="C11" s="104" t="s">
        <v>205</v>
      </c>
      <c r="D11" s="104" t="s">
        <v>173</v>
      </c>
      <c r="E11" s="104">
        <v>242</v>
      </c>
      <c r="F11" s="104" t="s">
        <v>167</v>
      </c>
      <c r="G11" s="104" t="s">
        <v>206</v>
      </c>
      <c r="H11" s="105" t="s">
        <v>207</v>
      </c>
      <c r="I11" s="104">
        <v>912333456</v>
      </c>
      <c r="J11" s="104">
        <v>333789</v>
      </c>
      <c r="K11" s="104">
        <v>28282255</v>
      </c>
      <c r="L11" s="104">
        <v>28282266</v>
      </c>
      <c r="M11" s="106">
        <v>8</v>
      </c>
      <c r="N11" s="8" t="str">
        <f t="shared" si="0"/>
        <v>242台北縣新莊市中正路333號</v>
      </c>
    </row>
    <row r="12" spans="1:15">
      <c r="A12" s="104" t="s">
        <v>208</v>
      </c>
      <c r="B12" s="104" t="s">
        <v>209</v>
      </c>
      <c r="C12" s="104" t="s">
        <v>210</v>
      </c>
      <c r="D12" s="104" t="s">
        <v>180</v>
      </c>
      <c r="E12" s="104" t="s">
        <v>211</v>
      </c>
      <c r="F12" s="104" t="s">
        <v>167</v>
      </c>
      <c r="G12" s="104" t="s">
        <v>212</v>
      </c>
      <c r="H12" s="105" t="s">
        <v>213</v>
      </c>
      <c r="I12" s="104">
        <v>983006697</v>
      </c>
      <c r="J12" s="104">
        <v>200718</v>
      </c>
      <c r="K12" s="104">
        <v>29308390</v>
      </c>
      <c r="L12" s="104">
        <v>29237982</v>
      </c>
      <c r="M12" s="106">
        <v>9</v>
      </c>
      <c r="N12" s="8" t="str">
        <f t="shared" si="0"/>
        <v>247台北縣蘆洲市光華路108號</v>
      </c>
    </row>
    <row r="13" spans="1:15">
      <c r="A13" s="104" t="s">
        <v>214</v>
      </c>
      <c r="B13" s="104" t="s">
        <v>215</v>
      </c>
      <c r="C13" s="104" t="s">
        <v>216</v>
      </c>
      <c r="D13" s="104" t="s">
        <v>173</v>
      </c>
      <c r="E13" s="104" t="s">
        <v>194</v>
      </c>
      <c r="F13" s="104" t="s">
        <v>167</v>
      </c>
      <c r="G13" s="104" t="s">
        <v>217</v>
      </c>
      <c r="H13" s="105" t="s">
        <v>218</v>
      </c>
      <c r="I13" s="104">
        <v>904041876</v>
      </c>
      <c r="J13" s="104">
        <v>732728</v>
      </c>
      <c r="K13" s="104">
        <v>29100311</v>
      </c>
      <c r="L13" s="104">
        <v>29802282</v>
      </c>
      <c r="M13" s="106">
        <v>10</v>
      </c>
      <c r="N13" s="8" t="str">
        <f t="shared" si="0"/>
        <v>241台北縣淡水鎮民權路75號</v>
      </c>
    </row>
    <row r="14" spans="1:15">
      <c r="A14" s="104" t="s">
        <v>219</v>
      </c>
      <c r="B14" s="104" t="s">
        <v>220</v>
      </c>
      <c r="C14" s="104" t="s">
        <v>221</v>
      </c>
      <c r="D14" s="104" t="s">
        <v>187</v>
      </c>
      <c r="E14" s="104" t="s">
        <v>222</v>
      </c>
      <c r="F14" s="104" t="s">
        <v>167</v>
      </c>
      <c r="G14" s="104" t="s">
        <v>223</v>
      </c>
      <c r="H14" s="105" t="s">
        <v>224</v>
      </c>
      <c r="I14" s="104">
        <v>917349397</v>
      </c>
      <c r="J14" s="104">
        <v>528275</v>
      </c>
      <c r="K14" s="104">
        <v>29354023</v>
      </c>
      <c r="L14" s="104">
        <v>29052886</v>
      </c>
      <c r="M14" s="106">
        <v>11</v>
      </c>
      <c r="N14" s="8" t="str">
        <f t="shared" si="0"/>
        <v>243台北縣泰山鄉工專路84號</v>
      </c>
    </row>
    <row r="15" spans="1:15">
      <c r="A15" s="104" t="s">
        <v>225</v>
      </c>
      <c r="B15" s="104" t="s">
        <v>226</v>
      </c>
      <c r="C15" s="104" t="s">
        <v>227</v>
      </c>
      <c r="D15" s="104" t="s">
        <v>187</v>
      </c>
      <c r="E15" s="104" t="s">
        <v>228</v>
      </c>
      <c r="F15" s="104" t="s">
        <v>167</v>
      </c>
      <c r="G15" s="104" t="s">
        <v>206</v>
      </c>
      <c r="H15" s="105" t="s">
        <v>229</v>
      </c>
      <c r="I15" s="104">
        <v>996248484</v>
      </c>
      <c r="J15" s="104">
        <v>370070</v>
      </c>
      <c r="K15" s="104">
        <v>29351579</v>
      </c>
      <c r="L15" s="104">
        <v>29399272</v>
      </c>
      <c r="M15" s="106">
        <v>12</v>
      </c>
      <c r="N15" s="8" t="str">
        <f t="shared" si="0"/>
        <v>242台北縣新莊市新泰路333號</v>
      </c>
      <c r="O15" s="51"/>
    </row>
    <row r="16" spans="1:15">
      <c r="J16" s="8"/>
    </row>
    <row r="17" spans="9:10">
      <c r="J17" s="8"/>
    </row>
    <row r="18" spans="9:10">
      <c r="J18" s="8"/>
    </row>
    <row r="19" spans="9:10">
      <c r="I19" s="8"/>
      <c r="J19" s="8"/>
    </row>
    <row r="20" spans="9:10">
      <c r="I20" s="8"/>
      <c r="J20" s="8"/>
    </row>
    <row r="21" spans="9:10">
      <c r="I21" s="8"/>
      <c r="J21" s="8"/>
    </row>
    <row r="22" spans="9:10">
      <c r="I22" s="8"/>
      <c r="J22" s="8"/>
    </row>
    <row r="23" spans="9:10">
      <c r="I23" s="8"/>
      <c r="J23" s="8"/>
    </row>
  </sheetData>
  <autoFilter ref="A3:N15" xr:uid="{00000000-0009-0000-0000-000008000000}"/>
  <phoneticPr fontId="6" type="noConversion"/>
  <printOptions horizontalCentered="1"/>
  <pageMargins left="0.55118110236220474" right="0.55118110236220474" top="0.59055118110236227" bottom="0.59055118110236227" header="0.39370078740157483" footer="0.39370078740157483"/>
  <pageSetup paperSize="9" scale="79" orientation="landscape" r:id="rId1"/>
  <headerFooter alignWithMargins="0">
    <oddHeader>&amp;F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G87"/>
  <sheetViews>
    <sheetView zoomScale="75" workbookViewId="0">
      <pane ySplit="1" topLeftCell="A2" activePane="bottomLeft" state="frozen"/>
      <selection activeCell="A2" sqref="A2:A13"/>
      <selection pane="bottomLeft" activeCell="G3" sqref="G3"/>
    </sheetView>
  </sheetViews>
  <sheetFormatPr defaultColWidth="9" defaultRowHeight="16.2"/>
  <cols>
    <col min="1" max="1" width="10" style="23" bestFit="1" customWidth="1"/>
    <col min="2" max="2" width="14.44140625" style="23" bestFit="1" customWidth="1"/>
    <col min="3" max="3" width="19.109375" style="8" bestFit="1" customWidth="1"/>
    <col min="4" max="4" width="41.109375" style="8" bestFit="1" customWidth="1"/>
    <col min="5" max="5" width="10" style="23" bestFit="1" customWidth="1"/>
    <col min="6" max="6" width="10" style="55" bestFit="1" customWidth="1"/>
    <col min="7" max="7" width="14.44140625" style="55" bestFit="1" customWidth="1"/>
    <col min="8" max="16384" width="9" style="8"/>
  </cols>
  <sheetData>
    <row r="1" spans="1:7">
      <c r="A1" s="52" t="s">
        <v>132</v>
      </c>
      <c r="B1" s="53" t="s">
        <v>230</v>
      </c>
      <c r="C1" s="53" t="s">
        <v>133</v>
      </c>
      <c r="D1" s="53" t="s">
        <v>134</v>
      </c>
      <c r="E1" s="53" t="s">
        <v>231</v>
      </c>
      <c r="F1" s="54" t="s">
        <v>232</v>
      </c>
      <c r="G1" s="54" t="s">
        <v>233</v>
      </c>
    </row>
    <row r="2" spans="1:7">
      <c r="A2" s="23" t="s">
        <v>234</v>
      </c>
      <c r="B2" s="23">
        <v>1</v>
      </c>
      <c r="C2" s="8" t="s">
        <v>235</v>
      </c>
      <c r="D2" s="8" t="s">
        <v>236</v>
      </c>
      <c r="E2" s="23" t="s">
        <v>237</v>
      </c>
      <c r="F2" s="55">
        <v>350</v>
      </c>
      <c r="G2" s="55">
        <v>175</v>
      </c>
    </row>
    <row r="3" spans="1:7">
      <c r="A3" s="23" t="s">
        <v>238</v>
      </c>
      <c r="B3" s="23">
        <v>1</v>
      </c>
      <c r="C3" s="8" t="s">
        <v>235</v>
      </c>
      <c r="D3" s="8" t="s">
        <v>239</v>
      </c>
      <c r="E3" s="23" t="s">
        <v>237</v>
      </c>
      <c r="F3" s="55">
        <v>400</v>
      </c>
      <c r="G3" s="55">
        <v>200</v>
      </c>
    </row>
    <row r="4" spans="1:7">
      <c r="A4" s="23" t="s">
        <v>240</v>
      </c>
      <c r="B4" s="23">
        <v>1</v>
      </c>
      <c r="C4" s="8" t="s">
        <v>235</v>
      </c>
      <c r="D4" s="8" t="s">
        <v>241</v>
      </c>
      <c r="E4" s="23" t="s">
        <v>237</v>
      </c>
      <c r="F4" s="55">
        <v>350</v>
      </c>
      <c r="G4" s="55">
        <v>175</v>
      </c>
    </row>
    <row r="5" spans="1:7">
      <c r="A5" s="23" t="s">
        <v>242</v>
      </c>
      <c r="B5" s="23">
        <v>1</v>
      </c>
      <c r="C5" s="8" t="s">
        <v>235</v>
      </c>
      <c r="D5" s="8" t="s">
        <v>243</v>
      </c>
      <c r="E5" s="23" t="s">
        <v>237</v>
      </c>
      <c r="F5" s="55">
        <v>350</v>
      </c>
      <c r="G5" s="55">
        <v>175</v>
      </c>
    </row>
    <row r="6" spans="1:7">
      <c r="A6" s="23" t="s">
        <v>244</v>
      </c>
      <c r="B6" s="23">
        <v>1</v>
      </c>
      <c r="C6" s="8" t="s">
        <v>235</v>
      </c>
      <c r="D6" s="8" t="s">
        <v>245</v>
      </c>
      <c r="E6" s="23" t="s">
        <v>237</v>
      </c>
      <c r="F6" s="55">
        <v>400</v>
      </c>
      <c r="G6" s="55">
        <v>200</v>
      </c>
    </row>
    <row r="7" spans="1:7">
      <c r="A7" s="23" t="s">
        <v>246</v>
      </c>
      <c r="B7" s="23">
        <v>1</v>
      </c>
      <c r="C7" s="8" t="s">
        <v>235</v>
      </c>
      <c r="D7" s="8" t="s">
        <v>247</v>
      </c>
      <c r="E7" s="23" t="s">
        <v>237</v>
      </c>
      <c r="F7" s="55">
        <v>350</v>
      </c>
      <c r="G7" s="55">
        <v>175</v>
      </c>
    </row>
    <row r="8" spans="1:7">
      <c r="A8" s="23" t="s">
        <v>248</v>
      </c>
      <c r="B8" s="23">
        <v>1</v>
      </c>
      <c r="C8" s="8" t="s">
        <v>235</v>
      </c>
      <c r="D8" s="8" t="s">
        <v>249</v>
      </c>
      <c r="E8" s="23" t="s">
        <v>237</v>
      </c>
      <c r="F8" s="55">
        <v>350</v>
      </c>
      <c r="G8" s="55">
        <v>175</v>
      </c>
    </row>
    <row r="9" spans="1:7">
      <c r="A9" s="23" t="s">
        <v>250</v>
      </c>
      <c r="B9" s="23">
        <v>1</v>
      </c>
      <c r="C9" s="8" t="s">
        <v>235</v>
      </c>
      <c r="D9" s="8" t="s">
        <v>251</v>
      </c>
      <c r="E9" s="23" t="s">
        <v>237</v>
      </c>
      <c r="F9" s="55">
        <v>350</v>
      </c>
      <c r="G9" s="55">
        <v>175</v>
      </c>
    </row>
    <row r="10" spans="1:7">
      <c r="A10" s="23" t="s">
        <v>252</v>
      </c>
      <c r="B10" s="23">
        <v>1</v>
      </c>
      <c r="C10" s="8" t="s">
        <v>235</v>
      </c>
      <c r="D10" s="8" t="s">
        <v>253</v>
      </c>
      <c r="E10" s="23" t="s">
        <v>237</v>
      </c>
      <c r="F10" s="55">
        <v>350</v>
      </c>
      <c r="G10" s="55">
        <v>175</v>
      </c>
    </row>
    <row r="11" spans="1:7">
      <c r="A11" s="23" t="s">
        <v>254</v>
      </c>
      <c r="B11" s="23">
        <v>1</v>
      </c>
      <c r="C11" s="8" t="s">
        <v>235</v>
      </c>
      <c r="D11" s="8" t="s">
        <v>255</v>
      </c>
      <c r="E11" s="23" t="s">
        <v>237</v>
      </c>
      <c r="F11" s="55">
        <v>400</v>
      </c>
      <c r="G11" s="55">
        <v>200</v>
      </c>
    </row>
    <row r="12" spans="1:7">
      <c r="A12" s="23" t="s">
        <v>256</v>
      </c>
      <c r="B12" s="23">
        <v>1</v>
      </c>
      <c r="C12" s="8" t="s">
        <v>235</v>
      </c>
      <c r="D12" s="8" t="s">
        <v>257</v>
      </c>
      <c r="E12" s="23" t="s">
        <v>237</v>
      </c>
      <c r="F12" s="55">
        <v>350</v>
      </c>
      <c r="G12" s="55">
        <v>175</v>
      </c>
    </row>
    <row r="13" spans="1:7">
      <c r="A13" s="23" t="s">
        <v>258</v>
      </c>
      <c r="B13" s="23">
        <v>1</v>
      </c>
      <c r="C13" s="8" t="s">
        <v>235</v>
      </c>
      <c r="D13" s="8" t="s">
        <v>259</v>
      </c>
      <c r="E13" s="23" t="s">
        <v>237</v>
      </c>
      <c r="F13" s="55">
        <v>350</v>
      </c>
      <c r="G13" s="55">
        <v>175</v>
      </c>
    </row>
    <row r="14" spans="1:7">
      <c r="A14" s="23" t="s">
        <v>260</v>
      </c>
      <c r="B14" s="23">
        <v>1</v>
      </c>
      <c r="C14" s="8" t="s">
        <v>235</v>
      </c>
      <c r="D14" s="8" t="s">
        <v>261</v>
      </c>
      <c r="E14" s="23" t="s">
        <v>237</v>
      </c>
      <c r="F14" s="55">
        <v>400</v>
      </c>
      <c r="G14" s="55">
        <v>200</v>
      </c>
    </row>
    <row r="15" spans="1:7">
      <c r="A15" s="23" t="s">
        <v>262</v>
      </c>
      <c r="B15" s="23">
        <v>2</v>
      </c>
      <c r="C15" s="8" t="s">
        <v>263</v>
      </c>
      <c r="D15" s="8" t="s">
        <v>264</v>
      </c>
      <c r="E15" s="23" t="s">
        <v>237</v>
      </c>
      <c r="F15" s="55">
        <v>420</v>
      </c>
      <c r="G15" s="55">
        <v>210</v>
      </c>
    </row>
    <row r="16" spans="1:7">
      <c r="A16" s="23" t="s">
        <v>265</v>
      </c>
      <c r="B16" s="23">
        <v>2</v>
      </c>
      <c r="C16" s="8" t="s">
        <v>263</v>
      </c>
      <c r="D16" s="8" t="s">
        <v>266</v>
      </c>
      <c r="E16" s="23" t="s">
        <v>237</v>
      </c>
      <c r="F16" s="55">
        <v>420</v>
      </c>
      <c r="G16" s="55">
        <v>210</v>
      </c>
    </row>
    <row r="17" spans="1:7">
      <c r="A17" s="23" t="s">
        <v>267</v>
      </c>
      <c r="B17" s="23">
        <v>2</v>
      </c>
      <c r="C17" s="8" t="s">
        <v>263</v>
      </c>
      <c r="D17" s="8" t="s">
        <v>268</v>
      </c>
      <c r="E17" s="23" t="s">
        <v>237</v>
      </c>
      <c r="F17" s="55">
        <v>450</v>
      </c>
      <c r="G17" s="55">
        <v>225</v>
      </c>
    </row>
    <row r="18" spans="1:7">
      <c r="A18" s="23" t="s">
        <v>269</v>
      </c>
      <c r="B18" s="23">
        <v>2</v>
      </c>
      <c r="C18" s="8" t="s">
        <v>263</v>
      </c>
      <c r="D18" s="8" t="s">
        <v>270</v>
      </c>
      <c r="E18" s="23" t="s">
        <v>237</v>
      </c>
      <c r="F18" s="55">
        <v>420</v>
      </c>
      <c r="G18" s="55">
        <v>210</v>
      </c>
    </row>
    <row r="19" spans="1:7">
      <c r="A19" s="23" t="s">
        <v>271</v>
      </c>
      <c r="B19" s="23">
        <v>2</v>
      </c>
      <c r="C19" s="8" t="s">
        <v>263</v>
      </c>
      <c r="D19" s="8" t="s">
        <v>272</v>
      </c>
      <c r="E19" s="23" t="s">
        <v>237</v>
      </c>
      <c r="F19" s="55">
        <v>420</v>
      </c>
      <c r="G19" s="55">
        <v>210</v>
      </c>
    </row>
    <row r="20" spans="1:7">
      <c r="A20" s="23" t="s">
        <v>273</v>
      </c>
      <c r="B20" s="23">
        <v>2</v>
      </c>
      <c r="C20" s="8" t="s">
        <v>263</v>
      </c>
      <c r="D20" s="8" t="s">
        <v>274</v>
      </c>
      <c r="E20" s="23" t="s">
        <v>237</v>
      </c>
      <c r="F20" s="55">
        <v>450</v>
      </c>
      <c r="G20" s="55">
        <v>225</v>
      </c>
    </row>
    <row r="21" spans="1:7">
      <c r="A21" s="23" t="s">
        <v>275</v>
      </c>
      <c r="B21" s="23">
        <v>2</v>
      </c>
      <c r="C21" s="8" t="s">
        <v>263</v>
      </c>
      <c r="D21" s="8" t="s">
        <v>276</v>
      </c>
      <c r="E21" s="23" t="s">
        <v>237</v>
      </c>
      <c r="F21" s="55">
        <v>420</v>
      </c>
      <c r="G21" s="55">
        <v>210</v>
      </c>
    </row>
    <row r="22" spans="1:7">
      <c r="A22" s="23" t="s">
        <v>277</v>
      </c>
      <c r="B22" s="23">
        <v>2</v>
      </c>
      <c r="C22" s="8" t="s">
        <v>263</v>
      </c>
      <c r="D22" s="8" t="s">
        <v>278</v>
      </c>
      <c r="E22" s="23" t="s">
        <v>237</v>
      </c>
      <c r="F22" s="55">
        <v>420</v>
      </c>
      <c r="G22" s="55">
        <v>210</v>
      </c>
    </row>
    <row r="23" spans="1:7">
      <c r="A23" s="23" t="s">
        <v>279</v>
      </c>
      <c r="B23" s="23">
        <v>2</v>
      </c>
      <c r="C23" s="8" t="s">
        <v>263</v>
      </c>
      <c r="D23" s="8" t="s">
        <v>280</v>
      </c>
      <c r="E23" s="23" t="s">
        <v>237</v>
      </c>
      <c r="F23" s="55">
        <v>450</v>
      </c>
      <c r="G23" s="55">
        <v>225</v>
      </c>
    </row>
    <row r="24" spans="1:7">
      <c r="A24" s="23" t="s">
        <v>281</v>
      </c>
      <c r="B24" s="23">
        <v>2</v>
      </c>
      <c r="C24" s="8" t="s">
        <v>263</v>
      </c>
      <c r="D24" s="8" t="s">
        <v>282</v>
      </c>
      <c r="E24" s="23" t="s">
        <v>237</v>
      </c>
      <c r="F24" s="55">
        <v>420</v>
      </c>
      <c r="G24" s="55">
        <v>210</v>
      </c>
    </row>
    <row r="25" spans="1:7">
      <c r="A25" s="23" t="s">
        <v>283</v>
      </c>
      <c r="B25" s="23">
        <v>2</v>
      </c>
      <c r="C25" s="8" t="s">
        <v>263</v>
      </c>
      <c r="D25" s="8" t="s">
        <v>284</v>
      </c>
      <c r="E25" s="23" t="s">
        <v>237</v>
      </c>
      <c r="F25" s="55">
        <v>450</v>
      </c>
      <c r="G25" s="55">
        <v>225</v>
      </c>
    </row>
    <row r="26" spans="1:7">
      <c r="A26" s="23" t="s">
        <v>285</v>
      </c>
      <c r="B26" s="23">
        <v>3</v>
      </c>
      <c r="C26" s="8" t="s">
        <v>286</v>
      </c>
      <c r="D26" s="8" t="s">
        <v>287</v>
      </c>
      <c r="E26" s="23" t="s">
        <v>237</v>
      </c>
      <c r="F26" s="55">
        <v>460</v>
      </c>
      <c r="G26" s="55">
        <v>230</v>
      </c>
    </row>
    <row r="27" spans="1:7">
      <c r="A27" s="23" t="s">
        <v>288</v>
      </c>
      <c r="B27" s="23">
        <v>3</v>
      </c>
      <c r="C27" s="8" t="s">
        <v>286</v>
      </c>
      <c r="D27" s="8" t="s">
        <v>289</v>
      </c>
      <c r="E27" s="23" t="s">
        <v>237</v>
      </c>
      <c r="F27" s="55">
        <v>460</v>
      </c>
      <c r="G27" s="55">
        <v>230</v>
      </c>
    </row>
    <row r="28" spans="1:7">
      <c r="A28" s="23" t="s">
        <v>290</v>
      </c>
      <c r="B28" s="23">
        <v>3</v>
      </c>
      <c r="C28" s="8" t="s">
        <v>286</v>
      </c>
      <c r="D28" s="8" t="s">
        <v>291</v>
      </c>
      <c r="E28" s="23" t="s">
        <v>237</v>
      </c>
      <c r="F28" s="55">
        <v>460</v>
      </c>
      <c r="G28" s="55">
        <v>230</v>
      </c>
    </row>
    <row r="29" spans="1:7">
      <c r="A29" s="23" t="s">
        <v>292</v>
      </c>
      <c r="B29" s="23">
        <v>3</v>
      </c>
      <c r="C29" s="8" t="s">
        <v>286</v>
      </c>
      <c r="D29" s="8" t="s">
        <v>293</v>
      </c>
      <c r="E29" s="23" t="s">
        <v>237</v>
      </c>
      <c r="F29" s="55">
        <v>460</v>
      </c>
      <c r="G29" s="55">
        <v>230</v>
      </c>
    </row>
    <row r="30" spans="1:7">
      <c r="A30" s="23" t="s">
        <v>294</v>
      </c>
      <c r="B30" s="23">
        <v>3</v>
      </c>
      <c r="C30" s="8" t="s">
        <v>286</v>
      </c>
      <c r="D30" s="8" t="s">
        <v>295</v>
      </c>
      <c r="E30" s="23" t="s">
        <v>237</v>
      </c>
      <c r="F30" s="55">
        <v>460</v>
      </c>
      <c r="G30" s="55">
        <v>230</v>
      </c>
    </row>
    <row r="31" spans="1:7">
      <c r="A31" s="23" t="s">
        <v>296</v>
      </c>
      <c r="B31" s="23">
        <v>3</v>
      </c>
      <c r="C31" s="8" t="s">
        <v>286</v>
      </c>
      <c r="D31" s="8" t="s">
        <v>297</v>
      </c>
      <c r="E31" s="23" t="s">
        <v>237</v>
      </c>
      <c r="F31" s="55">
        <v>460</v>
      </c>
      <c r="G31" s="55">
        <v>230</v>
      </c>
    </row>
    <row r="32" spans="1:7">
      <c r="A32" s="23" t="s">
        <v>298</v>
      </c>
      <c r="B32" s="23">
        <v>3</v>
      </c>
      <c r="C32" s="8" t="s">
        <v>286</v>
      </c>
      <c r="D32" s="8" t="s">
        <v>299</v>
      </c>
      <c r="E32" s="23" t="s">
        <v>237</v>
      </c>
      <c r="F32" s="55">
        <v>460</v>
      </c>
      <c r="G32" s="55">
        <v>230</v>
      </c>
    </row>
    <row r="33" spans="1:7">
      <c r="A33" s="23" t="s">
        <v>300</v>
      </c>
      <c r="B33" s="23">
        <v>3</v>
      </c>
      <c r="C33" s="8" t="s">
        <v>286</v>
      </c>
      <c r="D33" s="8" t="s">
        <v>301</v>
      </c>
      <c r="E33" s="23" t="s">
        <v>237</v>
      </c>
      <c r="F33" s="55">
        <v>460</v>
      </c>
      <c r="G33" s="55">
        <v>230</v>
      </c>
    </row>
    <row r="34" spans="1:7">
      <c r="A34" s="23" t="s">
        <v>302</v>
      </c>
      <c r="B34" s="23">
        <v>3</v>
      </c>
      <c r="C34" s="8" t="s">
        <v>286</v>
      </c>
      <c r="D34" s="8" t="s">
        <v>303</v>
      </c>
      <c r="E34" s="23" t="s">
        <v>237</v>
      </c>
      <c r="F34" s="55">
        <v>460</v>
      </c>
      <c r="G34" s="55">
        <v>230</v>
      </c>
    </row>
    <row r="35" spans="1:7">
      <c r="A35" s="23" t="s">
        <v>304</v>
      </c>
      <c r="B35" s="23">
        <v>3</v>
      </c>
      <c r="C35" s="8" t="s">
        <v>286</v>
      </c>
      <c r="D35" s="8" t="s">
        <v>305</v>
      </c>
      <c r="E35" s="23" t="s">
        <v>237</v>
      </c>
      <c r="F35" s="55">
        <v>460</v>
      </c>
      <c r="G35" s="55">
        <v>230</v>
      </c>
    </row>
    <row r="36" spans="1:7">
      <c r="A36" s="23" t="s">
        <v>306</v>
      </c>
      <c r="B36" s="23">
        <v>3</v>
      </c>
      <c r="C36" s="8" t="s">
        <v>286</v>
      </c>
      <c r="D36" s="8" t="s">
        <v>307</v>
      </c>
      <c r="E36" s="23" t="s">
        <v>237</v>
      </c>
      <c r="F36" s="55">
        <v>460</v>
      </c>
      <c r="G36" s="55">
        <v>230</v>
      </c>
    </row>
    <row r="37" spans="1:7">
      <c r="A37" s="23" t="s">
        <v>308</v>
      </c>
      <c r="B37" s="23">
        <v>3</v>
      </c>
      <c r="C37" s="8" t="s">
        <v>286</v>
      </c>
      <c r="D37" s="8" t="s">
        <v>309</v>
      </c>
      <c r="E37" s="23" t="s">
        <v>237</v>
      </c>
      <c r="F37" s="55">
        <v>460</v>
      </c>
      <c r="G37" s="55">
        <v>230</v>
      </c>
    </row>
    <row r="38" spans="1:7">
      <c r="A38" s="23" t="s">
        <v>310</v>
      </c>
      <c r="B38" s="23">
        <v>3</v>
      </c>
      <c r="C38" s="8" t="s">
        <v>286</v>
      </c>
      <c r="D38" s="8" t="s">
        <v>311</v>
      </c>
      <c r="E38" s="23" t="s">
        <v>237</v>
      </c>
      <c r="F38" s="55">
        <v>460</v>
      </c>
      <c r="G38" s="55">
        <v>230</v>
      </c>
    </row>
    <row r="39" spans="1:7">
      <c r="A39" s="23" t="s">
        <v>312</v>
      </c>
      <c r="B39" s="23">
        <v>3</v>
      </c>
      <c r="C39" s="8" t="s">
        <v>286</v>
      </c>
      <c r="D39" s="8" t="s">
        <v>313</v>
      </c>
      <c r="E39" s="23" t="s">
        <v>237</v>
      </c>
      <c r="F39" s="55">
        <v>460</v>
      </c>
      <c r="G39" s="55">
        <v>230</v>
      </c>
    </row>
    <row r="40" spans="1:7">
      <c r="A40" s="23" t="s">
        <v>314</v>
      </c>
      <c r="B40" s="23">
        <v>3</v>
      </c>
      <c r="C40" s="8" t="s">
        <v>286</v>
      </c>
      <c r="D40" s="8" t="s">
        <v>315</v>
      </c>
      <c r="E40" s="23" t="s">
        <v>237</v>
      </c>
      <c r="F40" s="55">
        <v>460</v>
      </c>
      <c r="G40" s="55">
        <v>230</v>
      </c>
    </row>
    <row r="41" spans="1:7">
      <c r="A41" s="23" t="s">
        <v>316</v>
      </c>
      <c r="B41" s="23">
        <v>3</v>
      </c>
      <c r="C41" s="8" t="s">
        <v>286</v>
      </c>
      <c r="D41" s="8" t="s">
        <v>317</v>
      </c>
      <c r="E41" s="23" t="s">
        <v>237</v>
      </c>
      <c r="F41" s="55">
        <v>460</v>
      </c>
      <c r="G41" s="55">
        <v>230</v>
      </c>
    </row>
    <row r="42" spans="1:7">
      <c r="A42" s="23" t="s">
        <v>318</v>
      </c>
      <c r="B42" s="23">
        <v>4</v>
      </c>
      <c r="C42" s="8" t="s">
        <v>319</v>
      </c>
      <c r="D42" s="8" t="s">
        <v>320</v>
      </c>
      <c r="E42" s="23" t="s">
        <v>237</v>
      </c>
      <c r="F42" s="55">
        <v>380</v>
      </c>
      <c r="G42" s="55">
        <v>190</v>
      </c>
    </row>
    <row r="43" spans="1:7">
      <c r="A43" s="23" t="s">
        <v>321</v>
      </c>
      <c r="B43" s="23">
        <v>4</v>
      </c>
      <c r="C43" s="8" t="s">
        <v>319</v>
      </c>
      <c r="D43" s="8" t="s">
        <v>322</v>
      </c>
      <c r="E43" s="23" t="s">
        <v>237</v>
      </c>
      <c r="F43" s="55">
        <v>480</v>
      </c>
      <c r="G43" s="55">
        <v>240</v>
      </c>
    </row>
    <row r="44" spans="1:7">
      <c r="A44" s="23" t="s">
        <v>323</v>
      </c>
      <c r="B44" s="23">
        <v>4</v>
      </c>
      <c r="C44" s="8" t="s">
        <v>319</v>
      </c>
      <c r="D44" s="8" t="s">
        <v>324</v>
      </c>
      <c r="E44" s="23" t="s">
        <v>237</v>
      </c>
      <c r="F44" s="55">
        <v>480</v>
      </c>
      <c r="G44" s="55">
        <v>240</v>
      </c>
    </row>
    <row r="45" spans="1:7">
      <c r="A45" s="23" t="s">
        <v>325</v>
      </c>
      <c r="B45" s="23">
        <v>4</v>
      </c>
      <c r="C45" s="8" t="s">
        <v>319</v>
      </c>
      <c r="D45" s="8" t="s">
        <v>326</v>
      </c>
      <c r="E45" s="23" t="s">
        <v>237</v>
      </c>
      <c r="F45" s="55">
        <v>480</v>
      </c>
      <c r="G45" s="55">
        <v>240</v>
      </c>
    </row>
    <row r="46" spans="1:7">
      <c r="A46" s="23" t="s">
        <v>327</v>
      </c>
      <c r="B46" s="23">
        <v>4</v>
      </c>
      <c r="C46" s="8" t="s">
        <v>319</v>
      </c>
      <c r="D46" s="8" t="s">
        <v>328</v>
      </c>
      <c r="E46" s="23" t="s">
        <v>237</v>
      </c>
      <c r="F46" s="55">
        <v>480</v>
      </c>
      <c r="G46" s="55">
        <v>240</v>
      </c>
    </row>
    <row r="47" spans="1:7">
      <c r="A47" s="23" t="s">
        <v>329</v>
      </c>
      <c r="B47" s="23">
        <v>4</v>
      </c>
      <c r="C47" s="8" t="s">
        <v>319</v>
      </c>
      <c r="D47" s="8" t="s">
        <v>330</v>
      </c>
      <c r="E47" s="23" t="s">
        <v>237</v>
      </c>
      <c r="F47" s="55">
        <v>480</v>
      </c>
      <c r="G47" s="55">
        <v>240</v>
      </c>
    </row>
    <row r="48" spans="1:7">
      <c r="A48" s="23" t="s">
        <v>331</v>
      </c>
      <c r="B48" s="23">
        <v>4</v>
      </c>
      <c r="C48" s="8" t="s">
        <v>319</v>
      </c>
      <c r="D48" s="8" t="s">
        <v>332</v>
      </c>
      <c r="E48" s="23" t="s">
        <v>237</v>
      </c>
      <c r="F48" s="55">
        <v>480</v>
      </c>
      <c r="G48" s="55">
        <v>240</v>
      </c>
    </row>
    <row r="49" spans="1:7">
      <c r="A49" s="23" t="s">
        <v>333</v>
      </c>
      <c r="B49" s="23">
        <v>4</v>
      </c>
      <c r="C49" s="8" t="s">
        <v>319</v>
      </c>
      <c r="D49" s="8" t="s">
        <v>334</v>
      </c>
      <c r="E49" s="23" t="s">
        <v>237</v>
      </c>
      <c r="F49" s="55">
        <v>350</v>
      </c>
      <c r="G49" s="55">
        <v>175</v>
      </c>
    </row>
    <row r="50" spans="1:7">
      <c r="A50" s="23" t="s">
        <v>335</v>
      </c>
      <c r="B50" s="23">
        <v>4</v>
      </c>
      <c r="C50" s="8" t="s">
        <v>319</v>
      </c>
      <c r="D50" s="8" t="s">
        <v>336</v>
      </c>
      <c r="E50" s="23" t="s">
        <v>237</v>
      </c>
      <c r="F50" s="55">
        <v>480</v>
      </c>
      <c r="G50" s="55">
        <v>240</v>
      </c>
    </row>
    <row r="51" spans="1:7">
      <c r="A51" s="23" t="s">
        <v>337</v>
      </c>
      <c r="B51" s="23">
        <v>4</v>
      </c>
      <c r="C51" s="8" t="s">
        <v>319</v>
      </c>
      <c r="D51" s="8" t="s">
        <v>338</v>
      </c>
      <c r="E51" s="23" t="s">
        <v>237</v>
      </c>
      <c r="F51" s="55">
        <v>400</v>
      </c>
      <c r="G51" s="55">
        <v>200</v>
      </c>
    </row>
    <row r="52" spans="1:7">
      <c r="A52" s="23" t="s">
        <v>339</v>
      </c>
      <c r="B52" s="23">
        <v>4</v>
      </c>
      <c r="C52" s="8" t="s">
        <v>319</v>
      </c>
      <c r="D52" s="8" t="s">
        <v>340</v>
      </c>
      <c r="E52" s="23" t="s">
        <v>237</v>
      </c>
      <c r="F52" s="55">
        <v>400</v>
      </c>
      <c r="G52" s="55">
        <v>200</v>
      </c>
    </row>
    <row r="53" spans="1:7">
      <c r="A53" s="23" t="s">
        <v>341</v>
      </c>
      <c r="B53" s="23">
        <v>4</v>
      </c>
      <c r="C53" s="8" t="s">
        <v>319</v>
      </c>
      <c r="D53" s="8" t="s">
        <v>342</v>
      </c>
      <c r="E53" s="23" t="s">
        <v>237</v>
      </c>
      <c r="F53" s="55">
        <v>480</v>
      </c>
      <c r="G53" s="55">
        <v>240</v>
      </c>
    </row>
    <row r="54" spans="1:7">
      <c r="A54" s="23" t="s">
        <v>343</v>
      </c>
      <c r="B54" s="23">
        <v>4</v>
      </c>
      <c r="C54" s="8" t="s">
        <v>319</v>
      </c>
      <c r="D54" s="8" t="s">
        <v>344</v>
      </c>
      <c r="E54" s="23" t="s">
        <v>237</v>
      </c>
      <c r="F54" s="55">
        <v>480</v>
      </c>
      <c r="G54" s="55">
        <v>240</v>
      </c>
    </row>
    <row r="55" spans="1:7">
      <c r="A55" s="23" t="s">
        <v>345</v>
      </c>
      <c r="B55" s="23">
        <v>4</v>
      </c>
      <c r="C55" s="8" t="s">
        <v>319</v>
      </c>
      <c r="D55" s="8" t="s">
        <v>346</v>
      </c>
      <c r="E55" s="23" t="s">
        <v>237</v>
      </c>
      <c r="F55" s="55">
        <v>480</v>
      </c>
      <c r="G55" s="55">
        <v>240</v>
      </c>
    </row>
    <row r="56" spans="1:7">
      <c r="A56" s="23" t="s">
        <v>347</v>
      </c>
      <c r="B56" s="23">
        <v>4</v>
      </c>
      <c r="C56" s="8" t="s">
        <v>319</v>
      </c>
      <c r="D56" s="8" t="s">
        <v>348</v>
      </c>
      <c r="E56" s="23" t="s">
        <v>237</v>
      </c>
      <c r="F56" s="55">
        <v>380</v>
      </c>
      <c r="G56" s="55">
        <v>190</v>
      </c>
    </row>
    <row r="57" spans="1:7">
      <c r="A57" s="23" t="s">
        <v>349</v>
      </c>
      <c r="B57" s="23">
        <v>5</v>
      </c>
      <c r="C57" s="8" t="s">
        <v>350</v>
      </c>
      <c r="D57" s="8" t="s">
        <v>351</v>
      </c>
      <c r="E57" s="23" t="s">
        <v>237</v>
      </c>
      <c r="F57" s="55">
        <v>540</v>
      </c>
      <c r="G57" s="55">
        <v>270</v>
      </c>
    </row>
    <row r="58" spans="1:7">
      <c r="A58" s="23" t="s">
        <v>352</v>
      </c>
      <c r="B58" s="23">
        <v>5</v>
      </c>
      <c r="C58" s="8" t="s">
        <v>350</v>
      </c>
      <c r="D58" s="8" t="s">
        <v>353</v>
      </c>
      <c r="E58" s="23" t="s">
        <v>237</v>
      </c>
      <c r="F58" s="55">
        <v>540</v>
      </c>
      <c r="G58" s="55">
        <v>270</v>
      </c>
    </row>
    <row r="59" spans="1:7">
      <c r="A59" s="23" t="s">
        <v>354</v>
      </c>
      <c r="B59" s="23">
        <v>5</v>
      </c>
      <c r="C59" s="8" t="s">
        <v>350</v>
      </c>
      <c r="D59" s="8" t="s">
        <v>355</v>
      </c>
      <c r="E59" s="23" t="s">
        <v>237</v>
      </c>
      <c r="F59" s="55">
        <v>540</v>
      </c>
      <c r="G59" s="55">
        <v>270</v>
      </c>
    </row>
    <row r="60" spans="1:7">
      <c r="A60" s="23" t="s">
        <v>356</v>
      </c>
      <c r="B60" s="23">
        <v>5</v>
      </c>
      <c r="C60" s="8" t="s">
        <v>350</v>
      </c>
      <c r="D60" s="8" t="s">
        <v>357</v>
      </c>
      <c r="E60" s="23" t="s">
        <v>237</v>
      </c>
      <c r="F60" s="55">
        <v>540</v>
      </c>
      <c r="G60" s="55">
        <v>270</v>
      </c>
    </row>
    <row r="61" spans="1:7">
      <c r="A61" s="23" t="s">
        <v>358</v>
      </c>
      <c r="B61" s="23">
        <v>5</v>
      </c>
      <c r="C61" s="8" t="s">
        <v>350</v>
      </c>
      <c r="D61" s="8" t="s">
        <v>359</v>
      </c>
      <c r="E61" s="23" t="s">
        <v>237</v>
      </c>
      <c r="F61" s="55">
        <v>540</v>
      </c>
      <c r="G61" s="55">
        <v>270</v>
      </c>
    </row>
    <row r="62" spans="1:7">
      <c r="A62" s="23" t="s">
        <v>360</v>
      </c>
      <c r="B62" s="23">
        <v>5</v>
      </c>
      <c r="C62" s="8" t="s">
        <v>350</v>
      </c>
      <c r="D62" s="8" t="s">
        <v>361</v>
      </c>
      <c r="E62" s="23" t="s">
        <v>237</v>
      </c>
      <c r="F62" s="55">
        <v>540</v>
      </c>
      <c r="G62" s="55">
        <v>270</v>
      </c>
    </row>
    <row r="63" spans="1:7">
      <c r="A63" s="23" t="s">
        <v>362</v>
      </c>
      <c r="B63" s="23">
        <v>5</v>
      </c>
      <c r="C63" s="8" t="s">
        <v>350</v>
      </c>
      <c r="D63" s="8" t="s">
        <v>363</v>
      </c>
      <c r="E63" s="23" t="s">
        <v>237</v>
      </c>
      <c r="F63" s="55">
        <v>540</v>
      </c>
      <c r="G63" s="55">
        <v>270</v>
      </c>
    </row>
    <row r="64" spans="1:7">
      <c r="A64" s="23" t="s">
        <v>364</v>
      </c>
      <c r="B64" s="23">
        <v>6</v>
      </c>
      <c r="C64" s="8" t="s">
        <v>365</v>
      </c>
      <c r="D64" s="8" t="s">
        <v>366</v>
      </c>
      <c r="E64" s="23" t="s">
        <v>237</v>
      </c>
      <c r="F64" s="55">
        <v>580</v>
      </c>
      <c r="G64" s="55">
        <v>290</v>
      </c>
    </row>
    <row r="65" spans="1:7">
      <c r="A65" s="23" t="s">
        <v>367</v>
      </c>
      <c r="B65" s="23">
        <v>6</v>
      </c>
      <c r="C65" s="8" t="s">
        <v>365</v>
      </c>
      <c r="D65" s="8" t="s">
        <v>368</v>
      </c>
      <c r="E65" s="23" t="s">
        <v>237</v>
      </c>
      <c r="F65" s="55">
        <v>580</v>
      </c>
      <c r="G65" s="55">
        <v>290</v>
      </c>
    </row>
    <row r="66" spans="1:7">
      <c r="A66" s="23" t="s">
        <v>369</v>
      </c>
      <c r="B66" s="23">
        <v>6</v>
      </c>
      <c r="C66" s="8" t="s">
        <v>365</v>
      </c>
      <c r="D66" s="8" t="s">
        <v>370</v>
      </c>
      <c r="E66" s="23" t="s">
        <v>237</v>
      </c>
      <c r="F66" s="55">
        <v>580</v>
      </c>
      <c r="G66" s="55">
        <v>290</v>
      </c>
    </row>
    <row r="67" spans="1:7">
      <c r="A67" s="23" t="s">
        <v>371</v>
      </c>
      <c r="B67" s="23">
        <v>6</v>
      </c>
      <c r="C67" s="8" t="s">
        <v>365</v>
      </c>
      <c r="D67" s="8" t="s">
        <v>372</v>
      </c>
      <c r="E67" s="23" t="s">
        <v>237</v>
      </c>
      <c r="F67" s="55">
        <v>580</v>
      </c>
      <c r="G67" s="55">
        <v>290</v>
      </c>
    </row>
    <row r="68" spans="1:7">
      <c r="A68" s="23" t="s">
        <v>373</v>
      </c>
      <c r="B68" s="23">
        <v>7</v>
      </c>
      <c r="C68" s="8" t="s">
        <v>374</v>
      </c>
      <c r="D68" s="8" t="s">
        <v>375</v>
      </c>
      <c r="E68" s="23" t="s">
        <v>237</v>
      </c>
      <c r="F68" s="55">
        <v>460</v>
      </c>
      <c r="G68" s="55">
        <v>230</v>
      </c>
    </row>
    <row r="69" spans="1:7">
      <c r="A69" s="23" t="s">
        <v>376</v>
      </c>
      <c r="B69" s="23">
        <v>7</v>
      </c>
      <c r="C69" s="8" t="s">
        <v>374</v>
      </c>
      <c r="D69" s="8" t="s">
        <v>377</v>
      </c>
      <c r="E69" s="23" t="s">
        <v>237</v>
      </c>
      <c r="F69" s="55">
        <v>460</v>
      </c>
      <c r="G69" s="55">
        <v>230</v>
      </c>
    </row>
    <row r="70" spans="1:7">
      <c r="A70" s="23" t="s">
        <v>378</v>
      </c>
      <c r="B70" s="23">
        <v>7</v>
      </c>
      <c r="C70" s="8" t="s">
        <v>374</v>
      </c>
      <c r="D70" s="8" t="s">
        <v>379</v>
      </c>
      <c r="E70" s="23" t="s">
        <v>237</v>
      </c>
      <c r="F70" s="55">
        <v>460</v>
      </c>
      <c r="G70" s="55">
        <v>230</v>
      </c>
    </row>
    <row r="71" spans="1:7">
      <c r="A71" s="23" t="s">
        <v>380</v>
      </c>
      <c r="B71" s="23">
        <v>7</v>
      </c>
      <c r="C71" s="8" t="s">
        <v>374</v>
      </c>
      <c r="D71" s="8" t="s">
        <v>381</v>
      </c>
      <c r="E71" s="23" t="s">
        <v>237</v>
      </c>
      <c r="F71" s="55">
        <v>460</v>
      </c>
      <c r="G71" s="55">
        <v>230</v>
      </c>
    </row>
    <row r="72" spans="1:7">
      <c r="A72" s="23" t="s">
        <v>382</v>
      </c>
      <c r="B72" s="23">
        <v>7</v>
      </c>
      <c r="C72" s="8" t="s">
        <v>374</v>
      </c>
      <c r="D72" s="8" t="s">
        <v>383</v>
      </c>
      <c r="E72" s="23" t="s">
        <v>237</v>
      </c>
      <c r="F72" s="55">
        <v>460</v>
      </c>
      <c r="G72" s="55">
        <v>230</v>
      </c>
    </row>
    <row r="73" spans="1:7">
      <c r="A73" s="23" t="s">
        <v>384</v>
      </c>
      <c r="B73" s="23">
        <v>7</v>
      </c>
      <c r="C73" s="8" t="s">
        <v>374</v>
      </c>
      <c r="D73" s="8" t="s">
        <v>385</v>
      </c>
      <c r="E73" s="23" t="s">
        <v>237</v>
      </c>
      <c r="F73" s="55">
        <v>460</v>
      </c>
      <c r="G73" s="55">
        <v>230</v>
      </c>
    </row>
    <row r="74" spans="1:7">
      <c r="A74" s="23" t="s">
        <v>386</v>
      </c>
      <c r="B74" s="23">
        <v>7</v>
      </c>
      <c r="C74" s="8" t="s">
        <v>374</v>
      </c>
      <c r="D74" s="8" t="s">
        <v>387</v>
      </c>
      <c r="E74" s="23" t="s">
        <v>237</v>
      </c>
      <c r="F74" s="55">
        <v>460</v>
      </c>
      <c r="G74" s="55">
        <v>230</v>
      </c>
    </row>
    <row r="75" spans="1:7">
      <c r="A75" s="23" t="s">
        <v>388</v>
      </c>
      <c r="B75" s="23">
        <v>7</v>
      </c>
      <c r="C75" s="8" t="s">
        <v>374</v>
      </c>
      <c r="D75" s="8" t="s">
        <v>389</v>
      </c>
      <c r="E75" s="23" t="s">
        <v>237</v>
      </c>
      <c r="F75" s="55">
        <v>460</v>
      </c>
      <c r="G75" s="55">
        <v>230</v>
      </c>
    </row>
    <row r="76" spans="1:7">
      <c r="A76" s="23" t="s">
        <v>390</v>
      </c>
      <c r="B76" s="23">
        <v>8</v>
      </c>
      <c r="C76" s="8" t="s">
        <v>391</v>
      </c>
      <c r="D76" s="8" t="s">
        <v>392</v>
      </c>
      <c r="E76" s="23" t="s">
        <v>237</v>
      </c>
      <c r="F76" s="55">
        <v>550</v>
      </c>
      <c r="G76" s="55">
        <v>275</v>
      </c>
    </row>
    <row r="77" spans="1:7">
      <c r="A77" s="23" t="s">
        <v>393</v>
      </c>
      <c r="B77" s="23">
        <v>8</v>
      </c>
      <c r="C77" s="8" t="s">
        <v>391</v>
      </c>
      <c r="D77" s="8" t="s">
        <v>394</v>
      </c>
      <c r="E77" s="23" t="s">
        <v>237</v>
      </c>
      <c r="F77" s="55">
        <v>550</v>
      </c>
      <c r="G77" s="55">
        <v>275</v>
      </c>
    </row>
    <row r="78" spans="1:7">
      <c r="A78" s="23" t="s">
        <v>395</v>
      </c>
      <c r="B78" s="23">
        <v>8</v>
      </c>
      <c r="C78" s="8" t="s">
        <v>391</v>
      </c>
      <c r="D78" s="8" t="s">
        <v>396</v>
      </c>
      <c r="E78" s="23" t="s">
        <v>237</v>
      </c>
      <c r="F78" s="55">
        <v>550</v>
      </c>
      <c r="G78" s="55">
        <v>275</v>
      </c>
    </row>
    <row r="79" spans="1:7">
      <c r="A79" s="23" t="s">
        <v>397</v>
      </c>
      <c r="B79" s="23">
        <v>8</v>
      </c>
      <c r="C79" s="8" t="s">
        <v>391</v>
      </c>
      <c r="D79" s="8" t="s">
        <v>398</v>
      </c>
      <c r="E79" s="23" t="s">
        <v>237</v>
      </c>
      <c r="F79" s="55">
        <v>550</v>
      </c>
      <c r="G79" s="55">
        <v>275</v>
      </c>
    </row>
    <row r="80" spans="1:7">
      <c r="A80" s="23" t="s">
        <v>399</v>
      </c>
      <c r="B80" s="23">
        <v>8</v>
      </c>
      <c r="C80" s="8" t="s">
        <v>391</v>
      </c>
      <c r="D80" s="8" t="s">
        <v>400</v>
      </c>
      <c r="E80" s="23" t="s">
        <v>237</v>
      </c>
      <c r="F80" s="55">
        <v>550</v>
      </c>
      <c r="G80" s="55">
        <v>275</v>
      </c>
    </row>
    <row r="81" spans="1:7">
      <c r="A81" s="23" t="s">
        <v>401</v>
      </c>
      <c r="B81" s="23">
        <v>8</v>
      </c>
      <c r="C81" s="8" t="s">
        <v>391</v>
      </c>
      <c r="D81" s="8" t="s">
        <v>402</v>
      </c>
      <c r="E81" s="23" t="s">
        <v>237</v>
      </c>
      <c r="F81" s="55">
        <v>550</v>
      </c>
      <c r="G81" s="55">
        <v>275</v>
      </c>
    </row>
    <row r="82" spans="1:7">
      <c r="A82" s="23" t="s">
        <v>403</v>
      </c>
      <c r="B82" s="23">
        <v>8</v>
      </c>
      <c r="C82" s="8" t="s">
        <v>391</v>
      </c>
      <c r="D82" s="8" t="s">
        <v>404</v>
      </c>
      <c r="E82" s="23" t="s">
        <v>237</v>
      </c>
      <c r="F82" s="55">
        <v>550</v>
      </c>
      <c r="G82" s="55">
        <v>275</v>
      </c>
    </row>
    <row r="83" spans="1:7">
      <c r="A83" s="23" t="s">
        <v>405</v>
      </c>
      <c r="B83" s="23">
        <v>8</v>
      </c>
      <c r="C83" s="8" t="s">
        <v>391</v>
      </c>
      <c r="D83" s="8" t="s">
        <v>406</v>
      </c>
      <c r="E83" s="23" t="s">
        <v>237</v>
      </c>
      <c r="F83" s="55">
        <v>550</v>
      </c>
      <c r="G83" s="55">
        <v>275</v>
      </c>
    </row>
    <row r="84" spans="1:7">
      <c r="A84" s="23" t="s">
        <v>407</v>
      </c>
      <c r="B84" s="23">
        <v>8</v>
      </c>
      <c r="C84" s="8" t="s">
        <v>391</v>
      </c>
      <c r="D84" s="8" t="s">
        <v>408</v>
      </c>
      <c r="E84" s="23" t="s">
        <v>237</v>
      </c>
      <c r="F84" s="55">
        <v>550</v>
      </c>
      <c r="G84" s="55">
        <v>275</v>
      </c>
    </row>
    <row r="85" spans="1:7">
      <c r="A85" s="23" t="s">
        <v>409</v>
      </c>
      <c r="B85" s="23">
        <v>8</v>
      </c>
      <c r="C85" s="8" t="s">
        <v>391</v>
      </c>
      <c r="D85" s="8" t="s">
        <v>410</v>
      </c>
      <c r="E85" s="23" t="s">
        <v>237</v>
      </c>
      <c r="F85" s="55">
        <v>550</v>
      </c>
      <c r="G85" s="55">
        <v>275</v>
      </c>
    </row>
    <row r="86" spans="1:7">
      <c r="A86" s="23" t="s">
        <v>411</v>
      </c>
      <c r="B86" s="23">
        <v>8</v>
      </c>
      <c r="C86" s="8" t="s">
        <v>391</v>
      </c>
      <c r="D86" s="8" t="s">
        <v>412</v>
      </c>
      <c r="E86" s="23" t="s">
        <v>237</v>
      </c>
      <c r="F86" s="55">
        <v>550</v>
      </c>
      <c r="G86" s="55">
        <v>275</v>
      </c>
    </row>
    <row r="87" spans="1:7">
      <c r="A87" s="23" t="s">
        <v>413</v>
      </c>
      <c r="B87" s="23">
        <v>8</v>
      </c>
      <c r="C87" s="8" t="s">
        <v>391</v>
      </c>
      <c r="D87" s="8" t="s">
        <v>414</v>
      </c>
      <c r="E87" s="23" t="s">
        <v>237</v>
      </c>
      <c r="F87" s="55">
        <v>550</v>
      </c>
      <c r="G87" s="55">
        <v>275</v>
      </c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  <pageSetUpPr autoPageBreaks="0"/>
  </sheetPr>
  <dimension ref="A1:G27"/>
  <sheetViews>
    <sheetView showGridLines="0" topLeftCell="A7" workbookViewId="0">
      <selection activeCell="K21" sqref="K21"/>
    </sheetView>
  </sheetViews>
  <sheetFormatPr defaultColWidth="9" defaultRowHeight="16.2"/>
  <cols>
    <col min="1" max="1" width="9.6640625" style="8" customWidth="1"/>
    <col min="2" max="2" width="18.6640625" style="8" customWidth="1"/>
    <col min="3" max="3" width="37.6640625" style="8" customWidth="1"/>
    <col min="4" max="5" width="9" style="8"/>
    <col min="6" max="6" width="10.44140625" style="8" bestFit="1" customWidth="1"/>
    <col min="7" max="7" width="13.6640625" style="8" customWidth="1"/>
    <col min="8" max="16384" width="9" style="8"/>
  </cols>
  <sheetData>
    <row r="1" spans="1:7">
      <c r="D1" s="38" t="s">
        <v>125</v>
      </c>
    </row>
    <row r="2" spans="1:7">
      <c r="D2" s="38" t="s">
        <v>126</v>
      </c>
    </row>
    <row r="3" spans="1:7">
      <c r="D3" s="38" t="s">
        <v>127</v>
      </c>
    </row>
    <row r="5" spans="1:7">
      <c r="B5" s="39" t="s">
        <v>128</v>
      </c>
      <c r="C5" s="40" t="s">
        <v>697</v>
      </c>
      <c r="E5" s="41" t="s">
        <v>129</v>
      </c>
      <c r="F5" s="107">
        <f>VLOOKUP(C5,'資料3-1.客戶資料明細'!A4:M15,13,FALSE)</f>
        <v>8</v>
      </c>
    </row>
    <row r="6" spans="1:7">
      <c r="B6" s="39" t="s">
        <v>130</v>
      </c>
      <c r="C6" s="107" t="str">
        <f>VLOOKUP(C5,'資料3-1.客戶資料明細'!A4:M15,2,FALSE)</f>
        <v>三宣企業</v>
      </c>
      <c r="E6" s="41" t="s">
        <v>131</v>
      </c>
      <c r="F6" s="42">
        <f ca="1">TODAY()</f>
        <v>44917</v>
      </c>
    </row>
    <row r="8" spans="1:7">
      <c r="A8" s="43" t="s">
        <v>132</v>
      </c>
      <c r="B8" s="43" t="s">
        <v>133</v>
      </c>
      <c r="C8" s="43" t="s">
        <v>134</v>
      </c>
      <c r="D8" s="43" t="s">
        <v>135</v>
      </c>
      <c r="E8" s="44" t="s">
        <v>3</v>
      </c>
      <c r="F8" s="44" t="s">
        <v>4</v>
      </c>
      <c r="G8" s="44" t="s">
        <v>136</v>
      </c>
    </row>
    <row r="9" spans="1:7">
      <c r="A9" s="45" t="s">
        <v>698</v>
      </c>
      <c r="B9" s="108" t="str">
        <f>VLOOKUP(A9,'資料3-2商品明細'!$A$2:$G$87,3,FALSE)</f>
        <v>辦公室應用系列</v>
      </c>
      <c r="C9" s="108" t="str">
        <f>VLOOKUP(A9,'資料3-2商品明細'!$A$2:$G$87,4,FALSE)</f>
        <v>Access 專業資料庫基礎訓練教材</v>
      </c>
      <c r="D9" s="108" t="str">
        <f>VLOOKUP(A9,'資料3-2商品明細'!$A$2:$G$87,5,FALSE)</f>
        <v>本</v>
      </c>
      <c r="E9" s="108">
        <f>VLOOKUP(A9,'資料3-2商品明細'!$A$2:$G$87,6,FALSE)</f>
        <v>350</v>
      </c>
      <c r="F9" s="45">
        <v>1</v>
      </c>
      <c r="G9" s="45">
        <f>E9*F9</f>
        <v>350</v>
      </c>
    </row>
    <row r="10" spans="1:7">
      <c r="A10" s="45" t="s">
        <v>699</v>
      </c>
      <c r="B10" s="108" t="str">
        <f>VLOOKUP(A10,'資料3-2商品明細'!$A$2:$G$87,3,FALSE)</f>
        <v>辦公室應用系列</v>
      </c>
      <c r="C10" s="108" t="str">
        <f>VLOOKUP(A10,'資料3-2商品明細'!$A$2:$G$87,4,FALSE)</f>
        <v>Access 專業資料庫進階訓練教材</v>
      </c>
      <c r="D10" s="108" t="str">
        <f>VLOOKUP(A10,'資料3-2商品明細'!$A$2:$G$87,5,FALSE)</f>
        <v>本</v>
      </c>
      <c r="E10" s="108">
        <f>VLOOKUP(A10,'資料3-2商品明細'!$A$2:$G$87,6,FALSE)</f>
        <v>400</v>
      </c>
      <c r="F10" s="45">
        <v>1</v>
      </c>
      <c r="G10" s="45">
        <f t="shared" ref="G10:G18" si="0">E10*F10</f>
        <v>400</v>
      </c>
    </row>
    <row r="11" spans="1:7">
      <c r="A11" s="45" t="s">
        <v>705</v>
      </c>
      <c r="B11" s="108" t="str">
        <f>VLOOKUP(A11,'資料3-2商品明細'!$A$2:$G$87,3,FALSE)</f>
        <v>多媒體應用系列</v>
      </c>
      <c r="C11" s="108" t="str">
        <f>VLOOKUP(A11,'資料3-2商品明細'!$A$2:$G$87,4,FALSE)</f>
        <v>Director之Lingo語法應用訓練教材</v>
      </c>
      <c r="D11" s="108" t="str">
        <f>VLOOKUP(A11,'資料3-2商品明細'!$A$2:$G$87,5,FALSE)</f>
        <v>本</v>
      </c>
      <c r="E11" s="108">
        <f>VLOOKUP(A11,'資料3-2商品明細'!$A$2:$G$87,6,FALSE)</f>
        <v>480</v>
      </c>
      <c r="F11" s="45">
        <v>1</v>
      </c>
      <c r="G11" s="45">
        <f t="shared" si="0"/>
        <v>480</v>
      </c>
    </row>
    <row r="12" spans="1:7">
      <c r="A12" s="45" t="s">
        <v>701</v>
      </c>
      <c r="B12" s="108" t="str">
        <f>VLOOKUP(A12,'資料3-2商品明細'!$A$2:$G$87,3,FALSE)</f>
        <v>辦公室應用系列</v>
      </c>
      <c r="C12" s="108" t="str">
        <f>VLOOKUP(A12,'資料3-2商品明細'!$A$2:$G$87,4,FALSE)</f>
        <v>Excel 精算軟體基礎訓練教材</v>
      </c>
      <c r="D12" s="108" t="str">
        <f>VLOOKUP(A12,'資料3-2商品明細'!$A$2:$G$87,5,FALSE)</f>
        <v>本</v>
      </c>
      <c r="E12" s="108">
        <f>VLOOKUP(A12,'資料3-2商品明細'!$A$2:$G$87,6,FALSE)</f>
        <v>350</v>
      </c>
      <c r="F12" s="45">
        <v>1</v>
      </c>
      <c r="G12" s="45">
        <f t="shared" si="0"/>
        <v>350</v>
      </c>
    </row>
    <row r="13" spans="1:7">
      <c r="A13" s="45" t="s">
        <v>702</v>
      </c>
      <c r="B13" s="108" t="str">
        <f>VLOOKUP(A13,'資料3-2商品明細'!$A$2:$G$87,3,FALSE)</f>
        <v>辦公室應用系列</v>
      </c>
      <c r="C13" s="108" t="str">
        <f>VLOOKUP(A13,'資料3-2商品明細'!$A$2:$G$87,4,FALSE)</f>
        <v>Excel 精算軟體進階訓練教材</v>
      </c>
      <c r="D13" s="108" t="str">
        <f>VLOOKUP(A13,'資料3-2商品明細'!$A$2:$G$87,5,FALSE)</f>
        <v>本</v>
      </c>
      <c r="E13" s="108">
        <f>VLOOKUP(A13,'資料3-2商品明細'!$A$2:$G$87,6,FALSE)</f>
        <v>400</v>
      </c>
      <c r="F13" s="45">
        <v>1</v>
      </c>
      <c r="G13" s="45">
        <f t="shared" si="0"/>
        <v>400</v>
      </c>
    </row>
    <row r="14" spans="1:7">
      <c r="A14" s="45" t="s">
        <v>703</v>
      </c>
      <c r="B14" s="108" t="str">
        <f>VLOOKUP(A14,'資料3-2商品明細'!$A$2:$G$87,3,FALSE)</f>
        <v>辦公室應用系列</v>
      </c>
      <c r="C14" s="108" t="str">
        <f>VLOOKUP(A14,'資料3-2商品明細'!$A$2:$G$87,4,FALSE)</f>
        <v>OFFICE整合運用訓練教材</v>
      </c>
      <c r="D14" s="108" t="str">
        <f>VLOOKUP(A14,'資料3-2商品明細'!$A$2:$G$87,5,FALSE)</f>
        <v>本</v>
      </c>
      <c r="E14" s="108">
        <f>VLOOKUP(A14,'資料3-2商品明細'!$A$2:$G$87,6,FALSE)</f>
        <v>350</v>
      </c>
      <c r="F14" s="45">
        <v>1</v>
      </c>
      <c r="G14" s="45">
        <f t="shared" si="0"/>
        <v>350</v>
      </c>
    </row>
    <row r="15" spans="1:7">
      <c r="A15" s="45" t="s">
        <v>704</v>
      </c>
      <c r="B15" s="108" t="str">
        <f>VLOOKUP(A15,'資料3-2商品明細'!$A$2:$G$87,3,FALSE)</f>
        <v>辦公室應用系列</v>
      </c>
      <c r="C15" s="108" t="str">
        <f>VLOOKUP(A15,'資料3-2商品明細'!$A$2:$G$87,4,FALSE)</f>
        <v>Outlook 電子萬用手冊訓練教材</v>
      </c>
      <c r="D15" s="108" t="str">
        <f>VLOOKUP(A15,'資料3-2商品明細'!$A$2:$G$87,5,FALSE)</f>
        <v>本</v>
      </c>
      <c r="E15" s="108">
        <f>VLOOKUP(A15,'資料3-2商品明細'!$A$2:$G$87,6,FALSE)</f>
        <v>350</v>
      </c>
      <c r="F15" s="45">
        <v>1</v>
      </c>
      <c r="G15" s="45">
        <f t="shared" si="0"/>
        <v>350</v>
      </c>
    </row>
    <row r="16" spans="1:7">
      <c r="A16" s="45" t="s">
        <v>704</v>
      </c>
      <c r="B16" s="108" t="str">
        <f>VLOOKUP(A16,'資料3-2商品明細'!$A$2:$G$87,3,FALSE)</f>
        <v>辦公室應用系列</v>
      </c>
      <c r="C16" s="108" t="str">
        <f>VLOOKUP(A16,'資料3-2商品明細'!$A$2:$G$87,4,FALSE)</f>
        <v>Outlook 電子萬用手冊訓練教材</v>
      </c>
      <c r="D16" s="108" t="str">
        <f>VLOOKUP(A16,'資料3-2商品明細'!$A$2:$G$87,5,FALSE)</f>
        <v>本</v>
      </c>
      <c r="E16" s="108">
        <f>VLOOKUP(A16,'資料3-2商品明細'!$A$2:$G$87,6,FALSE)</f>
        <v>350</v>
      </c>
      <c r="F16" s="45">
        <v>1</v>
      </c>
      <c r="G16" s="45">
        <f t="shared" si="0"/>
        <v>350</v>
      </c>
    </row>
    <row r="17" spans="1:7">
      <c r="A17" s="45" t="s">
        <v>700</v>
      </c>
      <c r="B17" s="108" t="str">
        <f>VLOOKUP(A17,'資料3-2商品明細'!$A$2:$G$87,3,FALSE)</f>
        <v>辦公室應用系列</v>
      </c>
      <c r="C17" s="108" t="str">
        <f>VLOOKUP(A17,'資料3-2商品明細'!$A$2:$G$87,4,FALSE)</f>
        <v>Acrobat 可攜式電子文件訓練教材</v>
      </c>
      <c r="D17" s="108" t="str">
        <f>VLOOKUP(A17,'資料3-2商品明細'!$A$2:$G$87,5,FALSE)</f>
        <v>本</v>
      </c>
      <c r="E17" s="108">
        <f>VLOOKUP(A17,'資料3-2商品明細'!$A$2:$G$87,6,FALSE)</f>
        <v>350</v>
      </c>
      <c r="F17" s="45">
        <v>1</v>
      </c>
      <c r="G17" s="45">
        <f t="shared" si="0"/>
        <v>350</v>
      </c>
    </row>
    <row r="18" spans="1:7">
      <c r="A18" s="45" t="s">
        <v>700</v>
      </c>
      <c r="B18" s="108" t="str">
        <f>VLOOKUP(A18,'資料3-2商品明細'!$A$2:$G$87,3,FALSE)</f>
        <v>辦公室應用系列</v>
      </c>
      <c r="C18" s="108" t="str">
        <f>VLOOKUP(A18,'資料3-2商品明細'!$A$2:$G$87,4,FALSE)</f>
        <v>Acrobat 可攜式電子文件訓練教材</v>
      </c>
      <c r="D18" s="108" t="str">
        <f>VLOOKUP(A18,'資料3-2商品明細'!$A$2:$G$87,5,FALSE)</f>
        <v>本</v>
      </c>
      <c r="E18" s="108">
        <f>VLOOKUP(A18,'資料3-2商品明細'!$A$2:$G$87,6,FALSE)</f>
        <v>350</v>
      </c>
      <c r="F18" s="45">
        <v>1</v>
      </c>
      <c r="G18" s="45">
        <f t="shared" si="0"/>
        <v>350</v>
      </c>
    </row>
    <row r="19" spans="1:7">
      <c r="A19" s="46" t="s">
        <v>137</v>
      </c>
      <c r="B19" s="46"/>
      <c r="C19" s="46"/>
      <c r="D19" s="46"/>
      <c r="E19" s="47"/>
      <c r="F19" s="47">
        <f>SUM(F9:F18)</f>
        <v>10</v>
      </c>
      <c r="G19" s="47">
        <f>SUM(G9:G18)</f>
        <v>3730</v>
      </c>
    </row>
    <row r="20" spans="1:7">
      <c r="A20" s="172"/>
      <c r="B20" s="172"/>
      <c r="C20" s="172"/>
      <c r="D20" s="172"/>
      <c r="E20" s="172"/>
      <c r="F20" s="172"/>
      <c r="G20" s="172"/>
    </row>
    <row r="22" spans="1:7">
      <c r="B22" s="41" t="s">
        <v>138</v>
      </c>
      <c r="C22" s="8" t="s">
        <v>708</v>
      </c>
    </row>
    <row r="23" spans="1:7">
      <c r="B23" s="41" t="s">
        <v>139</v>
      </c>
      <c r="C23" s="107" t="str">
        <f>VLOOKUP(C5,客戶資料明細,14,FALSE)</f>
        <v>242台北縣新莊市中正路333號</v>
      </c>
    </row>
    <row r="24" spans="1:7">
      <c r="B24" s="41" t="s">
        <v>130</v>
      </c>
      <c r="C24" s="107" t="str">
        <f>VLOOKUP(C5,'資料3-1.客戶資料明細'!A4:M15,2,FALSE)</f>
        <v>三宣企業</v>
      </c>
    </row>
    <row r="25" spans="1:7">
      <c r="B25" s="41" t="s">
        <v>140</v>
      </c>
      <c r="C25" s="107" t="str">
        <f>VLOOKUP(C5,'資料3-1.客戶資料明細'!A4:M15,3,FALSE)</f>
        <v>柯小姐</v>
      </c>
    </row>
    <row r="26" spans="1:7">
      <c r="B26" s="41" t="s">
        <v>141</v>
      </c>
      <c r="C26" s="107" t="str">
        <f>VLOOKUP(C5,'資料3-1.客戶資料明細'!A4:M15,4,FALSE)</f>
        <v>採購主任</v>
      </c>
    </row>
    <row r="27" spans="1:7">
      <c r="B27" s="41" t="s">
        <v>142</v>
      </c>
    </row>
  </sheetData>
  <mergeCells count="1">
    <mergeCell ref="A20:G20"/>
  </mergeCells>
  <phoneticPr fontId="6" type="noConversion"/>
  <dataValidations count="2">
    <dataValidation type="list" allowBlank="1" showInputMessage="1" showErrorMessage="1" sqref="A10:A18" xr:uid="{00000000-0002-0000-0A00-000000000000}">
      <formula1>商品編號</formula1>
    </dataValidation>
    <dataValidation type="list" allowBlank="1" showInputMessage="1" showErrorMessage="1" sqref="C22" xr:uid="{00000000-0002-0000-0A00-000001000000}">
      <formula1>"郵寄,親送,快遞"</formula1>
    </dataValidation>
  </dataValidations>
  <pageMargins left="0.7" right="0.7" top="0.75" bottom="0.75" header="0.3" footer="0.3"/>
  <pageSetup paperSize="9" orientation="portrait" horizontalDpi="200" verticalDpi="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A00-000002000000}">
          <x14:formula1>
            <xm:f>'資料3-1.客戶資料明細'!$A$4:$A$15</xm:f>
          </x14:formula1>
          <xm:sqref>C5</xm:sqref>
        </x14:dataValidation>
        <x14:dataValidation type="list" allowBlank="1" showInputMessage="1" showErrorMessage="1" xr:uid="{00000000-0002-0000-0A00-000003000000}">
          <x14:formula1>
            <xm:f>'資料3-2商品明細'!$A:$A</xm:f>
          </x14:formula1>
          <xm:sqref>A9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  <pageSetUpPr autoPageBreaks="0"/>
  </sheetPr>
  <dimension ref="A1:G27"/>
  <sheetViews>
    <sheetView showGridLines="0" topLeftCell="A7" workbookViewId="0">
      <selection activeCell="J17" sqref="J17"/>
    </sheetView>
  </sheetViews>
  <sheetFormatPr defaultColWidth="9" defaultRowHeight="16.2"/>
  <cols>
    <col min="1" max="1" width="9.6640625" style="8" customWidth="1"/>
    <col min="2" max="2" width="18.6640625" style="8" customWidth="1"/>
    <col min="3" max="3" width="37.6640625" style="8" customWidth="1"/>
    <col min="4" max="5" width="9" style="8"/>
    <col min="6" max="6" width="10.44140625" style="8" bestFit="1" customWidth="1"/>
    <col min="7" max="7" width="13.6640625" style="8" customWidth="1"/>
    <col min="8" max="16384" width="9" style="8"/>
  </cols>
  <sheetData>
    <row r="1" spans="1:7">
      <c r="D1" s="38" t="s">
        <v>125</v>
      </c>
    </row>
    <row r="2" spans="1:7">
      <c r="D2" s="38" t="s">
        <v>126</v>
      </c>
    </row>
    <row r="3" spans="1:7">
      <c r="D3" s="38" t="s">
        <v>127</v>
      </c>
    </row>
    <row r="5" spans="1:7">
      <c r="B5" s="39" t="s">
        <v>128</v>
      </c>
      <c r="C5" s="40" t="s">
        <v>706</v>
      </c>
      <c r="E5" s="41" t="s">
        <v>129</v>
      </c>
      <c r="F5" s="8">
        <f>VLOOKUP(C5,客戶資料明細,13,FALSE)</f>
        <v>10</v>
      </c>
    </row>
    <row r="6" spans="1:7">
      <c r="B6" s="39" t="s">
        <v>130</v>
      </c>
      <c r="C6" s="8" t="str">
        <f>VLOOKUP(C5,客戶資料明細,2,FALSE)</f>
        <v>川利公司</v>
      </c>
      <c r="E6" s="41" t="s">
        <v>131</v>
      </c>
      <c r="F6" s="42">
        <f ca="1">TODAY()</f>
        <v>44917</v>
      </c>
    </row>
    <row r="8" spans="1:7">
      <c r="A8" s="43" t="s">
        <v>132</v>
      </c>
      <c r="B8" s="43" t="s">
        <v>133</v>
      </c>
      <c r="C8" s="43" t="s">
        <v>134</v>
      </c>
      <c r="D8" s="43" t="s">
        <v>135</v>
      </c>
      <c r="E8" s="44" t="s">
        <v>3</v>
      </c>
      <c r="F8" s="44" t="s">
        <v>4</v>
      </c>
      <c r="G8" s="44" t="s">
        <v>136</v>
      </c>
    </row>
    <row r="9" spans="1:7">
      <c r="A9" s="45" t="s">
        <v>698</v>
      </c>
      <c r="B9" s="45" t="str">
        <f t="shared" ref="B9:B18" si="0">VLOOKUP(A9,商品明細,3,FALSE)</f>
        <v>辦公室應用系列</v>
      </c>
      <c r="C9" s="45" t="str">
        <f t="shared" ref="C9:C18" si="1">VLOOKUP($A9,商品明細,4,FALSE)</f>
        <v>Access 專業資料庫基礎訓練教材</v>
      </c>
      <c r="D9" s="45" t="str">
        <f t="shared" ref="D9:D18" si="2">VLOOKUP($A9,商品明細,5,FALSE)</f>
        <v>本</v>
      </c>
      <c r="E9" s="45">
        <f t="shared" ref="E9:E18" si="3">VLOOKUP($A9,商品明細,6,FALSE)</f>
        <v>350</v>
      </c>
      <c r="F9" s="45">
        <v>7</v>
      </c>
      <c r="G9" s="45">
        <f>F9*E9</f>
        <v>2450</v>
      </c>
    </row>
    <row r="10" spans="1:7">
      <c r="A10" s="45" t="s">
        <v>701</v>
      </c>
      <c r="B10" s="45" t="str">
        <f t="shared" si="0"/>
        <v>辦公室應用系列</v>
      </c>
      <c r="C10" s="45" t="str">
        <f t="shared" si="1"/>
        <v>Excel 精算軟體基礎訓練教材</v>
      </c>
      <c r="D10" s="45" t="str">
        <f t="shared" si="2"/>
        <v>本</v>
      </c>
      <c r="E10" s="45">
        <f t="shared" si="3"/>
        <v>350</v>
      </c>
      <c r="F10" s="45">
        <v>10</v>
      </c>
      <c r="G10" s="45">
        <f t="shared" ref="G10:G18" si="4">F10*E10</f>
        <v>3500</v>
      </c>
    </row>
    <row r="11" spans="1:7">
      <c r="A11" s="45" t="s">
        <v>710</v>
      </c>
      <c r="B11" s="45" t="str">
        <f t="shared" si="0"/>
        <v>CAD繪圖系列</v>
      </c>
      <c r="C11" s="45" t="str">
        <f t="shared" si="1"/>
        <v>AutoCAD 系統規劃訓練教材</v>
      </c>
      <c r="D11" s="45" t="str">
        <f t="shared" si="2"/>
        <v>本</v>
      </c>
      <c r="E11" s="45">
        <f t="shared" si="3"/>
        <v>580</v>
      </c>
      <c r="F11" s="45">
        <v>5</v>
      </c>
      <c r="G11" s="45">
        <f t="shared" si="4"/>
        <v>2900</v>
      </c>
    </row>
    <row r="12" spans="1:7">
      <c r="A12" s="45" t="s">
        <v>711</v>
      </c>
      <c r="B12" s="45" t="str">
        <f t="shared" si="0"/>
        <v>網路系統管理系列</v>
      </c>
      <c r="C12" s="45" t="str">
        <f t="shared" si="1"/>
        <v> Win2000 Server 網路伺服器架設訓練教材</v>
      </c>
      <c r="D12" s="45" t="str">
        <f t="shared" si="2"/>
        <v>本</v>
      </c>
      <c r="E12" s="45">
        <f t="shared" si="3"/>
        <v>550</v>
      </c>
      <c r="F12" s="45">
        <v>5</v>
      </c>
      <c r="G12" s="45">
        <f t="shared" si="4"/>
        <v>2750</v>
      </c>
    </row>
    <row r="13" spans="1:7">
      <c r="A13" s="45" t="s">
        <v>709</v>
      </c>
      <c r="B13" s="45" t="str">
        <f t="shared" si="0"/>
        <v>辦公室應用系列</v>
      </c>
      <c r="C13" s="45" t="str">
        <f t="shared" si="1"/>
        <v>Power Point 簡報魔法師訓練教材</v>
      </c>
      <c r="D13" s="45" t="str">
        <f t="shared" si="2"/>
        <v>本</v>
      </c>
      <c r="E13" s="45">
        <f t="shared" si="3"/>
        <v>350</v>
      </c>
      <c r="F13" s="45">
        <v>4</v>
      </c>
      <c r="G13" s="45">
        <f t="shared" si="4"/>
        <v>1400</v>
      </c>
    </row>
    <row r="14" spans="1:7">
      <c r="A14" s="45" t="s">
        <v>712</v>
      </c>
      <c r="B14" s="45" t="str">
        <f t="shared" si="0"/>
        <v>程式語言系列</v>
      </c>
      <c r="C14" s="45" t="str">
        <f t="shared" si="1"/>
        <v>Java 入門指引訓練教材</v>
      </c>
      <c r="D14" s="45" t="str">
        <f t="shared" si="2"/>
        <v>本</v>
      </c>
      <c r="E14" s="45">
        <f t="shared" si="3"/>
        <v>460</v>
      </c>
      <c r="F14" s="45">
        <v>7</v>
      </c>
      <c r="G14" s="45">
        <f t="shared" si="4"/>
        <v>3220</v>
      </c>
    </row>
    <row r="15" spans="1:7">
      <c r="A15" s="45" t="s">
        <v>713</v>
      </c>
      <c r="B15" s="45" t="str">
        <f t="shared" si="0"/>
        <v>網路系統管理系列</v>
      </c>
      <c r="C15" s="45" t="str">
        <f t="shared" si="1"/>
        <v> Win2000 Server 高階伺服器架設訓練教材</v>
      </c>
      <c r="D15" s="45" t="str">
        <f t="shared" si="2"/>
        <v>本</v>
      </c>
      <c r="E15" s="45">
        <f t="shared" si="3"/>
        <v>550</v>
      </c>
      <c r="F15" s="45">
        <v>8</v>
      </c>
      <c r="G15" s="45">
        <f t="shared" si="4"/>
        <v>4400</v>
      </c>
    </row>
    <row r="16" spans="1:7">
      <c r="A16" s="45" t="s">
        <v>714</v>
      </c>
      <c r="B16" s="45" t="str">
        <f t="shared" si="0"/>
        <v>多媒體應用系列</v>
      </c>
      <c r="C16" s="45" t="str">
        <f t="shared" si="1"/>
        <v>會聲會影數位剪輯訓練教材</v>
      </c>
      <c r="D16" s="45" t="str">
        <f t="shared" si="2"/>
        <v>本</v>
      </c>
      <c r="E16" s="45">
        <f t="shared" si="3"/>
        <v>380</v>
      </c>
      <c r="F16" s="45">
        <v>2</v>
      </c>
      <c r="G16" s="45">
        <f t="shared" si="4"/>
        <v>760</v>
      </c>
    </row>
    <row r="17" spans="1:7">
      <c r="A17" s="45" t="s">
        <v>710</v>
      </c>
      <c r="B17" s="45" t="str">
        <f t="shared" si="0"/>
        <v>CAD繪圖系列</v>
      </c>
      <c r="C17" s="45" t="str">
        <f t="shared" si="1"/>
        <v>AutoCAD 系統規劃訓練教材</v>
      </c>
      <c r="D17" s="45" t="str">
        <f t="shared" si="2"/>
        <v>本</v>
      </c>
      <c r="E17" s="45">
        <f t="shared" si="3"/>
        <v>580</v>
      </c>
      <c r="F17" s="45">
        <v>6</v>
      </c>
      <c r="G17" s="45">
        <f t="shared" si="4"/>
        <v>3480</v>
      </c>
    </row>
    <row r="18" spans="1:7">
      <c r="A18" s="45" t="s">
        <v>715</v>
      </c>
      <c r="B18" s="45" t="str">
        <f t="shared" si="0"/>
        <v>網路系統管理系列</v>
      </c>
      <c r="C18" s="45" t="str">
        <f t="shared" si="1"/>
        <v> Linux 系統設定訓練教材</v>
      </c>
      <c r="D18" s="45" t="str">
        <f t="shared" si="2"/>
        <v>本</v>
      </c>
      <c r="E18" s="45">
        <f t="shared" si="3"/>
        <v>550</v>
      </c>
      <c r="F18" s="45">
        <v>3</v>
      </c>
      <c r="G18" s="45">
        <f t="shared" si="4"/>
        <v>1650</v>
      </c>
    </row>
    <row r="19" spans="1:7">
      <c r="A19" s="46" t="s">
        <v>137</v>
      </c>
      <c r="B19" s="46"/>
      <c r="C19" s="46"/>
      <c r="D19" s="46"/>
      <c r="E19" s="47"/>
      <c r="F19" s="47">
        <f>SUM(F9:F18)</f>
        <v>57</v>
      </c>
      <c r="G19" s="47">
        <f>SUM(G9:G18)</f>
        <v>26510</v>
      </c>
    </row>
    <row r="20" spans="1:7">
      <c r="A20" s="172"/>
      <c r="B20" s="172"/>
      <c r="C20" s="172"/>
      <c r="D20" s="172"/>
      <c r="E20" s="172"/>
      <c r="F20" s="172"/>
      <c r="G20" s="172"/>
    </row>
    <row r="22" spans="1:7">
      <c r="B22" s="41" t="s">
        <v>138</v>
      </c>
      <c r="C22" s="8" t="s">
        <v>708</v>
      </c>
    </row>
    <row r="23" spans="1:7">
      <c r="B23" s="41" t="s">
        <v>139</v>
      </c>
      <c r="C23" s="8" t="str">
        <f>VLOOKUP(C5,客戶資料明細,14,FALSE)</f>
        <v>241台北縣淡水鎮民權路75號</v>
      </c>
    </row>
    <row r="24" spans="1:7">
      <c r="B24" s="41" t="s">
        <v>130</v>
      </c>
      <c r="C24" s="8" t="str">
        <f>VLOOKUP(C5,客戶資料明細,2,FALSE)</f>
        <v>川利公司</v>
      </c>
    </row>
    <row r="25" spans="1:7">
      <c r="B25" s="41" t="s">
        <v>140</v>
      </c>
      <c r="C25" s="8" t="str">
        <f>VLOOKUP(C5,客戶資料明細,3,FALSE)</f>
        <v>張先生</v>
      </c>
    </row>
    <row r="26" spans="1:7">
      <c r="B26" s="41" t="s">
        <v>141</v>
      </c>
      <c r="C26" s="8" t="str">
        <f>VLOOKUP(C5,客戶資料明細,4,FALSE)</f>
        <v>採購主任</v>
      </c>
    </row>
    <row r="27" spans="1:7">
      <c r="B27" s="41" t="s">
        <v>142</v>
      </c>
    </row>
  </sheetData>
  <mergeCells count="1">
    <mergeCell ref="A20:G20"/>
  </mergeCells>
  <phoneticPr fontId="6" type="noConversion"/>
  <dataValidations count="1">
    <dataValidation type="list" allowBlank="1" showInputMessage="1" showErrorMessage="1" sqref="C22" xr:uid="{00000000-0002-0000-0B00-000000000000}">
      <formula1>"郵寄,親送,快遞"</formula1>
    </dataValidation>
  </dataValidations>
  <pageMargins left="0.7" right="0.7" top="0.75" bottom="0.75" header="0.3" footer="0.3"/>
  <pageSetup paperSize="9" orientation="portrait" horizontalDpi="200" verticalDpi="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B00-000001000000}">
          <x14:formula1>
            <xm:f>'資料3-1.客戶資料明細'!$A$4:$A$15</xm:f>
          </x14:formula1>
          <xm:sqref>C5</xm:sqref>
        </x14:dataValidation>
        <x14:dataValidation type="list" allowBlank="1" showInputMessage="1" showErrorMessage="1" xr:uid="{00000000-0002-0000-0B00-000002000000}">
          <x14:formula1>
            <xm:f>'資料3-2商品明細'!$A$2:$A$87</xm:f>
          </x14:formula1>
          <xm:sqref>A9:A18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H17"/>
  <sheetViews>
    <sheetView workbookViewId="0">
      <selection activeCell="J25" sqref="J25"/>
    </sheetView>
  </sheetViews>
  <sheetFormatPr defaultColWidth="9" defaultRowHeight="16.2"/>
  <cols>
    <col min="1" max="1" width="15" style="8" bestFit="1" customWidth="1"/>
    <col min="2" max="2" width="13.88671875" style="8" bestFit="1" customWidth="1"/>
    <col min="3" max="8" width="10" style="8" customWidth="1"/>
    <col min="9" max="16384" width="9" style="8"/>
  </cols>
  <sheetData>
    <row r="1" spans="1:8" ht="16.8" thickBot="1">
      <c r="A1" s="138"/>
      <c r="B1" s="139" t="s">
        <v>570</v>
      </c>
      <c r="C1" s="139" t="s">
        <v>571</v>
      </c>
    </row>
    <row r="2" spans="1:8">
      <c r="A2" s="140" t="s">
        <v>572</v>
      </c>
      <c r="B2" s="141" t="s">
        <v>631</v>
      </c>
      <c r="C2" s="142">
        <f>VLOOKUP(B2,A7:B17,2,FALSE)</f>
        <v>8</v>
      </c>
    </row>
    <row r="3" spans="1:8">
      <c r="A3" s="143" t="s">
        <v>573</v>
      </c>
      <c r="B3" s="142" t="s">
        <v>716</v>
      </c>
      <c r="C3" s="142">
        <f>HLOOKUP(B3,C5:H6,2,FALSE)</f>
        <v>4</v>
      </c>
    </row>
    <row r="4" spans="1:8" ht="18" customHeight="1" thickBot="1"/>
    <row r="5" spans="1:8" ht="20.25" customHeight="1" thickBot="1">
      <c r="A5" s="144" t="s">
        <v>574</v>
      </c>
      <c r="B5" s="144" t="s">
        <v>573</v>
      </c>
      <c r="C5" s="145" t="s">
        <v>575</v>
      </c>
      <c r="D5" s="144" t="s">
        <v>576</v>
      </c>
      <c r="E5" s="144" t="s">
        <v>577</v>
      </c>
      <c r="F5" s="144" t="s">
        <v>578</v>
      </c>
      <c r="G5" s="144" t="s">
        <v>579</v>
      </c>
      <c r="H5" s="146" t="s">
        <v>580</v>
      </c>
    </row>
    <row r="6" spans="1:8" ht="20.25" customHeight="1">
      <c r="A6" s="144" t="s">
        <v>572</v>
      </c>
      <c r="B6" s="144" t="s">
        <v>581</v>
      </c>
      <c r="C6" s="147">
        <v>1</v>
      </c>
      <c r="D6" s="148">
        <v>2</v>
      </c>
      <c r="E6" s="148">
        <v>3</v>
      </c>
      <c r="F6" s="148">
        <v>4</v>
      </c>
      <c r="G6" s="148">
        <v>5</v>
      </c>
      <c r="H6" s="149">
        <v>6</v>
      </c>
    </row>
    <row r="7" spans="1:8" ht="20.25" customHeight="1">
      <c r="A7" s="150" t="s">
        <v>582</v>
      </c>
      <c r="B7" s="151">
        <v>1</v>
      </c>
      <c r="C7" s="152" t="s">
        <v>583</v>
      </c>
      <c r="D7" s="152" t="s">
        <v>584</v>
      </c>
      <c r="E7" s="152" t="s">
        <v>585</v>
      </c>
      <c r="F7" s="152" t="s">
        <v>586</v>
      </c>
      <c r="G7" s="152" t="s">
        <v>587</v>
      </c>
      <c r="H7" s="153" t="s">
        <v>588</v>
      </c>
    </row>
    <row r="8" spans="1:8" ht="20.25" customHeight="1">
      <c r="A8" s="154" t="s">
        <v>589</v>
      </c>
      <c r="B8" s="155">
        <v>2</v>
      </c>
      <c r="C8" s="152" t="s">
        <v>590</v>
      </c>
      <c r="D8" s="152" t="s">
        <v>591</v>
      </c>
      <c r="E8" s="152" t="s">
        <v>592</v>
      </c>
      <c r="F8" s="152" t="s">
        <v>593</v>
      </c>
      <c r="G8" s="152" t="s">
        <v>594</v>
      </c>
      <c r="H8" s="153" t="s">
        <v>595</v>
      </c>
    </row>
    <row r="9" spans="1:8" ht="20.25" customHeight="1">
      <c r="A9" s="154" t="s">
        <v>596</v>
      </c>
      <c r="B9" s="155">
        <v>3</v>
      </c>
      <c r="C9" s="152" t="s">
        <v>597</v>
      </c>
      <c r="D9" s="152" t="s">
        <v>598</v>
      </c>
      <c r="E9" s="152" t="s">
        <v>599</v>
      </c>
      <c r="F9" s="152" t="s">
        <v>600</v>
      </c>
      <c r="G9" s="152" t="s">
        <v>601</v>
      </c>
      <c r="H9" s="153" t="s">
        <v>602</v>
      </c>
    </row>
    <row r="10" spans="1:8" ht="20.25" customHeight="1">
      <c r="A10" s="154" t="s">
        <v>603</v>
      </c>
      <c r="B10" s="155">
        <v>4</v>
      </c>
      <c r="C10" s="152" t="s">
        <v>604</v>
      </c>
      <c r="D10" s="152" t="s">
        <v>605</v>
      </c>
      <c r="E10" s="152" t="s">
        <v>606</v>
      </c>
      <c r="F10" s="152" t="s">
        <v>607</v>
      </c>
      <c r="G10" s="152" t="s">
        <v>608</v>
      </c>
      <c r="H10" s="153" t="s">
        <v>609</v>
      </c>
    </row>
    <row r="11" spans="1:8" ht="20.25" customHeight="1">
      <c r="A11" s="154" t="s">
        <v>610</v>
      </c>
      <c r="B11" s="155">
        <v>5</v>
      </c>
      <c r="C11" s="152" t="s">
        <v>611</v>
      </c>
      <c r="D11" s="152" t="s">
        <v>612</v>
      </c>
      <c r="E11" s="152" t="s">
        <v>613</v>
      </c>
      <c r="F11" s="152" t="s">
        <v>614</v>
      </c>
      <c r="G11" s="152" t="s">
        <v>615</v>
      </c>
      <c r="H11" s="153" t="s">
        <v>616</v>
      </c>
    </row>
    <row r="12" spans="1:8" ht="20.25" customHeight="1">
      <c r="A12" s="154" t="s">
        <v>617</v>
      </c>
      <c r="B12" s="155">
        <v>6</v>
      </c>
      <c r="C12" s="152" t="s">
        <v>618</v>
      </c>
      <c r="D12" s="152" t="s">
        <v>619</v>
      </c>
      <c r="E12" s="152" t="s">
        <v>620</v>
      </c>
      <c r="F12" s="152" t="s">
        <v>621</v>
      </c>
      <c r="G12" s="152" t="s">
        <v>622</v>
      </c>
      <c r="H12" s="153" t="s">
        <v>623</v>
      </c>
    </row>
    <row r="13" spans="1:8" ht="20.25" customHeight="1">
      <c r="A13" s="154" t="s">
        <v>624</v>
      </c>
      <c r="B13" s="155">
        <v>7</v>
      </c>
      <c r="C13" s="152" t="s">
        <v>625</v>
      </c>
      <c r="D13" s="152" t="s">
        <v>626</v>
      </c>
      <c r="E13" s="152" t="s">
        <v>627</v>
      </c>
      <c r="F13" s="152" t="s">
        <v>628</v>
      </c>
      <c r="G13" s="152" t="s">
        <v>629</v>
      </c>
      <c r="H13" s="153" t="s">
        <v>630</v>
      </c>
    </row>
    <row r="14" spans="1:8" ht="20.25" customHeight="1">
      <c r="A14" s="154" t="s">
        <v>631</v>
      </c>
      <c r="B14" s="155">
        <v>8</v>
      </c>
      <c r="C14" s="152" t="s">
        <v>632</v>
      </c>
      <c r="D14" s="152" t="s">
        <v>633</v>
      </c>
      <c r="E14" s="152" t="s">
        <v>634</v>
      </c>
      <c r="F14" s="152" t="s">
        <v>635</v>
      </c>
      <c r="G14" s="152" t="s">
        <v>636</v>
      </c>
      <c r="H14" s="153" t="s">
        <v>637</v>
      </c>
    </row>
    <row r="15" spans="1:8" ht="20.25" customHeight="1">
      <c r="A15" s="154" t="s">
        <v>638</v>
      </c>
      <c r="B15" s="155">
        <v>9</v>
      </c>
      <c r="C15" s="152" t="s">
        <v>639</v>
      </c>
      <c r="D15" s="152" t="s">
        <v>640</v>
      </c>
      <c r="E15" s="152" t="s">
        <v>641</v>
      </c>
      <c r="F15" s="152" t="s">
        <v>642</v>
      </c>
      <c r="G15" s="152" t="s">
        <v>643</v>
      </c>
      <c r="H15" s="153" t="s">
        <v>644</v>
      </c>
    </row>
    <row r="16" spans="1:8" ht="20.25" customHeight="1">
      <c r="A16" s="154" t="s">
        <v>645</v>
      </c>
      <c r="B16" s="155">
        <v>10</v>
      </c>
      <c r="C16" s="152" t="s">
        <v>646</v>
      </c>
      <c r="D16" s="152" t="s">
        <v>647</v>
      </c>
      <c r="E16" s="152" t="s">
        <v>648</v>
      </c>
      <c r="F16" s="152" t="s">
        <v>649</v>
      </c>
      <c r="G16" s="152" t="s">
        <v>650</v>
      </c>
      <c r="H16" s="153" t="s">
        <v>651</v>
      </c>
    </row>
    <row r="17" spans="1:8" ht="20.25" customHeight="1" thickBot="1">
      <c r="A17" s="156" t="s">
        <v>652</v>
      </c>
      <c r="B17" s="157">
        <v>11</v>
      </c>
      <c r="C17" s="158" t="s">
        <v>653</v>
      </c>
      <c r="D17" s="158" t="s">
        <v>654</v>
      </c>
      <c r="E17" s="158" t="s">
        <v>655</v>
      </c>
      <c r="F17" s="158" t="s">
        <v>656</v>
      </c>
      <c r="G17" s="158" t="s">
        <v>657</v>
      </c>
      <c r="H17" s="159" t="s">
        <v>658</v>
      </c>
    </row>
  </sheetData>
  <phoneticPr fontId="6" type="noConversion"/>
  <dataValidations count="2">
    <dataValidation type="list" allowBlank="1" showInputMessage="1" showErrorMessage="1" sqref="B2" xr:uid="{00000000-0002-0000-0C00-000000000000}">
      <formula1>$A$7:$A$17</formula1>
    </dataValidation>
    <dataValidation type="list" allowBlank="1" showInputMessage="1" showErrorMessage="1" sqref="B3" xr:uid="{00000000-0002-0000-0C00-000001000000}">
      <formula1>$C$5:$H$5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H17"/>
  <sheetViews>
    <sheetView workbookViewId="0">
      <selection activeCell="K7" sqref="K7"/>
    </sheetView>
  </sheetViews>
  <sheetFormatPr defaultColWidth="9" defaultRowHeight="16.2"/>
  <cols>
    <col min="1" max="1" width="15" style="8" bestFit="1" customWidth="1"/>
    <col min="2" max="2" width="13.88671875" style="8" bestFit="1" customWidth="1"/>
    <col min="3" max="8" width="10" style="8" customWidth="1"/>
    <col min="9" max="16384" width="9" style="8"/>
  </cols>
  <sheetData>
    <row r="1" spans="1:8" ht="16.8" thickBot="1">
      <c r="A1" s="138"/>
      <c r="B1" s="139" t="s">
        <v>659</v>
      </c>
      <c r="C1" s="139" t="s">
        <v>660</v>
      </c>
    </row>
    <row r="2" spans="1:8">
      <c r="A2" s="140" t="s">
        <v>661</v>
      </c>
      <c r="B2" s="141" t="s">
        <v>603</v>
      </c>
      <c r="C2" s="142">
        <f>VLOOKUP(B2,A7:B17,2,FALSE)</f>
        <v>4</v>
      </c>
    </row>
    <row r="3" spans="1:8">
      <c r="A3" s="143" t="s">
        <v>662</v>
      </c>
      <c r="B3" s="142" t="s">
        <v>717</v>
      </c>
      <c r="C3" s="142">
        <f>HLOOKUP(B3,C5:H6,2,FALSE)</f>
        <v>1</v>
      </c>
    </row>
    <row r="4" spans="1:8" ht="18" customHeight="1" thickBot="1"/>
    <row r="5" spans="1:8" ht="20.25" customHeight="1" thickBot="1">
      <c r="A5" s="144" t="s">
        <v>663</v>
      </c>
      <c r="B5" s="144" t="s">
        <v>662</v>
      </c>
      <c r="C5" s="145" t="s">
        <v>664</v>
      </c>
      <c r="D5" s="144" t="s">
        <v>665</v>
      </c>
      <c r="E5" s="144" t="s">
        <v>666</v>
      </c>
      <c r="F5" s="144" t="s">
        <v>667</v>
      </c>
      <c r="G5" s="144" t="s">
        <v>668</v>
      </c>
      <c r="H5" s="146" t="s">
        <v>669</v>
      </c>
    </row>
    <row r="6" spans="1:8" ht="20.25" customHeight="1">
      <c r="A6" s="144" t="s">
        <v>661</v>
      </c>
      <c r="B6" s="144" t="s">
        <v>670</v>
      </c>
      <c r="C6" s="147">
        <v>1</v>
      </c>
      <c r="D6" s="148">
        <v>2</v>
      </c>
      <c r="E6" s="148">
        <v>3</v>
      </c>
      <c r="F6" s="148">
        <v>4</v>
      </c>
      <c r="G6" s="148">
        <v>5</v>
      </c>
      <c r="H6" s="149">
        <v>6</v>
      </c>
    </row>
    <row r="7" spans="1:8" ht="20.25" customHeight="1">
      <c r="A7" s="150" t="s">
        <v>582</v>
      </c>
      <c r="B7" s="151">
        <v>1</v>
      </c>
      <c r="C7" s="152" t="s">
        <v>583</v>
      </c>
      <c r="D7" s="152" t="s">
        <v>584</v>
      </c>
      <c r="E7" s="152" t="s">
        <v>585</v>
      </c>
      <c r="F7" s="152" t="s">
        <v>586</v>
      </c>
      <c r="G7" s="152" t="s">
        <v>587</v>
      </c>
      <c r="H7" s="153" t="s">
        <v>588</v>
      </c>
    </row>
    <row r="8" spans="1:8" ht="20.25" customHeight="1">
      <c r="A8" s="154" t="s">
        <v>589</v>
      </c>
      <c r="B8" s="155">
        <v>2</v>
      </c>
      <c r="C8" s="152" t="s">
        <v>590</v>
      </c>
      <c r="D8" s="152" t="s">
        <v>591</v>
      </c>
      <c r="E8" s="152" t="s">
        <v>592</v>
      </c>
      <c r="F8" s="152" t="s">
        <v>593</v>
      </c>
      <c r="G8" s="152" t="s">
        <v>594</v>
      </c>
      <c r="H8" s="153" t="s">
        <v>595</v>
      </c>
    </row>
    <row r="9" spans="1:8" ht="20.25" customHeight="1">
      <c r="A9" s="154" t="s">
        <v>596</v>
      </c>
      <c r="B9" s="155">
        <v>3</v>
      </c>
      <c r="C9" s="152" t="s">
        <v>597</v>
      </c>
      <c r="D9" s="152" t="s">
        <v>598</v>
      </c>
      <c r="E9" s="152" t="s">
        <v>599</v>
      </c>
      <c r="F9" s="152" t="s">
        <v>600</v>
      </c>
      <c r="G9" s="152" t="s">
        <v>601</v>
      </c>
      <c r="H9" s="153" t="s">
        <v>602</v>
      </c>
    </row>
    <row r="10" spans="1:8" ht="20.25" customHeight="1">
      <c r="A10" s="154" t="s">
        <v>603</v>
      </c>
      <c r="B10" s="155">
        <v>4</v>
      </c>
      <c r="C10" s="152" t="s">
        <v>604</v>
      </c>
      <c r="D10" s="152" t="s">
        <v>605</v>
      </c>
      <c r="E10" s="152" t="s">
        <v>606</v>
      </c>
      <c r="F10" s="152" t="s">
        <v>607</v>
      </c>
      <c r="G10" s="152" t="s">
        <v>608</v>
      </c>
      <c r="H10" s="153" t="s">
        <v>609</v>
      </c>
    </row>
    <row r="11" spans="1:8" ht="20.25" customHeight="1">
      <c r="A11" s="154" t="s">
        <v>610</v>
      </c>
      <c r="B11" s="155">
        <v>5</v>
      </c>
      <c r="C11" s="152" t="s">
        <v>611</v>
      </c>
      <c r="D11" s="152" t="s">
        <v>612</v>
      </c>
      <c r="E11" s="152" t="s">
        <v>613</v>
      </c>
      <c r="F11" s="152" t="s">
        <v>614</v>
      </c>
      <c r="G11" s="152" t="s">
        <v>615</v>
      </c>
      <c r="H11" s="153" t="s">
        <v>616</v>
      </c>
    </row>
    <row r="12" spans="1:8" ht="20.25" customHeight="1">
      <c r="A12" s="154" t="s">
        <v>617</v>
      </c>
      <c r="B12" s="155">
        <v>6</v>
      </c>
      <c r="C12" s="152" t="s">
        <v>618</v>
      </c>
      <c r="D12" s="152" t="s">
        <v>619</v>
      </c>
      <c r="E12" s="152" t="s">
        <v>620</v>
      </c>
      <c r="F12" s="152" t="s">
        <v>621</v>
      </c>
      <c r="G12" s="152" t="s">
        <v>622</v>
      </c>
      <c r="H12" s="153" t="s">
        <v>623</v>
      </c>
    </row>
    <row r="13" spans="1:8" ht="20.25" customHeight="1">
      <c r="A13" s="154" t="s">
        <v>624</v>
      </c>
      <c r="B13" s="155">
        <v>7</v>
      </c>
      <c r="C13" s="152" t="s">
        <v>625</v>
      </c>
      <c r="D13" s="152" t="s">
        <v>626</v>
      </c>
      <c r="E13" s="152" t="s">
        <v>627</v>
      </c>
      <c r="F13" s="152" t="s">
        <v>628</v>
      </c>
      <c r="G13" s="152" t="s">
        <v>629</v>
      </c>
      <c r="H13" s="153" t="s">
        <v>630</v>
      </c>
    </row>
    <row r="14" spans="1:8" ht="20.25" customHeight="1">
      <c r="A14" s="154" t="s">
        <v>631</v>
      </c>
      <c r="B14" s="155">
        <v>8</v>
      </c>
      <c r="C14" s="152" t="s">
        <v>632</v>
      </c>
      <c r="D14" s="152" t="s">
        <v>633</v>
      </c>
      <c r="E14" s="152" t="s">
        <v>634</v>
      </c>
      <c r="F14" s="152" t="s">
        <v>635</v>
      </c>
      <c r="G14" s="152" t="s">
        <v>636</v>
      </c>
      <c r="H14" s="153" t="s">
        <v>637</v>
      </c>
    </row>
    <row r="15" spans="1:8" ht="20.25" customHeight="1">
      <c r="A15" s="154" t="s">
        <v>638</v>
      </c>
      <c r="B15" s="155">
        <v>9</v>
      </c>
      <c r="C15" s="152" t="s">
        <v>639</v>
      </c>
      <c r="D15" s="152" t="s">
        <v>640</v>
      </c>
      <c r="E15" s="152" t="s">
        <v>641</v>
      </c>
      <c r="F15" s="152" t="s">
        <v>642</v>
      </c>
      <c r="G15" s="152" t="s">
        <v>643</v>
      </c>
      <c r="H15" s="153" t="s">
        <v>644</v>
      </c>
    </row>
    <row r="16" spans="1:8" ht="20.25" customHeight="1">
      <c r="A16" s="154" t="s">
        <v>645</v>
      </c>
      <c r="B16" s="155">
        <v>10</v>
      </c>
      <c r="C16" s="152" t="s">
        <v>646</v>
      </c>
      <c r="D16" s="152" t="s">
        <v>647</v>
      </c>
      <c r="E16" s="152" t="s">
        <v>648</v>
      </c>
      <c r="F16" s="152" t="s">
        <v>649</v>
      </c>
      <c r="G16" s="152" t="s">
        <v>650</v>
      </c>
      <c r="H16" s="153" t="s">
        <v>651</v>
      </c>
    </row>
    <row r="17" spans="1:8" ht="20.25" customHeight="1" thickBot="1">
      <c r="A17" s="156" t="s">
        <v>652</v>
      </c>
      <c r="B17" s="157">
        <v>11</v>
      </c>
      <c r="C17" s="158" t="s">
        <v>653</v>
      </c>
      <c r="D17" s="158" t="s">
        <v>654</v>
      </c>
      <c r="E17" s="158" t="s">
        <v>655</v>
      </c>
      <c r="F17" s="158" t="s">
        <v>656</v>
      </c>
      <c r="G17" s="158" t="s">
        <v>657</v>
      </c>
      <c r="H17" s="159" t="s">
        <v>658</v>
      </c>
    </row>
  </sheetData>
  <phoneticPr fontId="6" type="noConversion"/>
  <dataValidations count="2">
    <dataValidation type="list" allowBlank="1" showInputMessage="1" showErrorMessage="1" sqref="B2" xr:uid="{00000000-0002-0000-0D00-000000000000}">
      <formula1>$A$7:$A$17</formula1>
    </dataValidation>
    <dataValidation type="list" allowBlank="1" showInputMessage="1" showErrorMessage="1" sqref="B3" xr:uid="{00000000-0002-0000-0D00-000001000000}">
      <formula1>$C$5:$H$5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H19"/>
  <sheetViews>
    <sheetView topLeftCell="A3" workbookViewId="0">
      <selection activeCell="D4" sqref="D4"/>
    </sheetView>
  </sheetViews>
  <sheetFormatPr defaultColWidth="9" defaultRowHeight="16.2"/>
  <cols>
    <col min="1" max="1" width="15" style="8" bestFit="1" customWidth="1"/>
    <col min="2" max="2" width="13.88671875" style="8" bestFit="1" customWidth="1"/>
    <col min="3" max="8" width="10" style="8" customWidth="1"/>
    <col min="9" max="16384" width="9" style="8"/>
  </cols>
  <sheetData>
    <row r="1" spans="1:8" ht="16.8" thickBot="1">
      <c r="A1" s="173" t="s">
        <v>671</v>
      </c>
      <c r="B1" s="173"/>
      <c r="C1" s="173"/>
    </row>
    <row r="2" spans="1:8" ht="16.8" thickBot="1">
      <c r="A2" s="138"/>
      <c r="B2" s="139" t="s">
        <v>672</v>
      </c>
      <c r="C2" s="139" t="s">
        <v>673</v>
      </c>
    </row>
    <row r="3" spans="1:8">
      <c r="A3" s="140" t="s">
        <v>674</v>
      </c>
      <c r="B3" s="141" t="s">
        <v>638</v>
      </c>
      <c r="C3" s="142">
        <f>MATCH(B3,A9:A19,0)</f>
        <v>9</v>
      </c>
    </row>
    <row r="4" spans="1:8">
      <c r="A4" s="143" t="s">
        <v>675</v>
      </c>
      <c r="B4" s="142" t="s">
        <v>719</v>
      </c>
      <c r="C4" s="142">
        <f>MATCH(B4,C7:H7,0)</f>
        <v>2</v>
      </c>
    </row>
    <row r="5" spans="1:8">
      <c r="A5" s="160" t="s">
        <v>676</v>
      </c>
      <c r="B5" s="174" t="str">
        <f>INDEX(C9:H19,C3,C4)</f>
        <v>陳新宇</v>
      </c>
      <c r="C5" s="175"/>
    </row>
    <row r="6" spans="1:8" ht="18" customHeight="1" thickBot="1"/>
    <row r="7" spans="1:8" ht="20.25" customHeight="1" thickBot="1">
      <c r="A7" s="144" t="s">
        <v>677</v>
      </c>
      <c r="B7" s="144" t="s">
        <v>675</v>
      </c>
      <c r="C7" s="145" t="s">
        <v>678</v>
      </c>
      <c r="D7" s="144" t="s">
        <v>679</v>
      </c>
      <c r="E7" s="144" t="s">
        <v>680</v>
      </c>
      <c r="F7" s="144" t="s">
        <v>681</v>
      </c>
      <c r="G7" s="144" t="s">
        <v>682</v>
      </c>
      <c r="H7" s="146" t="s">
        <v>683</v>
      </c>
    </row>
    <row r="8" spans="1:8" ht="20.25" customHeight="1">
      <c r="A8" s="144" t="s">
        <v>674</v>
      </c>
      <c r="B8" s="144" t="s">
        <v>684</v>
      </c>
      <c r="C8" s="147">
        <v>1</v>
      </c>
      <c r="D8" s="148">
        <v>2</v>
      </c>
      <c r="E8" s="148">
        <v>3</v>
      </c>
      <c r="F8" s="148">
        <v>4</v>
      </c>
      <c r="G8" s="148">
        <v>5</v>
      </c>
      <c r="H8" s="149">
        <v>6</v>
      </c>
    </row>
    <row r="9" spans="1:8" ht="20.25" customHeight="1">
      <c r="A9" s="150" t="s">
        <v>582</v>
      </c>
      <c r="B9" s="151">
        <v>1</v>
      </c>
      <c r="C9" s="152" t="s">
        <v>583</v>
      </c>
      <c r="D9" s="152" t="s">
        <v>584</v>
      </c>
      <c r="E9" s="152" t="s">
        <v>585</v>
      </c>
      <c r="F9" s="152" t="s">
        <v>586</v>
      </c>
      <c r="G9" s="152" t="s">
        <v>587</v>
      </c>
      <c r="H9" s="153" t="s">
        <v>588</v>
      </c>
    </row>
    <row r="10" spans="1:8" ht="20.25" customHeight="1">
      <c r="A10" s="154" t="s">
        <v>589</v>
      </c>
      <c r="B10" s="155">
        <v>2</v>
      </c>
      <c r="C10" s="152" t="s">
        <v>590</v>
      </c>
      <c r="D10" s="152" t="s">
        <v>591</v>
      </c>
      <c r="E10" s="152" t="s">
        <v>592</v>
      </c>
      <c r="F10" s="152" t="s">
        <v>593</v>
      </c>
      <c r="G10" s="152" t="s">
        <v>594</v>
      </c>
      <c r="H10" s="153" t="s">
        <v>595</v>
      </c>
    </row>
    <row r="11" spans="1:8" ht="20.25" customHeight="1">
      <c r="A11" s="154" t="s">
        <v>596</v>
      </c>
      <c r="B11" s="155">
        <v>3</v>
      </c>
      <c r="C11" s="152" t="s">
        <v>597</v>
      </c>
      <c r="D11" s="152" t="s">
        <v>598</v>
      </c>
      <c r="E11" s="152" t="s">
        <v>599</v>
      </c>
      <c r="F11" s="152" t="s">
        <v>600</v>
      </c>
      <c r="G11" s="152" t="s">
        <v>601</v>
      </c>
      <c r="H11" s="153" t="s">
        <v>602</v>
      </c>
    </row>
    <row r="12" spans="1:8" ht="20.25" customHeight="1">
      <c r="A12" s="154" t="s">
        <v>603</v>
      </c>
      <c r="B12" s="155">
        <v>4</v>
      </c>
      <c r="C12" s="152" t="s">
        <v>604</v>
      </c>
      <c r="D12" s="152" t="s">
        <v>605</v>
      </c>
      <c r="E12" s="152" t="s">
        <v>606</v>
      </c>
      <c r="F12" s="152" t="s">
        <v>607</v>
      </c>
      <c r="G12" s="152" t="s">
        <v>608</v>
      </c>
      <c r="H12" s="153" t="s">
        <v>609</v>
      </c>
    </row>
    <row r="13" spans="1:8" ht="20.25" customHeight="1">
      <c r="A13" s="154" t="s">
        <v>610</v>
      </c>
      <c r="B13" s="155">
        <v>5</v>
      </c>
      <c r="C13" s="152" t="s">
        <v>611</v>
      </c>
      <c r="D13" s="152" t="s">
        <v>612</v>
      </c>
      <c r="E13" s="152" t="s">
        <v>613</v>
      </c>
      <c r="F13" s="152" t="s">
        <v>614</v>
      </c>
      <c r="G13" s="152" t="s">
        <v>615</v>
      </c>
      <c r="H13" s="153" t="s">
        <v>616</v>
      </c>
    </row>
    <row r="14" spans="1:8" ht="20.25" customHeight="1">
      <c r="A14" s="154" t="s">
        <v>617</v>
      </c>
      <c r="B14" s="155">
        <v>6</v>
      </c>
      <c r="C14" s="152" t="s">
        <v>618</v>
      </c>
      <c r="D14" s="152" t="s">
        <v>619</v>
      </c>
      <c r="E14" s="152" t="s">
        <v>620</v>
      </c>
      <c r="F14" s="152" t="s">
        <v>621</v>
      </c>
      <c r="G14" s="152" t="s">
        <v>622</v>
      </c>
      <c r="H14" s="153" t="s">
        <v>623</v>
      </c>
    </row>
    <row r="15" spans="1:8" ht="20.25" customHeight="1">
      <c r="A15" s="154" t="s">
        <v>624</v>
      </c>
      <c r="B15" s="155">
        <v>7</v>
      </c>
      <c r="C15" s="152" t="s">
        <v>625</v>
      </c>
      <c r="D15" s="152" t="s">
        <v>626</v>
      </c>
      <c r="E15" s="152" t="s">
        <v>627</v>
      </c>
      <c r="F15" s="152" t="s">
        <v>628</v>
      </c>
      <c r="G15" s="152" t="s">
        <v>629</v>
      </c>
      <c r="H15" s="153" t="s">
        <v>630</v>
      </c>
    </row>
    <row r="16" spans="1:8" ht="20.25" customHeight="1">
      <c r="A16" s="154" t="s">
        <v>631</v>
      </c>
      <c r="B16" s="155">
        <v>8</v>
      </c>
      <c r="C16" s="152" t="s">
        <v>632</v>
      </c>
      <c r="D16" s="152" t="s">
        <v>633</v>
      </c>
      <c r="E16" s="152" t="s">
        <v>634</v>
      </c>
      <c r="F16" s="152" t="s">
        <v>635</v>
      </c>
      <c r="G16" s="152" t="s">
        <v>636</v>
      </c>
      <c r="H16" s="153" t="s">
        <v>637</v>
      </c>
    </row>
    <row r="17" spans="1:8" ht="20.25" customHeight="1">
      <c r="A17" s="154" t="s">
        <v>638</v>
      </c>
      <c r="B17" s="155">
        <v>9</v>
      </c>
      <c r="C17" s="152" t="s">
        <v>639</v>
      </c>
      <c r="D17" s="152" t="s">
        <v>640</v>
      </c>
      <c r="E17" s="152" t="s">
        <v>641</v>
      </c>
      <c r="F17" s="152" t="s">
        <v>642</v>
      </c>
      <c r="G17" s="152" t="s">
        <v>643</v>
      </c>
      <c r="H17" s="153" t="s">
        <v>644</v>
      </c>
    </row>
    <row r="18" spans="1:8" ht="20.25" customHeight="1">
      <c r="A18" s="154" t="s">
        <v>645</v>
      </c>
      <c r="B18" s="155">
        <v>10</v>
      </c>
      <c r="C18" s="152" t="s">
        <v>646</v>
      </c>
      <c r="D18" s="152" t="s">
        <v>647</v>
      </c>
      <c r="E18" s="152" t="s">
        <v>648</v>
      </c>
      <c r="F18" s="152" t="s">
        <v>649</v>
      </c>
      <c r="G18" s="152" t="s">
        <v>650</v>
      </c>
      <c r="H18" s="153" t="s">
        <v>651</v>
      </c>
    </row>
    <row r="19" spans="1:8" ht="20.25" customHeight="1" thickBot="1">
      <c r="A19" s="156" t="s">
        <v>652</v>
      </c>
      <c r="B19" s="157">
        <v>11</v>
      </c>
      <c r="C19" s="158" t="s">
        <v>653</v>
      </c>
      <c r="D19" s="158" t="s">
        <v>654</v>
      </c>
      <c r="E19" s="158" t="s">
        <v>655</v>
      </c>
      <c r="F19" s="158" t="s">
        <v>656</v>
      </c>
      <c r="G19" s="158" t="s">
        <v>657</v>
      </c>
      <c r="H19" s="159" t="s">
        <v>658</v>
      </c>
    </row>
  </sheetData>
  <mergeCells count="2">
    <mergeCell ref="A1:C1"/>
    <mergeCell ref="B5:C5"/>
  </mergeCells>
  <phoneticPr fontId="6" type="noConversion"/>
  <dataValidations count="2">
    <dataValidation type="list" allowBlank="1" showInputMessage="1" showErrorMessage="1" sqref="B3" xr:uid="{00000000-0002-0000-0E00-000000000000}">
      <formula1>$A$9:$A$19</formula1>
    </dataValidation>
    <dataValidation type="list" allowBlank="1" showInputMessage="1" showErrorMessage="1" sqref="B4" xr:uid="{00000000-0002-0000-0E00-000001000000}">
      <formula1>$C$7:$H$7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H19"/>
  <sheetViews>
    <sheetView topLeftCell="A3" workbookViewId="0">
      <selection activeCell="H12" sqref="H12"/>
    </sheetView>
  </sheetViews>
  <sheetFormatPr defaultColWidth="9" defaultRowHeight="16.2"/>
  <cols>
    <col min="1" max="1" width="15" style="8" bestFit="1" customWidth="1"/>
    <col min="2" max="2" width="13.88671875" style="8" bestFit="1" customWidth="1"/>
    <col min="3" max="8" width="10" style="8" customWidth="1"/>
    <col min="9" max="16384" width="9" style="8"/>
  </cols>
  <sheetData>
    <row r="1" spans="1:8" ht="16.8" thickBot="1">
      <c r="A1" s="173" t="s">
        <v>685</v>
      </c>
      <c r="B1" s="173"/>
      <c r="C1" s="173"/>
    </row>
    <row r="2" spans="1:8" ht="16.8" thickBot="1">
      <c r="A2" s="138"/>
      <c r="B2" s="139" t="s">
        <v>570</v>
      </c>
      <c r="C2" s="139" t="s">
        <v>686</v>
      </c>
    </row>
    <row r="3" spans="1:8">
      <c r="A3" s="140" t="s">
        <v>572</v>
      </c>
      <c r="B3" s="141" t="s">
        <v>603</v>
      </c>
      <c r="C3" s="142">
        <f>MATCH(B3,A9:A19,0)</f>
        <v>4</v>
      </c>
    </row>
    <row r="4" spans="1:8">
      <c r="A4" s="143" t="s">
        <v>573</v>
      </c>
      <c r="B4" s="142" t="s">
        <v>720</v>
      </c>
      <c r="C4" s="142">
        <f>MATCH(B4,C7:H7,0)</f>
        <v>3</v>
      </c>
    </row>
    <row r="5" spans="1:8">
      <c r="A5" s="160" t="s">
        <v>687</v>
      </c>
      <c r="B5" s="174" t="str">
        <f>INDEX(C9:H19,C3,C4)</f>
        <v>沈　勇</v>
      </c>
      <c r="C5" s="175"/>
    </row>
    <row r="6" spans="1:8" ht="18" customHeight="1" thickBot="1"/>
    <row r="7" spans="1:8" ht="20.25" customHeight="1" thickBot="1">
      <c r="A7" s="144" t="s">
        <v>574</v>
      </c>
      <c r="B7" s="144" t="s">
        <v>573</v>
      </c>
      <c r="C7" s="145" t="s">
        <v>688</v>
      </c>
      <c r="D7" s="144" t="s">
        <v>576</v>
      </c>
      <c r="E7" s="144" t="s">
        <v>577</v>
      </c>
      <c r="F7" s="144" t="s">
        <v>578</v>
      </c>
      <c r="G7" s="144" t="s">
        <v>689</v>
      </c>
      <c r="H7" s="146" t="s">
        <v>690</v>
      </c>
    </row>
    <row r="8" spans="1:8" ht="20.25" customHeight="1">
      <c r="A8" s="144" t="s">
        <v>572</v>
      </c>
      <c r="B8" s="144" t="s">
        <v>581</v>
      </c>
      <c r="C8" s="147">
        <v>1</v>
      </c>
      <c r="D8" s="148">
        <v>2</v>
      </c>
      <c r="E8" s="148">
        <v>3</v>
      </c>
      <c r="F8" s="148">
        <v>4</v>
      </c>
      <c r="G8" s="148">
        <v>5</v>
      </c>
      <c r="H8" s="149">
        <v>6</v>
      </c>
    </row>
    <row r="9" spans="1:8" ht="20.25" customHeight="1">
      <c r="A9" s="150" t="s">
        <v>582</v>
      </c>
      <c r="B9" s="151">
        <v>1</v>
      </c>
      <c r="C9" s="152" t="s">
        <v>583</v>
      </c>
      <c r="D9" s="152" t="s">
        <v>584</v>
      </c>
      <c r="E9" s="152" t="s">
        <v>585</v>
      </c>
      <c r="F9" s="152" t="s">
        <v>586</v>
      </c>
      <c r="G9" s="152" t="s">
        <v>587</v>
      </c>
      <c r="H9" s="153" t="s">
        <v>588</v>
      </c>
    </row>
    <row r="10" spans="1:8" ht="20.25" customHeight="1">
      <c r="A10" s="154" t="s">
        <v>589</v>
      </c>
      <c r="B10" s="155">
        <v>2</v>
      </c>
      <c r="C10" s="152" t="s">
        <v>590</v>
      </c>
      <c r="D10" s="152" t="s">
        <v>591</v>
      </c>
      <c r="E10" s="152" t="s">
        <v>592</v>
      </c>
      <c r="F10" s="152" t="s">
        <v>593</v>
      </c>
      <c r="G10" s="152" t="s">
        <v>594</v>
      </c>
      <c r="H10" s="153" t="s">
        <v>595</v>
      </c>
    </row>
    <row r="11" spans="1:8" ht="20.25" customHeight="1">
      <c r="A11" s="154" t="s">
        <v>596</v>
      </c>
      <c r="B11" s="155">
        <v>3</v>
      </c>
      <c r="C11" s="152" t="s">
        <v>597</v>
      </c>
      <c r="D11" s="152" t="s">
        <v>598</v>
      </c>
      <c r="E11" s="152" t="s">
        <v>599</v>
      </c>
      <c r="F11" s="152" t="s">
        <v>600</v>
      </c>
      <c r="G11" s="152" t="s">
        <v>601</v>
      </c>
      <c r="H11" s="153" t="s">
        <v>602</v>
      </c>
    </row>
    <row r="12" spans="1:8" ht="20.25" customHeight="1">
      <c r="A12" s="154" t="s">
        <v>603</v>
      </c>
      <c r="B12" s="155">
        <v>4</v>
      </c>
      <c r="C12" s="152" t="s">
        <v>604</v>
      </c>
      <c r="D12" s="152" t="s">
        <v>605</v>
      </c>
      <c r="E12" s="152" t="s">
        <v>606</v>
      </c>
      <c r="F12" s="152" t="s">
        <v>607</v>
      </c>
      <c r="G12" s="152" t="s">
        <v>608</v>
      </c>
      <c r="H12" s="153" t="s">
        <v>609</v>
      </c>
    </row>
    <row r="13" spans="1:8" ht="20.25" customHeight="1">
      <c r="A13" s="154" t="s">
        <v>610</v>
      </c>
      <c r="B13" s="155">
        <v>5</v>
      </c>
      <c r="C13" s="152" t="s">
        <v>611</v>
      </c>
      <c r="D13" s="152" t="s">
        <v>612</v>
      </c>
      <c r="E13" s="152" t="s">
        <v>613</v>
      </c>
      <c r="F13" s="152" t="s">
        <v>614</v>
      </c>
      <c r="G13" s="152" t="s">
        <v>615</v>
      </c>
      <c r="H13" s="153" t="s">
        <v>616</v>
      </c>
    </row>
    <row r="14" spans="1:8" ht="20.25" customHeight="1">
      <c r="A14" s="154" t="s">
        <v>617</v>
      </c>
      <c r="B14" s="155">
        <v>6</v>
      </c>
      <c r="C14" s="152" t="s">
        <v>618</v>
      </c>
      <c r="D14" s="152" t="s">
        <v>619</v>
      </c>
      <c r="E14" s="152" t="s">
        <v>620</v>
      </c>
      <c r="F14" s="152" t="s">
        <v>621</v>
      </c>
      <c r="G14" s="152" t="s">
        <v>622</v>
      </c>
      <c r="H14" s="153" t="s">
        <v>623</v>
      </c>
    </row>
    <row r="15" spans="1:8" ht="20.25" customHeight="1">
      <c r="A15" s="154" t="s">
        <v>624</v>
      </c>
      <c r="B15" s="155">
        <v>7</v>
      </c>
      <c r="C15" s="152" t="s">
        <v>625</v>
      </c>
      <c r="D15" s="152" t="s">
        <v>626</v>
      </c>
      <c r="E15" s="152" t="s">
        <v>627</v>
      </c>
      <c r="F15" s="152" t="s">
        <v>628</v>
      </c>
      <c r="G15" s="152" t="s">
        <v>629</v>
      </c>
      <c r="H15" s="153" t="s">
        <v>630</v>
      </c>
    </row>
    <row r="16" spans="1:8" ht="20.25" customHeight="1">
      <c r="A16" s="154" t="s">
        <v>631</v>
      </c>
      <c r="B16" s="155">
        <v>8</v>
      </c>
      <c r="C16" s="152" t="s">
        <v>632</v>
      </c>
      <c r="D16" s="152" t="s">
        <v>633</v>
      </c>
      <c r="E16" s="152" t="s">
        <v>634</v>
      </c>
      <c r="F16" s="152" t="s">
        <v>635</v>
      </c>
      <c r="G16" s="152" t="s">
        <v>636</v>
      </c>
      <c r="H16" s="153" t="s">
        <v>637</v>
      </c>
    </row>
    <row r="17" spans="1:8" ht="20.25" customHeight="1">
      <c r="A17" s="154" t="s">
        <v>638</v>
      </c>
      <c r="B17" s="155">
        <v>9</v>
      </c>
      <c r="C17" s="152" t="s">
        <v>639</v>
      </c>
      <c r="D17" s="152" t="s">
        <v>640</v>
      </c>
      <c r="E17" s="152" t="s">
        <v>641</v>
      </c>
      <c r="F17" s="152" t="s">
        <v>642</v>
      </c>
      <c r="G17" s="152" t="s">
        <v>643</v>
      </c>
      <c r="H17" s="153" t="s">
        <v>644</v>
      </c>
    </row>
    <row r="18" spans="1:8" ht="20.25" customHeight="1">
      <c r="A18" s="154" t="s">
        <v>645</v>
      </c>
      <c r="B18" s="155">
        <v>10</v>
      </c>
      <c r="C18" s="152" t="s">
        <v>646</v>
      </c>
      <c r="D18" s="152" t="s">
        <v>647</v>
      </c>
      <c r="E18" s="152" t="s">
        <v>648</v>
      </c>
      <c r="F18" s="152" t="s">
        <v>649</v>
      </c>
      <c r="G18" s="152" t="s">
        <v>650</v>
      </c>
      <c r="H18" s="153" t="s">
        <v>651</v>
      </c>
    </row>
    <row r="19" spans="1:8" ht="20.25" customHeight="1" thickBot="1">
      <c r="A19" s="156" t="s">
        <v>652</v>
      </c>
      <c r="B19" s="157">
        <v>11</v>
      </c>
      <c r="C19" s="158" t="s">
        <v>653</v>
      </c>
      <c r="D19" s="158" t="s">
        <v>654</v>
      </c>
      <c r="E19" s="158" t="s">
        <v>655</v>
      </c>
      <c r="F19" s="158" t="s">
        <v>656</v>
      </c>
      <c r="G19" s="158" t="s">
        <v>657</v>
      </c>
      <c r="H19" s="159" t="s">
        <v>658</v>
      </c>
    </row>
  </sheetData>
  <mergeCells count="2">
    <mergeCell ref="A1:C1"/>
    <mergeCell ref="B5:C5"/>
  </mergeCells>
  <phoneticPr fontId="6" type="noConversion"/>
  <dataValidations count="2">
    <dataValidation type="list" allowBlank="1" showInputMessage="1" showErrorMessage="1" sqref="B3" xr:uid="{00000000-0002-0000-0F00-000000000000}">
      <formula1>$A$9:$A$19</formula1>
    </dataValidation>
    <dataValidation type="list" allowBlank="1" showInputMessage="1" showErrorMessage="1" sqref="B4" xr:uid="{00000000-0002-0000-0F00-000001000000}">
      <formula1>$C$7:$H$7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</sheetPr>
  <dimension ref="A1:D25"/>
  <sheetViews>
    <sheetView workbookViewId="0">
      <selection activeCell="C21" sqref="C21"/>
    </sheetView>
  </sheetViews>
  <sheetFormatPr defaultColWidth="8.88671875" defaultRowHeight="16.2"/>
  <cols>
    <col min="1" max="3" width="10.88671875" style="115" bestFit="1" customWidth="1"/>
    <col min="4" max="16384" width="8.88671875" style="115"/>
  </cols>
  <sheetData>
    <row r="1" spans="1:3">
      <c r="A1" s="120" t="s">
        <v>526</v>
      </c>
      <c r="B1" s="120" t="s">
        <v>523</v>
      </c>
      <c r="C1" s="120" t="s">
        <v>522</v>
      </c>
    </row>
    <row r="2" spans="1:3">
      <c r="A2" s="122">
        <v>1</v>
      </c>
      <c r="B2" s="116">
        <v>2.0250000000000001E-2</v>
      </c>
      <c r="C2" s="121">
        <v>2.0250000000000001E-2</v>
      </c>
    </row>
    <row r="3" spans="1:3">
      <c r="A3" s="122">
        <v>2</v>
      </c>
      <c r="B3" s="116">
        <v>2.0250000000000001E-2</v>
      </c>
      <c r="C3" s="121">
        <v>2.0250000000000001E-2</v>
      </c>
    </row>
    <row r="4" spans="1:3">
      <c r="A4" s="122">
        <v>3</v>
      </c>
      <c r="B4" s="116">
        <v>2.0899999999999998E-2</v>
      </c>
      <c r="C4" s="121">
        <v>2.0899999999999998E-2</v>
      </c>
    </row>
    <row r="5" spans="1:3">
      <c r="A5" s="122">
        <v>4</v>
      </c>
      <c r="B5" s="116">
        <v>2.0899999999999998E-2</v>
      </c>
      <c r="C5" s="121">
        <v>2.0899999999999998E-2</v>
      </c>
    </row>
    <row r="6" spans="1:3">
      <c r="A6" s="122">
        <v>5</v>
      </c>
      <c r="B6" s="116">
        <v>2.0899999999999998E-2</v>
      </c>
      <c r="C6" s="121">
        <v>2.0899999999999998E-2</v>
      </c>
    </row>
    <row r="7" spans="1:3">
      <c r="A7" s="122">
        <v>6</v>
      </c>
      <c r="B7" s="116">
        <v>2.2599999999999999E-2</v>
      </c>
      <c r="C7" s="121">
        <v>2.2400000000000003E-2</v>
      </c>
    </row>
    <row r="8" spans="1:3">
      <c r="A8" s="122">
        <v>7</v>
      </c>
      <c r="B8" s="116">
        <v>2.2599999999999999E-2</v>
      </c>
      <c r="C8" s="121">
        <v>2.2400000000000003E-2</v>
      </c>
    </row>
    <row r="9" spans="1:3">
      <c r="A9" s="122">
        <v>8</v>
      </c>
      <c r="B9" s="116">
        <v>2.2599999999999999E-2</v>
      </c>
      <c r="C9" s="121">
        <v>2.2400000000000003E-2</v>
      </c>
    </row>
    <row r="10" spans="1:3">
      <c r="A10" s="122">
        <v>9</v>
      </c>
      <c r="B10" s="116">
        <v>2.3900000000000001E-2</v>
      </c>
      <c r="C10" s="121">
        <v>2.3700000000000002E-2</v>
      </c>
    </row>
    <row r="11" spans="1:3">
      <c r="A11" s="122">
        <v>10</v>
      </c>
      <c r="B11" s="116">
        <v>2.3900000000000001E-2</v>
      </c>
      <c r="C11" s="121">
        <v>2.3700000000000002E-2</v>
      </c>
    </row>
    <row r="12" spans="1:3">
      <c r="A12" s="122">
        <v>11</v>
      </c>
      <c r="B12" s="116">
        <v>2.3900000000000001E-2</v>
      </c>
      <c r="C12" s="121">
        <v>2.3700000000000002E-2</v>
      </c>
    </row>
    <row r="13" spans="1:3">
      <c r="A13" s="122">
        <v>12</v>
      </c>
      <c r="B13" s="116">
        <v>2.53E-2</v>
      </c>
      <c r="C13" s="121">
        <v>2.495E-2</v>
      </c>
    </row>
    <row r="15" spans="1:3">
      <c r="A15" s="120" t="s">
        <v>526</v>
      </c>
      <c r="B15" s="120" t="s">
        <v>525</v>
      </c>
      <c r="C15" s="120" t="s">
        <v>524</v>
      </c>
    </row>
    <row r="16" spans="1:3">
      <c r="A16" s="119">
        <v>6</v>
      </c>
      <c r="B16" s="118" t="s">
        <v>523</v>
      </c>
      <c r="C16" s="116">
        <f>INDEX($B$2:$C$13,A16,1)</f>
        <v>2.2599999999999999E-2</v>
      </c>
    </row>
    <row r="17" spans="1:4">
      <c r="A17" s="117">
        <v>6</v>
      </c>
      <c r="B17" s="117" t="s">
        <v>522</v>
      </c>
      <c r="C17" s="116">
        <f>INDEX($B$2:$C$13,A17,2)</f>
        <v>2.2400000000000003E-2</v>
      </c>
    </row>
    <row r="18" spans="1:4">
      <c r="A18" s="119">
        <v>9</v>
      </c>
      <c r="B18" s="118" t="s">
        <v>523</v>
      </c>
      <c r="C18" s="116">
        <f t="shared" ref="C18" si="0">INDEX($B$2:$C$13,A18,1)</f>
        <v>2.3900000000000001E-2</v>
      </c>
    </row>
    <row r="19" spans="1:4">
      <c r="A19" s="117">
        <v>9</v>
      </c>
      <c r="B19" s="117" t="s">
        <v>522</v>
      </c>
      <c r="C19" s="116">
        <f>INDEX($B$2:$C$13,A19,2)</f>
        <v>2.3700000000000002E-2</v>
      </c>
    </row>
    <row r="21" spans="1:4">
      <c r="A21" s="120" t="s">
        <v>526</v>
      </c>
      <c r="B21" s="120" t="s">
        <v>525</v>
      </c>
      <c r="C21" s="120" t="s">
        <v>721</v>
      </c>
      <c r="D21" s="120" t="s">
        <v>524</v>
      </c>
    </row>
    <row r="22" spans="1:4">
      <c r="A22" s="119">
        <v>6</v>
      </c>
      <c r="B22" s="118" t="s">
        <v>523</v>
      </c>
      <c r="C22" s="124">
        <v>1</v>
      </c>
      <c r="D22" s="116">
        <f>INDEX($B$2:$C$13,A22,C22)</f>
        <v>2.2599999999999999E-2</v>
      </c>
    </row>
    <row r="23" spans="1:4">
      <c r="A23" s="117">
        <v>6</v>
      </c>
      <c r="B23" s="117" t="s">
        <v>522</v>
      </c>
      <c r="C23" s="117">
        <v>2</v>
      </c>
      <c r="D23" s="116">
        <f t="shared" ref="D23:D25" si="1">INDEX($B$2:$C$13,A23,C23)</f>
        <v>2.2400000000000003E-2</v>
      </c>
    </row>
    <row r="24" spans="1:4">
      <c r="A24" s="119">
        <v>9</v>
      </c>
      <c r="B24" s="118" t="s">
        <v>523</v>
      </c>
      <c r="C24" s="124">
        <v>1</v>
      </c>
      <c r="D24" s="116">
        <f t="shared" si="1"/>
        <v>2.3900000000000001E-2</v>
      </c>
    </row>
    <row r="25" spans="1:4">
      <c r="A25" s="117">
        <v>9</v>
      </c>
      <c r="B25" s="117" t="s">
        <v>522</v>
      </c>
      <c r="C25" s="117">
        <v>2</v>
      </c>
      <c r="D25" s="116">
        <f t="shared" si="1"/>
        <v>2.3700000000000002E-2</v>
      </c>
    </row>
  </sheetData>
  <phoneticPr fontId="6" type="noConversion"/>
  <pageMargins left="0.7" right="0.7" top="0.75" bottom="0.75" header="0.3" footer="0.3"/>
  <ignoredErrors>
    <ignoredError sqref="C17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D21"/>
  <sheetViews>
    <sheetView workbookViewId="0">
      <selection activeCell="D20" sqref="D20"/>
    </sheetView>
  </sheetViews>
  <sheetFormatPr defaultColWidth="8.88671875" defaultRowHeight="16.2"/>
  <cols>
    <col min="1" max="3" width="10.88671875" style="115" bestFit="1" customWidth="1"/>
    <col min="4" max="16384" width="8.88671875" style="115"/>
  </cols>
  <sheetData>
    <row r="1" spans="1:3">
      <c r="A1" s="120" t="s">
        <v>526</v>
      </c>
      <c r="B1" s="120" t="s">
        <v>528</v>
      </c>
      <c r="C1" s="120" t="s">
        <v>531</v>
      </c>
    </row>
    <row r="2" spans="1:3">
      <c r="A2" s="122">
        <v>1</v>
      </c>
      <c r="B2" s="116">
        <v>2.0250000000000001E-2</v>
      </c>
      <c r="C2" s="121">
        <v>2.0250000000000001E-2</v>
      </c>
    </row>
    <row r="3" spans="1:3">
      <c r="A3" s="122">
        <v>2</v>
      </c>
      <c r="B3" s="116">
        <v>2.0250000000000001E-2</v>
      </c>
      <c r="C3" s="121">
        <v>2.0250000000000001E-2</v>
      </c>
    </row>
    <row r="4" spans="1:3">
      <c r="A4" s="122">
        <v>3</v>
      </c>
      <c r="B4" s="116">
        <v>2.0899999999999998E-2</v>
      </c>
      <c r="C4" s="121">
        <v>2.0899999999999998E-2</v>
      </c>
    </row>
    <row r="5" spans="1:3">
      <c r="A5" s="122">
        <v>4</v>
      </c>
      <c r="B5" s="116">
        <v>2.0899999999999998E-2</v>
      </c>
      <c r="C5" s="121">
        <v>2.0899999999999998E-2</v>
      </c>
    </row>
    <row r="6" spans="1:3">
      <c r="A6" s="122">
        <v>5</v>
      </c>
      <c r="B6" s="116">
        <v>2.0899999999999998E-2</v>
      </c>
      <c r="C6" s="121">
        <v>2.0899999999999998E-2</v>
      </c>
    </row>
    <row r="7" spans="1:3">
      <c r="A7" s="122">
        <v>6</v>
      </c>
      <c r="B7" s="116">
        <v>2.2599999999999999E-2</v>
      </c>
      <c r="C7" s="121">
        <v>2.2400000000000003E-2</v>
      </c>
    </row>
    <row r="8" spans="1:3">
      <c r="A8" s="122">
        <v>7</v>
      </c>
      <c r="B8" s="116">
        <v>2.2599999999999999E-2</v>
      </c>
      <c r="C8" s="121">
        <v>2.2400000000000003E-2</v>
      </c>
    </row>
    <row r="9" spans="1:3">
      <c r="A9" s="122">
        <v>8</v>
      </c>
      <c r="B9" s="116">
        <v>2.2599999999999999E-2</v>
      </c>
      <c r="C9" s="121">
        <v>2.2400000000000003E-2</v>
      </c>
    </row>
    <row r="10" spans="1:3">
      <c r="A10" s="122">
        <v>9</v>
      </c>
      <c r="B10" s="116">
        <v>2.3900000000000001E-2</v>
      </c>
      <c r="C10" s="121">
        <v>2.3700000000000002E-2</v>
      </c>
    </row>
    <row r="11" spans="1:3">
      <c r="A11" s="122">
        <v>10</v>
      </c>
      <c r="B11" s="116">
        <v>2.3900000000000001E-2</v>
      </c>
      <c r="C11" s="121">
        <v>2.3700000000000002E-2</v>
      </c>
    </row>
    <row r="12" spans="1:3">
      <c r="A12" s="122">
        <v>11</v>
      </c>
      <c r="B12" s="116">
        <v>2.3900000000000001E-2</v>
      </c>
      <c r="C12" s="121">
        <v>2.3700000000000002E-2</v>
      </c>
    </row>
    <row r="13" spans="1:3">
      <c r="A13" s="122">
        <v>12</v>
      </c>
      <c r="B13" s="116">
        <v>2.53E-2</v>
      </c>
      <c r="C13" s="121">
        <v>2.495E-2</v>
      </c>
    </row>
    <row r="15" spans="1:3">
      <c r="A15" s="120" t="s">
        <v>526</v>
      </c>
      <c r="B15" s="120" t="s">
        <v>530</v>
      </c>
      <c r="C15" s="120" t="s">
        <v>529</v>
      </c>
    </row>
    <row r="16" spans="1:3">
      <c r="A16" s="119">
        <v>6</v>
      </c>
      <c r="B16" s="118" t="s">
        <v>528</v>
      </c>
      <c r="C16" s="116">
        <f>D20</f>
        <v>2.2599999999999999E-2</v>
      </c>
    </row>
    <row r="17" spans="1:4">
      <c r="A17" s="117">
        <v>12</v>
      </c>
      <c r="B17" s="117" t="s">
        <v>527</v>
      </c>
      <c r="C17" s="116">
        <f>D21</f>
        <v>2.495E-2</v>
      </c>
    </row>
    <row r="19" spans="1:4">
      <c r="A19" s="120" t="s">
        <v>526</v>
      </c>
      <c r="B19" s="120" t="s">
        <v>525</v>
      </c>
      <c r="C19" s="120" t="s">
        <v>721</v>
      </c>
      <c r="D19" s="120" t="s">
        <v>524</v>
      </c>
    </row>
    <row r="20" spans="1:4">
      <c r="A20" s="119">
        <v>6</v>
      </c>
      <c r="B20" s="118" t="s">
        <v>523</v>
      </c>
      <c r="C20" s="124">
        <v>1</v>
      </c>
      <c r="D20" s="116">
        <f>INDEX($B$2:$C$13,A20,C20)</f>
        <v>2.2599999999999999E-2</v>
      </c>
    </row>
    <row r="21" spans="1:4">
      <c r="A21" s="117">
        <v>12</v>
      </c>
      <c r="B21" s="117" t="s">
        <v>522</v>
      </c>
      <c r="C21" s="117">
        <v>2</v>
      </c>
      <c r="D21" s="116">
        <f>INDEX($B$2:$C$13,A21,C21)</f>
        <v>2.495E-2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G13"/>
  <sheetViews>
    <sheetView workbookViewId="0">
      <selection activeCell="I18" sqref="I18"/>
    </sheetView>
  </sheetViews>
  <sheetFormatPr defaultColWidth="9" defaultRowHeight="16.2"/>
  <cols>
    <col min="1" max="1" width="6.21875" bestFit="1" customWidth="1"/>
    <col min="2" max="2" width="10.33203125" bestFit="1" customWidth="1"/>
    <col min="3" max="7" width="6.21875" bestFit="1" customWidth="1"/>
  </cols>
  <sheetData>
    <row r="1" spans="1:7">
      <c r="A1" s="137" t="s">
        <v>553</v>
      </c>
      <c r="B1" s="136" t="s">
        <v>549</v>
      </c>
      <c r="C1" s="136" t="s">
        <v>552</v>
      </c>
      <c r="D1" s="136" t="s">
        <v>551</v>
      </c>
      <c r="E1" s="136" t="s">
        <v>547</v>
      </c>
      <c r="F1" s="136" t="s">
        <v>550</v>
      </c>
      <c r="G1" s="136" t="s">
        <v>539</v>
      </c>
    </row>
    <row r="2" spans="1:7">
      <c r="A2" s="135" t="s">
        <v>549</v>
      </c>
      <c r="B2" s="134">
        <v>0</v>
      </c>
      <c r="C2" s="134">
        <v>90</v>
      </c>
      <c r="D2" s="134">
        <v>240</v>
      </c>
      <c r="E2" s="134">
        <v>500</v>
      </c>
      <c r="F2" s="134">
        <v>700</v>
      </c>
      <c r="G2" s="134">
        <v>900</v>
      </c>
    </row>
    <row r="3" spans="1:7">
      <c r="A3" s="135" t="s">
        <v>542</v>
      </c>
      <c r="B3" s="134">
        <v>90</v>
      </c>
      <c r="C3" s="134">
        <v>0</v>
      </c>
      <c r="D3" s="134">
        <v>200</v>
      </c>
      <c r="E3" s="134">
        <v>400</v>
      </c>
      <c r="F3" s="134">
        <v>600</v>
      </c>
      <c r="G3" s="134">
        <v>800</v>
      </c>
    </row>
    <row r="4" spans="1:7">
      <c r="A4" s="135" t="s">
        <v>548</v>
      </c>
      <c r="B4" s="134">
        <v>240</v>
      </c>
      <c r="C4" s="134">
        <v>200</v>
      </c>
      <c r="D4" s="134">
        <v>0</v>
      </c>
      <c r="E4" s="134">
        <v>300</v>
      </c>
      <c r="F4" s="134">
        <v>500</v>
      </c>
      <c r="G4" s="134">
        <v>720</v>
      </c>
    </row>
    <row r="5" spans="1:7">
      <c r="A5" s="135" t="s">
        <v>547</v>
      </c>
      <c r="B5" s="134">
        <v>500</v>
      </c>
      <c r="C5" s="134">
        <v>400</v>
      </c>
      <c r="D5" s="134">
        <v>300</v>
      </c>
      <c r="E5" s="134">
        <v>0</v>
      </c>
      <c r="F5" s="134">
        <v>300</v>
      </c>
      <c r="G5" s="134">
        <v>560</v>
      </c>
    </row>
    <row r="6" spans="1:7">
      <c r="A6" s="135" t="s">
        <v>546</v>
      </c>
      <c r="B6" s="134">
        <v>700</v>
      </c>
      <c r="C6" s="134">
        <v>600</v>
      </c>
      <c r="D6" s="134">
        <v>500</v>
      </c>
      <c r="E6" s="134">
        <v>300</v>
      </c>
      <c r="F6" s="134">
        <v>0</v>
      </c>
      <c r="G6" s="134">
        <v>240</v>
      </c>
    </row>
    <row r="7" spans="1:7">
      <c r="A7" s="135" t="s">
        <v>539</v>
      </c>
      <c r="B7" s="134">
        <v>900</v>
      </c>
      <c r="C7" s="134">
        <v>800</v>
      </c>
      <c r="D7" s="134">
        <v>720</v>
      </c>
      <c r="E7" s="134">
        <v>560</v>
      </c>
      <c r="F7" s="134">
        <v>240</v>
      </c>
      <c r="G7" s="134">
        <v>0</v>
      </c>
    </row>
    <row r="9" spans="1:7" ht="16.8" thickBot="1"/>
    <row r="10" spans="1:7" ht="16.8" thickBot="1">
      <c r="A10" s="176" t="s">
        <v>545</v>
      </c>
      <c r="B10" s="177"/>
      <c r="D10" s="176" t="s">
        <v>544</v>
      </c>
      <c r="E10" s="177"/>
    </row>
    <row r="11" spans="1:7">
      <c r="A11" s="133" t="s">
        <v>543</v>
      </c>
      <c r="B11" s="132" t="s">
        <v>542</v>
      </c>
      <c r="D11" s="131" t="s">
        <v>541</v>
      </c>
      <c r="E11" s="129">
        <f>MATCH(B11,A2:A7,0)</f>
        <v>2</v>
      </c>
    </row>
    <row r="12" spans="1:7">
      <c r="A12" s="130" t="s">
        <v>540</v>
      </c>
      <c r="B12" s="129" t="s">
        <v>539</v>
      </c>
      <c r="D12" s="131" t="s">
        <v>538</v>
      </c>
      <c r="E12" s="129">
        <f>MATCH(B12,B1:G1,0)</f>
        <v>6</v>
      </c>
    </row>
    <row r="13" spans="1:7">
      <c r="A13" s="130" t="s">
        <v>537</v>
      </c>
      <c r="B13" s="129">
        <f>INDEX(B2:G7,E11,E12)</f>
        <v>800</v>
      </c>
    </row>
  </sheetData>
  <mergeCells count="2">
    <mergeCell ref="A10:B10"/>
    <mergeCell ref="D10:E10"/>
  </mergeCells>
  <phoneticPr fontId="6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D18"/>
  <sheetViews>
    <sheetView workbookViewId="0">
      <selection activeCell="S29" sqref="S29"/>
    </sheetView>
  </sheetViews>
  <sheetFormatPr defaultColWidth="8.88671875" defaultRowHeight="16.2"/>
  <cols>
    <col min="1" max="3" width="10.88671875" style="115" bestFit="1" customWidth="1"/>
    <col min="4" max="16384" width="8.88671875" style="115"/>
  </cols>
  <sheetData>
    <row r="1" spans="1:3" ht="16.8" thickBot="1">
      <c r="A1" s="128" t="s">
        <v>536</v>
      </c>
      <c r="B1" s="127">
        <v>1</v>
      </c>
      <c r="C1" s="127">
        <v>2</v>
      </c>
    </row>
    <row r="2" spans="1:3">
      <c r="A2" s="126" t="s">
        <v>526</v>
      </c>
      <c r="B2" s="126" t="s">
        <v>535</v>
      </c>
      <c r="C2" s="126" t="s">
        <v>531</v>
      </c>
    </row>
    <row r="3" spans="1:3">
      <c r="A3" s="122">
        <v>1</v>
      </c>
      <c r="B3" s="116">
        <v>2.0250000000000001E-2</v>
      </c>
      <c r="C3" s="121">
        <v>2.0250000000000001E-2</v>
      </c>
    </row>
    <row r="4" spans="1:3">
      <c r="A4" s="122">
        <v>2</v>
      </c>
      <c r="B4" s="116">
        <v>2.0250000000000001E-2</v>
      </c>
      <c r="C4" s="121">
        <v>2.0250000000000001E-2</v>
      </c>
    </row>
    <row r="5" spans="1:3">
      <c r="A5" s="122">
        <v>3</v>
      </c>
      <c r="B5" s="116">
        <v>2.0899999999999998E-2</v>
      </c>
      <c r="C5" s="121">
        <v>2.0899999999999998E-2</v>
      </c>
    </row>
    <row r="6" spans="1:3">
      <c r="A6" s="122">
        <v>4</v>
      </c>
      <c r="B6" s="116">
        <v>2.0899999999999998E-2</v>
      </c>
      <c r="C6" s="121">
        <v>2.0899999999999998E-2</v>
      </c>
    </row>
    <row r="7" spans="1:3">
      <c r="A7" s="122">
        <v>5</v>
      </c>
      <c r="B7" s="116">
        <v>2.0899999999999998E-2</v>
      </c>
      <c r="C7" s="121">
        <v>2.0899999999999998E-2</v>
      </c>
    </row>
    <row r="8" spans="1:3">
      <c r="A8" s="122">
        <v>6</v>
      </c>
      <c r="B8" s="116">
        <v>2.2599999999999999E-2</v>
      </c>
      <c r="C8" s="121">
        <v>2.2400000000000003E-2</v>
      </c>
    </row>
    <row r="9" spans="1:3">
      <c r="A9" s="122">
        <v>7</v>
      </c>
      <c r="B9" s="116">
        <v>2.2599999999999999E-2</v>
      </c>
      <c r="C9" s="121">
        <v>2.2400000000000003E-2</v>
      </c>
    </row>
    <row r="10" spans="1:3">
      <c r="A10" s="122">
        <v>8</v>
      </c>
      <c r="B10" s="116">
        <v>2.2599999999999999E-2</v>
      </c>
      <c r="C10" s="121">
        <v>2.2400000000000003E-2</v>
      </c>
    </row>
    <row r="11" spans="1:3">
      <c r="A11" s="122">
        <v>9</v>
      </c>
      <c r="B11" s="116">
        <v>2.3900000000000001E-2</v>
      </c>
      <c r="C11" s="121">
        <v>2.3700000000000002E-2</v>
      </c>
    </row>
    <row r="12" spans="1:3">
      <c r="A12" s="122">
        <v>10</v>
      </c>
      <c r="B12" s="116">
        <v>2.3900000000000001E-2</v>
      </c>
      <c r="C12" s="121">
        <v>2.3700000000000002E-2</v>
      </c>
    </row>
    <row r="13" spans="1:3">
      <c r="A13" s="122">
        <v>11</v>
      </c>
      <c r="B13" s="116">
        <v>2.3900000000000001E-2</v>
      </c>
      <c r="C13" s="121">
        <v>2.3700000000000002E-2</v>
      </c>
    </row>
    <row r="14" spans="1:3">
      <c r="A14" s="122">
        <v>12</v>
      </c>
      <c r="B14" s="116">
        <v>2.53E-2</v>
      </c>
      <c r="C14" s="121">
        <v>2.495E-2</v>
      </c>
    </row>
    <row r="16" spans="1:3">
      <c r="A16" s="119" t="s">
        <v>526</v>
      </c>
      <c r="B16" s="118" t="s">
        <v>534</v>
      </c>
      <c r="C16" s="118" t="s">
        <v>533</v>
      </c>
    </row>
    <row r="17" spans="1:4">
      <c r="A17" s="117">
        <v>6</v>
      </c>
      <c r="B17" s="117">
        <v>1</v>
      </c>
      <c r="C17" s="125">
        <f>INDEX($B$3:$C$14,A17,B17)</f>
        <v>2.2599999999999999E-2</v>
      </c>
    </row>
    <row r="18" spans="1:4">
      <c r="A18" s="119">
        <v>12</v>
      </c>
      <c r="B18" s="124">
        <v>2</v>
      </c>
      <c r="C18" s="123">
        <f>INDEX($B$3:$C$14,A18,B18)</f>
        <v>2.495E-2</v>
      </c>
      <c r="D18" s="115" t="s">
        <v>532</v>
      </c>
    </row>
  </sheetData>
  <phoneticPr fontId="6" type="noConversion"/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7030A0"/>
  </sheetPr>
  <dimension ref="A1:G18"/>
  <sheetViews>
    <sheetView workbookViewId="0">
      <selection activeCell="D19" sqref="D19"/>
    </sheetView>
  </sheetViews>
  <sheetFormatPr defaultColWidth="9" defaultRowHeight="16.2"/>
  <cols>
    <col min="1" max="1" width="6.21875" bestFit="1" customWidth="1"/>
    <col min="2" max="2" width="6.44140625" bestFit="1" customWidth="1"/>
    <col min="3" max="7" width="6.21875" bestFit="1" customWidth="1"/>
  </cols>
  <sheetData>
    <row r="1" spans="1:7">
      <c r="A1" s="137" t="s">
        <v>537</v>
      </c>
      <c r="B1" s="136" t="s">
        <v>549</v>
      </c>
      <c r="C1" s="136" t="s">
        <v>552</v>
      </c>
      <c r="D1" s="136" t="s">
        <v>548</v>
      </c>
      <c r="E1" s="136" t="s">
        <v>547</v>
      </c>
      <c r="F1" s="136" t="s">
        <v>546</v>
      </c>
      <c r="G1" s="136" t="s">
        <v>539</v>
      </c>
    </row>
    <row r="2" spans="1:7">
      <c r="A2" s="135" t="s">
        <v>549</v>
      </c>
      <c r="B2" s="134">
        <v>0</v>
      </c>
      <c r="C2" s="134">
        <v>90</v>
      </c>
      <c r="D2" s="134">
        <v>240</v>
      </c>
      <c r="E2" s="134">
        <v>500</v>
      </c>
      <c r="F2" s="134">
        <v>700</v>
      </c>
      <c r="G2" s="134">
        <v>900</v>
      </c>
    </row>
    <row r="3" spans="1:7">
      <c r="A3" s="135" t="s">
        <v>542</v>
      </c>
      <c r="B3" s="134">
        <v>90</v>
      </c>
      <c r="C3" s="134">
        <v>0</v>
      </c>
      <c r="D3" s="134">
        <v>200</v>
      </c>
      <c r="E3" s="134">
        <v>400</v>
      </c>
      <c r="F3" s="134">
        <v>600</v>
      </c>
      <c r="G3" s="134">
        <v>800</v>
      </c>
    </row>
    <row r="4" spans="1:7">
      <c r="A4" s="135" t="s">
        <v>557</v>
      </c>
      <c r="B4" s="134">
        <v>240</v>
      </c>
      <c r="C4" s="134">
        <v>200</v>
      </c>
      <c r="D4" s="134">
        <v>0</v>
      </c>
      <c r="E4" s="134">
        <v>300</v>
      </c>
      <c r="F4" s="134">
        <v>500</v>
      </c>
      <c r="G4" s="134">
        <v>720</v>
      </c>
    </row>
    <row r="5" spans="1:7">
      <c r="A5" s="135" t="s">
        <v>547</v>
      </c>
      <c r="B5" s="134">
        <v>500</v>
      </c>
      <c r="C5" s="134">
        <v>400</v>
      </c>
      <c r="D5" s="134">
        <v>300</v>
      </c>
      <c r="E5" s="134">
        <v>0</v>
      </c>
      <c r="F5" s="134">
        <v>300</v>
      </c>
      <c r="G5" s="134">
        <v>560</v>
      </c>
    </row>
    <row r="6" spans="1:7">
      <c r="A6" s="135" t="s">
        <v>546</v>
      </c>
      <c r="B6" s="134">
        <v>700</v>
      </c>
      <c r="C6" s="134">
        <v>600</v>
      </c>
      <c r="D6" s="134">
        <v>500</v>
      </c>
      <c r="E6" s="134">
        <v>300</v>
      </c>
      <c r="F6" s="134">
        <v>0</v>
      </c>
      <c r="G6" s="134">
        <v>240</v>
      </c>
    </row>
    <row r="7" spans="1:7">
      <c r="A7" s="135" t="s">
        <v>556</v>
      </c>
      <c r="B7" s="134">
        <v>900</v>
      </c>
      <c r="C7" s="134">
        <v>800</v>
      </c>
      <c r="D7" s="134">
        <v>720</v>
      </c>
      <c r="E7" s="134">
        <v>560</v>
      </c>
      <c r="F7" s="134">
        <v>240</v>
      </c>
      <c r="G7" s="134">
        <v>0</v>
      </c>
    </row>
    <row r="8" spans="1:7" ht="16.8" thickBot="1"/>
    <row r="9" spans="1:7" ht="16.8" thickBot="1">
      <c r="A9" s="176" t="s">
        <v>555</v>
      </c>
      <c r="B9" s="177"/>
      <c r="D9" s="176" t="s">
        <v>554</v>
      </c>
      <c r="E9" s="177"/>
    </row>
    <row r="10" spans="1:7">
      <c r="A10" s="133" t="s">
        <v>543</v>
      </c>
      <c r="B10" s="132" t="s">
        <v>542</v>
      </c>
      <c r="D10" s="131" t="s">
        <v>541</v>
      </c>
      <c r="E10" s="129">
        <f>MATCH(B10,A2:A7,0)</f>
        <v>2</v>
      </c>
    </row>
    <row r="11" spans="1:7">
      <c r="A11" s="130" t="s">
        <v>540</v>
      </c>
      <c r="B11" s="129" t="s">
        <v>539</v>
      </c>
      <c r="D11" s="131" t="s">
        <v>538</v>
      </c>
      <c r="E11" s="129">
        <f>MATCH(B11,B1:G1,0)</f>
        <v>6</v>
      </c>
    </row>
    <row r="12" spans="1:7">
      <c r="A12" s="130" t="s">
        <v>537</v>
      </c>
      <c r="B12" s="129" cm="1">
        <f t="array" ref="B12">INDEX(B2:G7,E10,E11)</f>
        <v>800</v>
      </c>
    </row>
    <row r="13" spans="1:7" ht="16.8" thickBot="1"/>
    <row r="14" spans="1:7" ht="16.8" thickBot="1">
      <c r="A14" s="176" t="s">
        <v>555</v>
      </c>
      <c r="B14" s="177"/>
    </row>
    <row r="15" spans="1:7" ht="16.8" thickBot="1">
      <c r="A15" s="176" t="s">
        <v>554</v>
      </c>
      <c r="B15" s="177"/>
    </row>
    <row r="16" spans="1:7">
      <c r="A16" s="133" t="s">
        <v>543</v>
      </c>
      <c r="B16" s="132" t="s">
        <v>542</v>
      </c>
    </row>
    <row r="17" spans="1:2">
      <c r="A17" s="130" t="s">
        <v>540</v>
      </c>
      <c r="B17" s="129" t="s">
        <v>539</v>
      </c>
    </row>
    <row r="18" spans="1:2">
      <c r="A18" s="130" t="s">
        <v>537</v>
      </c>
      <c r="B18" s="129">
        <f>INDEX(B2:G7,MATCH(B10,A2:A7,0),MATCH(B11,B1:G1,0))</f>
        <v>800</v>
      </c>
    </row>
  </sheetData>
  <mergeCells count="4">
    <mergeCell ref="A9:B9"/>
    <mergeCell ref="D9:E9"/>
    <mergeCell ref="A14:B14"/>
    <mergeCell ref="A15:B15"/>
  </mergeCells>
  <phoneticPr fontId="6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G17"/>
  <sheetViews>
    <sheetView workbookViewId="0">
      <selection activeCell="P19" sqref="P19"/>
    </sheetView>
  </sheetViews>
  <sheetFormatPr defaultColWidth="9" defaultRowHeight="16.2"/>
  <cols>
    <col min="1" max="1" width="6.21875" bestFit="1" customWidth="1"/>
    <col min="2" max="2" width="6.44140625" bestFit="1" customWidth="1"/>
    <col min="3" max="7" width="6.21875" bestFit="1" customWidth="1"/>
  </cols>
  <sheetData>
    <row r="1" spans="1:7">
      <c r="A1" s="137" t="s">
        <v>558</v>
      </c>
      <c r="B1" s="136" t="s">
        <v>568</v>
      </c>
      <c r="C1" s="136" t="s">
        <v>566</v>
      </c>
      <c r="D1" s="136" t="s">
        <v>557</v>
      </c>
      <c r="E1" s="136" t="s">
        <v>567</v>
      </c>
      <c r="F1" s="136" t="s">
        <v>569</v>
      </c>
      <c r="G1" s="136" t="s">
        <v>560</v>
      </c>
    </row>
    <row r="2" spans="1:7">
      <c r="A2" s="135" t="s">
        <v>568</v>
      </c>
      <c r="B2" s="134">
        <v>0</v>
      </c>
      <c r="C2" s="134">
        <v>90</v>
      </c>
      <c r="D2" s="134">
        <v>240</v>
      </c>
      <c r="E2" s="134">
        <v>500</v>
      </c>
      <c r="F2" s="134">
        <v>700</v>
      </c>
      <c r="G2" s="134">
        <v>900</v>
      </c>
    </row>
    <row r="3" spans="1:7">
      <c r="A3" s="135" t="s">
        <v>566</v>
      </c>
      <c r="B3" s="134">
        <v>90</v>
      </c>
      <c r="C3" s="134">
        <v>0</v>
      </c>
      <c r="D3" s="134">
        <v>200</v>
      </c>
      <c r="E3" s="134">
        <v>400</v>
      </c>
      <c r="F3" s="134">
        <v>600</v>
      </c>
      <c r="G3" s="134">
        <v>800</v>
      </c>
    </row>
    <row r="4" spans="1:7">
      <c r="A4" s="135" t="s">
        <v>557</v>
      </c>
      <c r="B4" s="134">
        <v>240</v>
      </c>
      <c r="C4" s="134">
        <v>200</v>
      </c>
      <c r="D4" s="134">
        <v>0</v>
      </c>
      <c r="E4" s="134">
        <v>300</v>
      </c>
      <c r="F4" s="134">
        <v>500</v>
      </c>
      <c r="G4" s="134">
        <v>720</v>
      </c>
    </row>
    <row r="5" spans="1:7">
      <c r="A5" s="135" t="s">
        <v>567</v>
      </c>
      <c r="B5" s="134">
        <v>500</v>
      </c>
      <c r="C5" s="134">
        <v>400</v>
      </c>
      <c r="D5" s="134">
        <v>300</v>
      </c>
      <c r="E5" s="134">
        <v>0</v>
      </c>
      <c r="F5" s="134">
        <v>300</v>
      </c>
      <c r="G5" s="134">
        <v>560</v>
      </c>
    </row>
    <row r="6" spans="1:7">
      <c r="A6" s="135" t="s">
        <v>550</v>
      </c>
      <c r="B6" s="134">
        <v>700</v>
      </c>
      <c r="C6" s="134">
        <v>600</v>
      </c>
      <c r="D6" s="134">
        <v>500</v>
      </c>
      <c r="E6" s="134">
        <v>300</v>
      </c>
      <c r="F6" s="134">
        <v>0</v>
      </c>
      <c r="G6" s="134">
        <v>240</v>
      </c>
    </row>
    <row r="7" spans="1:7">
      <c r="A7" s="135" t="s">
        <v>560</v>
      </c>
      <c r="B7" s="134">
        <v>900</v>
      </c>
      <c r="C7" s="134">
        <v>800</v>
      </c>
      <c r="D7" s="134">
        <v>720</v>
      </c>
      <c r="E7" s="134">
        <v>560</v>
      </c>
      <c r="F7" s="134">
        <v>240</v>
      </c>
      <c r="G7" s="134">
        <v>0</v>
      </c>
    </row>
    <row r="9" spans="1:7">
      <c r="A9" s="130" t="s">
        <v>561</v>
      </c>
      <c r="B9" s="129" t="s">
        <v>566</v>
      </c>
      <c r="D9" s="131" t="s">
        <v>565</v>
      </c>
      <c r="E9" s="129">
        <f>MATCH(B9,A2:A7,0)</f>
        <v>2</v>
      </c>
      <c r="F9" t="s">
        <v>564</v>
      </c>
    </row>
    <row r="10" spans="1:7">
      <c r="A10" s="130" t="s">
        <v>559</v>
      </c>
      <c r="B10" s="129" t="s">
        <v>560</v>
      </c>
      <c r="D10" s="131" t="s">
        <v>563</v>
      </c>
      <c r="E10" s="129">
        <f>MATCH(B10,B1:G1,0)</f>
        <v>6</v>
      </c>
      <c r="F10" t="s">
        <v>562</v>
      </c>
    </row>
    <row r="11" spans="1:7">
      <c r="A11" s="130" t="s">
        <v>558</v>
      </c>
      <c r="B11" s="129">
        <f>INDEX(B2:G7,E9,E10)</f>
        <v>800</v>
      </c>
    </row>
    <row r="15" spans="1:7">
      <c r="A15" s="130" t="s">
        <v>561</v>
      </c>
      <c r="B15" s="129" t="s">
        <v>560</v>
      </c>
    </row>
    <row r="16" spans="1:7">
      <c r="A16" s="130" t="s">
        <v>559</v>
      </c>
      <c r="B16" s="129" t="s">
        <v>557</v>
      </c>
    </row>
    <row r="17" spans="1:2">
      <c r="A17" s="130" t="s">
        <v>558</v>
      </c>
      <c r="B17" s="129">
        <f>INDEX(B2:G7,MATCH(B15,A2:A7,0),MATCH(B16,B1:G1,0))</f>
        <v>720</v>
      </c>
    </row>
  </sheetData>
  <phoneticPr fontId="6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F0"/>
  </sheetPr>
  <dimension ref="A1:L16"/>
  <sheetViews>
    <sheetView workbookViewId="0">
      <selection activeCell="N8" sqref="N8"/>
    </sheetView>
  </sheetViews>
  <sheetFormatPr defaultColWidth="9" defaultRowHeight="16.2"/>
  <cols>
    <col min="1" max="1" width="7.44140625" style="1" bestFit="1" customWidth="1"/>
    <col min="2" max="2" width="6" style="1" bestFit="1" customWidth="1"/>
    <col min="3" max="3" width="19.33203125" style="1" bestFit="1" customWidth="1"/>
    <col min="4" max="4" width="19.109375" style="1" customWidth="1"/>
    <col min="5" max="5" width="14.44140625" style="1" customWidth="1"/>
    <col min="6" max="6" width="9" style="1"/>
    <col min="7" max="7" width="16" style="1" bestFit="1" customWidth="1"/>
    <col min="8" max="8" width="10.21875" style="1" bestFit="1" customWidth="1"/>
    <col min="9" max="9" width="9" style="1"/>
    <col min="10" max="12" width="19.33203125" style="1" bestFit="1" customWidth="1"/>
    <col min="13" max="16384" width="9" style="1"/>
  </cols>
  <sheetData>
    <row r="1" spans="1:12">
      <c r="A1" s="4" t="s">
        <v>14</v>
      </c>
      <c r="B1" s="4" t="s">
        <v>5</v>
      </c>
      <c r="C1" s="4" t="s">
        <v>28</v>
      </c>
      <c r="D1" s="4" t="s">
        <v>41</v>
      </c>
      <c r="E1" s="4" t="s">
        <v>44</v>
      </c>
      <c r="G1" s="178" t="s">
        <v>445</v>
      </c>
      <c r="H1" s="178"/>
      <c r="I1" s="178"/>
      <c r="J1" s="178"/>
      <c r="K1" s="178"/>
      <c r="L1" s="178"/>
    </row>
    <row r="2" spans="1:12">
      <c r="A2" s="5" t="s">
        <v>6</v>
      </c>
      <c r="B2" s="5" t="s">
        <v>29</v>
      </c>
      <c r="C2" s="3" t="str">
        <f>LEFT(A2,1)</f>
        <v>邵</v>
      </c>
      <c r="D2" s="3" t="str">
        <f>RIGHT(A2,2)</f>
        <v>功新</v>
      </c>
      <c r="E2" s="3" t="str">
        <f>D2&amp;IF(B2 = "男","先生","小姐")</f>
        <v>功新先生</v>
      </c>
      <c r="G2" s="4" t="s">
        <v>1</v>
      </c>
      <c r="H2" s="4" t="s">
        <v>22</v>
      </c>
      <c r="I2" s="4" t="s">
        <v>23</v>
      </c>
      <c r="J2" s="6" t="s">
        <v>15</v>
      </c>
      <c r="K2" s="6" t="s">
        <v>444</v>
      </c>
      <c r="L2" s="6" t="s">
        <v>15</v>
      </c>
    </row>
    <row r="3" spans="1:12">
      <c r="A3" s="5" t="s">
        <v>8</v>
      </c>
      <c r="B3" s="5" t="s">
        <v>30</v>
      </c>
      <c r="C3" s="3" t="str">
        <f t="shared" ref="C3:C7" si="0">LEFT(A3,1)</f>
        <v>沈</v>
      </c>
      <c r="D3" s="3" t="str">
        <f t="shared" ref="D3:D7" si="1">RIGHT(A3,2)</f>
        <v>靜芬</v>
      </c>
      <c r="E3" s="3" t="str">
        <f t="shared" ref="E3:E7" si="2">D3&amp;IF(B3 = "男","先生","小姐")</f>
        <v>靜芬小姐</v>
      </c>
      <c r="G3" s="5" t="s">
        <v>454</v>
      </c>
      <c r="H3" s="3" t="s">
        <v>731</v>
      </c>
      <c r="I3" s="3" t="s">
        <v>732</v>
      </c>
      <c r="J3" s="5" t="s">
        <v>16</v>
      </c>
      <c r="K3" s="5" t="s">
        <v>743</v>
      </c>
      <c r="L3" s="5" t="s">
        <v>744</v>
      </c>
    </row>
    <row r="4" spans="1:12">
      <c r="A4" s="5" t="s">
        <v>10</v>
      </c>
      <c r="B4" s="5" t="s">
        <v>29</v>
      </c>
      <c r="C4" s="3" t="str">
        <f t="shared" si="0"/>
        <v>楊</v>
      </c>
      <c r="D4" s="3" t="str">
        <f t="shared" si="1"/>
        <v>其峰</v>
      </c>
      <c r="E4" s="3" t="str">
        <f t="shared" si="2"/>
        <v>其峰先生</v>
      </c>
      <c r="G4" s="5" t="s">
        <v>8</v>
      </c>
      <c r="H4" s="3" t="s">
        <v>733</v>
      </c>
      <c r="I4" s="3" t="s">
        <v>738</v>
      </c>
      <c r="J4" s="5" t="s">
        <v>17</v>
      </c>
      <c r="K4" s="5" t="s">
        <v>745</v>
      </c>
      <c r="L4" s="5" t="s">
        <v>748</v>
      </c>
    </row>
    <row r="5" spans="1:12">
      <c r="A5" s="5" t="s">
        <v>11</v>
      </c>
      <c r="B5" s="5" t="s">
        <v>30</v>
      </c>
      <c r="C5" s="3" t="str">
        <f t="shared" si="0"/>
        <v>盧</v>
      </c>
      <c r="D5" s="3" t="str">
        <f t="shared" si="1"/>
        <v>孫妮</v>
      </c>
      <c r="E5" s="3" t="str">
        <f t="shared" si="2"/>
        <v>孫妮小姐</v>
      </c>
      <c r="G5" s="5" t="s">
        <v>10</v>
      </c>
      <c r="H5" s="3" t="s">
        <v>734</v>
      </c>
      <c r="I5" s="3" t="s">
        <v>739</v>
      </c>
      <c r="J5" s="5" t="s">
        <v>18</v>
      </c>
      <c r="K5" s="5" t="s">
        <v>746</v>
      </c>
      <c r="L5" s="5" t="s">
        <v>749</v>
      </c>
    </row>
    <row r="6" spans="1:12">
      <c r="A6" s="5" t="s">
        <v>12</v>
      </c>
      <c r="B6" s="5" t="s">
        <v>30</v>
      </c>
      <c r="C6" s="3" t="str">
        <f t="shared" si="0"/>
        <v>李</v>
      </c>
      <c r="D6" s="3" t="str">
        <f t="shared" si="1"/>
        <v>婉苓</v>
      </c>
      <c r="E6" s="3" t="str">
        <f t="shared" si="2"/>
        <v>婉苓小姐</v>
      </c>
      <c r="G6" s="5" t="s">
        <v>11</v>
      </c>
      <c r="H6" s="3" t="s">
        <v>735</v>
      </c>
      <c r="I6" s="3" t="s">
        <v>740</v>
      </c>
      <c r="J6" s="5" t="s">
        <v>19</v>
      </c>
      <c r="K6" s="5" t="s">
        <v>747</v>
      </c>
      <c r="L6" s="5" t="s">
        <v>750</v>
      </c>
    </row>
    <row r="7" spans="1:12">
      <c r="A7" s="5" t="s">
        <v>13</v>
      </c>
      <c r="B7" s="5" t="s">
        <v>29</v>
      </c>
      <c r="C7" s="3" t="str">
        <f t="shared" si="0"/>
        <v>林</v>
      </c>
      <c r="D7" s="3" t="str">
        <f t="shared" si="1"/>
        <v>基豐</v>
      </c>
      <c r="E7" s="3" t="str">
        <f t="shared" si="2"/>
        <v>基豐先生</v>
      </c>
      <c r="G7" s="5" t="s">
        <v>12</v>
      </c>
      <c r="H7" s="3" t="s">
        <v>736</v>
      </c>
      <c r="I7" s="3" t="s">
        <v>741</v>
      </c>
      <c r="J7" s="5" t="s">
        <v>20</v>
      </c>
      <c r="K7" s="5" t="s">
        <v>743</v>
      </c>
      <c r="L7" s="5" t="s">
        <v>751</v>
      </c>
    </row>
    <row r="8" spans="1:12">
      <c r="G8" s="5" t="s">
        <v>13</v>
      </c>
      <c r="H8" s="3" t="s">
        <v>737</v>
      </c>
      <c r="I8" s="3" t="s">
        <v>742</v>
      </c>
      <c r="J8" s="5" t="s">
        <v>21</v>
      </c>
      <c r="K8" s="5" t="s">
        <v>743</v>
      </c>
      <c r="L8" s="5" t="s">
        <v>752</v>
      </c>
    </row>
    <row r="10" spans="1:12">
      <c r="A10" s="6" t="s">
        <v>31</v>
      </c>
      <c r="B10" s="6" t="s">
        <v>32</v>
      </c>
      <c r="C10" s="6" t="s">
        <v>33</v>
      </c>
      <c r="D10" s="6" t="s">
        <v>44</v>
      </c>
      <c r="E10" s="4" t="s">
        <v>45</v>
      </c>
      <c r="G10" s="4" t="s">
        <v>1</v>
      </c>
      <c r="H10" s="4" t="s">
        <v>455</v>
      </c>
      <c r="I10" s="4" t="s">
        <v>456</v>
      </c>
      <c r="J10" s="6" t="s">
        <v>446</v>
      </c>
      <c r="K10" s="6" t="s">
        <v>447</v>
      </c>
      <c r="L10" s="6" t="s">
        <v>2</v>
      </c>
    </row>
    <row r="11" spans="1:12">
      <c r="A11" s="5" t="s">
        <v>6</v>
      </c>
      <c r="B11" s="5" t="s">
        <v>29</v>
      </c>
      <c r="C11" s="5" t="s">
        <v>34</v>
      </c>
      <c r="D11" s="3" t="str">
        <f>LEFT(A11,1)&amp;IF(B11 = "男","先生","小姐")</f>
        <v>邵先生</v>
      </c>
      <c r="E11" s="3" t="str">
        <f>LEFT(C11,2) &amp; D11</f>
        <v>台北邵先生</v>
      </c>
      <c r="G11" s="5" t="s">
        <v>459</v>
      </c>
      <c r="H11" s="5" t="s">
        <v>724</v>
      </c>
      <c r="I11" s="5" t="s">
        <v>725</v>
      </c>
      <c r="J11" s="5" t="s">
        <v>448</v>
      </c>
      <c r="K11" s="5" t="s">
        <v>753</v>
      </c>
      <c r="L11" s="5">
        <v>1950829</v>
      </c>
    </row>
    <row r="12" spans="1:12">
      <c r="A12" s="5" t="s">
        <v>8</v>
      </c>
      <c r="B12" s="5" t="s">
        <v>30</v>
      </c>
      <c r="C12" s="5" t="s">
        <v>35</v>
      </c>
      <c r="D12" s="3" t="str">
        <f t="shared" ref="D12:D16" si="3">LEFT(A12,1)&amp;IF(B12 = "男","先生","小姐")</f>
        <v>沈小姐</v>
      </c>
      <c r="E12" s="3" t="str">
        <f t="shared" ref="E12:E16" si="4">LEFT(C12,2) &amp; D12</f>
        <v>桃園沈小姐</v>
      </c>
      <c r="G12" s="5" t="s">
        <v>461</v>
      </c>
      <c r="H12" s="188" t="s">
        <v>8</v>
      </c>
      <c r="I12" s="188" t="s">
        <v>726</v>
      </c>
      <c r="J12" s="5" t="s">
        <v>449</v>
      </c>
      <c r="K12" s="5" t="s">
        <v>754</v>
      </c>
      <c r="L12" s="5">
        <v>19361221</v>
      </c>
    </row>
    <row r="13" spans="1:12">
      <c r="A13" s="5" t="s">
        <v>10</v>
      </c>
      <c r="B13" s="5" t="s">
        <v>29</v>
      </c>
      <c r="C13" s="5" t="s">
        <v>36</v>
      </c>
      <c r="D13" s="3" t="str">
        <f t="shared" si="3"/>
        <v>楊先生</v>
      </c>
      <c r="E13" s="3" t="str">
        <f t="shared" si="4"/>
        <v>高雄楊先生</v>
      </c>
      <c r="G13" s="5" t="s">
        <v>457</v>
      </c>
      <c r="H13" s="188" t="s">
        <v>10</v>
      </c>
      <c r="I13" s="188" t="s">
        <v>727</v>
      </c>
      <c r="J13" s="5" t="s">
        <v>452</v>
      </c>
      <c r="K13" s="5" t="s">
        <v>755</v>
      </c>
      <c r="L13" s="5">
        <v>1964229</v>
      </c>
    </row>
    <row r="14" spans="1:12">
      <c r="A14" s="5" t="s">
        <v>11</v>
      </c>
      <c r="B14" s="5" t="s">
        <v>30</v>
      </c>
      <c r="C14" s="5" t="s">
        <v>37</v>
      </c>
      <c r="D14" s="3" t="str">
        <f t="shared" si="3"/>
        <v>盧小姐</v>
      </c>
      <c r="E14" s="3" t="str">
        <f t="shared" si="4"/>
        <v>新竹盧小姐</v>
      </c>
      <c r="G14" s="5" t="s">
        <v>462</v>
      </c>
      <c r="H14" s="188" t="s">
        <v>11</v>
      </c>
      <c r="I14" s="188" t="s">
        <v>728</v>
      </c>
      <c r="J14" s="5" t="s">
        <v>450</v>
      </c>
      <c r="K14" s="5" t="s">
        <v>756</v>
      </c>
      <c r="L14" s="5">
        <v>19602888</v>
      </c>
    </row>
    <row r="15" spans="1:12">
      <c r="A15" s="5" t="s">
        <v>12</v>
      </c>
      <c r="B15" s="5" t="s">
        <v>30</v>
      </c>
      <c r="C15" s="5" t="s">
        <v>38</v>
      </c>
      <c r="D15" s="3" t="str">
        <f t="shared" si="3"/>
        <v>李小姐</v>
      </c>
      <c r="E15" s="3" t="str">
        <f t="shared" si="4"/>
        <v>台北李小姐</v>
      </c>
      <c r="G15" s="5" t="s">
        <v>460</v>
      </c>
      <c r="H15" s="188" t="s">
        <v>12</v>
      </c>
      <c r="I15" s="188" t="s">
        <v>729</v>
      </c>
      <c r="J15" s="5" t="s">
        <v>453</v>
      </c>
      <c r="K15" s="5" t="s">
        <v>757</v>
      </c>
      <c r="L15" s="5">
        <v>19630507</v>
      </c>
    </row>
    <row r="16" spans="1:12">
      <c r="A16" s="5" t="s">
        <v>13</v>
      </c>
      <c r="B16" s="5" t="s">
        <v>29</v>
      </c>
      <c r="C16" s="5" t="s">
        <v>39</v>
      </c>
      <c r="D16" s="3" t="str">
        <f t="shared" si="3"/>
        <v>林先生</v>
      </c>
      <c r="E16" s="3" t="str">
        <f t="shared" si="4"/>
        <v>台北林先生</v>
      </c>
      <c r="G16" s="5" t="s">
        <v>458</v>
      </c>
      <c r="H16" s="188" t="s">
        <v>13</v>
      </c>
      <c r="I16" s="188" t="s">
        <v>730</v>
      </c>
      <c r="J16" s="5" t="s">
        <v>451</v>
      </c>
      <c r="K16" s="5" t="s">
        <v>758</v>
      </c>
      <c r="L16" s="5">
        <v>19901212</v>
      </c>
    </row>
  </sheetData>
  <mergeCells count="1">
    <mergeCell ref="G1:L1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7030A0"/>
  </sheetPr>
  <dimension ref="A1:L16"/>
  <sheetViews>
    <sheetView topLeftCell="D1" workbookViewId="0">
      <selection activeCell="I22" sqref="I22"/>
    </sheetView>
  </sheetViews>
  <sheetFormatPr defaultColWidth="9" defaultRowHeight="16.2"/>
  <cols>
    <col min="1" max="1" width="7.44140625" style="1" bestFit="1" customWidth="1"/>
    <col min="2" max="2" width="6" style="1" bestFit="1" customWidth="1"/>
    <col min="3" max="3" width="29.33203125" style="1" bestFit="1" customWidth="1"/>
    <col min="4" max="4" width="19.109375" style="1" customWidth="1"/>
    <col min="5" max="5" width="14.44140625" style="1" customWidth="1"/>
    <col min="6" max="9" width="9" style="1"/>
    <col min="10" max="10" width="30.44140625" style="1" bestFit="1" customWidth="1"/>
    <col min="11" max="12" width="19.33203125" style="1" bestFit="1" customWidth="1"/>
    <col min="13" max="16384" width="9" style="1"/>
  </cols>
  <sheetData>
    <row r="1" spans="1:12">
      <c r="A1" s="4" t="s">
        <v>14</v>
      </c>
      <c r="B1" s="4" t="s">
        <v>5</v>
      </c>
      <c r="C1" s="4" t="s">
        <v>40</v>
      </c>
      <c r="D1" s="4" t="s">
        <v>41</v>
      </c>
      <c r="E1" s="4" t="s">
        <v>44</v>
      </c>
      <c r="G1" s="4" t="s">
        <v>1</v>
      </c>
      <c r="H1" s="4" t="s">
        <v>22</v>
      </c>
      <c r="I1" s="4" t="s">
        <v>23</v>
      </c>
      <c r="J1" s="6" t="s">
        <v>15</v>
      </c>
      <c r="K1" s="6" t="s">
        <v>444</v>
      </c>
      <c r="L1" s="6" t="s">
        <v>15</v>
      </c>
    </row>
    <row r="2" spans="1:12">
      <c r="A2" s="84" t="s">
        <v>463</v>
      </c>
      <c r="B2" s="5" t="s">
        <v>42</v>
      </c>
      <c r="C2" s="3" t="str">
        <f>LEFT(A2,1)</f>
        <v>陳</v>
      </c>
      <c r="D2" s="3" t="str">
        <f>RIGHT(A2,2)</f>
        <v>宗一</v>
      </c>
      <c r="E2" s="3" t="str">
        <f>C2&amp;IF(B2="男","先生","小姐")</f>
        <v>陳先生</v>
      </c>
      <c r="G2" s="84" t="s">
        <v>463</v>
      </c>
      <c r="H2" s="3" t="str">
        <f>LEFT(G2,1)</f>
        <v>陳</v>
      </c>
      <c r="I2" s="3" t="str">
        <f>RIGHT(G2,2)</f>
        <v>宗一</v>
      </c>
      <c r="J2" s="5" t="s">
        <v>465</v>
      </c>
      <c r="K2" s="3" t="str">
        <f>LEFT(J2,3)</f>
        <v>花蓮縣</v>
      </c>
      <c r="L2" s="3" t="s">
        <v>723</v>
      </c>
    </row>
    <row r="3" spans="1:12">
      <c r="A3" s="84" t="s">
        <v>470</v>
      </c>
      <c r="B3" s="5" t="s">
        <v>43</v>
      </c>
      <c r="C3" s="3" t="str">
        <f t="shared" ref="C3:C7" si="0">LEFT(A3,1)</f>
        <v>郝</v>
      </c>
      <c r="D3" s="3" t="str">
        <f t="shared" ref="D3:D7" si="1">RIGHT(A3,2)</f>
        <v>慧娟</v>
      </c>
      <c r="E3" s="3" t="str">
        <f t="shared" ref="E3:E7" si="2">C3&amp;IF(B3="男","先生","小姐")</f>
        <v>郝小姐</v>
      </c>
      <c r="G3" s="84" t="s">
        <v>470</v>
      </c>
      <c r="H3" s="3" t="str">
        <f t="shared" ref="H3:H7" si="3">LEFT(G3,1)</f>
        <v>郝</v>
      </c>
      <c r="I3" s="3" t="str">
        <f t="shared" ref="I3:I7" si="4">RIGHT(G3,2)</f>
        <v>慧娟</v>
      </c>
      <c r="J3" s="5" t="s">
        <v>722</v>
      </c>
      <c r="K3" s="3" t="str">
        <f t="shared" ref="K3:K7" si="5">LEFT(J3,3)</f>
        <v>桃園縣</v>
      </c>
      <c r="L3" s="3"/>
    </row>
    <row r="4" spans="1:12">
      <c r="A4" s="84" t="s">
        <v>471</v>
      </c>
      <c r="B4" s="5" t="s">
        <v>42</v>
      </c>
      <c r="C4" s="3" t="str">
        <f t="shared" si="0"/>
        <v>吳</v>
      </c>
      <c r="D4" s="3" t="str">
        <f t="shared" si="1"/>
        <v>尚佐</v>
      </c>
      <c r="E4" s="3" t="str">
        <f t="shared" si="2"/>
        <v>吳先生</v>
      </c>
      <c r="G4" s="84" t="s">
        <v>471</v>
      </c>
      <c r="H4" s="3" t="str">
        <f t="shared" si="3"/>
        <v>吳</v>
      </c>
      <c r="I4" s="3" t="str">
        <f t="shared" si="4"/>
        <v>尚佐</v>
      </c>
      <c r="J4" s="5" t="s">
        <v>467</v>
      </c>
      <c r="K4" s="3" t="str">
        <f t="shared" si="5"/>
        <v>高雄市</v>
      </c>
      <c r="L4" s="3"/>
    </row>
    <row r="5" spans="1:12">
      <c r="A5" s="84" t="s">
        <v>472</v>
      </c>
      <c r="B5" s="5" t="s">
        <v>43</v>
      </c>
      <c r="C5" s="3" t="str">
        <f t="shared" si="0"/>
        <v>許</v>
      </c>
      <c r="D5" s="3" t="str">
        <f t="shared" si="1"/>
        <v>仲強</v>
      </c>
      <c r="E5" s="3" t="str">
        <f t="shared" si="2"/>
        <v>許小姐</v>
      </c>
      <c r="G5" s="84" t="s">
        <v>472</v>
      </c>
      <c r="H5" s="3" t="str">
        <f t="shared" si="3"/>
        <v>許</v>
      </c>
      <c r="I5" s="3" t="str">
        <f t="shared" si="4"/>
        <v>仲強</v>
      </c>
      <c r="J5" s="5" t="s">
        <v>469</v>
      </c>
      <c r="K5" s="3" t="str">
        <f t="shared" si="5"/>
        <v>新竹縣</v>
      </c>
      <c r="L5" s="3"/>
    </row>
    <row r="6" spans="1:12">
      <c r="A6" s="84" t="s">
        <v>473</v>
      </c>
      <c r="B6" s="5" t="s">
        <v>43</v>
      </c>
      <c r="C6" s="3" t="str">
        <f t="shared" si="0"/>
        <v>許</v>
      </c>
      <c r="D6" s="3" t="str">
        <f t="shared" si="1"/>
        <v>儂妤</v>
      </c>
      <c r="E6" s="3" t="str">
        <f t="shared" si="2"/>
        <v>許小姐</v>
      </c>
      <c r="G6" s="84" t="s">
        <v>473</v>
      </c>
      <c r="H6" s="3" t="str">
        <f t="shared" si="3"/>
        <v>許</v>
      </c>
      <c r="I6" s="3" t="str">
        <f t="shared" si="4"/>
        <v>儂妤</v>
      </c>
      <c r="J6" s="5" t="s">
        <v>464</v>
      </c>
      <c r="K6" s="3" t="str">
        <f t="shared" si="5"/>
        <v>新北市</v>
      </c>
      <c r="L6" s="3"/>
    </row>
    <row r="7" spans="1:12">
      <c r="A7" s="84" t="s">
        <v>474</v>
      </c>
      <c r="B7" s="5" t="s">
        <v>42</v>
      </c>
      <c r="C7" s="3" t="str">
        <f t="shared" si="0"/>
        <v>潘</v>
      </c>
      <c r="D7" s="3" t="str">
        <f t="shared" si="1"/>
        <v>星辰</v>
      </c>
      <c r="E7" s="3" t="str">
        <f t="shared" si="2"/>
        <v>潘先生</v>
      </c>
      <c r="G7" s="84" t="s">
        <v>474</v>
      </c>
      <c r="H7" s="3" t="str">
        <f t="shared" si="3"/>
        <v>潘</v>
      </c>
      <c r="I7" s="3" t="str">
        <f t="shared" si="4"/>
        <v>星辰</v>
      </c>
      <c r="J7" s="5" t="s">
        <v>468</v>
      </c>
      <c r="K7" s="3" t="str">
        <f t="shared" si="5"/>
        <v>台北市</v>
      </c>
      <c r="L7" s="3"/>
    </row>
    <row r="10" spans="1:12">
      <c r="A10" s="6">
        <v>8</v>
      </c>
      <c r="B10" s="6" t="s">
        <v>32</v>
      </c>
      <c r="C10" s="6" t="s">
        <v>33</v>
      </c>
      <c r="D10" s="6" t="s">
        <v>44</v>
      </c>
      <c r="E10" s="4" t="s">
        <v>45</v>
      </c>
    </row>
    <row r="11" spans="1:12">
      <c r="A11" s="84" t="s">
        <v>463</v>
      </c>
      <c r="B11" s="5" t="s">
        <v>7</v>
      </c>
      <c r="C11" s="5" t="s">
        <v>465</v>
      </c>
      <c r="D11" s="3" t="str">
        <f>LEFT(A11,1)&amp;IF(B11="男","先生","小姐")</f>
        <v>陳先生</v>
      </c>
      <c r="E11" s="3" t="str">
        <f>RIGHT(A11,2)&amp;IF(B11="男","先生","小姐")</f>
        <v>宗一先生</v>
      </c>
    </row>
    <row r="12" spans="1:12">
      <c r="A12" s="84" t="s">
        <v>470</v>
      </c>
      <c r="B12" s="5" t="s">
        <v>9</v>
      </c>
      <c r="C12" s="5" t="s">
        <v>466</v>
      </c>
      <c r="D12" s="3" t="str">
        <f t="shared" ref="D12:D16" si="6">LEFT(A12,1)&amp;IF(B12="男","先生","小姐")</f>
        <v>郝小姐</v>
      </c>
      <c r="E12" s="3" t="str">
        <f t="shared" ref="E12:E16" si="7">RIGHT(A12,2)&amp;IF(B12="男","先生","小姐")</f>
        <v>慧娟小姐</v>
      </c>
    </row>
    <row r="13" spans="1:12">
      <c r="A13" s="84" t="s">
        <v>471</v>
      </c>
      <c r="B13" s="5" t="s">
        <v>7</v>
      </c>
      <c r="C13" s="5" t="s">
        <v>467</v>
      </c>
      <c r="D13" s="3" t="str">
        <f t="shared" si="6"/>
        <v>吳先生</v>
      </c>
      <c r="E13" s="3" t="str">
        <f t="shared" si="7"/>
        <v>尚佐先生</v>
      </c>
    </row>
    <row r="14" spans="1:12">
      <c r="A14" s="84" t="s">
        <v>472</v>
      </c>
      <c r="B14" s="5" t="s">
        <v>9</v>
      </c>
      <c r="C14" s="5" t="s">
        <v>469</v>
      </c>
      <c r="D14" s="3" t="str">
        <f t="shared" si="6"/>
        <v>許小姐</v>
      </c>
      <c r="E14" s="3" t="str">
        <f t="shared" si="7"/>
        <v>仲強小姐</v>
      </c>
    </row>
    <row r="15" spans="1:12">
      <c r="A15" s="84" t="s">
        <v>473</v>
      </c>
      <c r="B15" s="5" t="s">
        <v>9</v>
      </c>
      <c r="C15" s="5" t="s">
        <v>464</v>
      </c>
      <c r="D15" s="3" t="str">
        <f t="shared" si="6"/>
        <v>許小姐</v>
      </c>
      <c r="E15" s="3" t="str">
        <f t="shared" si="7"/>
        <v>儂妤小姐</v>
      </c>
    </row>
    <row r="16" spans="1:12">
      <c r="A16" s="84" t="s">
        <v>474</v>
      </c>
      <c r="B16" s="5" t="s">
        <v>7</v>
      </c>
      <c r="C16" s="5" t="s">
        <v>468</v>
      </c>
      <c r="D16" s="3" t="str">
        <f t="shared" si="6"/>
        <v>潘先生</v>
      </c>
      <c r="E16" s="3" t="str">
        <f t="shared" si="7"/>
        <v>星辰先生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F0"/>
  </sheetPr>
  <dimension ref="A1:C7"/>
  <sheetViews>
    <sheetView workbookViewId="0">
      <selection activeCell="H18" sqref="H18"/>
    </sheetView>
  </sheetViews>
  <sheetFormatPr defaultColWidth="9" defaultRowHeight="16.2"/>
  <cols>
    <col min="1" max="1" width="10.88671875" style="1" customWidth="1"/>
    <col min="2" max="2" width="6.44140625" style="1" customWidth="1"/>
    <col min="3" max="3" width="15.21875" style="1" customWidth="1"/>
    <col min="4" max="4" width="9.44140625" style="1" bestFit="1" customWidth="1"/>
    <col min="5" max="16384" width="9" style="1"/>
  </cols>
  <sheetData>
    <row r="1" spans="1:3">
      <c r="A1" s="1" t="s">
        <v>24</v>
      </c>
    </row>
    <row r="3" spans="1:3">
      <c r="A3" s="2" t="s">
        <v>25</v>
      </c>
      <c r="B3" s="2" t="s">
        <v>26</v>
      </c>
      <c r="C3" s="2" t="s">
        <v>27</v>
      </c>
    </row>
    <row r="4" spans="1:3">
      <c r="A4" s="3">
        <v>1</v>
      </c>
      <c r="B4" s="3">
        <v>3</v>
      </c>
      <c r="C4" s="3" t="str">
        <f>MID($A$1,A4,B4)</f>
        <v>台北市</v>
      </c>
    </row>
    <row r="5" spans="1:3">
      <c r="A5" s="3">
        <v>4</v>
      </c>
      <c r="B5" s="3">
        <v>4</v>
      </c>
      <c r="C5" s="3" t="str">
        <f t="shared" ref="C5:C7" si="0">MID($A$1,A5,B5)</f>
        <v>民生東路</v>
      </c>
    </row>
    <row r="6" spans="1:3">
      <c r="A6" s="3">
        <v>4</v>
      </c>
      <c r="B6" s="3">
        <v>2</v>
      </c>
      <c r="C6" s="3" t="str">
        <f t="shared" si="0"/>
        <v>民生</v>
      </c>
    </row>
    <row r="7" spans="1:3">
      <c r="A7" s="3">
        <v>8</v>
      </c>
      <c r="B7" s="3">
        <v>5</v>
      </c>
      <c r="C7" s="3" t="str">
        <f t="shared" si="0"/>
        <v>三段69號</v>
      </c>
    </row>
  </sheetData>
  <phoneticPr fontId="6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7030A0"/>
  </sheetPr>
  <dimension ref="A1:F7"/>
  <sheetViews>
    <sheetView workbookViewId="0">
      <selection activeCell="F6" sqref="F6"/>
    </sheetView>
  </sheetViews>
  <sheetFormatPr defaultColWidth="9" defaultRowHeight="16.2"/>
  <cols>
    <col min="1" max="1" width="10.88671875" style="1" customWidth="1"/>
    <col min="2" max="2" width="6.44140625" style="1" customWidth="1"/>
    <col min="3" max="3" width="15.21875" style="1" customWidth="1"/>
    <col min="4" max="4" width="9.44140625" style="1" bestFit="1" customWidth="1"/>
    <col min="5" max="16384" width="9" style="1"/>
  </cols>
  <sheetData>
    <row r="1" spans="1:6">
      <c r="A1" s="1" t="s">
        <v>475</v>
      </c>
      <c r="D1" s="49"/>
      <c r="E1" s="49"/>
      <c r="F1" s="50"/>
    </row>
    <row r="3" spans="1:6">
      <c r="A3" s="2" t="s">
        <v>25</v>
      </c>
      <c r="B3" s="2" t="s">
        <v>26</v>
      </c>
      <c r="C3" s="2" t="s">
        <v>27</v>
      </c>
    </row>
    <row r="4" spans="1:6">
      <c r="A4" s="3">
        <v>1</v>
      </c>
      <c r="B4" s="3">
        <v>3</v>
      </c>
      <c r="C4" s="3" t="str">
        <f>MID($A$1,A4,B4)</f>
        <v>台北市</v>
      </c>
    </row>
    <row r="5" spans="1:6">
      <c r="A5" s="3">
        <v>4</v>
      </c>
      <c r="B5" s="3">
        <v>3</v>
      </c>
      <c r="C5" s="3" t="str">
        <f t="shared" ref="C5:C7" si="0">MID($A$1,A5,B5)</f>
        <v>中山區</v>
      </c>
    </row>
    <row r="6" spans="1:6">
      <c r="A6" s="3">
        <v>7</v>
      </c>
      <c r="B6" s="3">
        <v>4</v>
      </c>
      <c r="C6" s="3" t="str">
        <f t="shared" si="0"/>
        <v>林森北路</v>
      </c>
    </row>
    <row r="7" spans="1:6">
      <c r="A7" s="3">
        <v>11</v>
      </c>
      <c r="B7" s="3">
        <v>4</v>
      </c>
      <c r="C7" s="3" t="str">
        <f t="shared" si="0"/>
        <v>573號</v>
      </c>
    </row>
  </sheetData>
  <phoneticPr fontId="6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F0"/>
  </sheetPr>
  <dimension ref="A1:F20"/>
  <sheetViews>
    <sheetView tabSelected="1" workbookViewId="0">
      <selection activeCell="M15" sqref="M15"/>
    </sheetView>
  </sheetViews>
  <sheetFormatPr defaultRowHeight="16.2"/>
  <cols>
    <col min="1" max="1" width="9.44140625" style="8" bestFit="1" customWidth="1"/>
    <col min="2" max="5" width="5.44140625" style="8" bestFit="1" customWidth="1"/>
    <col min="6" max="6" width="11.6640625" style="8" bestFit="1" customWidth="1"/>
    <col min="7" max="244" width="9" style="8"/>
    <col min="245" max="245" width="9.44140625" style="8" bestFit="1" customWidth="1"/>
    <col min="246" max="249" width="5.44140625" style="8" bestFit="1" customWidth="1"/>
    <col min="250" max="250" width="11.6640625" style="8" bestFit="1" customWidth="1"/>
    <col min="251" max="251" width="9.44140625" style="8" bestFit="1" customWidth="1"/>
    <col min="252" max="252" width="11.6640625" style="8" bestFit="1" customWidth="1"/>
    <col min="253" max="253" width="9.44140625" style="8" bestFit="1" customWidth="1"/>
    <col min="254" max="254" width="11.6640625" style="8" bestFit="1" customWidth="1"/>
    <col min="255" max="255" width="9.44140625" style="8" bestFit="1" customWidth="1"/>
    <col min="256" max="256" width="18.33203125" style="8" bestFit="1" customWidth="1"/>
    <col min="257" max="258" width="5.88671875" style="8" customWidth="1"/>
    <col min="259" max="260" width="6" style="8" bestFit="1" customWidth="1"/>
    <col min="261" max="500" width="9" style="8"/>
    <col min="501" max="501" width="9.44140625" style="8" bestFit="1" customWidth="1"/>
    <col min="502" max="505" width="5.44140625" style="8" bestFit="1" customWidth="1"/>
    <col min="506" max="506" width="11.6640625" style="8" bestFit="1" customWidth="1"/>
    <col min="507" max="507" width="9.44140625" style="8" bestFit="1" customWidth="1"/>
    <col min="508" max="508" width="11.6640625" style="8" bestFit="1" customWidth="1"/>
    <col min="509" max="509" width="9.44140625" style="8" bestFit="1" customWidth="1"/>
    <col min="510" max="510" width="11.6640625" style="8" bestFit="1" customWidth="1"/>
    <col min="511" max="511" width="9.44140625" style="8" bestFit="1" customWidth="1"/>
    <col min="512" max="512" width="18.33203125" style="8" bestFit="1" customWidth="1"/>
    <col min="513" max="514" width="5.88671875" style="8" customWidth="1"/>
    <col min="515" max="516" width="6" style="8" bestFit="1" customWidth="1"/>
    <col min="517" max="756" width="9" style="8"/>
    <col min="757" max="757" width="9.44140625" style="8" bestFit="1" customWidth="1"/>
    <col min="758" max="761" width="5.44140625" style="8" bestFit="1" customWidth="1"/>
    <col min="762" max="762" width="11.6640625" style="8" bestFit="1" customWidth="1"/>
    <col min="763" max="763" width="9.44140625" style="8" bestFit="1" customWidth="1"/>
    <col min="764" max="764" width="11.6640625" style="8" bestFit="1" customWidth="1"/>
    <col min="765" max="765" width="9.44140625" style="8" bestFit="1" customWidth="1"/>
    <col min="766" max="766" width="11.6640625" style="8" bestFit="1" customWidth="1"/>
    <col min="767" max="767" width="9.44140625" style="8" bestFit="1" customWidth="1"/>
    <col min="768" max="768" width="18.33203125" style="8" bestFit="1" customWidth="1"/>
    <col min="769" max="770" width="5.88671875" style="8" customWidth="1"/>
    <col min="771" max="772" width="6" style="8" bestFit="1" customWidth="1"/>
    <col min="773" max="1012" width="9" style="8"/>
    <col min="1013" max="1013" width="9.44140625" style="8" bestFit="1" customWidth="1"/>
    <col min="1014" max="1017" width="5.44140625" style="8" bestFit="1" customWidth="1"/>
    <col min="1018" max="1018" width="11.6640625" style="8" bestFit="1" customWidth="1"/>
    <col min="1019" max="1019" width="9.44140625" style="8" bestFit="1" customWidth="1"/>
    <col min="1020" max="1020" width="11.6640625" style="8" bestFit="1" customWidth="1"/>
    <col min="1021" max="1021" width="9.44140625" style="8" bestFit="1" customWidth="1"/>
    <col min="1022" max="1022" width="11.6640625" style="8" bestFit="1" customWidth="1"/>
    <col min="1023" max="1023" width="9.44140625" style="8" bestFit="1" customWidth="1"/>
    <col min="1024" max="1024" width="18.33203125" style="8" bestFit="1" customWidth="1"/>
    <col min="1025" max="1026" width="5.88671875" style="8" customWidth="1"/>
    <col min="1027" max="1028" width="6" style="8" bestFit="1" customWidth="1"/>
    <col min="1029" max="1268" width="9" style="8"/>
    <col min="1269" max="1269" width="9.44140625" style="8" bestFit="1" customWidth="1"/>
    <col min="1270" max="1273" width="5.44140625" style="8" bestFit="1" customWidth="1"/>
    <col min="1274" max="1274" width="11.6640625" style="8" bestFit="1" customWidth="1"/>
    <col min="1275" max="1275" width="9.44140625" style="8" bestFit="1" customWidth="1"/>
    <col min="1276" max="1276" width="11.6640625" style="8" bestFit="1" customWidth="1"/>
    <col min="1277" max="1277" width="9.44140625" style="8" bestFit="1" customWidth="1"/>
    <col min="1278" max="1278" width="11.6640625" style="8" bestFit="1" customWidth="1"/>
    <col min="1279" max="1279" width="9.44140625" style="8" bestFit="1" customWidth="1"/>
    <col min="1280" max="1280" width="18.33203125" style="8" bestFit="1" customWidth="1"/>
    <col min="1281" max="1282" width="5.88671875" style="8" customWidth="1"/>
    <col min="1283" max="1284" width="6" style="8" bestFit="1" customWidth="1"/>
    <col min="1285" max="1524" width="9" style="8"/>
    <col min="1525" max="1525" width="9.44140625" style="8" bestFit="1" customWidth="1"/>
    <col min="1526" max="1529" width="5.44140625" style="8" bestFit="1" customWidth="1"/>
    <col min="1530" max="1530" width="11.6640625" style="8" bestFit="1" customWidth="1"/>
    <col min="1531" max="1531" width="9.44140625" style="8" bestFit="1" customWidth="1"/>
    <col min="1532" max="1532" width="11.6640625" style="8" bestFit="1" customWidth="1"/>
    <col min="1533" max="1533" width="9.44140625" style="8" bestFit="1" customWidth="1"/>
    <col min="1534" max="1534" width="11.6640625" style="8" bestFit="1" customWidth="1"/>
    <col min="1535" max="1535" width="9.44140625" style="8" bestFit="1" customWidth="1"/>
    <col min="1536" max="1536" width="18.33203125" style="8" bestFit="1" customWidth="1"/>
    <col min="1537" max="1538" width="5.88671875" style="8" customWidth="1"/>
    <col min="1539" max="1540" width="6" style="8" bestFit="1" customWidth="1"/>
    <col min="1541" max="1780" width="9" style="8"/>
    <col min="1781" max="1781" width="9.44140625" style="8" bestFit="1" customWidth="1"/>
    <col min="1782" max="1785" width="5.44140625" style="8" bestFit="1" customWidth="1"/>
    <col min="1786" max="1786" width="11.6640625" style="8" bestFit="1" customWidth="1"/>
    <col min="1787" max="1787" width="9.44140625" style="8" bestFit="1" customWidth="1"/>
    <col min="1788" max="1788" width="11.6640625" style="8" bestFit="1" customWidth="1"/>
    <col min="1789" max="1789" width="9.44140625" style="8" bestFit="1" customWidth="1"/>
    <col min="1790" max="1790" width="11.6640625" style="8" bestFit="1" customWidth="1"/>
    <col min="1791" max="1791" width="9.44140625" style="8" bestFit="1" customWidth="1"/>
    <col min="1792" max="1792" width="18.33203125" style="8" bestFit="1" customWidth="1"/>
    <col min="1793" max="1794" width="5.88671875" style="8" customWidth="1"/>
    <col min="1795" max="1796" width="6" style="8" bestFit="1" customWidth="1"/>
    <col min="1797" max="2036" width="9" style="8"/>
    <col min="2037" max="2037" width="9.44140625" style="8" bestFit="1" customWidth="1"/>
    <col min="2038" max="2041" width="5.44140625" style="8" bestFit="1" customWidth="1"/>
    <col min="2042" max="2042" width="11.6640625" style="8" bestFit="1" customWidth="1"/>
    <col min="2043" max="2043" width="9.44140625" style="8" bestFit="1" customWidth="1"/>
    <col min="2044" max="2044" width="11.6640625" style="8" bestFit="1" customWidth="1"/>
    <col min="2045" max="2045" width="9.44140625" style="8" bestFit="1" customWidth="1"/>
    <col min="2046" max="2046" width="11.6640625" style="8" bestFit="1" customWidth="1"/>
    <col min="2047" max="2047" width="9.44140625" style="8" bestFit="1" customWidth="1"/>
    <col min="2048" max="2048" width="18.33203125" style="8" bestFit="1" customWidth="1"/>
    <col min="2049" max="2050" width="5.88671875" style="8" customWidth="1"/>
    <col min="2051" max="2052" width="6" style="8" bestFit="1" customWidth="1"/>
    <col min="2053" max="2292" width="9" style="8"/>
    <col min="2293" max="2293" width="9.44140625" style="8" bestFit="1" customWidth="1"/>
    <col min="2294" max="2297" width="5.44140625" style="8" bestFit="1" customWidth="1"/>
    <col min="2298" max="2298" width="11.6640625" style="8" bestFit="1" customWidth="1"/>
    <col min="2299" max="2299" width="9.44140625" style="8" bestFit="1" customWidth="1"/>
    <col min="2300" max="2300" width="11.6640625" style="8" bestFit="1" customWidth="1"/>
    <col min="2301" max="2301" width="9.44140625" style="8" bestFit="1" customWidth="1"/>
    <col min="2302" max="2302" width="11.6640625" style="8" bestFit="1" customWidth="1"/>
    <col min="2303" max="2303" width="9.44140625" style="8" bestFit="1" customWidth="1"/>
    <col min="2304" max="2304" width="18.33203125" style="8" bestFit="1" customWidth="1"/>
    <col min="2305" max="2306" width="5.88671875" style="8" customWidth="1"/>
    <col min="2307" max="2308" width="6" style="8" bestFit="1" customWidth="1"/>
    <col min="2309" max="2548" width="9" style="8"/>
    <col min="2549" max="2549" width="9.44140625" style="8" bestFit="1" customWidth="1"/>
    <col min="2550" max="2553" width="5.44140625" style="8" bestFit="1" customWidth="1"/>
    <col min="2554" max="2554" width="11.6640625" style="8" bestFit="1" customWidth="1"/>
    <col min="2555" max="2555" width="9.44140625" style="8" bestFit="1" customWidth="1"/>
    <col min="2556" max="2556" width="11.6640625" style="8" bestFit="1" customWidth="1"/>
    <col min="2557" max="2557" width="9.44140625" style="8" bestFit="1" customWidth="1"/>
    <col min="2558" max="2558" width="11.6640625" style="8" bestFit="1" customWidth="1"/>
    <col min="2559" max="2559" width="9.44140625" style="8" bestFit="1" customWidth="1"/>
    <col min="2560" max="2560" width="18.33203125" style="8" bestFit="1" customWidth="1"/>
    <col min="2561" max="2562" width="5.88671875" style="8" customWidth="1"/>
    <col min="2563" max="2564" width="6" style="8" bestFit="1" customWidth="1"/>
    <col min="2565" max="2804" width="9" style="8"/>
    <col min="2805" max="2805" width="9.44140625" style="8" bestFit="1" customWidth="1"/>
    <col min="2806" max="2809" width="5.44140625" style="8" bestFit="1" customWidth="1"/>
    <col min="2810" max="2810" width="11.6640625" style="8" bestFit="1" customWidth="1"/>
    <col min="2811" max="2811" width="9.44140625" style="8" bestFit="1" customWidth="1"/>
    <col min="2812" max="2812" width="11.6640625" style="8" bestFit="1" customWidth="1"/>
    <col min="2813" max="2813" width="9.44140625" style="8" bestFit="1" customWidth="1"/>
    <col min="2814" max="2814" width="11.6640625" style="8" bestFit="1" customWidth="1"/>
    <col min="2815" max="2815" width="9.44140625" style="8" bestFit="1" customWidth="1"/>
    <col min="2816" max="2816" width="18.33203125" style="8" bestFit="1" customWidth="1"/>
    <col min="2817" max="2818" width="5.88671875" style="8" customWidth="1"/>
    <col min="2819" max="2820" width="6" style="8" bestFit="1" customWidth="1"/>
    <col min="2821" max="3060" width="9" style="8"/>
    <col min="3061" max="3061" width="9.44140625" style="8" bestFit="1" customWidth="1"/>
    <col min="3062" max="3065" width="5.44140625" style="8" bestFit="1" customWidth="1"/>
    <col min="3066" max="3066" width="11.6640625" style="8" bestFit="1" customWidth="1"/>
    <col min="3067" max="3067" width="9.44140625" style="8" bestFit="1" customWidth="1"/>
    <col min="3068" max="3068" width="11.6640625" style="8" bestFit="1" customWidth="1"/>
    <col min="3069" max="3069" width="9.44140625" style="8" bestFit="1" customWidth="1"/>
    <col min="3070" max="3070" width="11.6640625" style="8" bestFit="1" customWidth="1"/>
    <col min="3071" max="3071" width="9.44140625" style="8" bestFit="1" customWidth="1"/>
    <col min="3072" max="3072" width="18.33203125" style="8" bestFit="1" customWidth="1"/>
    <col min="3073" max="3074" width="5.88671875" style="8" customWidth="1"/>
    <col min="3075" max="3076" width="6" style="8" bestFit="1" customWidth="1"/>
    <col min="3077" max="3316" width="9" style="8"/>
    <col min="3317" max="3317" width="9.44140625" style="8" bestFit="1" customWidth="1"/>
    <col min="3318" max="3321" width="5.44140625" style="8" bestFit="1" customWidth="1"/>
    <col min="3322" max="3322" width="11.6640625" style="8" bestFit="1" customWidth="1"/>
    <col min="3323" max="3323" width="9.44140625" style="8" bestFit="1" customWidth="1"/>
    <col min="3324" max="3324" width="11.6640625" style="8" bestFit="1" customWidth="1"/>
    <col min="3325" max="3325" width="9.44140625" style="8" bestFit="1" customWidth="1"/>
    <col min="3326" max="3326" width="11.6640625" style="8" bestFit="1" customWidth="1"/>
    <col min="3327" max="3327" width="9.44140625" style="8" bestFit="1" customWidth="1"/>
    <col min="3328" max="3328" width="18.33203125" style="8" bestFit="1" customWidth="1"/>
    <col min="3329" max="3330" width="5.88671875" style="8" customWidth="1"/>
    <col min="3331" max="3332" width="6" style="8" bestFit="1" customWidth="1"/>
    <col min="3333" max="3572" width="9" style="8"/>
    <col min="3573" max="3573" width="9.44140625" style="8" bestFit="1" customWidth="1"/>
    <col min="3574" max="3577" width="5.44140625" style="8" bestFit="1" customWidth="1"/>
    <col min="3578" max="3578" width="11.6640625" style="8" bestFit="1" customWidth="1"/>
    <col min="3579" max="3579" width="9.44140625" style="8" bestFit="1" customWidth="1"/>
    <col min="3580" max="3580" width="11.6640625" style="8" bestFit="1" customWidth="1"/>
    <col min="3581" max="3581" width="9.44140625" style="8" bestFit="1" customWidth="1"/>
    <col min="3582" max="3582" width="11.6640625" style="8" bestFit="1" customWidth="1"/>
    <col min="3583" max="3583" width="9.44140625" style="8" bestFit="1" customWidth="1"/>
    <col min="3584" max="3584" width="18.33203125" style="8" bestFit="1" customWidth="1"/>
    <col min="3585" max="3586" width="5.88671875" style="8" customWidth="1"/>
    <col min="3587" max="3588" width="6" style="8" bestFit="1" customWidth="1"/>
    <col min="3589" max="3828" width="9" style="8"/>
    <col min="3829" max="3829" width="9.44140625" style="8" bestFit="1" customWidth="1"/>
    <col min="3830" max="3833" width="5.44140625" style="8" bestFit="1" customWidth="1"/>
    <col min="3834" max="3834" width="11.6640625" style="8" bestFit="1" customWidth="1"/>
    <col min="3835" max="3835" width="9.44140625" style="8" bestFit="1" customWidth="1"/>
    <col min="3836" max="3836" width="11.6640625" style="8" bestFit="1" customWidth="1"/>
    <col min="3837" max="3837" width="9.44140625" style="8" bestFit="1" customWidth="1"/>
    <col min="3838" max="3838" width="11.6640625" style="8" bestFit="1" customWidth="1"/>
    <col min="3839" max="3839" width="9.44140625" style="8" bestFit="1" customWidth="1"/>
    <col min="3840" max="3840" width="18.33203125" style="8" bestFit="1" customWidth="1"/>
    <col min="3841" max="3842" width="5.88671875" style="8" customWidth="1"/>
    <col min="3843" max="3844" width="6" style="8" bestFit="1" customWidth="1"/>
    <col min="3845" max="4084" width="9" style="8"/>
    <col min="4085" max="4085" width="9.44140625" style="8" bestFit="1" customWidth="1"/>
    <col min="4086" max="4089" width="5.44140625" style="8" bestFit="1" customWidth="1"/>
    <col min="4090" max="4090" width="11.6640625" style="8" bestFit="1" customWidth="1"/>
    <col min="4091" max="4091" width="9.44140625" style="8" bestFit="1" customWidth="1"/>
    <col min="4092" max="4092" width="11.6640625" style="8" bestFit="1" customWidth="1"/>
    <col min="4093" max="4093" width="9.44140625" style="8" bestFit="1" customWidth="1"/>
    <col min="4094" max="4094" width="11.6640625" style="8" bestFit="1" customWidth="1"/>
    <col min="4095" max="4095" width="9.44140625" style="8" bestFit="1" customWidth="1"/>
    <col min="4096" max="4096" width="18.33203125" style="8" bestFit="1" customWidth="1"/>
    <col min="4097" max="4098" width="5.88671875" style="8" customWidth="1"/>
    <col min="4099" max="4100" width="6" style="8" bestFit="1" customWidth="1"/>
    <col min="4101" max="4340" width="9" style="8"/>
    <col min="4341" max="4341" width="9.44140625" style="8" bestFit="1" customWidth="1"/>
    <col min="4342" max="4345" width="5.44140625" style="8" bestFit="1" customWidth="1"/>
    <col min="4346" max="4346" width="11.6640625" style="8" bestFit="1" customWidth="1"/>
    <col min="4347" max="4347" width="9.44140625" style="8" bestFit="1" customWidth="1"/>
    <col min="4348" max="4348" width="11.6640625" style="8" bestFit="1" customWidth="1"/>
    <col min="4349" max="4349" width="9.44140625" style="8" bestFit="1" customWidth="1"/>
    <col min="4350" max="4350" width="11.6640625" style="8" bestFit="1" customWidth="1"/>
    <col min="4351" max="4351" width="9.44140625" style="8" bestFit="1" customWidth="1"/>
    <col min="4352" max="4352" width="18.33203125" style="8" bestFit="1" customWidth="1"/>
    <col min="4353" max="4354" width="5.88671875" style="8" customWidth="1"/>
    <col min="4355" max="4356" width="6" style="8" bestFit="1" customWidth="1"/>
    <col min="4357" max="4596" width="9" style="8"/>
    <col min="4597" max="4597" width="9.44140625" style="8" bestFit="1" customWidth="1"/>
    <col min="4598" max="4601" width="5.44140625" style="8" bestFit="1" customWidth="1"/>
    <col min="4602" max="4602" width="11.6640625" style="8" bestFit="1" customWidth="1"/>
    <col min="4603" max="4603" width="9.44140625" style="8" bestFit="1" customWidth="1"/>
    <col min="4604" max="4604" width="11.6640625" style="8" bestFit="1" customWidth="1"/>
    <col min="4605" max="4605" width="9.44140625" style="8" bestFit="1" customWidth="1"/>
    <col min="4606" max="4606" width="11.6640625" style="8" bestFit="1" customWidth="1"/>
    <col min="4607" max="4607" width="9.44140625" style="8" bestFit="1" customWidth="1"/>
    <col min="4608" max="4608" width="18.33203125" style="8" bestFit="1" customWidth="1"/>
    <col min="4609" max="4610" width="5.88671875" style="8" customWidth="1"/>
    <col min="4611" max="4612" width="6" style="8" bestFit="1" customWidth="1"/>
    <col min="4613" max="4852" width="9" style="8"/>
    <col min="4853" max="4853" width="9.44140625" style="8" bestFit="1" customWidth="1"/>
    <col min="4854" max="4857" width="5.44140625" style="8" bestFit="1" customWidth="1"/>
    <col min="4858" max="4858" width="11.6640625" style="8" bestFit="1" customWidth="1"/>
    <col min="4859" max="4859" width="9.44140625" style="8" bestFit="1" customWidth="1"/>
    <col min="4860" max="4860" width="11.6640625" style="8" bestFit="1" customWidth="1"/>
    <col min="4861" max="4861" width="9.44140625" style="8" bestFit="1" customWidth="1"/>
    <col min="4862" max="4862" width="11.6640625" style="8" bestFit="1" customWidth="1"/>
    <col min="4863" max="4863" width="9.44140625" style="8" bestFit="1" customWidth="1"/>
    <col min="4864" max="4864" width="18.33203125" style="8" bestFit="1" customWidth="1"/>
    <col min="4865" max="4866" width="5.88671875" style="8" customWidth="1"/>
    <col min="4867" max="4868" width="6" style="8" bestFit="1" customWidth="1"/>
    <col min="4869" max="5108" width="9" style="8"/>
    <col min="5109" max="5109" width="9.44140625" style="8" bestFit="1" customWidth="1"/>
    <col min="5110" max="5113" width="5.44140625" style="8" bestFit="1" customWidth="1"/>
    <col min="5114" max="5114" width="11.6640625" style="8" bestFit="1" customWidth="1"/>
    <col min="5115" max="5115" width="9.44140625" style="8" bestFit="1" customWidth="1"/>
    <col min="5116" max="5116" width="11.6640625" style="8" bestFit="1" customWidth="1"/>
    <col min="5117" max="5117" width="9.44140625" style="8" bestFit="1" customWidth="1"/>
    <col min="5118" max="5118" width="11.6640625" style="8" bestFit="1" customWidth="1"/>
    <col min="5119" max="5119" width="9.44140625" style="8" bestFit="1" customWidth="1"/>
    <col min="5120" max="5120" width="18.33203125" style="8" bestFit="1" customWidth="1"/>
    <col min="5121" max="5122" width="5.88671875" style="8" customWidth="1"/>
    <col min="5123" max="5124" width="6" style="8" bestFit="1" customWidth="1"/>
    <col min="5125" max="5364" width="9" style="8"/>
    <col min="5365" max="5365" width="9.44140625" style="8" bestFit="1" customWidth="1"/>
    <col min="5366" max="5369" width="5.44140625" style="8" bestFit="1" customWidth="1"/>
    <col min="5370" max="5370" width="11.6640625" style="8" bestFit="1" customWidth="1"/>
    <col min="5371" max="5371" width="9.44140625" style="8" bestFit="1" customWidth="1"/>
    <col min="5372" max="5372" width="11.6640625" style="8" bestFit="1" customWidth="1"/>
    <col min="5373" max="5373" width="9.44140625" style="8" bestFit="1" customWidth="1"/>
    <col min="5374" max="5374" width="11.6640625" style="8" bestFit="1" customWidth="1"/>
    <col min="5375" max="5375" width="9.44140625" style="8" bestFit="1" customWidth="1"/>
    <col min="5376" max="5376" width="18.33203125" style="8" bestFit="1" customWidth="1"/>
    <col min="5377" max="5378" width="5.88671875" style="8" customWidth="1"/>
    <col min="5379" max="5380" width="6" style="8" bestFit="1" customWidth="1"/>
    <col min="5381" max="5620" width="9" style="8"/>
    <col min="5621" max="5621" width="9.44140625" style="8" bestFit="1" customWidth="1"/>
    <col min="5622" max="5625" width="5.44140625" style="8" bestFit="1" customWidth="1"/>
    <col min="5626" max="5626" width="11.6640625" style="8" bestFit="1" customWidth="1"/>
    <col min="5627" max="5627" width="9.44140625" style="8" bestFit="1" customWidth="1"/>
    <col min="5628" max="5628" width="11.6640625" style="8" bestFit="1" customWidth="1"/>
    <col min="5629" max="5629" width="9.44140625" style="8" bestFit="1" customWidth="1"/>
    <col min="5630" max="5630" width="11.6640625" style="8" bestFit="1" customWidth="1"/>
    <col min="5631" max="5631" width="9.44140625" style="8" bestFit="1" customWidth="1"/>
    <col min="5632" max="5632" width="18.33203125" style="8" bestFit="1" customWidth="1"/>
    <col min="5633" max="5634" width="5.88671875" style="8" customWidth="1"/>
    <col min="5635" max="5636" width="6" style="8" bestFit="1" customWidth="1"/>
    <col min="5637" max="5876" width="9" style="8"/>
    <col min="5877" max="5877" width="9.44140625" style="8" bestFit="1" customWidth="1"/>
    <col min="5878" max="5881" width="5.44140625" style="8" bestFit="1" customWidth="1"/>
    <col min="5882" max="5882" width="11.6640625" style="8" bestFit="1" customWidth="1"/>
    <col min="5883" max="5883" width="9.44140625" style="8" bestFit="1" customWidth="1"/>
    <col min="5884" max="5884" width="11.6640625" style="8" bestFit="1" customWidth="1"/>
    <col min="5885" max="5885" width="9.44140625" style="8" bestFit="1" customWidth="1"/>
    <col min="5886" max="5886" width="11.6640625" style="8" bestFit="1" customWidth="1"/>
    <col min="5887" max="5887" width="9.44140625" style="8" bestFit="1" customWidth="1"/>
    <col min="5888" max="5888" width="18.33203125" style="8" bestFit="1" customWidth="1"/>
    <col min="5889" max="5890" width="5.88671875" style="8" customWidth="1"/>
    <col min="5891" max="5892" width="6" style="8" bestFit="1" customWidth="1"/>
    <col min="5893" max="6132" width="9" style="8"/>
    <col min="6133" max="6133" width="9.44140625" style="8" bestFit="1" customWidth="1"/>
    <col min="6134" max="6137" width="5.44140625" style="8" bestFit="1" customWidth="1"/>
    <col min="6138" max="6138" width="11.6640625" style="8" bestFit="1" customWidth="1"/>
    <col min="6139" max="6139" width="9.44140625" style="8" bestFit="1" customWidth="1"/>
    <col min="6140" max="6140" width="11.6640625" style="8" bestFit="1" customWidth="1"/>
    <col min="6141" max="6141" width="9.44140625" style="8" bestFit="1" customWidth="1"/>
    <col min="6142" max="6142" width="11.6640625" style="8" bestFit="1" customWidth="1"/>
    <col min="6143" max="6143" width="9.44140625" style="8" bestFit="1" customWidth="1"/>
    <col min="6144" max="6144" width="18.33203125" style="8" bestFit="1" customWidth="1"/>
    <col min="6145" max="6146" width="5.88671875" style="8" customWidth="1"/>
    <col min="6147" max="6148" width="6" style="8" bestFit="1" customWidth="1"/>
    <col min="6149" max="6388" width="9" style="8"/>
    <col min="6389" max="6389" width="9.44140625" style="8" bestFit="1" customWidth="1"/>
    <col min="6390" max="6393" width="5.44140625" style="8" bestFit="1" customWidth="1"/>
    <col min="6394" max="6394" width="11.6640625" style="8" bestFit="1" customWidth="1"/>
    <col min="6395" max="6395" width="9.44140625" style="8" bestFit="1" customWidth="1"/>
    <col min="6396" max="6396" width="11.6640625" style="8" bestFit="1" customWidth="1"/>
    <col min="6397" max="6397" width="9.44140625" style="8" bestFit="1" customWidth="1"/>
    <col min="6398" max="6398" width="11.6640625" style="8" bestFit="1" customWidth="1"/>
    <col min="6399" max="6399" width="9.44140625" style="8" bestFit="1" customWidth="1"/>
    <col min="6400" max="6400" width="18.33203125" style="8" bestFit="1" customWidth="1"/>
    <col min="6401" max="6402" width="5.88671875" style="8" customWidth="1"/>
    <col min="6403" max="6404" width="6" style="8" bestFit="1" customWidth="1"/>
    <col min="6405" max="6644" width="9" style="8"/>
    <col min="6645" max="6645" width="9.44140625" style="8" bestFit="1" customWidth="1"/>
    <col min="6646" max="6649" width="5.44140625" style="8" bestFit="1" customWidth="1"/>
    <col min="6650" max="6650" width="11.6640625" style="8" bestFit="1" customWidth="1"/>
    <col min="6651" max="6651" width="9.44140625" style="8" bestFit="1" customWidth="1"/>
    <col min="6652" max="6652" width="11.6640625" style="8" bestFit="1" customWidth="1"/>
    <col min="6653" max="6653" width="9.44140625" style="8" bestFit="1" customWidth="1"/>
    <col min="6654" max="6654" width="11.6640625" style="8" bestFit="1" customWidth="1"/>
    <col min="6655" max="6655" width="9.44140625" style="8" bestFit="1" customWidth="1"/>
    <col min="6656" max="6656" width="18.33203125" style="8" bestFit="1" customWidth="1"/>
    <col min="6657" max="6658" width="5.88671875" style="8" customWidth="1"/>
    <col min="6659" max="6660" width="6" style="8" bestFit="1" customWidth="1"/>
    <col min="6661" max="6900" width="9" style="8"/>
    <col min="6901" max="6901" width="9.44140625" style="8" bestFit="1" customWidth="1"/>
    <col min="6902" max="6905" width="5.44140625" style="8" bestFit="1" customWidth="1"/>
    <col min="6906" max="6906" width="11.6640625" style="8" bestFit="1" customWidth="1"/>
    <col min="6907" max="6907" width="9.44140625" style="8" bestFit="1" customWidth="1"/>
    <col min="6908" max="6908" width="11.6640625" style="8" bestFit="1" customWidth="1"/>
    <col min="6909" max="6909" width="9.44140625" style="8" bestFit="1" customWidth="1"/>
    <col min="6910" max="6910" width="11.6640625" style="8" bestFit="1" customWidth="1"/>
    <col min="6911" max="6911" width="9.44140625" style="8" bestFit="1" customWidth="1"/>
    <col min="6912" max="6912" width="18.33203125" style="8" bestFit="1" customWidth="1"/>
    <col min="6913" max="6914" width="5.88671875" style="8" customWidth="1"/>
    <col min="6915" max="6916" width="6" style="8" bestFit="1" customWidth="1"/>
    <col min="6917" max="7156" width="9" style="8"/>
    <col min="7157" max="7157" width="9.44140625" style="8" bestFit="1" customWidth="1"/>
    <col min="7158" max="7161" width="5.44140625" style="8" bestFit="1" customWidth="1"/>
    <col min="7162" max="7162" width="11.6640625" style="8" bestFit="1" customWidth="1"/>
    <col min="7163" max="7163" width="9.44140625" style="8" bestFit="1" customWidth="1"/>
    <col min="7164" max="7164" width="11.6640625" style="8" bestFit="1" customWidth="1"/>
    <col min="7165" max="7165" width="9.44140625" style="8" bestFit="1" customWidth="1"/>
    <col min="7166" max="7166" width="11.6640625" style="8" bestFit="1" customWidth="1"/>
    <col min="7167" max="7167" width="9.44140625" style="8" bestFit="1" customWidth="1"/>
    <col min="7168" max="7168" width="18.33203125" style="8" bestFit="1" customWidth="1"/>
    <col min="7169" max="7170" width="5.88671875" style="8" customWidth="1"/>
    <col min="7171" max="7172" width="6" style="8" bestFit="1" customWidth="1"/>
    <col min="7173" max="7412" width="9" style="8"/>
    <col min="7413" max="7413" width="9.44140625" style="8" bestFit="1" customWidth="1"/>
    <col min="7414" max="7417" width="5.44140625" style="8" bestFit="1" customWidth="1"/>
    <col min="7418" max="7418" width="11.6640625" style="8" bestFit="1" customWidth="1"/>
    <col min="7419" max="7419" width="9.44140625" style="8" bestFit="1" customWidth="1"/>
    <col min="7420" max="7420" width="11.6640625" style="8" bestFit="1" customWidth="1"/>
    <col min="7421" max="7421" width="9.44140625" style="8" bestFit="1" customWidth="1"/>
    <col min="7422" max="7422" width="11.6640625" style="8" bestFit="1" customWidth="1"/>
    <col min="7423" max="7423" width="9.44140625" style="8" bestFit="1" customWidth="1"/>
    <col min="7424" max="7424" width="18.33203125" style="8" bestFit="1" customWidth="1"/>
    <col min="7425" max="7426" width="5.88671875" style="8" customWidth="1"/>
    <col min="7427" max="7428" width="6" style="8" bestFit="1" customWidth="1"/>
    <col min="7429" max="7668" width="9" style="8"/>
    <col min="7669" max="7669" width="9.44140625" style="8" bestFit="1" customWidth="1"/>
    <col min="7670" max="7673" width="5.44140625" style="8" bestFit="1" customWidth="1"/>
    <col min="7674" max="7674" width="11.6640625" style="8" bestFit="1" customWidth="1"/>
    <col min="7675" max="7675" width="9.44140625" style="8" bestFit="1" customWidth="1"/>
    <col min="7676" max="7676" width="11.6640625" style="8" bestFit="1" customWidth="1"/>
    <col min="7677" max="7677" width="9.44140625" style="8" bestFit="1" customWidth="1"/>
    <col min="7678" max="7678" width="11.6640625" style="8" bestFit="1" customWidth="1"/>
    <col min="7679" max="7679" width="9.44140625" style="8" bestFit="1" customWidth="1"/>
    <col min="7680" max="7680" width="18.33203125" style="8" bestFit="1" customWidth="1"/>
    <col min="7681" max="7682" width="5.88671875" style="8" customWidth="1"/>
    <col min="7683" max="7684" width="6" style="8" bestFit="1" customWidth="1"/>
    <col min="7685" max="7924" width="9" style="8"/>
    <col min="7925" max="7925" width="9.44140625" style="8" bestFit="1" customWidth="1"/>
    <col min="7926" max="7929" width="5.44140625" style="8" bestFit="1" customWidth="1"/>
    <col min="7930" max="7930" width="11.6640625" style="8" bestFit="1" customWidth="1"/>
    <col min="7931" max="7931" width="9.44140625" style="8" bestFit="1" customWidth="1"/>
    <col min="7932" max="7932" width="11.6640625" style="8" bestFit="1" customWidth="1"/>
    <col min="7933" max="7933" width="9.44140625" style="8" bestFit="1" customWidth="1"/>
    <col min="7934" max="7934" width="11.6640625" style="8" bestFit="1" customWidth="1"/>
    <col min="7935" max="7935" width="9.44140625" style="8" bestFit="1" customWidth="1"/>
    <col min="7936" max="7936" width="18.33203125" style="8" bestFit="1" customWidth="1"/>
    <col min="7937" max="7938" width="5.88671875" style="8" customWidth="1"/>
    <col min="7939" max="7940" width="6" style="8" bestFit="1" customWidth="1"/>
    <col min="7941" max="8180" width="9" style="8"/>
    <col min="8181" max="8181" width="9.44140625" style="8" bestFit="1" customWidth="1"/>
    <col min="8182" max="8185" width="5.44140625" style="8" bestFit="1" customWidth="1"/>
    <col min="8186" max="8186" width="11.6640625" style="8" bestFit="1" customWidth="1"/>
    <col min="8187" max="8187" width="9.44140625" style="8" bestFit="1" customWidth="1"/>
    <col min="8188" max="8188" width="11.6640625" style="8" bestFit="1" customWidth="1"/>
    <col min="8189" max="8189" width="9.44140625" style="8" bestFit="1" customWidth="1"/>
    <col min="8190" max="8190" width="11.6640625" style="8" bestFit="1" customWidth="1"/>
    <col min="8191" max="8191" width="9.44140625" style="8" bestFit="1" customWidth="1"/>
    <col min="8192" max="8192" width="18.33203125" style="8" bestFit="1" customWidth="1"/>
    <col min="8193" max="8194" width="5.88671875" style="8" customWidth="1"/>
    <col min="8195" max="8196" width="6" style="8" bestFit="1" customWidth="1"/>
    <col min="8197" max="8436" width="9" style="8"/>
    <col min="8437" max="8437" width="9.44140625" style="8" bestFit="1" customWidth="1"/>
    <col min="8438" max="8441" width="5.44140625" style="8" bestFit="1" customWidth="1"/>
    <col min="8442" max="8442" width="11.6640625" style="8" bestFit="1" customWidth="1"/>
    <col min="8443" max="8443" width="9.44140625" style="8" bestFit="1" customWidth="1"/>
    <col min="8444" max="8444" width="11.6640625" style="8" bestFit="1" customWidth="1"/>
    <col min="8445" max="8445" width="9.44140625" style="8" bestFit="1" customWidth="1"/>
    <col min="8446" max="8446" width="11.6640625" style="8" bestFit="1" customWidth="1"/>
    <col min="8447" max="8447" width="9.44140625" style="8" bestFit="1" customWidth="1"/>
    <col min="8448" max="8448" width="18.33203125" style="8" bestFit="1" customWidth="1"/>
    <col min="8449" max="8450" width="5.88671875" style="8" customWidth="1"/>
    <col min="8451" max="8452" width="6" style="8" bestFit="1" customWidth="1"/>
    <col min="8453" max="8692" width="9" style="8"/>
    <col min="8693" max="8693" width="9.44140625" style="8" bestFit="1" customWidth="1"/>
    <col min="8694" max="8697" width="5.44140625" style="8" bestFit="1" customWidth="1"/>
    <col min="8698" max="8698" width="11.6640625" style="8" bestFit="1" customWidth="1"/>
    <col min="8699" max="8699" width="9.44140625" style="8" bestFit="1" customWidth="1"/>
    <col min="8700" max="8700" width="11.6640625" style="8" bestFit="1" customWidth="1"/>
    <col min="8701" max="8701" width="9.44140625" style="8" bestFit="1" customWidth="1"/>
    <col min="8702" max="8702" width="11.6640625" style="8" bestFit="1" customWidth="1"/>
    <col min="8703" max="8703" width="9.44140625" style="8" bestFit="1" customWidth="1"/>
    <col min="8704" max="8704" width="18.33203125" style="8" bestFit="1" customWidth="1"/>
    <col min="8705" max="8706" width="5.88671875" style="8" customWidth="1"/>
    <col min="8707" max="8708" width="6" style="8" bestFit="1" customWidth="1"/>
    <col min="8709" max="8948" width="9" style="8"/>
    <col min="8949" max="8949" width="9.44140625" style="8" bestFit="1" customWidth="1"/>
    <col min="8950" max="8953" width="5.44140625" style="8" bestFit="1" customWidth="1"/>
    <col min="8954" max="8954" width="11.6640625" style="8" bestFit="1" customWidth="1"/>
    <col min="8955" max="8955" width="9.44140625" style="8" bestFit="1" customWidth="1"/>
    <col min="8956" max="8956" width="11.6640625" style="8" bestFit="1" customWidth="1"/>
    <col min="8957" max="8957" width="9.44140625" style="8" bestFit="1" customWidth="1"/>
    <col min="8958" max="8958" width="11.6640625" style="8" bestFit="1" customWidth="1"/>
    <col min="8959" max="8959" width="9.44140625" style="8" bestFit="1" customWidth="1"/>
    <col min="8960" max="8960" width="18.33203125" style="8" bestFit="1" customWidth="1"/>
    <col min="8961" max="8962" width="5.88671875" style="8" customWidth="1"/>
    <col min="8963" max="8964" width="6" style="8" bestFit="1" customWidth="1"/>
    <col min="8965" max="9204" width="9" style="8"/>
    <col min="9205" max="9205" width="9.44140625" style="8" bestFit="1" customWidth="1"/>
    <col min="9206" max="9209" width="5.44140625" style="8" bestFit="1" customWidth="1"/>
    <col min="9210" max="9210" width="11.6640625" style="8" bestFit="1" customWidth="1"/>
    <col min="9211" max="9211" width="9.44140625" style="8" bestFit="1" customWidth="1"/>
    <col min="9212" max="9212" width="11.6640625" style="8" bestFit="1" customWidth="1"/>
    <col min="9213" max="9213" width="9.44140625" style="8" bestFit="1" customWidth="1"/>
    <col min="9214" max="9214" width="11.6640625" style="8" bestFit="1" customWidth="1"/>
    <col min="9215" max="9215" width="9.44140625" style="8" bestFit="1" customWidth="1"/>
    <col min="9216" max="9216" width="18.33203125" style="8" bestFit="1" customWidth="1"/>
    <col min="9217" max="9218" width="5.88671875" style="8" customWidth="1"/>
    <col min="9219" max="9220" width="6" style="8" bestFit="1" customWidth="1"/>
    <col min="9221" max="9460" width="9" style="8"/>
    <col min="9461" max="9461" width="9.44140625" style="8" bestFit="1" customWidth="1"/>
    <col min="9462" max="9465" width="5.44140625" style="8" bestFit="1" customWidth="1"/>
    <col min="9466" max="9466" width="11.6640625" style="8" bestFit="1" customWidth="1"/>
    <col min="9467" max="9467" width="9.44140625" style="8" bestFit="1" customWidth="1"/>
    <col min="9468" max="9468" width="11.6640625" style="8" bestFit="1" customWidth="1"/>
    <col min="9469" max="9469" width="9.44140625" style="8" bestFit="1" customWidth="1"/>
    <col min="9470" max="9470" width="11.6640625" style="8" bestFit="1" customWidth="1"/>
    <col min="9471" max="9471" width="9.44140625" style="8" bestFit="1" customWidth="1"/>
    <col min="9472" max="9472" width="18.33203125" style="8" bestFit="1" customWidth="1"/>
    <col min="9473" max="9474" width="5.88671875" style="8" customWidth="1"/>
    <col min="9475" max="9476" width="6" style="8" bestFit="1" customWidth="1"/>
    <col min="9477" max="9716" width="9" style="8"/>
    <col min="9717" max="9717" width="9.44140625" style="8" bestFit="1" customWidth="1"/>
    <col min="9718" max="9721" width="5.44140625" style="8" bestFit="1" customWidth="1"/>
    <col min="9722" max="9722" width="11.6640625" style="8" bestFit="1" customWidth="1"/>
    <col min="9723" max="9723" width="9.44140625" style="8" bestFit="1" customWidth="1"/>
    <col min="9724" max="9724" width="11.6640625" style="8" bestFit="1" customWidth="1"/>
    <col min="9725" max="9725" width="9.44140625" style="8" bestFit="1" customWidth="1"/>
    <col min="9726" max="9726" width="11.6640625" style="8" bestFit="1" customWidth="1"/>
    <col min="9727" max="9727" width="9.44140625" style="8" bestFit="1" customWidth="1"/>
    <col min="9728" max="9728" width="18.33203125" style="8" bestFit="1" customWidth="1"/>
    <col min="9729" max="9730" width="5.88671875" style="8" customWidth="1"/>
    <col min="9731" max="9732" width="6" style="8" bestFit="1" customWidth="1"/>
    <col min="9733" max="9972" width="9" style="8"/>
    <col min="9973" max="9973" width="9.44140625" style="8" bestFit="1" customWidth="1"/>
    <col min="9974" max="9977" width="5.44140625" style="8" bestFit="1" customWidth="1"/>
    <col min="9978" max="9978" width="11.6640625" style="8" bestFit="1" customWidth="1"/>
    <col min="9979" max="9979" width="9.44140625" style="8" bestFit="1" customWidth="1"/>
    <col min="9980" max="9980" width="11.6640625" style="8" bestFit="1" customWidth="1"/>
    <col min="9981" max="9981" width="9.44140625" style="8" bestFit="1" customWidth="1"/>
    <col min="9982" max="9982" width="11.6640625" style="8" bestFit="1" customWidth="1"/>
    <col min="9983" max="9983" width="9.44140625" style="8" bestFit="1" customWidth="1"/>
    <col min="9984" max="9984" width="18.33203125" style="8" bestFit="1" customWidth="1"/>
    <col min="9985" max="9986" width="5.88671875" style="8" customWidth="1"/>
    <col min="9987" max="9988" width="6" style="8" bestFit="1" customWidth="1"/>
    <col min="9989" max="10228" width="9" style="8"/>
    <col min="10229" max="10229" width="9.44140625" style="8" bestFit="1" customWidth="1"/>
    <col min="10230" max="10233" width="5.44140625" style="8" bestFit="1" customWidth="1"/>
    <col min="10234" max="10234" width="11.6640625" style="8" bestFit="1" customWidth="1"/>
    <col min="10235" max="10235" width="9.44140625" style="8" bestFit="1" customWidth="1"/>
    <col min="10236" max="10236" width="11.6640625" style="8" bestFit="1" customWidth="1"/>
    <col min="10237" max="10237" width="9.44140625" style="8" bestFit="1" customWidth="1"/>
    <col min="10238" max="10238" width="11.6640625" style="8" bestFit="1" customWidth="1"/>
    <col min="10239" max="10239" width="9.44140625" style="8" bestFit="1" customWidth="1"/>
    <col min="10240" max="10240" width="18.33203125" style="8" bestFit="1" customWidth="1"/>
    <col min="10241" max="10242" width="5.88671875" style="8" customWidth="1"/>
    <col min="10243" max="10244" width="6" style="8" bestFit="1" customWidth="1"/>
    <col min="10245" max="10484" width="9" style="8"/>
    <col min="10485" max="10485" width="9.44140625" style="8" bestFit="1" customWidth="1"/>
    <col min="10486" max="10489" width="5.44140625" style="8" bestFit="1" customWidth="1"/>
    <col min="10490" max="10490" width="11.6640625" style="8" bestFit="1" customWidth="1"/>
    <col min="10491" max="10491" width="9.44140625" style="8" bestFit="1" customWidth="1"/>
    <col min="10492" max="10492" width="11.6640625" style="8" bestFit="1" customWidth="1"/>
    <col min="10493" max="10493" width="9.44140625" style="8" bestFit="1" customWidth="1"/>
    <col min="10494" max="10494" width="11.6640625" style="8" bestFit="1" customWidth="1"/>
    <col min="10495" max="10495" width="9.44140625" style="8" bestFit="1" customWidth="1"/>
    <col min="10496" max="10496" width="18.33203125" style="8" bestFit="1" customWidth="1"/>
    <col min="10497" max="10498" width="5.88671875" style="8" customWidth="1"/>
    <col min="10499" max="10500" width="6" style="8" bestFit="1" customWidth="1"/>
    <col min="10501" max="10740" width="9" style="8"/>
    <col min="10741" max="10741" width="9.44140625" style="8" bestFit="1" customWidth="1"/>
    <col min="10742" max="10745" width="5.44140625" style="8" bestFit="1" customWidth="1"/>
    <col min="10746" max="10746" width="11.6640625" style="8" bestFit="1" customWidth="1"/>
    <col min="10747" max="10747" width="9.44140625" style="8" bestFit="1" customWidth="1"/>
    <col min="10748" max="10748" width="11.6640625" style="8" bestFit="1" customWidth="1"/>
    <col min="10749" max="10749" width="9.44140625" style="8" bestFit="1" customWidth="1"/>
    <col min="10750" max="10750" width="11.6640625" style="8" bestFit="1" customWidth="1"/>
    <col min="10751" max="10751" width="9.44140625" style="8" bestFit="1" customWidth="1"/>
    <col min="10752" max="10752" width="18.33203125" style="8" bestFit="1" customWidth="1"/>
    <col min="10753" max="10754" width="5.88671875" style="8" customWidth="1"/>
    <col min="10755" max="10756" width="6" style="8" bestFit="1" customWidth="1"/>
    <col min="10757" max="10996" width="9" style="8"/>
    <col min="10997" max="10997" width="9.44140625" style="8" bestFit="1" customWidth="1"/>
    <col min="10998" max="11001" width="5.44140625" style="8" bestFit="1" customWidth="1"/>
    <col min="11002" max="11002" width="11.6640625" style="8" bestFit="1" customWidth="1"/>
    <col min="11003" max="11003" width="9.44140625" style="8" bestFit="1" customWidth="1"/>
    <col min="11004" max="11004" width="11.6640625" style="8" bestFit="1" customWidth="1"/>
    <col min="11005" max="11005" width="9.44140625" style="8" bestFit="1" customWidth="1"/>
    <col min="11006" max="11006" width="11.6640625" style="8" bestFit="1" customWidth="1"/>
    <col min="11007" max="11007" width="9.44140625" style="8" bestFit="1" customWidth="1"/>
    <col min="11008" max="11008" width="18.33203125" style="8" bestFit="1" customWidth="1"/>
    <col min="11009" max="11010" width="5.88671875" style="8" customWidth="1"/>
    <col min="11011" max="11012" width="6" style="8" bestFit="1" customWidth="1"/>
    <col min="11013" max="11252" width="9" style="8"/>
    <col min="11253" max="11253" width="9.44140625" style="8" bestFit="1" customWidth="1"/>
    <col min="11254" max="11257" width="5.44140625" style="8" bestFit="1" customWidth="1"/>
    <col min="11258" max="11258" width="11.6640625" style="8" bestFit="1" customWidth="1"/>
    <col min="11259" max="11259" width="9.44140625" style="8" bestFit="1" customWidth="1"/>
    <col min="11260" max="11260" width="11.6640625" style="8" bestFit="1" customWidth="1"/>
    <col min="11261" max="11261" width="9.44140625" style="8" bestFit="1" customWidth="1"/>
    <col min="11262" max="11262" width="11.6640625" style="8" bestFit="1" customWidth="1"/>
    <col min="11263" max="11263" width="9.44140625" style="8" bestFit="1" customWidth="1"/>
    <col min="11264" max="11264" width="18.33203125" style="8" bestFit="1" customWidth="1"/>
    <col min="11265" max="11266" width="5.88671875" style="8" customWidth="1"/>
    <col min="11267" max="11268" width="6" style="8" bestFit="1" customWidth="1"/>
    <col min="11269" max="11508" width="9" style="8"/>
    <col min="11509" max="11509" width="9.44140625" style="8" bestFit="1" customWidth="1"/>
    <col min="11510" max="11513" width="5.44140625" style="8" bestFit="1" customWidth="1"/>
    <col min="11514" max="11514" width="11.6640625" style="8" bestFit="1" customWidth="1"/>
    <col min="11515" max="11515" width="9.44140625" style="8" bestFit="1" customWidth="1"/>
    <col min="11516" max="11516" width="11.6640625" style="8" bestFit="1" customWidth="1"/>
    <col min="11517" max="11517" width="9.44140625" style="8" bestFit="1" customWidth="1"/>
    <col min="11518" max="11518" width="11.6640625" style="8" bestFit="1" customWidth="1"/>
    <col min="11519" max="11519" width="9.44140625" style="8" bestFit="1" customWidth="1"/>
    <col min="11520" max="11520" width="18.33203125" style="8" bestFit="1" customWidth="1"/>
    <col min="11521" max="11522" width="5.88671875" style="8" customWidth="1"/>
    <col min="11523" max="11524" width="6" style="8" bestFit="1" customWidth="1"/>
    <col min="11525" max="11764" width="9" style="8"/>
    <col min="11765" max="11765" width="9.44140625" style="8" bestFit="1" customWidth="1"/>
    <col min="11766" max="11769" width="5.44140625" style="8" bestFit="1" customWidth="1"/>
    <col min="11770" max="11770" width="11.6640625" style="8" bestFit="1" customWidth="1"/>
    <col min="11771" max="11771" width="9.44140625" style="8" bestFit="1" customWidth="1"/>
    <col min="11772" max="11772" width="11.6640625" style="8" bestFit="1" customWidth="1"/>
    <col min="11773" max="11773" width="9.44140625" style="8" bestFit="1" customWidth="1"/>
    <col min="11774" max="11774" width="11.6640625" style="8" bestFit="1" customWidth="1"/>
    <col min="11775" max="11775" width="9.44140625" style="8" bestFit="1" customWidth="1"/>
    <col min="11776" max="11776" width="18.33203125" style="8" bestFit="1" customWidth="1"/>
    <col min="11777" max="11778" width="5.88671875" style="8" customWidth="1"/>
    <col min="11779" max="11780" width="6" style="8" bestFit="1" customWidth="1"/>
    <col min="11781" max="12020" width="9" style="8"/>
    <col min="12021" max="12021" width="9.44140625" style="8" bestFit="1" customWidth="1"/>
    <col min="12022" max="12025" width="5.44140625" style="8" bestFit="1" customWidth="1"/>
    <col min="12026" max="12026" width="11.6640625" style="8" bestFit="1" customWidth="1"/>
    <col min="12027" max="12027" width="9.44140625" style="8" bestFit="1" customWidth="1"/>
    <col min="12028" max="12028" width="11.6640625" style="8" bestFit="1" customWidth="1"/>
    <col min="12029" max="12029" width="9.44140625" style="8" bestFit="1" customWidth="1"/>
    <col min="12030" max="12030" width="11.6640625" style="8" bestFit="1" customWidth="1"/>
    <col min="12031" max="12031" width="9.44140625" style="8" bestFit="1" customWidth="1"/>
    <col min="12032" max="12032" width="18.33203125" style="8" bestFit="1" customWidth="1"/>
    <col min="12033" max="12034" width="5.88671875" style="8" customWidth="1"/>
    <col min="12035" max="12036" width="6" style="8" bestFit="1" customWidth="1"/>
    <col min="12037" max="12276" width="9" style="8"/>
    <col min="12277" max="12277" width="9.44140625" style="8" bestFit="1" customWidth="1"/>
    <col min="12278" max="12281" width="5.44140625" style="8" bestFit="1" customWidth="1"/>
    <col min="12282" max="12282" width="11.6640625" style="8" bestFit="1" customWidth="1"/>
    <col min="12283" max="12283" width="9.44140625" style="8" bestFit="1" customWidth="1"/>
    <col min="12284" max="12284" width="11.6640625" style="8" bestFit="1" customWidth="1"/>
    <col min="12285" max="12285" width="9.44140625" style="8" bestFit="1" customWidth="1"/>
    <col min="12286" max="12286" width="11.6640625" style="8" bestFit="1" customWidth="1"/>
    <col min="12287" max="12287" width="9.44140625" style="8" bestFit="1" customWidth="1"/>
    <col min="12288" max="12288" width="18.33203125" style="8" bestFit="1" customWidth="1"/>
    <col min="12289" max="12290" width="5.88671875" style="8" customWidth="1"/>
    <col min="12291" max="12292" width="6" style="8" bestFit="1" customWidth="1"/>
    <col min="12293" max="12532" width="9" style="8"/>
    <col min="12533" max="12533" width="9.44140625" style="8" bestFit="1" customWidth="1"/>
    <col min="12534" max="12537" width="5.44140625" style="8" bestFit="1" customWidth="1"/>
    <col min="12538" max="12538" width="11.6640625" style="8" bestFit="1" customWidth="1"/>
    <col min="12539" max="12539" width="9.44140625" style="8" bestFit="1" customWidth="1"/>
    <col min="12540" max="12540" width="11.6640625" style="8" bestFit="1" customWidth="1"/>
    <col min="12541" max="12541" width="9.44140625" style="8" bestFit="1" customWidth="1"/>
    <col min="12542" max="12542" width="11.6640625" style="8" bestFit="1" customWidth="1"/>
    <col min="12543" max="12543" width="9.44140625" style="8" bestFit="1" customWidth="1"/>
    <col min="12544" max="12544" width="18.33203125" style="8" bestFit="1" customWidth="1"/>
    <col min="12545" max="12546" width="5.88671875" style="8" customWidth="1"/>
    <col min="12547" max="12548" width="6" style="8" bestFit="1" customWidth="1"/>
    <col min="12549" max="12788" width="9" style="8"/>
    <col min="12789" max="12789" width="9.44140625" style="8" bestFit="1" customWidth="1"/>
    <col min="12790" max="12793" width="5.44140625" style="8" bestFit="1" customWidth="1"/>
    <col min="12794" max="12794" width="11.6640625" style="8" bestFit="1" customWidth="1"/>
    <col min="12795" max="12795" width="9.44140625" style="8" bestFit="1" customWidth="1"/>
    <col min="12796" max="12796" width="11.6640625" style="8" bestFit="1" customWidth="1"/>
    <col min="12797" max="12797" width="9.44140625" style="8" bestFit="1" customWidth="1"/>
    <col min="12798" max="12798" width="11.6640625" style="8" bestFit="1" customWidth="1"/>
    <col min="12799" max="12799" width="9.44140625" style="8" bestFit="1" customWidth="1"/>
    <col min="12800" max="12800" width="18.33203125" style="8" bestFit="1" customWidth="1"/>
    <col min="12801" max="12802" width="5.88671875" style="8" customWidth="1"/>
    <col min="12803" max="12804" width="6" style="8" bestFit="1" customWidth="1"/>
    <col min="12805" max="13044" width="9" style="8"/>
    <col min="13045" max="13045" width="9.44140625" style="8" bestFit="1" customWidth="1"/>
    <col min="13046" max="13049" width="5.44140625" style="8" bestFit="1" customWidth="1"/>
    <col min="13050" max="13050" width="11.6640625" style="8" bestFit="1" customWidth="1"/>
    <col min="13051" max="13051" width="9.44140625" style="8" bestFit="1" customWidth="1"/>
    <col min="13052" max="13052" width="11.6640625" style="8" bestFit="1" customWidth="1"/>
    <col min="13053" max="13053" width="9.44140625" style="8" bestFit="1" customWidth="1"/>
    <col min="13054" max="13054" width="11.6640625" style="8" bestFit="1" customWidth="1"/>
    <col min="13055" max="13055" width="9.44140625" style="8" bestFit="1" customWidth="1"/>
    <col min="13056" max="13056" width="18.33203125" style="8" bestFit="1" customWidth="1"/>
    <col min="13057" max="13058" width="5.88671875" style="8" customWidth="1"/>
    <col min="13059" max="13060" width="6" style="8" bestFit="1" customWidth="1"/>
    <col min="13061" max="13300" width="9" style="8"/>
    <col min="13301" max="13301" width="9.44140625" style="8" bestFit="1" customWidth="1"/>
    <col min="13302" max="13305" width="5.44140625" style="8" bestFit="1" customWidth="1"/>
    <col min="13306" max="13306" width="11.6640625" style="8" bestFit="1" customWidth="1"/>
    <col min="13307" max="13307" width="9.44140625" style="8" bestFit="1" customWidth="1"/>
    <col min="13308" max="13308" width="11.6640625" style="8" bestFit="1" customWidth="1"/>
    <col min="13309" max="13309" width="9.44140625" style="8" bestFit="1" customWidth="1"/>
    <col min="13310" max="13310" width="11.6640625" style="8" bestFit="1" customWidth="1"/>
    <col min="13311" max="13311" width="9.44140625" style="8" bestFit="1" customWidth="1"/>
    <col min="13312" max="13312" width="18.33203125" style="8" bestFit="1" customWidth="1"/>
    <col min="13313" max="13314" width="5.88671875" style="8" customWidth="1"/>
    <col min="13315" max="13316" width="6" style="8" bestFit="1" customWidth="1"/>
    <col min="13317" max="13556" width="9" style="8"/>
    <col min="13557" max="13557" width="9.44140625" style="8" bestFit="1" customWidth="1"/>
    <col min="13558" max="13561" width="5.44140625" style="8" bestFit="1" customWidth="1"/>
    <col min="13562" max="13562" width="11.6640625" style="8" bestFit="1" customWidth="1"/>
    <col min="13563" max="13563" width="9.44140625" style="8" bestFit="1" customWidth="1"/>
    <col min="13564" max="13564" width="11.6640625" style="8" bestFit="1" customWidth="1"/>
    <col min="13565" max="13565" width="9.44140625" style="8" bestFit="1" customWidth="1"/>
    <col min="13566" max="13566" width="11.6640625" style="8" bestFit="1" customWidth="1"/>
    <col min="13567" max="13567" width="9.44140625" style="8" bestFit="1" customWidth="1"/>
    <col min="13568" max="13568" width="18.33203125" style="8" bestFit="1" customWidth="1"/>
    <col min="13569" max="13570" width="5.88671875" style="8" customWidth="1"/>
    <col min="13571" max="13572" width="6" style="8" bestFit="1" customWidth="1"/>
    <col min="13573" max="13812" width="9" style="8"/>
    <col min="13813" max="13813" width="9.44140625" style="8" bestFit="1" customWidth="1"/>
    <col min="13814" max="13817" width="5.44140625" style="8" bestFit="1" customWidth="1"/>
    <col min="13818" max="13818" width="11.6640625" style="8" bestFit="1" customWidth="1"/>
    <col min="13819" max="13819" width="9.44140625" style="8" bestFit="1" customWidth="1"/>
    <col min="13820" max="13820" width="11.6640625" style="8" bestFit="1" customWidth="1"/>
    <col min="13821" max="13821" width="9.44140625" style="8" bestFit="1" customWidth="1"/>
    <col min="13822" max="13822" width="11.6640625" style="8" bestFit="1" customWidth="1"/>
    <col min="13823" max="13823" width="9.44140625" style="8" bestFit="1" customWidth="1"/>
    <col min="13824" max="13824" width="18.33203125" style="8" bestFit="1" customWidth="1"/>
    <col min="13825" max="13826" width="5.88671875" style="8" customWidth="1"/>
    <col min="13827" max="13828" width="6" style="8" bestFit="1" customWidth="1"/>
    <col min="13829" max="14068" width="9" style="8"/>
    <col min="14069" max="14069" width="9.44140625" style="8" bestFit="1" customWidth="1"/>
    <col min="14070" max="14073" width="5.44140625" style="8" bestFit="1" customWidth="1"/>
    <col min="14074" max="14074" width="11.6640625" style="8" bestFit="1" customWidth="1"/>
    <col min="14075" max="14075" width="9.44140625" style="8" bestFit="1" customWidth="1"/>
    <col min="14076" max="14076" width="11.6640625" style="8" bestFit="1" customWidth="1"/>
    <col min="14077" max="14077" width="9.44140625" style="8" bestFit="1" customWidth="1"/>
    <col min="14078" max="14078" width="11.6640625" style="8" bestFit="1" customWidth="1"/>
    <col min="14079" max="14079" width="9.44140625" style="8" bestFit="1" customWidth="1"/>
    <col min="14080" max="14080" width="18.33203125" style="8" bestFit="1" customWidth="1"/>
    <col min="14081" max="14082" width="5.88671875" style="8" customWidth="1"/>
    <col min="14083" max="14084" width="6" style="8" bestFit="1" customWidth="1"/>
    <col min="14085" max="14324" width="9" style="8"/>
    <col min="14325" max="14325" width="9.44140625" style="8" bestFit="1" customWidth="1"/>
    <col min="14326" max="14329" width="5.44140625" style="8" bestFit="1" customWidth="1"/>
    <col min="14330" max="14330" width="11.6640625" style="8" bestFit="1" customWidth="1"/>
    <col min="14331" max="14331" width="9.44140625" style="8" bestFit="1" customWidth="1"/>
    <col min="14332" max="14332" width="11.6640625" style="8" bestFit="1" customWidth="1"/>
    <col min="14333" max="14333" width="9.44140625" style="8" bestFit="1" customWidth="1"/>
    <col min="14334" max="14334" width="11.6640625" style="8" bestFit="1" customWidth="1"/>
    <col min="14335" max="14335" width="9.44140625" style="8" bestFit="1" customWidth="1"/>
    <col min="14336" max="14336" width="18.33203125" style="8" bestFit="1" customWidth="1"/>
    <col min="14337" max="14338" width="5.88671875" style="8" customWidth="1"/>
    <col min="14339" max="14340" width="6" style="8" bestFit="1" customWidth="1"/>
    <col min="14341" max="14580" width="9" style="8"/>
    <col min="14581" max="14581" width="9.44140625" style="8" bestFit="1" customWidth="1"/>
    <col min="14582" max="14585" width="5.44140625" style="8" bestFit="1" customWidth="1"/>
    <col min="14586" max="14586" width="11.6640625" style="8" bestFit="1" customWidth="1"/>
    <col min="14587" max="14587" width="9.44140625" style="8" bestFit="1" customWidth="1"/>
    <col min="14588" max="14588" width="11.6640625" style="8" bestFit="1" customWidth="1"/>
    <col min="14589" max="14589" width="9.44140625" style="8" bestFit="1" customWidth="1"/>
    <col min="14590" max="14590" width="11.6640625" style="8" bestFit="1" customWidth="1"/>
    <col min="14591" max="14591" width="9.44140625" style="8" bestFit="1" customWidth="1"/>
    <col min="14592" max="14592" width="18.33203125" style="8" bestFit="1" customWidth="1"/>
    <col min="14593" max="14594" width="5.88671875" style="8" customWidth="1"/>
    <col min="14595" max="14596" width="6" style="8" bestFit="1" customWidth="1"/>
    <col min="14597" max="14836" width="9" style="8"/>
    <col min="14837" max="14837" width="9.44140625" style="8" bestFit="1" customWidth="1"/>
    <col min="14838" max="14841" width="5.44140625" style="8" bestFit="1" customWidth="1"/>
    <col min="14842" max="14842" width="11.6640625" style="8" bestFit="1" customWidth="1"/>
    <col min="14843" max="14843" width="9.44140625" style="8" bestFit="1" customWidth="1"/>
    <col min="14844" max="14844" width="11.6640625" style="8" bestFit="1" customWidth="1"/>
    <col min="14845" max="14845" width="9.44140625" style="8" bestFit="1" customWidth="1"/>
    <col min="14846" max="14846" width="11.6640625" style="8" bestFit="1" customWidth="1"/>
    <col min="14847" max="14847" width="9.44140625" style="8" bestFit="1" customWidth="1"/>
    <col min="14848" max="14848" width="18.33203125" style="8" bestFit="1" customWidth="1"/>
    <col min="14849" max="14850" width="5.88671875" style="8" customWidth="1"/>
    <col min="14851" max="14852" width="6" style="8" bestFit="1" customWidth="1"/>
    <col min="14853" max="15092" width="9" style="8"/>
    <col min="15093" max="15093" width="9.44140625" style="8" bestFit="1" customWidth="1"/>
    <col min="15094" max="15097" width="5.44140625" style="8" bestFit="1" customWidth="1"/>
    <col min="15098" max="15098" width="11.6640625" style="8" bestFit="1" customWidth="1"/>
    <col min="15099" max="15099" width="9.44140625" style="8" bestFit="1" customWidth="1"/>
    <col min="15100" max="15100" width="11.6640625" style="8" bestFit="1" customWidth="1"/>
    <col min="15101" max="15101" width="9.44140625" style="8" bestFit="1" customWidth="1"/>
    <col min="15102" max="15102" width="11.6640625" style="8" bestFit="1" customWidth="1"/>
    <col min="15103" max="15103" width="9.44140625" style="8" bestFit="1" customWidth="1"/>
    <col min="15104" max="15104" width="18.33203125" style="8" bestFit="1" customWidth="1"/>
    <col min="15105" max="15106" width="5.88671875" style="8" customWidth="1"/>
    <col min="15107" max="15108" width="6" style="8" bestFit="1" customWidth="1"/>
    <col min="15109" max="15348" width="9" style="8"/>
    <col min="15349" max="15349" width="9.44140625" style="8" bestFit="1" customWidth="1"/>
    <col min="15350" max="15353" width="5.44140625" style="8" bestFit="1" customWidth="1"/>
    <col min="15354" max="15354" width="11.6640625" style="8" bestFit="1" customWidth="1"/>
    <col min="15355" max="15355" width="9.44140625" style="8" bestFit="1" customWidth="1"/>
    <col min="15356" max="15356" width="11.6640625" style="8" bestFit="1" customWidth="1"/>
    <col min="15357" max="15357" width="9.44140625" style="8" bestFit="1" customWidth="1"/>
    <col min="15358" max="15358" width="11.6640625" style="8" bestFit="1" customWidth="1"/>
    <col min="15359" max="15359" width="9.44140625" style="8" bestFit="1" customWidth="1"/>
    <col min="15360" max="15360" width="18.33203125" style="8" bestFit="1" customWidth="1"/>
    <col min="15361" max="15362" width="5.88671875" style="8" customWidth="1"/>
    <col min="15363" max="15364" width="6" style="8" bestFit="1" customWidth="1"/>
    <col min="15365" max="15604" width="9" style="8"/>
    <col min="15605" max="15605" width="9.44140625" style="8" bestFit="1" customWidth="1"/>
    <col min="15606" max="15609" width="5.44140625" style="8" bestFit="1" customWidth="1"/>
    <col min="15610" max="15610" width="11.6640625" style="8" bestFit="1" customWidth="1"/>
    <col min="15611" max="15611" width="9.44140625" style="8" bestFit="1" customWidth="1"/>
    <col min="15612" max="15612" width="11.6640625" style="8" bestFit="1" customWidth="1"/>
    <col min="15613" max="15613" width="9.44140625" style="8" bestFit="1" customWidth="1"/>
    <col min="15614" max="15614" width="11.6640625" style="8" bestFit="1" customWidth="1"/>
    <col min="15615" max="15615" width="9.44140625" style="8" bestFit="1" customWidth="1"/>
    <col min="15616" max="15616" width="18.33203125" style="8" bestFit="1" customWidth="1"/>
    <col min="15617" max="15618" width="5.88671875" style="8" customWidth="1"/>
    <col min="15619" max="15620" width="6" style="8" bestFit="1" customWidth="1"/>
    <col min="15621" max="15860" width="9" style="8"/>
    <col min="15861" max="15861" width="9.44140625" style="8" bestFit="1" customWidth="1"/>
    <col min="15862" max="15865" width="5.44140625" style="8" bestFit="1" customWidth="1"/>
    <col min="15866" max="15866" width="11.6640625" style="8" bestFit="1" customWidth="1"/>
    <col min="15867" max="15867" width="9.44140625" style="8" bestFit="1" customWidth="1"/>
    <col min="15868" max="15868" width="11.6640625" style="8" bestFit="1" customWidth="1"/>
    <col min="15869" max="15869" width="9.44140625" style="8" bestFit="1" customWidth="1"/>
    <col min="15870" max="15870" width="11.6640625" style="8" bestFit="1" customWidth="1"/>
    <col min="15871" max="15871" width="9.44140625" style="8" bestFit="1" customWidth="1"/>
    <col min="15872" max="15872" width="18.33203125" style="8" bestFit="1" customWidth="1"/>
    <col min="15873" max="15874" width="5.88671875" style="8" customWidth="1"/>
    <col min="15875" max="15876" width="6" style="8" bestFit="1" customWidth="1"/>
    <col min="15877" max="16116" width="9" style="8"/>
    <col min="16117" max="16117" width="9.44140625" style="8" bestFit="1" customWidth="1"/>
    <col min="16118" max="16121" width="5.44140625" style="8" bestFit="1" customWidth="1"/>
    <col min="16122" max="16122" width="11.6640625" style="8" bestFit="1" customWidth="1"/>
    <col min="16123" max="16123" width="9.44140625" style="8" bestFit="1" customWidth="1"/>
    <col min="16124" max="16124" width="11.6640625" style="8" bestFit="1" customWidth="1"/>
    <col min="16125" max="16125" width="9.44140625" style="8" bestFit="1" customWidth="1"/>
    <col min="16126" max="16126" width="11.6640625" style="8" bestFit="1" customWidth="1"/>
    <col min="16127" max="16127" width="9.44140625" style="8" bestFit="1" customWidth="1"/>
    <col min="16128" max="16128" width="18.33203125" style="8" bestFit="1" customWidth="1"/>
    <col min="16129" max="16130" width="5.88671875" style="8" customWidth="1"/>
    <col min="16131" max="16132" width="6" style="8" bestFit="1" customWidth="1"/>
    <col min="16133" max="16384" width="9" style="8"/>
  </cols>
  <sheetData>
    <row r="1" spans="1:6" ht="16.5" customHeight="1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66</v>
      </c>
      <c r="F1" s="20" t="s">
        <v>476</v>
      </c>
    </row>
    <row r="2" spans="1:6">
      <c r="A2" s="17" t="s">
        <v>76</v>
      </c>
      <c r="B2" s="18">
        <v>1</v>
      </c>
      <c r="C2" s="19">
        <v>98</v>
      </c>
      <c r="D2" s="19">
        <v>95</v>
      </c>
      <c r="E2" s="19">
        <v>86</v>
      </c>
      <c r="F2" s="19"/>
    </row>
    <row r="3" spans="1:6">
      <c r="A3" s="17" t="s">
        <v>64</v>
      </c>
      <c r="B3" s="18">
        <v>2</v>
      </c>
      <c r="C3" s="19">
        <v>80</v>
      </c>
      <c r="D3" s="19">
        <v>90</v>
      </c>
      <c r="E3" s="19">
        <v>82</v>
      </c>
      <c r="F3" s="19"/>
    </row>
    <row r="4" spans="1:6">
      <c r="A4" s="17" t="s">
        <v>65</v>
      </c>
      <c r="B4" s="18">
        <v>3</v>
      </c>
      <c r="C4" s="19">
        <v>40</v>
      </c>
      <c r="D4" s="19">
        <v>91</v>
      </c>
      <c r="E4" s="19">
        <v>86</v>
      </c>
      <c r="F4" s="19"/>
    </row>
    <row r="5" spans="1:6">
      <c r="A5" s="17" t="s">
        <v>67</v>
      </c>
      <c r="B5" s="18">
        <v>4</v>
      </c>
      <c r="C5" s="19">
        <v>85</v>
      </c>
      <c r="D5" s="19">
        <v>93</v>
      </c>
      <c r="E5" s="19">
        <v>89</v>
      </c>
      <c r="F5" s="19"/>
    </row>
    <row r="6" spans="1:6">
      <c r="A6" s="17" t="s">
        <v>68</v>
      </c>
      <c r="B6" s="18">
        <v>5</v>
      </c>
      <c r="C6" s="19">
        <v>90</v>
      </c>
      <c r="D6" s="19">
        <v>78</v>
      </c>
      <c r="E6" s="19">
        <v>90</v>
      </c>
      <c r="F6" s="19"/>
    </row>
    <row r="7" spans="1:6">
      <c r="A7" s="17" t="s">
        <v>69</v>
      </c>
      <c r="B7" s="18">
        <v>6</v>
      </c>
      <c r="C7" s="19">
        <v>87</v>
      </c>
      <c r="D7" s="19">
        <v>83</v>
      </c>
      <c r="E7" s="19">
        <v>8</v>
      </c>
      <c r="F7" s="19"/>
    </row>
    <row r="8" spans="1:6">
      <c r="A8" s="17" t="s">
        <v>70</v>
      </c>
      <c r="B8" s="18">
        <v>7</v>
      </c>
      <c r="C8" s="19">
        <v>80</v>
      </c>
      <c r="D8" s="19">
        <v>70</v>
      </c>
      <c r="E8" s="19">
        <v>90</v>
      </c>
      <c r="F8" s="19"/>
    </row>
    <row r="9" spans="1:6">
      <c r="A9" s="17" t="s">
        <v>71</v>
      </c>
      <c r="B9" s="18">
        <v>8</v>
      </c>
      <c r="C9" s="19">
        <v>90</v>
      </c>
      <c r="D9" s="19">
        <v>75</v>
      </c>
      <c r="E9" s="19">
        <v>92</v>
      </c>
      <c r="F9" s="19"/>
    </row>
    <row r="10" spans="1:6">
      <c r="A10" s="17" t="s">
        <v>72</v>
      </c>
      <c r="B10" s="18">
        <v>9</v>
      </c>
      <c r="C10" s="19">
        <v>78</v>
      </c>
      <c r="D10" s="19">
        <v>80</v>
      </c>
      <c r="E10" s="19">
        <v>95</v>
      </c>
      <c r="F10" s="19"/>
    </row>
    <row r="11" spans="1:6">
      <c r="A11" s="17" t="s">
        <v>73</v>
      </c>
      <c r="B11" s="18">
        <v>10</v>
      </c>
      <c r="C11" s="19">
        <v>60</v>
      </c>
      <c r="D11" s="19">
        <v>58</v>
      </c>
      <c r="E11" s="19">
        <v>83</v>
      </c>
      <c r="F11" s="19"/>
    </row>
    <row r="12" spans="1:6">
      <c r="A12" s="17" t="s">
        <v>74</v>
      </c>
      <c r="B12" s="18">
        <v>11</v>
      </c>
      <c r="C12" s="19">
        <v>77</v>
      </c>
      <c r="D12" s="19">
        <v>88</v>
      </c>
      <c r="E12" s="19">
        <v>81</v>
      </c>
      <c r="F12" s="19"/>
    </row>
    <row r="13" spans="1:6">
      <c r="A13" s="17" t="s">
        <v>75</v>
      </c>
      <c r="B13" s="18">
        <v>12</v>
      </c>
      <c r="C13" s="19">
        <v>72</v>
      </c>
      <c r="D13" s="19">
        <v>89</v>
      </c>
      <c r="E13" s="19">
        <v>84</v>
      </c>
      <c r="F13" s="19"/>
    </row>
    <row r="14" spans="1:6">
      <c r="A14" s="21"/>
    </row>
    <row r="15" spans="1:6">
      <c r="A15" s="21"/>
    </row>
    <row r="16" spans="1:6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</sheetData>
  <phoneticPr fontId="6" type="noConversion"/>
  <pageMargins left="0.75" right="0.75" top="1" bottom="1" header="0.5" footer="0.5"/>
  <pageSetup paperSize="9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7030A0"/>
  </sheetPr>
  <dimension ref="A1:F20"/>
  <sheetViews>
    <sheetView workbookViewId="0">
      <selection activeCell="L13" sqref="L13"/>
    </sheetView>
  </sheetViews>
  <sheetFormatPr defaultRowHeight="16.2"/>
  <cols>
    <col min="1" max="1" width="9.44140625" style="8" bestFit="1" customWidth="1"/>
    <col min="2" max="5" width="5.44140625" style="8" bestFit="1" customWidth="1"/>
    <col min="6" max="6" width="11.6640625" style="8" bestFit="1" customWidth="1"/>
    <col min="7" max="244" width="9" style="8"/>
    <col min="245" max="245" width="9.44140625" style="8" bestFit="1" customWidth="1"/>
    <col min="246" max="249" width="5.44140625" style="8" bestFit="1" customWidth="1"/>
    <col min="250" max="250" width="11.6640625" style="8" bestFit="1" customWidth="1"/>
    <col min="251" max="251" width="9.44140625" style="8" bestFit="1" customWidth="1"/>
    <col min="252" max="252" width="11.6640625" style="8" bestFit="1" customWidth="1"/>
    <col min="253" max="253" width="9.44140625" style="8" bestFit="1" customWidth="1"/>
    <col min="254" max="254" width="11.6640625" style="8" bestFit="1" customWidth="1"/>
    <col min="255" max="255" width="9.44140625" style="8" bestFit="1" customWidth="1"/>
    <col min="256" max="256" width="18.33203125" style="8" bestFit="1" customWidth="1"/>
    <col min="257" max="258" width="5.88671875" style="8" customWidth="1"/>
    <col min="259" max="260" width="6" style="8" bestFit="1" customWidth="1"/>
    <col min="261" max="500" width="9" style="8"/>
    <col min="501" max="501" width="9.44140625" style="8" bestFit="1" customWidth="1"/>
    <col min="502" max="505" width="5.44140625" style="8" bestFit="1" customWidth="1"/>
    <col min="506" max="506" width="11.6640625" style="8" bestFit="1" customWidth="1"/>
    <col min="507" max="507" width="9.44140625" style="8" bestFit="1" customWidth="1"/>
    <col min="508" max="508" width="11.6640625" style="8" bestFit="1" customWidth="1"/>
    <col min="509" max="509" width="9.44140625" style="8" bestFit="1" customWidth="1"/>
    <col min="510" max="510" width="11.6640625" style="8" bestFit="1" customWidth="1"/>
    <col min="511" max="511" width="9.44140625" style="8" bestFit="1" customWidth="1"/>
    <col min="512" max="512" width="18.33203125" style="8" bestFit="1" customWidth="1"/>
    <col min="513" max="514" width="5.88671875" style="8" customWidth="1"/>
    <col min="515" max="516" width="6" style="8" bestFit="1" customWidth="1"/>
    <col min="517" max="756" width="9" style="8"/>
    <col min="757" max="757" width="9.44140625" style="8" bestFit="1" customWidth="1"/>
    <col min="758" max="761" width="5.44140625" style="8" bestFit="1" customWidth="1"/>
    <col min="762" max="762" width="11.6640625" style="8" bestFit="1" customWidth="1"/>
    <col min="763" max="763" width="9.44140625" style="8" bestFit="1" customWidth="1"/>
    <col min="764" max="764" width="11.6640625" style="8" bestFit="1" customWidth="1"/>
    <col min="765" max="765" width="9.44140625" style="8" bestFit="1" customWidth="1"/>
    <col min="766" max="766" width="11.6640625" style="8" bestFit="1" customWidth="1"/>
    <col min="767" max="767" width="9.44140625" style="8" bestFit="1" customWidth="1"/>
    <col min="768" max="768" width="18.33203125" style="8" bestFit="1" customWidth="1"/>
    <col min="769" max="770" width="5.88671875" style="8" customWidth="1"/>
    <col min="771" max="772" width="6" style="8" bestFit="1" customWidth="1"/>
    <col min="773" max="1012" width="9" style="8"/>
    <col min="1013" max="1013" width="9.44140625" style="8" bestFit="1" customWidth="1"/>
    <col min="1014" max="1017" width="5.44140625" style="8" bestFit="1" customWidth="1"/>
    <col min="1018" max="1018" width="11.6640625" style="8" bestFit="1" customWidth="1"/>
    <col min="1019" max="1019" width="9.44140625" style="8" bestFit="1" customWidth="1"/>
    <col min="1020" max="1020" width="11.6640625" style="8" bestFit="1" customWidth="1"/>
    <col min="1021" max="1021" width="9.44140625" style="8" bestFit="1" customWidth="1"/>
    <col min="1022" max="1022" width="11.6640625" style="8" bestFit="1" customWidth="1"/>
    <col min="1023" max="1023" width="9.44140625" style="8" bestFit="1" customWidth="1"/>
    <col min="1024" max="1024" width="18.33203125" style="8" bestFit="1" customWidth="1"/>
    <col min="1025" max="1026" width="5.88671875" style="8" customWidth="1"/>
    <col min="1027" max="1028" width="6" style="8" bestFit="1" customWidth="1"/>
    <col min="1029" max="1268" width="9" style="8"/>
    <col min="1269" max="1269" width="9.44140625" style="8" bestFit="1" customWidth="1"/>
    <col min="1270" max="1273" width="5.44140625" style="8" bestFit="1" customWidth="1"/>
    <col min="1274" max="1274" width="11.6640625" style="8" bestFit="1" customWidth="1"/>
    <col min="1275" max="1275" width="9.44140625" style="8" bestFit="1" customWidth="1"/>
    <col min="1276" max="1276" width="11.6640625" style="8" bestFit="1" customWidth="1"/>
    <col min="1277" max="1277" width="9.44140625" style="8" bestFit="1" customWidth="1"/>
    <col min="1278" max="1278" width="11.6640625" style="8" bestFit="1" customWidth="1"/>
    <col min="1279" max="1279" width="9.44140625" style="8" bestFit="1" customWidth="1"/>
    <col min="1280" max="1280" width="18.33203125" style="8" bestFit="1" customWidth="1"/>
    <col min="1281" max="1282" width="5.88671875" style="8" customWidth="1"/>
    <col min="1283" max="1284" width="6" style="8" bestFit="1" customWidth="1"/>
    <col min="1285" max="1524" width="9" style="8"/>
    <col min="1525" max="1525" width="9.44140625" style="8" bestFit="1" customWidth="1"/>
    <col min="1526" max="1529" width="5.44140625" style="8" bestFit="1" customWidth="1"/>
    <col min="1530" max="1530" width="11.6640625" style="8" bestFit="1" customWidth="1"/>
    <col min="1531" max="1531" width="9.44140625" style="8" bestFit="1" customWidth="1"/>
    <col min="1532" max="1532" width="11.6640625" style="8" bestFit="1" customWidth="1"/>
    <col min="1533" max="1533" width="9.44140625" style="8" bestFit="1" customWidth="1"/>
    <col min="1534" max="1534" width="11.6640625" style="8" bestFit="1" customWidth="1"/>
    <col min="1535" max="1535" width="9.44140625" style="8" bestFit="1" customWidth="1"/>
    <col min="1536" max="1536" width="18.33203125" style="8" bestFit="1" customWidth="1"/>
    <col min="1537" max="1538" width="5.88671875" style="8" customWidth="1"/>
    <col min="1539" max="1540" width="6" style="8" bestFit="1" customWidth="1"/>
    <col min="1541" max="1780" width="9" style="8"/>
    <col min="1781" max="1781" width="9.44140625" style="8" bestFit="1" customWidth="1"/>
    <col min="1782" max="1785" width="5.44140625" style="8" bestFit="1" customWidth="1"/>
    <col min="1786" max="1786" width="11.6640625" style="8" bestFit="1" customWidth="1"/>
    <col min="1787" max="1787" width="9.44140625" style="8" bestFit="1" customWidth="1"/>
    <col min="1788" max="1788" width="11.6640625" style="8" bestFit="1" customWidth="1"/>
    <col min="1789" max="1789" width="9.44140625" style="8" bestFit="1" customWidth="1"/>
    <col min="1790" max="1790" width="11.6640625" style="8" bestFit="1" customWidth="1"/>
    <col min="1791" max="1791" width="9.44140625" style="8" bestFit="1" customWidth="1"/>
    <col min="1792" max="1792" width="18.33203125" style="8" bestFit="1" customWidth="1"/>
    <col min="1793" max="1794" width="5.88671875" style="8" customWidth="1"/>
    <col min="1795" max="1796" width="6" style="8" bestFit="1" customWidth="1"/>
    <col min="1797" max="2036" width="9" style="8"/>
    <col min="2037" max="2037" width="9.44140625" style="8" bestFit="1" customWidth="1"/>
    <col min="2038" max="2041" width="5.44140625" style="8" bestFit="1" customWidth="1"/>
    <col min="2042" max="2042" width="11.6640625" style="8" bestFit="1" customWidth="1"/>
    <col min="2043" max="2043" width="9.44140625" style="8" bestFit="1" customWidth="1"/>
    <col min="2044" max="2044" width="11.6640625" style="8" bestFit="1" customWidth="1"/>
    <col min="2045" max="2045" width="9.44140625" style="8" bestFit="1" customWidth="1"/>
    <col min="2046" max="2046" width="11.6640625" style="8" bestFit="1" customWidth="1"/>
    <col min="2047" max="2047" width="9.44140625" style="8" bestFit="1" customWidth="1"/>
    <col min="2048" max="2048" width="18.33203125" style="8" bestFit="1" customWidth="1"/>
    <col min="2049" max="2050" width="5.88671875" style="8" customWidth="1"/>
    <col min="2051" max="2052" width="6" style="8" bestFit="1" customWidth="1"/>
    <col min="2053" max="2292" width="9" style="8"/>
    <col min="2293" max="2293" width="9.44140625" style="8" bestFit="1" customWidth="1"/>
    <col min="2294" max="2297" width="5.44140625" style="8" bestFit="1" customWidth="1"/>
    <col min="2298" max="2298" width="11.6640625" style="8" bestFit="1" customWidth="1"/>
    <col min="2299" max="2299" width="9.44140625" style="8" bestFit="1" customWidth="1"/>
    <col min="2300" max="2300" width="11.6640625" style="8" bestFit="1" customWidth="1"/>
    <col min="2301" max="2301" width="9.44140625" style="8" bestFit="1" customWidth="1"/>
    <col min="2302" max="2302" width="11.6640625" style="8" bestFit="1" customWidth="1"/>
    <col min="2303" max="2303" width="9.44140625" style="8" bestFit="1" customWidth="1"/>
    <col min="2304" max="2304" width="18.33203125" style="8" bestFit="1" customWidth="1"/>
    <col min="2305" max="2306" width="5.88671875" style="8" customWidth="1"/>
    <col min="2307" max="2308" width="6" style="8" bestFit="1" customWidth="1"/>
    <col min="2309" max="2548" width="9" style="8"/>
    <col min="2549" max="2549" width="9.44140625" style="8" bestFit="1" customWidth="1"/>
    <col min="2550" max="2553" width="5.44140625" style="8" bestFit="1" customWidth="1"/>
    <col min="2554" max="2554" width="11.6640625" style="8" bestFit="1" customWidth="1"/>
    <col min="2555" max="2555" width="9.44140625" style="8" bestFit="1" customWidth="1"/>
    <col min="2556" max="2556" width="11.6640625" style="8" bestFit="1" customWidth="1"/>
    <col min="2557" max="2557" width="9.44140625" style="8" bestFit="1" customWidth="1"/>
    <col min="2558" max="2558" width="11.6640625" style="8" bestFit="1" customWidth="1"/>
    <col min="2559" max="2559" width="9.44140625" style="8" bestFit="1" customWidth="1"/>
    <col min="2560" max="2560" width="18.33203125" style="8" bestFit="1" customWidth="1"/>
    <col min="2561" max="2562" width="5.88671875" style="8" customWidth="1"/>
    <col min="2563" max="2564" width="6" style="8" bestFit="1" customWidth="1"/>
    <col min="2565" max="2804" width="9" style="8"/>
    <col min="2805" max="2805" width="9.44140625" style="8" bestFit="1" customWidth="1"/>
    <col min="2806" max="2809" width="5.44140625" style="8" bestFit="1" customWidth="1"/>
    <col min="2810" max="2810" width="11.6640625" style="8" bestFit="1" customWidth="1"/>
    <col min="2811" max="2811" width="9.44140625" style="8" bestFit="1" customWidth="1"/>
    <col min="2812" max="2812" width="11.6640625" style="8" bestFit="1" customWidth="1"/>
    <col min="2813" max="2813" width="9.44140625" style="8" bestFit="1" customWidth="1"/>
    <col min="2814" max="2814" width="11.6640625" style="8" bestFit="1" customWidth="1"/>
    <col min="2815" max="2815" width="9.44140625" style="8" bestFit="1" customWidth="1"/>
    <col min="2816" max="2816" width="18.33203125" style="8" bestFit="1" customWidth="1"/>
    <col min="2817" max="2818" width="5.88671875" style="8" customWidth="1"/>
    <col min="2819" max="2820" width="6" style="8" bestFit="1" customWidth="1"/>
    <col min="2821" max="3060" width="9" style="8"/>
    <col min="3061" max="3061" width="9.44140625" style="8" bestFit="1" customWidth="1"/>
    <col min="3062" max="3065" width="5.44140625" style="8" bestFit="1" customWidth="1"/>
    <col min="3066" max="3066" width="11.6640625" style="8" bestFit="1" customWidth="1"/>
    <col min="3067" max="3067" width="9.44140625" style="8" bestFit="1" customWidth="1"/>
    <col min="3068" max="3068" width="11.6640625" style="8" bestFit="1" customWidth="1"/>
    <col min="3069" max="3069" width="9.44140625" style="8" bestFit="1" customWidth="1"/>
    <col min="3070" max="3070" width="11.6640625" style="8" bestFit="1" customWidth="1"/>
    <col min="3071" max="3071" width="9.44140625" style="8" bestFit="1" customWidth="1"/>
    <col min="3072" max="3072" width="18.33203125" style="8" bestFit="1" customWidth="1"/>
    <col min="3073" max="3074" width="5.88671875" style="8" customWidth="1"/>
    <col min="3075" max="3076" width="6" style="8" bestFit="1" customWidth="1"/>
    <col min="3077" max="3316" width="9" style="8"/>
    <col min="3317" max="3317" width="9.44140625" style="8" bestFit="1" customWidth="1"/>
    <col min="3318" max="3321" width="5.44140625" style="8" bestFit="1" customWidth="1"/>
    <col min="3322" max="3322" width="11.6640625" style="8" bestFit="1" customWidth="1"/>
    <col min="3323" max="3323" width="9.44140625" style="8" bestFit="1" customWidth="1"/>
    <col min="3324" max="3324" width="11.6640625" style="8" bestFit="1" customWidth="1"/>
    <col min="3325" max="3325" width="9.44140625" style="8" bestFit="1" customWidth="1"/>
    <col min="3326" max="3326" width="11.6640625" style="8" bestFit="1" customWidth="1"/>
    <col min="3327" max="3327" width="9.44140625" style="8" bestFit="1" customWidth="1"/>
    <col min="3328" max="3328" width="18.33203125" style="8" bestFit="1" customWidth="1"/>
    <col min="3329" max="3330" width="5.88671875" style="8" customWidth="1"/>
    <col min="3331" max="3332" width="6" style="8" bestFit="1" customWidth="1"/>
    <col min="3333" max="3572" width="9" style="8"/>
    <col min="3573" max="3573" width="9.44140625" style="8" bestFit="1" customWidth="1"/>
    <col min="3574" max="3577" width="5.44140625" style="8" bestFit="1" customWidth="1"/>
    <col min="3578" max="3578" width="11.6640625" style="8" bestFit="1" customWidth="1"/>
    <col min="3579" max="3579" width="9.44140625" style="8" bestFit="1" customWidth="1"/>
    <col min="3580" max="3580" width="11.6640625" style="8" bestFit="1" customWidth="1"/>
    <col min="3581" max="3581" width="9.44140625" style="8" bestFit="1" customWidth="1"/>
    <col min="3582" max="3582" width="11.6640625" style="8" bestFit="1" customWidth="1"/>
    <col min="3583" max="3583" width="9.44140625" style="8" bestFit="1" customWidth="1"/>
    <col min="3584" max="3584" width="18.33203125" style="8" bestFit="1" customWidth="1"/>
    <col min="3585" max="3586" width="5.88671875" style="8" customWidth="1"/>
    <col min="3587" max="3588" width="6" style="8" bestFit="1" customWidth="1"/>
    <col min="3589" max="3828" width="9" style="8"/>
    <col min="3829" max="3829" width="9.44140625" style="8" bestFit="1" customWidth="1"/>
    <col min="3830" max="3833" width="5.44140625" style="8" bestFit="1" customWidth="1"/>
    <col min="3834" max="3834" width="11.6640625" style="8" bestFit="1" customWidth="1"/>
    <col min="3835" max="3835" width="9.44140625" style="8" bestFit="1" customWidth="1"/>
    <col min="3836" max="3836" width="11.6640625" style="8" bestFit="1" customWidth="1"/>
    <col min="3837" max="3837" width="9.44140625" style="8" bestFit="1" customWidth="1"/>
    <col min="3838" max="3838" width="11.6640625" style="8" bestFit="1" customWidth="1"/>
    <col min="3839" max="3839" width="9.44140625" style="8" bestFit="1" customWidth="1"/>
    <col min="3840" max="3840" width="18.33203125" style="8" bestFit="1" customWidth="1"/>
    <col min="3841" max="3842" width="5.88671875" style="8" customWidth="1"/>
    <col min="3843" max="3844" width="6" style="8" bestFit="1" customWidth="1"/>
    <col min="3845" max="4084" width="9" style="8"/>
    <col min="4085" max="4085" width="9.44140625" style="8" bestFit="1" customWidth="1"/>
    <col min="4086" max="4089" width="5.44140625" style="8" bestFit="1" customWidth="1"/>
    <col min="4090" max="4090" width="11.6640625" style="8" bestFit="1" customWidth="1"/>
    <col min="4091" max="4091" width="9.44140625" style="8" bestFit="1" customWidth="1"/>
    <col min="4092" max="4092" width="11.6640625" style="8" bestFit="1" customWidth="1"/>
    <col min="4093" max="4093" width="9.44140625" style="8" bestFit="1" customWidth="1"/>
    <col min="4094" max="4094" width="11.6640625" style="8" bestFit="1" customWidth="1"/>
    <col min="4095" max="4095" width="9.44140625" style="8" bestFit="1" customWidth="1"/>
    <col min="4096" max="4096" width="18.33203125" style="8" bestFit="1" customWidth="1"/>
    <col min="4097" max="4098" width="5.88671875" style="8" customWidth="1"/>
    <col min="4099" max="4100" width="6" style="8" bestFit="1" customWidth="1"/>
    <col min="4101" max="4340" width="9" style="8"/>
    <col min="4341" max="4341" width="9.44140625" style="8" bestFit="1" customWidth="1"/>
    <col min="4342" max="4345" width="5.44140625" style="8" bestFit="1" customWidth="1"/>
    <col min="4346" max="4346" width="11.6640625" style="8" bestFit="1" customWidth="1"/>
    <col min="4347" max="4347" width="9.44140625" style="8" bestFit="1" customWidth="1"/>
    <col min="4348" max="4348" width="11.6640625" style="8" bestFit="1" customWidth="1"/>
    <col min="4349" max="4349" width="9.44140625" style="8" bestFit="1" customWidth="1"/>
    <col min="4350" max="4350" width="11.6640625" style="8" bestFit="1" customWidth="1"/>
    <col min="4351" max="4351" width="9.44140625" style="8" bestFit="1" customWidth="1"/>
    <col min="4352" max="4352" width="18.33203125" style="8" bestFit="1" customWidth="1"/>
    <col min="4353" max="4354" width="5.88671875" style="8" customWidth="1"/>
    <col min="4355" max="4356" width="6" style="8" bestFit="1" customWidth="1"/>
    <col min="4357" max="4596" width="9" style="8"/>
    <col min="4597" max="4597" width="9.44140625" style="8" bestFit="1" customWidth="1"/>
    <col min="4598" max="4601" width="5.44140625" style="8" bestFit="1" customWidth="1"/>
    <col min="4602" max="4602" width="11.6640625" style="8" bestFit="1" customWidth="1"/>
    <col min="4603" max="4603" width="9.44140625" style="8" bestFit="1" customWidth="1"/>
    <col min="4604" max="4604" width="11.6640625" style="8" bestFit="1" customWidth="1"/>
    <col min="4605" max="4605" width="9.44140625" style="8" bestFit="1" customWidth="1"/>
    <col min="4606" max="4606" width="11.6640625" style="8" bestFit="1" customWidth="1"/>
    <col min="4607" max="4607" width="9.44140625" style="8" bestFit="1" customWidth="1"/>
    <col min="4608" max="4608" width="18.33203125" style="8" bestFit="1" customWidth="1"/>
    <col min="4609" max="4610" width="5.88671875" style="8" customWidth="1"/>
    <col min="4611" max="4612" width="6" style="8" bestFit="1" customWidth="1"/>
    <col min="4613" max="4852" width="9" style="8"/>
    <col min="4853" max="4853" width="9.44140625" style="8" bestFit="1" customWidth="1"/>
    <col min="4854" max="4857" width="5.44140625" style="8" bestFit="1" customWidth="1"/>
    <col min="4858" max="4858" width="11.6640625" style="8" bestFit="1" customWidth="1"/>
    <col min="4859" max="4859" width="9.44140625" style="8" bestFit="1" customWidth="1"/>
    <col min="4860" max="4860" width="11.6640625" style="8" bestFit="1" customWidth="1"/>
    <col min="4861" max="4861" width="9.44140625" style="8" bestFit="1" customWidth="1"/>
    <col min="4862" max="4862" width="11.6640625" style="8" bestFit="1" customWidth="1"/>
    <col min="4863" max="4863" width="9.44140625" style="8" bestFit="1" customWidth="1"/>
    <col min="4864" max="4864" width="18.33203125" style="8" bestFit="1" customWidth="1"/>
    <col min="4865" max="4866" width="5.88671875" style="8" customWidth="1"/>
    <col min="4867" max="4868" width="6" style="8" bestFit="1" customWidth="1"/>
    <col min="4869" max="5108" width="9" style="8"/>
    <col min="5109" max="5109" width="9.44140625" style="8" bestFit="1" customWidth="1"/>
    <col min="5110" max="5113" width="5.44140625" style="8" bestFit="1" customWidth="1"/>
    <col min="5114" max="5114" width="11.6640625" style="8" bestFit="1" customWidth="1"/>
    <col min="5115" max="5115" width="9.44140625" style="8" bestFit="1" customWidth="1"/>
    <col min="5116" max="5116" width="11.6640625" style="8" bestFit="1" customWidth="1"/>
    <col min="5117" max="5117" width="9.44140625" style="8" bestFit="1" customWidth="1"/>
    <col min="5118" max="5118" width="11.6640625" style="8" bestFit="1" customWidth="1"/>
    <col min="5119" max="5119" width="9.44140625" style="8" bestFit="1" customWidth="1"/>
    <col min="5120" max="5120" width="18.33203125" style="8" bestFit="1" customWidth="1"/>
    <col min="5121" max="5122" width="5.88671875" style="8" customWidth="1"/>
    <col min="5123" max="5124" width="6" style="8" bestFit="1" customWidth="1"/>
    <col min="5125" max="5364" width="9" style="8"/>
    <col min="5365" max="5365" width="9.44140625" style="8" bestFit="1" customWidth="1"/>
    <col min="5366" max="5369" width="5.44140625" style="8" bestFit="1" customWidth="1"/>
    <col min="5370" max="5370" width="11.6640625" style="8" bestFit="1" customWidth="1"/>
    <col min="5371" max="5371" width="9.44140625" style="8" bestFit="1" customWidth="1"/>
    <col min="5372" max="5372" width="11.6640625" style="8" bestFit="1" customWidth="1"/>
    <col min="5373" max="5373" width="9.44140625" style="8" bestFit="1" customWidth="1"/>
    <col min="5374" max="5374" width="11.6640625" style="8" bestFit="1" customWidth="1"/>
    <col min="5375" max="5375" width="9.44140625" style="8" bestFit="1" customWidth="1"/>
    <col min="5376" max="5376" width="18.33203125" style="8" bestFit="1" customWidth="1"/>
    <col min="5377" max="5378" width="5.88671875" style="8" customWidth="1"/>
    <col min="5379" max="5380" width="6" style="8" bestFit="1" customWidth="1"/>
    <col min="5381" max="5620" width="9" style="8"/>
    <col min="5621" max="5621" width="9.44140625" style="8" bestFit="1" customWidth="1"/>
    <col min="5622" max="5625" width="5.44140625" style="8" bestFit="1" customWidth="1"/>
    <col min="5626" max="5626" width="11.6640625" style="8" bestFit="1" customWidth="1"/>
    <col min="5627" max="5627" width="9.44140625" style="8" bestFit="1" customWidth="1"/>
    <col min="5628" max="5628" width="11.6640625" style="8" bestFit="1" customWidth="1"/>
    <col min="5629" max="5629" width="9.44140625" style="8" bestFit="1" customWidth="1"/>
    <col min="5630" max="5630" width="11.6640625" style="8" bestFit="1" customWidth="1"/>
    <col min="5631" max="5631" width="9.44140625" style="8" bestFit="1" customWidth="1"/>
    <col min="5632" max="5632" width="18.33203125" style="8" bestFit="1" customWidth="1"/>
    <col min="5633" max="5634" width="5.88671875" style="8" customWidth="1"/>
    <col min="5635" max="5636" width="6" style="8" bestFit="1" customWidth="1"/>
    <col min="5637" max="5876" width="9" style="8"/>
    <col min="5877" max="5877" width="9.44140625" style="8" bestFit="1" customWidth="1"/>
    <col min="5878" max="5881" width="5.44140625" style="8" bestFit="1" customWidth="1"/>
    <col min="5882" max="5882" width="11.6640625" style="8" bestFit="1" customWidth="1"/>
    <col min="5883" max="5883" width="9.44140625" style="8" bestFit="1" customWidth="1"/>
    <col min="5884" max="5884" width="11.6640625" style="8" bestFit="1" customWidth="1"/>
    <col min="5885" max="5885" width="9.44140625" style="8" bestFit="1" customWidth="1"/>
    <col min="5886" max="5886" width="11.6640625" style="8" bestFit="1" customWidth="1"/>
    <col min="5887" max="5887" width="9.44140625" style="8" bestFit="1" customWidth="1"/>
    <col min="5888" max="5888" width="18.33203125" style="8" bestFit="1" customWidth="1"/>
    <col min="5889" max="5890" width="5.88671875" style="8" customWidth="1"/>
    <col min="5891" max="5892" width="6" style="8" bestFit="1" customWidth="1"/>
    <col min="5893" max="6132" width="9" style="8"/>
    <col min="6133" max="6133" width="9.44140625" style="8" bestFit="1" customWidth="1"/>
    <col min="6134" max="6137" width="5.44140625" style="8" bestFit="1" customWidth="1"/>
    <col min="6138" max="6138" width="11.6640625" style="8" bestFit="1" customWidth="1"/>
    <col min="6139" max="6139" width="9.44140625" style="8" bestFit="1" customWidth="1"/>
    <col min="6140" max="6140" width="11.6640625" style="8" bestFit="1" customWidth="1"/>
    <col min="6141" max="6141" width="9.44140625" style="8" bestFit="1" customWidth="1"/>
    <col min="6142" max="6142" width="11.6640625" style="8" bestFit="1" customWidth="1"/>
    <col min="6143" max="6143" width="9.44140625" style="8" bestFit="1" customWidth="1"/>
    <col min="6144" max="6144" width="18.33203125" style="8" bestFit="1" customWidth="1"/>
    <col min="6145" max="6146" width="5.88671875" style="8" customWidth="1"/>
    <col min="6147" max="6148" width="6" style="8" bestFit="1" customWidth="1"/>
    <col min="6149" max="6388" width="9" style="8"/>
    <col min="6389" max="6389" width="9.44140625" style="8" bestFit="1" customWidth="1"/>
    <col min="6390" max="6393" width="5.44140625" style="8" bestFit="1" customWidth="1"/>
    <col min="6394" max="6394" width="11.6640625" style="8" bestFit="1" customWidth="1"/>
    <col min="6395" max="6395" width="9.44140625" style="8" bestFit="1" customWidth="1"/>
    <col min="6396" max="6396" width="11.6640625" style="8" bestFit="1" customWidth="1"/>
    <col min="6397" max="6397" width="9.44140625" style="8" bestFit="1" customWidth="1"/>
    <col min="6398" max="6398" width="11.6640625" style="8" bestFit="1" customWidth="1"/>
    <col min="6399" max="6399" width="9.44140625" style="8" bestFit="1" customWidth="1"/>
    <col min="6400" max="6400" width="18.33203125" style="8" bestFit="1" customWidth="1"/>
    <col min="6401" max="6402" width="5.88671875" style="8" customWidth="1"/>
    <col min="6403" max="6404" width="6" style="8" bestFit="1" customWidth="1"/>
    <col min="6405" max="6644" width="9" style="8"/>
    <col min="6645" max="6645" width="9.44140625" style="8" bestFit="1" customWidth="1"/>
    <col min="6646" max="6649" width="5.44140625" style="8" bestFit="1" customWidth="1"/>
    <col min="6650" max="6650" width="11.6640625" style="8" bestFit="1" customWidth="1"/>
    <col min="6651" max="6651" width="9.44140625" style="8" bestFit="1" customWidth="1"/>
    <col min="6652" max="6652" width="11.6640625" style="8" bestFit="1" customWidth="1"/>
    <col min="6653" max="6653" width="9.44140625" style="8" bestFit="1" customWidth="1"/>
    <col min="6654" max="6654" width="11.6640625" style="8" bestFit="1" customWidth="1"/>
    <col min="6655" max="6655" width="9.44140625" style="8" bestFit="1" customWidth="1"/>
    <col min="6656" max="6656" width="18.33203125" style="8" bestFit="1" customWidth="1"/>
    <col min="6657" max="6658" width="5.88671875" style="8" customWidth="1"/>
    <col min="6659" max="6660" width="6" style="8" bestFit="1" customWidth="1"/>
    <col min="6661" max="6900" width="9" style="8"/>
    <col min="6901" max="6901" width="9.44140625" style="8" bestFit="1" customWidth="1"/>
    <col min="6902" max="6905" width="5.44140625" style="8" bestFit="1" customWidth="1"/>
    <col min="6906" max="6906" width="11.6640625" style="8" bestFit="1" customWidth="1"/>
    <col min="6907" max="6907" width="9.44140625" style="8" bestFit="1" customWidth="1"/>
    <col min="6908" max="6908" width="11.6640625" style="8" bestFit="1" customWidth="1"/>
    <col min="6909" max="6909" width="9.44140625" style="8" bestFit="1" customWidth="1"/>
    <col min="6910" max="6910" width="11.6640625" style="8" bestFit="1" customWidth="1"/>
    <col min="6911" max="6911" width="9.44140625" style="8" bestFit="1" customWidth="1"/>
    <col min="6912" max="6912" width="18.33203125" style="8" bestFit="1" customWidth="1"/>
    <col min="6913" max="6914" width="5.88671875" style="8" customWidth="1"/>
    <col min="6915" max="6916" width="6" style="8" bestFit="1" customWidth="1"/>
    <col min="6917" max="7156" width="9" style="8"/>
    <col min="7157" max="7157" width="9.44140625" style="8" bestFit="1" customWidth="1"/>
    <col min="7158" max="7161" width="5.44140625" style="8" bestFit="1" customWidth="1"/>
    <col min="7162" max="7162" width="11.6640625" style="8" bestFit="1" customWidth="1"/>
    <col min="7163" max="7163" width="9.44140625" style="8" bestFit="1" customWidth="1"/>
    <col min="7164" max="7164" width="11.6640625" style="8" bestFit="1" customWidth="1"/>
    <col min="7165" max="7165" width="9.44140625" style="8" bestFit="1" customWidth="1"/>
    <col min="7166" max="7166" width="11.6640625" style="8" bestFit="1" customWidth="1"/>
    <col min="7167" max="7167" width="9.44140625" style="8" bestFit="1" customWidth="1"/>
    <col min="7168" max="7168" width="18.33203125" style="8" bestFit="1" customWidth="1"/>
    <col min="7169" max="7170" width="5.88671875" style="8" customWidth="1"/>
    <col min="7171" max="7172" width="6" style="8" bestFit="1" customWidth="1"/>
    <col min="7173" max="7412" width="9" style="8"/>
    <col min="7413" max="7413" width="9.44140625" style="8" bestFit="1" customWidth="1"/>
    <col min="7414" max="7417" width="5.44140625" style="8" bestFit="1" customWidth="1"/>
    <col min="7418" max="7418" width="11.6640625" style="8" bestFit="1" customWidth="1"/>
    <col min="7419" max="7419" width="9.44140625" style="8" bestFit="1" customWidth="1"/>
    <col min="7420" max="7420" width="11.6640625" style="8" bestFit="1" customWidth="1"/>
    <col min="7421" max="7421" width="9.44140625" style="8" bestFit="1" customWidth="1"/>
    <col min="7422" max="7422" width="11.6640625" style="8" bestFit="1" customWidth="1"/>
    <col min="7423" max="7423" width="9.44140625" style="8" bestFit="1" customWidth="1"/>
    <col min="7424" max="7424" width="18.33203125" style="8" bestFit="1" customWidth="1"/>
    <col min="7425" max="7426" width="5.88671875" style="8" customWidth="1"/>
    <col min="7427" max="7428" width="6" style="8" bestFit="1" customWidth="1"/>
    <col min="7429" max="7668" width="9" style="8"/>
    <col min="7669" max="7669" width="9.44140625" style="8" bestFit="1" customWidth="1"/>
    <col min="7670" max="7673" width="5.44140625" style="8" bestFit="1" customWidth="1"/>
    <col min="7674" max="7674" width="11.6640625" style="8" bestFit="1" customWidth="1"/>
    <col min="7675" max="7675" width="9.44140625" style="8" bestFit="1" customWidth="1"/>
    <col min="7676" max="7676" width="11.6640625" style="8" bestFit="1" customWidth="1"/>
    <col min="7677" max="7677" width="9.44140625" style="8" bestFit="1" customWidth="1"/>
    <col min="7678" max="7678" width="11.6640625" style="8" bestFit="1" customWidth="1"/>
    <col min="7679" max="7679" width="9.44140625" style="8" bestFit="1" customWidth="1"/>
    <col min="7680" max="7680" width="18.33203125" style="8" bestFit="1" customWidth="1"/>
    <col min="7681" max="7682" width="5.88671875" style="8" customWidth="1"/>
    <col min="7683" max="7684" width="6" style="8" bestFit="1" customWidth="1"/>
    <col min="7685" max="7924" width="9" style="8"/>
    <col min="7925" max="7925" width="9.44140625" style="8" bestFit="1" customWidth="1"/>
    <col min="7926" max="7929" width="5.44140625" style="8" bestFit="1" customWidth="1"/>
    <col min="7930" max="7930" width="11.6640625" style="8" bestFit="1" customWidth="1"/>
    <col min="7931" max="7931" width="9.44140625" style="8" bestFit="1" customWidth="1"/>
    <col min="7932" max="7932" width="11.6640625" style="8" bestFit="1" customWidth="1"/>
    <col min="7933" max="7933" width="9.44140625" style="8" bestFit="1" customWidth="1"/>
    <col min="7934" max="7934" width="11.6640625" style="8" bestFit="1" customWidth="1"/>
    <col min="7935" max="7935" width="9.44140625" style="8" bestFit="1" customWidth="1"/>
    <col min="7936" max="7936" width="18.33203125" style="8" bestFit="1" customWidth="1"/>
    <col min="7937" max="7938" width="5.88671875" style="8" customWidth="1"/>
    <col min="7939" max="7940" width="6" style="8" bestFit="1" customWidth="1"/>
    <col min="7941" max="8180" width="9" style="8"/>
    <col min="8181" max="8181" width="9.44140625" style="8" bestFit="1" customWidth="1"/>
    <col min="8182" max="8185" width="5.44140625" style="8" bestFit="1" customWidth="1"/>
    <col min="8186" max="8186" width="11.6640625" style="8" bestFit="1" customWidth="1"/>
    <col min="8187" max="8187" width="9.44140625" style="8" bestFit="1" customWidth="1"/>
    <col min="8188" max="8188" width="11.6640625" style="8" bestFit="1" customWidth="1"/>
    <col min="8189" max="8189" width="9.44140625" style="8" bestFit="1" customWidth="1"/>
    <col min="8190" max="8190" width="11.6640625" style="8" bestFit="1" customWidth="1"/>
    <col min="8191" max="8191" width="9.44140625" style="8" bestFit="1" customWidth="1"/>
    <col min="8192" max="8192" width="18.33203125" style="8" bestFit="1" customWidth="1"/>
    <col min="8193" max="8194" width="5.88671875" style="8" customWidth="1"/>
    <col min="8195" max="8196" width="6" style="8" bestFit="1" customWidth="1"/>
    <col min="8197" max="8436" width="9" style="8"/>
    <col min="8437" max="8437" width="9.44140625" style="8" bestFit="1" customWidth="1"/>
    <col min="8438" max="8441" width="5.44140625" style="8" bestFit="1" customWidth="1"/>
    <col min="8442" max="8442" width="11.6640625" style="8" bestFit="1" customWidth="1"/>
    <col min="8443" max="8443" width="9.44140625" style="8" bestFit="1" customWidth="1"/>
    <col min="8444" max="8444" width="11.6640625" style="8" bestFit="1" customWidth="1"/>
    <col min="8445" max="8445" width="9.44140625" style="8" bestFit="1" customWidth="1"/>
    <col min="8446" max="8446" width="11.6640625" style="8" bestFit="1" customWidth="1"/>
    <col min="8447" max="8447" width="9.44140625" style="8" bestFit="1" customWidth="1"/>
    <col min="8448" max="8448" width="18.33203125" style="8" bestFit="1" customWidth="1"/>
    <col min="8449" max="8450" width="5.88671875" style="8" customWidth="1"/>
    <col min="8451" max="8452" width="6" style="8" bestFit="1" customWidth="1"/>
    <col min="8453" max="8692" width="9" style="8"/>
    <col min="8693" max="8693" width="9.44140625" style="8" bestFit="1" customWidth="1"/>
    <col min="8694" max="8697" width="5.44140625" style="8" bestFit="1" customWidth="1"/>
    <col min="8698" max="8698" width="11.6640625" style="8" bestFit="1" customWidth="1"/>
    <col min="8699" max="8699" width="9.44140625" style="8" bestFit="1" customWidth="1"/>
    <col min="8700" max="8700" width="11.6640625" style="8" bestFit="1" customWidth="1"/>
    <col min="8701" max="8701" width="9.44140625" style="8" bestFit="1" customWidth="1"/>
    <col min="8702" max="8702" width="11.6640625" style="8" bestFit="1" customWidth="1"/>
    <col min="8703" max="8703" width="9.44140625" style="8" bestFit="1" customWidth="1"/>
    <col min="8704" max="8704" width="18.33203125" style="8" bestFit="1" customWidth="1"/>
    <col min="8705" max="8706" width="5.88671875" style="8" customWidth="1"/>
    <col min="8707" max="8708" width="6" style="8" bestFit="1" customWidth="1"/>
    <col min="8709" max="8948" width="9" style="8"/>
    <col min="8949" max="8949" width="9.44140625" style="8" bestFit="1" customWidth="1"/>
    <col min="8950" max="8953" width="5.44140625" style="8" bestFit="1" customWidth="1"/>
    <col min="8954" max="8954" width="11.6640625" style="8" bestFit="1" customWidth="1"/>
    <col min="8955" max="8955" width="9.44140625" style="8" bestFit="1" customWidth="1"/>
    <col min="8956" max="8956" width="11.6640625" style="8" bestFit="1" customWidth="1"/>
    <col min="8957" max="8957" width="9.44140625" style="8" bestFit="1" customWidth="1"/>
    <col min="8958" max="8958" width="11.6640625" style="8" bestFit="1" customWidth="1"/>
    <col min="8959" max="8959" width="9.44140625" style="8" bestFit="1" customWidth="1"/>
    <col min="8960" max="8960" width="18.33203125" style="8" bestFit="1" customWidth="1"/>
    <col min="8961" max="8962" width="5.88671875" style="8" customWidth="1"/>
    <col min="8963" max="8964" width="6" style="8" bestFit="1" customWidth="1"/>
    <col min="8965" max="9204" width="9" style="8"/>
    <col min="9205" max="9205" width="9.44140625" style="8" bestFit="1" customWidth="1"/>
    <col min="9206" max="9209" width="5.44140625" style="8" bestFit="1" customWidth="1"/>
    <col min="9210" max="9210" width="11.6640625" style="8" bestFit="1" customWidth="1"/>
    <col min="9211" max="9211" width="9.44140625" style="8" bestFit="1" customWidth="1"/>
    <col min="9212" max="9212" width="11.6640625" style="8" bestFit="1" customWidth="1"/>
    <col min="9213" max="9213" width="9.44140625" style="8" bestFit="1" customWidth="1"/>
    <col min="9214" max="9214" width="11.6640625" style="8" bestFit="1" customWidth="1"/>
    <col min="9215" max="9215" width="9.44140625" style="8" bestFit="1" customWidth="1"/>
    <col min="9216" max="9216" width="18.33203125" style="8" bestFit="1" customWidth="1"/>
    <col min="9217" max="9218" width="5.88671875" style="8" customWidth="1"/>
    <col min="9219" max="9220" width="6" style="8" bestFit="1" customWidth="1"/>
    <col min="9221" max="9460" width="9" style="8"/>
    <col min="9461" max="9461" width="9.44140625" style="8" bestFit="1" customWidth="1"/>
    <col min="9462" max="9465" width="5.44140625" style="8" bestFit="1" customWidth="1"/>
    <col min="9466" max="9466" width="11.6640625" style="8" bestFit="1" customWidth="1"/>
    <col min="9467" max="9467" width="9.44140625" style="8" bestFit="1" customWidth="1"/>
    <col min="9468" max="9468" width="11.6640625" style="8" bestFit="1" customWidth="1"/>
    <col min="9469" max="9469" width="9.44140625" style="8" bestFit="1" customWidth="1"/>
    <col min="9470" max="9470" width="11.6640625" style="8" bestFit="1" customWidth="1"/>
    <col min="9471" max="9471" width="9.44140625" style="8" bestFit="1" customWidth="1"/>
    <col min="9472" max="9472" width="18.33203125" style="8" bestFit="1" customWidth="1"/>
    <col min="9473" max="9474" width="5.88671875" style="8" customWidth="1"/>
    <col min="9475" max="9476" width="6" style="8" bestFit="1" customWidth="1"/>
    <col min="9477" max="9716" width="9" style="8"/>
    <col min="9717" max="9717" width="9.44140625" style="8" bestFit="1" customWidth="1"/>
    <col min="9718" max="9721" width="5.44140625" style="8" bestFit="1" customWidth="1"/>
    <col min="9722" max="9722" width="11.6640625" style="8" bestFit="1" customWidth="1"/>
    <col min="9723" max="9723" width="9.44140625" style="8" bestFit="1" customWidth="1"/>
    <col min="9724" max="9724" width="11.6640625" style="8" bestFit="1" customWidth="1"/>
    <col min="9725" max="9725" width="9.44140625" style="8" bestFit="1" customWidth="1"/>
    <col min="9726" max="9726" width="11.6640625" style="8" bestFit="1" customWidth="1"/>
    <col min="9727" max="9727" width="9.44140625" style="8" bestFit="1" customWidth="1"/>
    <col min="9728" max="9728" width="18.33203125" style="8" bestFit="1" customWidth="1"/>
    <col min="9729" max="9730" width="5.88671875" style="8" customWidth="1"/>
    <col min="9731" max="9732" width="6" style="8" bestFit="1" customWidth="1"/>
    <col min="9733" max="9972" width="9" style="8"/>
    <col min="9973" max="9973" width="9.44140625" style="8" bestFit="1" customWidth="1"/>
    <col min="9974" max="9977" width="5.44140625" style="8" bestFit="1" customWidth="1"/>
    <col min="9978" max="9978" width="11.6640625" style="8" bestFit="1" customWidth="1"/>
    <col min="9979" max="9979" width="9.44140625" style="8" bestFit="1" customWidth="1"/>
    <col min="9980" max="9980" width="11.6640625" style="8" bestFit="1" customWidth="1"/>
    <col min="9981" max="9981" width="9.44140625" style="8" bestFit="1" customWidth="1"/>
    <col min="9982" max="9982" width="11.6640625" style="8" bestFit="1" customWidth="1"/>
    <col min="9983" max="9983" width="9.44140625" style="8" bestFit="1" customWidth="1"/>
    <col min="9984" max="9984" width="18.33203125" style="8" bestFit="1" customWidth="1"/>
    <col min="9985" max="9986" width="5.88671875" style="8" customWidth="1"/>
    <col min="9987" max="9988" width="6" style="8" bestFit="1" customWidth="1"/>
    <col min="9989" max="10228" width="9" style="8"/>
    <col min="10229" max="10229" width="9.44140625" style="8" bestFit="1" customWidth="1"/>
    <col min="10230" max="10233" width="5.44140625" style="8" bestFit="1" customWidth="1"/>
    <col min="10234" max="10234" width="11.6640625" style="8" bestFit="1" customWidth="1"/>
    <col min="10235" max="10235" width="9.44140625" style="8" bestFit="1" customWidth="1"/>
    <col min="10236" max="10236" width="11.6640625" style="8" bestFit="1" customWidth="1"/>
    <col min="10237" max="10237" width="9.44140625" style="8" bestFit="1" customWidth="1"/>
    <col min="10238" max="10238" width="11.6640625" style="8" bestFit="1" customWidth="1"/>
    <col min="10239" max="10239" width="9.44140625" style="8" bestFit="1" customWidth="1"/>
    <col min="10240" max="10240" width="18.33203125" style="8" bestFit="1" customWidth="1"/>
    <col min="10241" max="10242" width="5.88671875" style="8" customWidth="1"/>
    <col min="10243" max="10244" width="6" style="8" bestFit="1" customWidth="1"/>
    <col min="10245" max="10484" width="9" style="8"/>
    <col min="10485" max="10485" width="9.44140625" style="8" bestFit="1" customWidth="1"/>
    <col min="10486" max="10489" width="5.44140625" style="8" bestFit="1" customWidth="1"/>
    <col min="10490" max="10490" width="11.6640625" style="8" bestFit="1" customWidth="1"/>
    <col min="10491" max="10491" width="9.44140625" style="8" bestFit="1" customWidth="1"/>
    <col min="10492" max="10492" width="11.6640625" style="8" bestFit="1" customWidth="1"/>
    <col min="10493" max="10493" width="9.44140625" style="8" bestFit="1" customWidth="1"/>
    <col min="10494" max="10494" width="11.6640625" style="8" bestFit="1" customWidth="1"/>
    <col min="10495" max="10495" width="9.44140625" style="8" bestFit="1" customWidth="1"/>
    <col min="10496" max="10496" width="18.33203125" style="8" bestFit="1" customWidth="1"/>
    <col min="10497" max="10498" width="5.88671875" style="8" customWidth="1"/>
    <col min="10499" max="10500" width="6" style="8" bestFit="1" customWidth="1"/>
    <col min="10501" max="10740" width="9" style="8"/>
    <col min="10741" max="10741" width="9.44140625" style="8" bestFit="1" customWidth="1"/>
    <col min="10742" max="10745" width="5.44140625" style="8" bestFit="1" customWidth="1"/>
    <col min="10746" max="10746" width="11.6640625" style="8" bestFit="1" customWidth="1"/>
    <col min="10747" max="10747" width="9.44140625" style="8" bestFit="1" customWidth="1"/>
    <col min="10748" max="10748" width="11.6640625" style="8" bestFit="1" customWidth="1"/>
    <col min="10749" max="10749" width="9.44140625" style="8" bestFit="1" customWidth="1"/>
    <col min="10750" max="10750" width="11.6640625" style="8" bestFit="1" customWidth="1"/>
    <col min="10751" max="10751" width="9.44140625" style="8" bestFit="1" customWidth="1"/>
    <col min="10752" max="10752" width="18.33203125" style="8" bestFit="1" customWidth="1"/>
    <col min="10753" max="10754" width="5.88671875" style="8" customWidth="1"/>
    <col min="10755" max="10756" width="6" style="8" bestFit="1" customWidth="1"/>
    <col min="10757" max="10996" width="9" style="8"/>
    <col min="10997" max="10997" width="9.44140625" style="8" bestFit="1" customWidth="1"/>
    <col min="10998" max="11001" width="5.44140625" style="8" bestFit="1" customWidth="1"/>
    <col min="11002" max="11002" width="11.6640625" style="8" bestFit="1" customWidth="1"/>
    <col min="11003" max="11003" width="9.44140625" style="8" bestFit="1" customWidth="1"/>
    <col min="11004" max="11004" width="11.6640625" style="8" bestFit="1" customWidth="1"/>
    <col min="11005" max="11005" width="9.44140625" style="8" bestFit="1" customWidth="1"/>
    <col min="11006" max="11006" width="11.6640625" style="8" bestFit="1" customWidth="1"/>
    <col min="11007" max="11007" width="9.44140625" style="8" bestFit="1" customWidth="1"/>
    <col min="11008" max="11008" width="18.33203125" style="8" bestFit="1" customWidth="1"/>
    <col min="11009" max="11010" width="5.88671875" style="8" customWidth="1"/>
    <col min="11011" max="11012" width="6" style="8" bestFit="1" customWidth="1"/>
    <col min="11013" max="11252" width="9" style="8"/>
    <col min="11253" max="11253" width="9.44140625" style="8" bestFit="1" customWidth="1"/>
    <col min="11254" max="11257" width="5.44140625" style="8" bestFit="1" customWidth="1"/>
    <col min="11258" max="11258" width="11.6640625" style="8" bestFit="1" customWidth="1"/>
    <col min="11259" max="11259" width="9.44140625" style="8" bestFit="1" customWidth="1"/>
    <col min="11260" max="11260" width="11.6640625" style="8" bestFit="1" customWidth="1"/>
    <col min="11261" max="11261" width="9.44140625" style="8" bestFit="1" customWidth="1"/>
    <col min="11262" max="11262" width="11.6640625" style="8" bestFit="1" customWidth="1"/>
    <col min="11263" max="11263" width="9.44140625" style="8" bestFit="1" customWidth="1"/>
    <col min="11264" max="11264" width="18.33203125" style="8" bestFit="1" customWidth="1"/>
    <col min="11265" max="11266" width="5.88671875" style="8" customWidth="1"/>
    <col min="11267" max="11268" width="6" style="8" bestFit="1" customWidth="1"/>
    <col min="11269" max="11508" width="9" style="8"/>
    <col min="11509" max="11509" width="9.44140625" style="8" bestFit="1" customWidth="1"/>
    <col min="11510" max="11513" width="5.44140625" style="8" bestFit="1" customWidth="1"/>
    <col min="11514" max="11514" width="11.6640625" style="8" bestFit="1" customWidth="1"/>
    <col min="11515" max="11515" width="9.44140625" style="8" bestFit="1" customWidth="1"/>
    <col min="11516" max="11516" width="11.6640625" style="8" bestFit="1" customWidth="1"/>
    <col min="11517" max="11517" width="9.44140625" style="8" bestFit="1" customWidth="1"/>
    <col min="11518" max="11518" width="11.6640625" style="8" bestFit="1" customWidth="1"/>
    <col min="11519" max="11519" width="9.44140625" style="8" bestFit="1" customWidth="1"/>
    <col min="11520" max="11520" width="18.33203125" style="8" bestFit="1" customWidth="1"/>
    <col min="11521" max="11522" width="5.88671875" style="8" customWidth="1"/>
    <col min="11523" max="11524" width="6" style="8" bestFit="1" customWidth="1"/>
    <col min="11525" max="11764" width="9" style="8"/>
    <col min="11765" max="11765" width="9.44140625" style="8" bestFit="1" customWidth="1"/>
    <col min="11766" max="11769" width="5.44140625" style="8" bestFit="1" customWidth="1"/>
    <col min="11770" max="11770" width="11.6640625" style="8" bestFit="1" customWidth="1"/>
    <col min="11771" max="11771" width="9.44140625" style="8" bestFit="1" customWidth="1"/>
    <col min="11772" max="11772" width="11.6640625" style="8" bestFit="1" customWidth="1"/>
    <col min="11773" max="11773" width="9.44140625" style="8" bestFit="1" customWidth="1"/>
    <col min="11774" max="11774" width="11.6640625" style="8" bestFit="1" customWidth="1"/>
    <col min="11775" max="11775" width="9.44140625" style="8" bestFit="1" customWidth="1"/>
    <col min="11776" max="11776" width="18.33203125" style="8" bestFit="1" customWidth="1"/>
    <col min="11777" max="11778" width="5.88671875" style="8" customWidth="1"/>
    <col min="11779" max="11780" width="6" style="8" bestFit="1" customWidth="1"/>
    <col min="11781" max="12020" width="9" style="8"/>
    <col min="12021" max="12021" width="9.44140625" style="8" bestFit="1" customWidth="1"/>
    <col min="12022" max="12025" width="5.44140625" style="8" bestFit="1" customWidth="1"/>
    <col min="12026" max="12026" width="11.6640625" style="8" bestFit="1" customWidth="1"/>
    <col min="12027" max="12027" width="9.44140625" style="8" bestFit="1" customWidth="1"/>
    <col min="12028" max="12028" width="11.6640625" style="8" bestFit="1" customWidth="1"/>
    <col min="12029" max="12029" width="9.44140625" style="8" bestFit="1" customWidth="1"/>
    <col min="12030" max="12030" width="11.6640625" style="8" bestFit="1" customWidth="1"/>
    <col min="12031" max="12031" width="9.44140625" style="8" bestFit="1" customWidth="1"/>
    <col min="12032" max="12032" width="18.33203125" style="8" bestFit="1" customWidth="1"/>
    <col min="12033" max="12034" width="5.88671875" style="8" customWidth="1"/>
    <col min="12035" max="12036" width="6" style="8" bestFit="1" customWidth="1"/>
    <col min="12037" max="12276" width="9" style="8"/>
    <col min="12277" max="12277" width="9.44140625" style="8" bestFit="1" customWidth="1"/>
    <col min="12278" max="12281" width="5.44140625" style="8" bestFit="1" customWidth="1"/>
    <col min="12282" max="12282" width="11.6640625" style="8" bestFit="1" customWidth="1"/>
    <col min="12283" max="12283" width="9.44140625" style="8" bestFit="1" customWidth="1"/>
    <col min="12284" max="12284" width="11.6640625" style="8" bestFit="1" customWidth="1"/>
    <col min="12285" max="12285" width="9.44140625" style="8" bestFit="1" customWidth="1"/>
    <col min="12286" max="12286" width="11.6640625" style="8" bestFit="1" customWidth="1"/>
    <col min="12287" max="12287" width="9.44140625" style="8" bestFit="1" customWidth="1"/>
    <col min="12288" max="12288" width="18.33203125" style="8" bestFit="1" customWidth="1"/>
    <col min="12289" max="12290" width="5.88671875" style="8" customWidth="1"/>
    <col min="12291" max="12292" width="6" style="8" bestFit="1" customWidth="1"/>
    <col min="12293" max="12532" width="9" style="8"/>
    <col min="12533" max="12533" width="9.44140625" style="8" bestFit="1" customWidth="1"/>
    <col min="12534" max="12537" width="5.44140625" style="8" bestFit="1" customWidth="1"/>
    <col min="12538" max="12538" width="11.6640625" style="8" bestFit="1" customWidth="1"/>
    <col min="12539" max="12539" width="9.44140625" style="8" bestFit="1" customWidth="1"/>
    <col min="12540" max="12540" width="11.6640625" style="8" bestFit="1" customWidth="1"/>
    <col min="12541" max="12541" width="9.44140625" style="8" bestFit="1" customWidth="1"/>
    <col min="12542" max="12542" width="11.6640625" style="8" bestFit="1" customWidth="1"/>
    <col min="12543" max="12543" width="9.44140625" style="8" bestFit="1" customWidth="1"/>
    <col min="12544" max="12544" width="18.33203125" style="8" bestFit="1" customWidth="1"/>
    <col min="12545" max="12546" width="5.88671875" style="8" customWidth="1"/>
    <col min="12547" max="12548" width="6" style="8" bestFit="1" customWidth="1"/>
    <col min="12549" max="12788" width="9" style="8"/>
    <col min="12789" max="12789" width="9.44140625" style="8" bestFit="1" customWidth="1"/>
    <col min="12790" max="12793" width="5.44140625" style="8" bestFit="1" customWidth="1"/>
    <col min="12794" max="12794" width="11.6640625" style="8" bestFit="1" customWidth="1"/>
    <col min="12795" max="12795" width="9.44140625" style="8" bestFit="1" customWidth="1"/>
    <col min="12796" max="12796" width="11.6640625" style="8" bestFit="1" customWidth="1"/>
    <col min="12797" max="12797" width="9.44140625" style="8" bestFit="1" customWidth="1"/>
    <col min="12798" max="12798" width="11.6640625" style="8" bestFit="1" customWidth="1"/>
    <col min="12799" max="12799" width="9.44140625" style="8" bestFit="1" customWidth="1"/>
    <col min="12800" max="12800" width="18.33203125" style="8" bestFit="1" customWidth="1"/>
    <col min="12801" max="12802" width="5.88671875" style="8" customWidth="1"/>
    <col min="12803" max="12804" width="6" style="8" bestFit="1" customWidth="1"/>
    <col min="12805" max="13044" width="9" style="8"/>
    <col min="13045" max="13045" width="9.44140625" style="8" bestFit="1" customWidth="1"/>
    <col min="13046" max="13049" width="5.44140625" style="8" bestFit="1" customWidth="1"/>
    <col min="13050" max="13050" width="11.6640625" style="8" bestFit="1" customWidth="1"/>
    <col min="13051" max="13051" width="9.44140625" style="8" bestFit="1" customWidth="1"/>
    <col min="13052" max="13052" width="11.6640625" style="8" bestFit="1" customWidth="1"/>
    <col min="13053" max="13053" width="9.44140625" style="8" bestFit="1" customWidth="1"/>
    <col min="13054" max="13054" width="11.6640625" style="8" bestFit="1" customWidth="1"/>
    <col min="13055" max="13055" width="9.44140625" style="8" bestFit="1" customWidth="1"/>
    <col min="13056" max="13056" width="18.33203125" style="8" bestFit="1" customWidth="1"/>
    <col min="13057" max="13058" width="5.88671875" style="8" customWidth="1"/>
    <col min="13059" max="13060" width="6" style="8" bestFit="1" customWidth="1"/>
    <col min="13061" max="13300" width="9" style="8"/>
    <col min="13301" max="13301" width="9.44140625" style="8" bestFit="1" customWidth="1"/>
    <col min="13302" max="13305" width="5.44140625" style="8" bestFit="1" customWidth="1"/>
    <col min="13306" max="13306" width="11.6640625" style="8" bestFit="1" customWidth="1"/>
    <col min="13307" max="13307" width="9.44140625" style="8" bestFit="1" customWidth="1"/>
    <col min="13308" max="13308" width="11.6640625" style="8" bestFit="1" customWidth="1"/>
    <col min="13309" max="13309" width="9.44140625" style="8" bestFit="1" customWidth="1"/>
    <col min="13310" max="13310" width="11.6640625" style="8" bestFit="1" customWidth="1"/>
    <col min="13311" max="13311" width="9.44140625" style="8" bestFit="1" customWidth="1"/>
    <col min="13312" max="13312" width="18.33203125" style="8" bestFit="1" customWidth="1"/>
    <col min="13313" max="13314" width="5.88671875" style="8" customWidth="1"/>
    <col min="13315" max="13316" width="6" style="8" bestFit="1" customWidth="1"/>
    <col min="13317" max="13556" width="9" style="8"/>
    <col min="13557" max="13557" width="9.44140625" style="8" bestFit="1" customWidth="1"/>
    <col min="13558" max="13561" width="5.44140625" style="8" bestFit="1" customWidth="1"/>
    <col min="13562" max="13562" width="11.6640625" style="8" bestFit="1" customWidth="1"/>
    <col min="13563" max="13563" width="9.44140625" style="8" bestFit="1" customWidth="1"/>
    <col min="13564" max="13564" width="11.6640625" style="8" bestFit="1" customWidth="1"/>
    <col min="13565" max="13565" width="9.44140625" style="8" bestFit="1" customWidth="1"/>
    <col min="13566" max="13566" width="11.6640625" style="8" bestFit="1" customWidth="1"/>
    <col min="13567" max="13567" width="9.44140625" style="8" bestFit="1" customWidth="1"/>
    <col min="13568" max="13568" width="18.33203125" style="8" bestFit="1" customWidth="1"/>
    <col min="13569" max="13570" width="5.88671875" style="8" customWidth="1"/>
    <col min="13571" max="13572" width="6" style="8" bestFit="1" customWidth="1"/>
    <col min="13573" max="13812" width="9" style="8"/>
    <col min="13813" max="13813" width="9.44140625" style="8" bestFit="1" customWidth="1"/>
    <col min="13814" max="13817" width="5.44140625" style="8" bestFit="1" customWidth="1"/>
    <col min="13818" max="13818" width="11.6640625" style="8" bestFit="1" customWidth="1"/>
    <col min="13819" max="13819" width="9.44140625" style="8" bestFit="1" customWidth="1"/>
    <col min="13820" max="13820" width="11.6640625" style="8" bestFit="1" customWidth="1"/>
    <col min="13821" max="13821" width="9.44140625" style="8" bestFit="1" customWidth="1"/>
    <col min="13822" max="13822" width="11.6640625" style="8" bestFit="1" customWidth="1"/>
    <col min="13823" max="13823" width="9.44140625" style="8" bestFit="1" customWidth="1"/>
    <col min="13824" max="13824" width="18.33203125" style="8" bestFit="1" customWidth="1"/>
    <col min="13825" max="13826" width="5.88671875" style="8" customWidth="1"/>
    <col min="13827" max="13828" width="6" style="8" bestFit="1" customWidth="1"/>
    <col min="13829" max="14068" width="9" style="8"/>
    <col min="14069" max="14069" width="9.44140625" style="8" bestFit="1" customWidth="1"/>
    <col min="14070" max="14073" width="5.44140625" style="8" bestFit="1" customWidth="1"/>
    <col min="14074" max="14074" width="11.6640625" style="8" bestFit="1" customWidth="1"/>
    <col min="14075" max="14075" width="9.44140625" style="8" bestFit="1" customWidth="1"/>
    <col min="14076" max="14076" width="11.6640625" style="8" bestFit="1" customWidth="1"/>
    <col min="14077" max="14077" width="9.44140625" style="8" bestFit="1" customWidth="1"/>
    <col min="14078" max="14078" width="11.6640625" style="8" bestFit="1" customWidth="1"/>
    <col min="14079" max="14079" width="9.44140625" style="8" bestFit="1" customWidth="1"/>
    <col min="14080" max="14080" width="18.33203125" style="8" bestFit="1" customWidth="1"/>
    <col min="14081" max="14082" width="5.88671875" style="8" customWidth="1"/>
    <col min="14083" max="14084" width="6" style="8" bestFit="1" customWidth="1"/>
    <col min="14085" max="14324" width="9" style="8"/>
    <col min="14325" max="14325" width="9.44140625" style="8" bestFit="1" customWidth="1"/>
    <col min="14326" max="14329" width="5.44140625" style="8" bestFit="1" customWidth="1"/>
    <col min="14330" max="14330" width="11.6640625" style="8" bestFit="1" customWidth="1"/>
    <col min="14331" max="14331" width="9.44140625" style="8" bestFit="1" customWidth="1"/>
    <col min="14332" max="14332" width="11.6640625" style="8" bestFit="1" customWidth="1"/>
    <col min="14333" max="14333" width="9.44140625" style="8" bestFit="1" customWidth="1"/>
    <col min="14334" max="14334" width="11.6640625" style="8" bestFit="1" customWidth="1"/>
    <col min="14335" max="14335" width="9.44140625" style="8" bestFit="1" customWidth="1"/>
    <col min="14336" max="14336" width="18.33203125" style="8" bestFit="1" customWidth="1"/>
    <col min="14337" max="14338" width="5.88671875" style="8" customWidth="1"/>
    <col min="14339" max="14340" width="6" style="8" bestFit="1" customWidth="1"/>
    <col min="14341" max="14580" width="9" style="8"/>
    <col min="14581" max="14581" width="9.44140625" style="8" bestFit="1" customWidth="1"/>
    <col min="14582" max="14585" width="5.44140625" style="8" bestFit="1" customWidth="1"/>
    <col min="14586" max="14586" width="11.6640625" style="8" bestFit="1" customWidth="1"/>
    <col min="14587" max="14587" width="9.44140625" style="8" bestFit="1" customWidth="1"/>
    <col min="14588" max="14588" width="11.6640625" style="8" bestFit="1" customWidth="1"/>
    <col min="14589" max="14589" width="9.44140625" style="8" bestFit="1" customWidth="1"/>
    <col min="14590" max="14590" width="11.6640625" style="8" bestFit="1" customWidth="1"/>
    <col min="14591" max="14591" width="9.44140625" style="8" bestFit="1" customWidth="1"/>
    <col min="14592" max="14592" width="18.33203125" style="8" bestFit="1" customWidth="1"/>
    <col min="14593" max="14594" width="5.88671875" style="8" customWidth="1"/>
    <col min="14595" max="14596" width="6" style="8" bestFit="1" customWidth="1"/>
    <col min="14597" max="14836" width="9" style="8"/>
    <col min="14837" max="14837" width="9.44140625" style="8" bestFit="1" customWidth="1"/>
    <col min="14838" max="14841" width="5.44140625" style="8" bestFit="1" customWidth="1"/>
    <col min="14842" max="14842" width="11.6640625" style="8" bestFit="1" customWidth="1"/>
    <col min="14843" max="14843" width="9.44140625" style="8" bestFit="1" customWidth="1"/>
    <col min="14844" max="14844" width="11.6640625" style="8" bestFit="1" customWidth="1"/>
    <col min="14845" max="14845" width="9.44140625" style="8" bestFit="1" customWidth="1"/>
    <col min="14846" max="14846" width="11.6640625" style="8" bestFit="1" customWidth="1"/>
    <col min="14847" max="14847" width="9.44140625" style="8" bestFit="1" customWidth="1"/>
    <col min="14848" max="14848" width="18.33203125" style="8" bestFit="1" customWidth="1"/>
    <col min="14849" max="14850" width="5.88671875" style="8" customWidth="1"/>
    <col min="14851" max="14852" width="6" style="8" bestFit="1" customWidth="1"/>
    <col min="14853" max="15092" width="9" style="8"/>
    <col min="15093" max="15093" width="9.44140625" style="8" bestFit="1" customWidth="1"/>
    <col min="15094" max="15097" width="5.44140625" style="8" bestFit="1" customWidth="1"/>
    <col min="15098" max="15098" width="11.6640625" style="8" bestFit="1" customWidth="1"/>
    <col min="15099" max="15099" width="9.44140625" style="8" bestFit="1" customWidth="1"/>
    <col min="15100" max="15100" width="11.6640625" style="8" bestFit="1" customWidth="1"/>
    <col min="15101" max="15101" width="9.44140625" style="8" bestFit="1" customWidth="1"/>
    <col min="15102" max="15102" width="11.6640625" style="8" bestFit="1" customWidth="1"/>
    <col min="15103" max="15103" width="9.44140625" style="8" bestFit="1" customWidth="1"/>
    <col min="15104" max="15104" width="18.33203125" style="8" bestFit="1" customWidth="1"/>
    <col min="15105" max="15106" width="5.88671875" style="8" customWidth="1"/>
    <col min="15107" max="15108" width="6" style="8" bestFit="1" customWidth="1"/>
    <col min="15109" max="15348" width="9" style="8"/>
    <col min="15349" max="15349" width="9.44140625" style="8" bestFit="1" customWidth="1"/>
    <col min="15350" max="15353" width="5.44140625" style="8" bestFit="1" customWidth="1"/>
    <col min="15354" max="15354" width="11.6640625" style="8" bestFit="1" customWidth="1"/>
    <col min="15355" max="15355" width="9.44140625" style="8" bestFit="1" customWidth="1"/>
    <col min="15356" max="15356" width="11.6640625" style="8" bestFit="1" customWidth="1"/>
    <col min="15357" max="15357" width="9.44140625" style="8" bestFit="1" customWidth="1"/>
    <col min="15358" max="15358" width="11.6640625" style="8" bestFit="1" customWidth="1"/>
    <col min="15359" max="15359" width="9.44140625" style="8" bestFit="1" customWidth="1"/>
    <col min="15360" max="15360" width="18.33203125" style="8" bestFit="1" customWidth="1"/>
    <col min="15361" max="15362" width="5.88671875" style="8" customWidth="1"/>
    <col min="15363" max="15364" width="6" style="8" bestFit="1" customWidth="1"/>
    <col min="15365" max="15604" width="9" style="8"/>
    <col min="15605" max="15605" width="9.44140625" style="8" bestFit="1" customWidth="1"/>
    <col min="15606" max="15609" width="5.44140625" style="8" bestFit="1" customWidth="1"/>
    <col min="15610" max="15610" width="11.6640625" style="8" bestFit="1" customWidth="1"/>
    <col min="15611" max="15611" width="9.44140625" style="8" bestFit="1" customWidth="1"/>
    <col min="15612" max="15612" width="11.6640625" style="8" bestFit="1" customWidth="1"/>
    <col min="15613" max="15613" width="9.44140625" style="8" bestFit="1" customWidth="1"/>
    <col min="15614" max="15614" width="11.6640625" style="8" bestFit="1" customWidth="1"/>
    <col min="15615" max="15615" width="9.44140625" style="8" bestFit="1" customWidth="1"/>
    <col min="15616" max="15616" width="18.33203125" style="8" bestFit="1" customWidth="1"/>
    <col min="15617" max="15618" width="5.88671875" style="8" customWidth="1"/>
    <col min="15619" max="15620" width="6" style="8" bestFit="1" customWidth="1"/>
    <col min="15621" max="15860" width="9" style="8"/>
    <col min="15861" max="15861" width="9.44140625" style="8" bestFit="1" customWidth="1"/>
    <col min="15862" max="15865" width="5.44140625" style="8" bestFit="1" customWidth="1"/>
    <col min="15866" max="15866" width="11.6640625" style="8" bestFit="1" customWidth="1"/>
    <col min="15867" max="15867" width="9.44140625" style="8" bestFit="1" customWidth="1"/>
    <col min="15868" max="15868" width="11.6640625" style="8" bestFit="1" customWidth="1"/>
    <col min="15869" max="15869" width="9.44140625" style="8" bestFit="1" customWidth="1"/>
    <col min="15870" max="15870" width="11.6640625" style="8" bestFit="1" customWidth="1"/>
    <col min="15871" max="15871" width="9.44140625" style="8" bestFit="1" customWidth="1"/>
    <col min="15872" max="15872" width="18.33203125" style="8" bestFit="1" customWidth="1"/>
    <col min="15873" max="15874" width="5.88671875" style="8" customWidth="1"/>
    <col min="15875" max="15876" width="6" style="8" bestFit="1" customWidth="1"/>
    <col min="15877" max="16116" width="9" style="8"/>
    <col min="16117" max="16117" width="9.44140625" style="8" bestFit="1" customWidth="1"/>
    <col min="16118" max="16121" width="5.44140625" style="8" bestFit="1" customWidth="1"/>
    <col min="16122" max="16122" width="11.6640625" style="8" bestFit="1" customWidth="1"/>
    <col min="16123" max="16123" width="9.44140625" style="8" bestFit="1" customWidth="1"/>
    <col min="16124" max="16124" width="11.6640625" style="8" bestFit="1" customWidth="1"/>
    <col min="16125" max="16125" width="9.44140625" style="8" bestFit="1" customWidth="1"/>
    <col min="16126" max="16126" width="11.6640625" style="8" bestFit="1" customWidth="1"/>
    <col min="16127" max="16127" width="9.44140625" style="8" bestFit="1" customWidth="1"/>
    <col min="16128" max="16128" width="18.33203125" style="8" bestFit="1" customWidth="1"/>
    <col min="16129" max="16130" width="5.88671875" style="8" customWidth="1"/>
    <col min="16131" max="16132" width="6" style="8" bestFit="1" customWidth="1"/>
    <col min="16133" max="16384" width="9" style="8"/>
  </cols>
  <sheetData>
    <row r="1" spans="1:6" ht="16.5" customHeight="1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66</v>
      </c>
      <c r="F1" s="20" t="s">
        <v>476</v>
      </c>
    </row>
    <row r="2" spans="1:6">
      <c r="A2" s="17" t="s">
        <v>463</v>
      </c>
      <c r="B2" s="18">
        <v>13</v>
      </c>
      <c r="C2" s="19">
        <v>98</v>
      </c>
      <c r="D2" s="19">
        <v>95</v>
      </c>
      <c r="E2" s="19">
        <v>86</v>
      </c>
      <c r="F2" s="19"/>
    </row>
    <row r="3" spans="1:6">
      <c r="A3" s="17" t="s">
        <v>470</v>
      </c>
      <c r="B3" s="18">
        <v>14</v>
      </c>
      <c r="C3" s="19">
        <v>53</v>
      </c>
      <c r="D3" s="19">
        <v>90</v>
      </c>
      <c r="E3" s="19">
        <v>82</v>
      </c>
      <c r="F3" s="19"/>
    </row>
    <row r="4" spans="1:6">
      <c r="A4" s="17" t="s">
        <v>471</v>
      </c>
      <c r="B4" s="18">
        <v>15</v>
      </c>
      <c r="C4" s="19">
        <v>40</v>
      </c>
      <c r="D4" s="19">
        <v>91</v>
      </c>
      <c r="E4" s="19">
        <v>86</v>
      </c>
      <c r="F4" s="19"/>
    </row>
    <row r="5" spans="1:6">
      <c r="A5" s="17" t="s">
        <v>472</v>
      </c>
      <c r="B5" s="18">
        <v>16</v>
      </c>
      <c r="C5" s="19">
        <v>85</v>
      </c>
      <c r="D5" s="19">
        <v>93</v>
      </c>
      <c r="E5" s="19">
        <v>89</v>
      </c>
      <c r="F5" s="19"/>
    </row>
    <row r="6" spans="1:6">
      <c r="A6" s="17" t="s">
        <v>473</v>
      </c>
      <c r="B6" s="18">
        <v>17</v>
      </c>
      <c r="C6" s="19">
        <v>90</v>
      </c>
      <c r="D6" s="19">
        <v>48</v>
      </c>
      <c r="E6" s="19">
        <v>90</v>
      </c>
      <c r="F6" s="19"/>
    </row>
    <row r="7" spans="1:6">
      <c r="A7" s="17" t="s">
        <v>474</v>
      </c>
      <c r="B7" s="18">
        <v>18</v>
      </c>
      <c r="C7" s="19">
        <v>87</v>
      </c>
      <c r="D7" s="19">
        <v>83</v>
      </c>
      <c r="E7" s="19">
        <v>8</v>
      </c>
      <c r="F7" s="19"/>
    </row>
    <row r="8" spans="1:6">
      <c r="A8" s="17" t="s">
        <v>477</v>
      </c>
      <c r="B8" s="18">
        <v>19</v>
      </c>
      <c r="C8" s="19">
        <v>80</v>
      </c>
      <c r="D8" s="19">
        <v>70</v>
      </c>
      <c r="E8" s="19">
        <v>90</v>
      </c>
      <c r="F8" s="19"/>
    </row>
    <row r="9" spans="1:6">
      <c r="A9" s="17" t="s">
        <v>478</v>
      </c>
      <c r="B9" s="18">
        <v>20</v>
      </c>
      <c r="C9" s="19">
        <v>90</v>
      </c>
      <c r="D9" s="19">
        <v>75</v>
      </c>
      <c r="E9" s="19">
        <v>92</v>
      </c>
      <c r="F9" s="19"/>
    </row>
    <row r="10" spans="1:6">
      <c r="A10" s="17" t="s">
        <v>479</v>
      </c>
      <c r="B10" s="18">
        <v>21</v>
      </c>
      <c r="C10" s="19">
        <v>78</v>
      </c>
      <c r="D10" s="19">
        <v>80</v>
      </c>
      <c r="E10" s="19">
        <v>95</v>
      </c>
      <c r="F10" s="19"/>
    </row>
    <row r="11" spans="1:6">
      <c r="A11" s="17" t="s">
        <v>480</v>
      </c>
      <c r="B11" s="18">
        <v>22</v>
      </c>
      <c r="C11" s="19">
        <v>60</v>
      </c>
      <c r="D11" s="19">
        <v>58</v>
      </c>
      <c r="E11" s="19">
        <v>83</v>
      </c>
      <c r="F11" s="19"/>
    </row>
    <row r="12" spans="1:6">
      <c r="A12" s="17" t="s">
        <v>481</v>
      </c>
      <c r="B12" s="18">
        <v>23</v>
      </c>
      <c r="C12" s="19">
        <v>77</v>
      </c>
      <c r="D12" s="19">
        <v>88</v>
      </c>
      <c r="E12" s="19">
        <v>81</v>
      </c>
      <c r="F12" s="19"/>
    </row>
    <row r="13" spans="1:6">
      <c r="A13" s="17" t="s">
        <v>482</v>
      </c>
      <c r="B13" s="18">
        <v>24</v>
      </c>
      <c r="C13" s="19">
        <v>72</v>
      </c>
      <c r="D13" s="19">
        <v>89</v>
      </c>
      <c r="E13" s="19">
        <v>58</v>
      </c>
      <c r="F13" s="19"/>
    </row>
    <row r="14" spans="1:6">
      <c r="A14" s="21"/>
    </row>
    <row r="15" spans="1:6">
      <c r="A15" s="21"/>
    </row>
    <row r="16" spans="1:6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</sheetData>
  <phoneticPr fontId="6" type="noConversion"/>
  <pageMargins left="0.75" right="0.75" top="1" bottom="1" header="0.5" footer="0.5"/>
  <pageSetup paperSize="9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F0"/>
  </sheetPr>
  <dimension ref="A1:F22"/>
  <sheetViews>
    <sheetView workbookViewId="0">
      <selection activeCell="L4" sqref="L4"/>
    </sheetView>
  </sheetViews>
  <sheetFormatPr defaultRowHeight="16.2"/>
  <cols>
    <col min="1" max="1" width="15.21875" style="8" bestFit="1" customWidth="1"/>
    <col min="2" max="3" width="9" style="8"/>
    <col min="4" max="6" width="13.6640625" style="8" customWidth="1"/>
    <col min="7" max="259" width="9" style="8"/>
    <col min="260" max="262" width="13.6640625" style="8" customWidth="1"/>
    <col min="263" max="515" width="9" style="8"/>
    <col min="516" max="518" width="13.6640625" style="8" customWidth="1"/>
    <col min="519" max="771" width="9" style="8"/>
    <col min="772" max="774" width="13.6640625" style="8" customWidth="1"/>
    <col min="775" max="1027" width="9" style="8"/>
    <col min="1028" max="1030" width="13.6640625" style="8" customWidth="1"/>
    <col min="1031" max="1283" width="9" style="8"/>
    <col min="1284" max="1286" width="13.6640625" style="8" customWidth="1"/>
    <col min="1287" max="1539" width="9" style="8"/>
    <col min="1540" max="1542" width="13.6640625" style="8" customWidth="1"/>
    <col min="1543" max="1795" width="9" style="8"/>
    <col min="1796" max="1798" width="13.6640625" style="8" customWidth="1"/>
    <col min="1799" max="2051" width="9" style="8"/>
    <col min="2052" max="2054" width="13.6640625" style="8" customWidth="1"/>
    <col min="2055" max="2307" width="9" style="8"/>
    <col min="2308" max="2310" width="13.6640625" style="8" customWidth="1"/>
    <col min="2311" max="2563" width="9" style="8"/>
    <col min="2564" max="2566" width="13.6640625" style="8" customWidth="1"/>
    <col min="2567" max="2819" width="9" style="8"/>
    <col min="2820" max="2822" width="13.6640625" style="8" customWidth="1"/>
    <col min="2823" max="3075" width="9" style="8"/>
    <col min="3076" max="3078" width="13.6640625" style="8" customWidth="1"/>
    <col min="3079" max="3331" width="9" style="8"/>
    <col min="3332" max="3334" width="13.6640625" style="8" customWidth="1"/>
    <col min="3335" max="3587" width="9" style="8"/>
    <col min="3588" max="3590" width="13.6640625" style="8" customWidth="1"/>
    <col min="3591" max="3843" width="9" style="8"/>
    <col min="3844" max="3846" width="13.6640625" style="8" customWidth="1"/>
    <col min="3847" max="4099" width="9" style="8"/>
    <col min="4100" max="4102" width="13.6640625" style="8" customWidth="1"/>
    <col min="4103" max="4355" width="9" style="8"/>
    <col min="4356" max="4358" width="13.6640625" style="8" customWidth="1"/>
    <col min="4359" max="4611" width="9" style="8"/>
    <col min="4612" max="4614" width="13.6640625" style="8" customWidth="1"/>
    <col min="4615" max="4867" width="9" style="8"/>
    <col min="4868" max="4870" width="13.6640625" style="8" customWidth="1"/>
    <col min="4871" max="5123" width="9" style="8"/>
    <col min="5124" max="5126" width="13.6640625" style="8" customWidth="1"/>
    <col min="5127" max="5379" width="9" style="8"/>
    <col min="5380" max="5382" width="13.6640625" style="8" customWidth="1"/>
    <col min="5383" max="5635" width="9" style="8"/>
    <col min="5636" max="5638" width="13.6640625" style="8" customWidth="1"/>
    <col min="5639" max="5891" width="9" style="8"/>
    <col min="5892" max="5894" width="13.6640625" style="8" customWidth="1"/>
    <col min="5895" max="6147" width="9" style="8"/>
    <col min="6148" max="6150" width="13.6640625" style="8" customWidth="1"/>
    <col min="6151" max="6403" width="9" style="8"/>
    <col min="6404" max="6406" width="13.6640625" style="8" customWidth="1"/>
    <col min="6407" max="6659" width="9" style="8"/>
    <col min="6660" max="6662" width="13.6640625" style="8" customWidth="1"/>
    <col min="6663" max="6915" width="9" style="8"/>
    <col min="6916" max="6918" width="13.6640625" style="8" customWidth="1"/>
    <col min="6919" max="7171" width="9" style="8"/>
    <col min="7172" max="7174" width="13.6640625" style="8" customWidth="1"/>
    <col min="7175" max="7427" width="9" style="8"/>
    <col min="7428" max="7430" width="13.6640625" style="8" customWidth="1"/>
    <col min="7431" max="7683" width="9" style="8"/>
    <col min="7684" max="7686" width="13.6640625" style="8" customWidth="1"/>
    <col min="7687" max="7939" width="9" style="8"/>
    <col min="7940" max="7942" width="13.6640625" style="8" customWidth="1"/>
    <col min="7943" max="8195" width="9" style="8"/>
    <col min="8196" max="8198" width="13.6640625" style="8" customWidth="1"/>
    <col min="8199" max="8451" width="9" style="8"/>
    <col min="8452" max="8454" width="13.6640625" style="8" customWidth="1"/>
    <col min="8455" max="8707" width="9" style="8"/>
    <col min="8708" max="8710" width="13.6640625" style="8" customWidth="1"/>
    <col min="8711" max="8963" width="9" style="8"/>
    <col min="8964" max="8966" width="13.6640625" style="8" customWidth="1"/>
    <col min="8967" max="9219" width="9" style="8"/>
    <col min="9220" max="9222" width="13.6640625" style="8" customWidth="1"/>
    <col min="9223" max="9475" width="9" style="8"/>
    <col min="9476" max="9478" width="13.6640625" style="8" customWidth="1"/>
    <col min="9479" max="9731" width="9" style="8"/>
    <col min="9732" max="9734" width="13.6640625" style="8" customWidth="1"/>
    <col min="9735" max="9987" width="9" style="8"/>
    <col min="9988" max="9990" width="13.6640625" style="8" customWidth="1"/>
    <col min="9991" max="10243" width="9" style="8"/>
    <col min="10244" max="10246" width="13.6640625" style="8" customWidth="1"/>
    <col min="10247" max="10499" width="9" style="8"/>
    <col min="10500" max="10502" width="13.6640625" style="8" customWidth="1"/>
    <col min="10503" max="10755" width="9" style="8"/>
    <col min="10756" max="10758" width="13.6640625" style="8" customWidth="1"/>
    <col min="10759" max="11011" width="9" style="8"/>
    <col min="11012" max="11014" width="13.6640625" style="8" customWidth="1"/>
    <col min="11015" max="11267" width="9" style="8"/>
    <col min="11268" max="11270" width="13.6640625" style="8" customWidth="1"/>
    <col min="11271" max="11523" width="9" style="8"/>
    <col min="11524" max="11526" width="13.6640625" style="8" customWidth="1"/>
    <col min="11527" max="11779" width="9" style="8"/>
    <col min="11780" max="11782" width="13.6640625" style="8" customWidth="1"/>
    <col min="11783" max="12035" width="9" style="8"/>
    <col min="12036" max="12038" width="13.6640625" style="8" customWidth="1"/>
    <col min="12039" max="12291" width="9" style="8"/>
    <col min="12292" max="12294" width="13.6640625" style="8" customWidth="1"/>
    <col min="12295" max="12547" width="9" style="8"/>
    <col min="12548" max="12550" width="13.6640625" style="8" customWidth="1"/>
    <col min="12551" max="12803" width="9" style="8"/>
    <col min="12804" max="12806" width="13.6640625" style="8" customWidth="1"/>
    <col min="12807" max="13059" width="9" style="8"/>
    <col min="13060" max="13062" width="13.6640625" style="8" customWidth="1"/>
    <col min="13063" max="13315" width="9" style="8"/>
    <col min="13316" max="13318" width="13.6640625" style="8" customWidth="1"/>
    <col min="13319" max="13571" width="9" style="8"/>
    <col min="13572" max="13574" width="13.6640625" style="8" customWidth="1"/>
    <col min="13575" max="13827" width="9" style="8"/>
    <col min="13828" max="13830" width="13.6640625" style="8" customWidth="1"/>
    <col min="13831" max="14083" width="9" style="8"/>
    <col min="14084" max="14086" width="13.6640625" style="8" customWidth="1"/>
    <col min="14087" max="14339" width="9" style="8"/>
    <col min="14340" max="14342" width="13.6640625" style="8" customWidth="1"/>
    <col min="14343" max="14595" width="9" style="8"/>
    <col min="14596" max="14598" width="13.6640625" style="8" customWidth="1"/>
    <col min="14599" max="14851" width="9" style="8"/>
    <col min="14852" max="14854" width="13.6640625" style="8" customWidth="1"/>
    <col min="14855" max="15107" width="9" style="8"/>
    <col min="15108" max="15110" width="13.6640625" style="8" customWidth="1"/>
    <col min="15111" max="15363" width="9" style="8"/>
    <col min="15364" max="15366" width="13.6640625" style="8" customWidth="1"/>
    <col min="15367" max="15619" width="9" style="8"/>
    <col min="15620" max="15622" width="13.6640625" style="8" customWidth="1"/>
    <col min="15623" max="15875" width="9" style="8"/>
    <col min="15876" max="15878" width="13.6640625" style="8" customWidth="1"/>
    <col min="15879" max="16131" width="9" style="8"/>
    <col min="16132" max="16134" width="13.6640625" style="8" customWidth="1"/>
    <col min="16135" max="16384" width="9" style="8"/>
  </cols>
  <sheetData>
    <row r="1" spans="1:6" ht="29.25" customHeight="1" thickBot="1">
      <c r="A1" s="89" t="s">
        <v>485</v>
      </c>
      <c r="B1" s="179" t="s">
        <v>483</v>
      </c>
      <c r="C1" s="180"/>
      <c r="D1" s="180"/>
      <c r="E1" s="181"/>
    </row>
    <row r="2" spans="1:6" ht="29.25" customHeight="1" thickBot="1">
      <c r="A2" s="90" t="s">
        <v>486</v>
      </c>
      <c r="B2" s="182" t="s">
        <v>488</v>
      </c>
      <c r="C2" s="183"/>
      <c r="D2" s="183"/>
      <c r="E2" s="184"/>
    </row>
    <row r="3" spans="1:6" ht="29.25" customHeight="1" thickBot="1">
      <c r="A3" s="88" t="s">
        <v>487</v>
      </c>
      <c r="B3" s="185" t="s">
        <v>484</v>
      </c>
      <c r="C3" s="186"/>
      <c r="D3" s="186"/>
      <c r="E3" s="187"/>
    </row>
    <row r="4" spans="1:6" ht="18.75" customHeight="1" thickBot="1">
      <c r="A4" s="91"/>
      <c r="B4" s="92"/>
      <c r="C4" s="92"/>
      <c r="D4" s="92"/>
      <c r="E4" s="92"/>
    </row>
    <row r="5" spans="1:6" ht="21.75" customHeight="1" thickBot="1">
      <c r="A5" s="93" t="s">
        <v>1</v>
      </c>
      <c r="B5" s="94" t="s">
        <v>66</v>
      </c>
      <c r="C5" s="94" t="s">
        <v>59</v>
      </c>
      <c r="D5" s="89" t="s">
        <v>485</v>
      </c>
      <c r="E5" s="90" t="s">
        <v>486</v>
      </c>
      <c r="F5" s="102" t="s">
        <v>487</v>
      </c>
    </row>
    <row r="6" spans="1:6">
      <c r="A6" s="95" t="s">
        <v>459</v>
      </c>
      <c r="B6" s="85">
        <v>55</v>
      </c>
      <c r="C6" s="85">
        <v>44</v>
      </c>
      <c r="D6" s="86"/>
      <c r="E6" s="87"/>
      <c r="F6" s="96"/>
    </row>
    <row r="7" spans="1:6">
      <c r="A7" s="95" t="s">
        <v>461</v>
      </c>
      <c r="B7" s="85">
        <v>76</v>
      </c>
      <c r="C7" s="85">
        <v>47</v>
      </c>
      <c r="D7" s="86"/>
      <c r="E7" s="87"/>
      <c r="F7" s="96"/>
    </row>
    <row r="8" spans="1:6">
      <c r="A8" s="95" t="s">
        <v>457</v>
      </c>
      <c r="B8" s="85">
        <v>92</v>
      </c>
      <c r="C8" s="85">
        <v>80</v>
      </c>
      <c r="D8" s="86"/>
      <c r="E8" s="87"/>
      <c r="F8" s="96"/>
    </row>
    <row r="9" spans="1:6" ht="16.8" thickBot="1">
      <c r="A9" s="95" t="s">
        <v>462</v>
      </c>
      <c r="B9" s="98">
        <v>68</v>
      </c>
      <c r="C9" s="98">
        <v>40</v>
      </c>
      <c r="D9" s="86"/>
      <c r="E9" s="87"/>
      <c r="F9" s="96"/>
    </row>
    <row r="10" spans="1:6">
      <c r="A10" s="95" t="s">
        <v>460</v>
      </c>
      <c r="B10" s="85">
        <v>89</v>
      </c>
      <c r="C10" s="85">
        <v>77</v>
      </c>
      <c r="D10" s="86"/>
      <c r="E10" s="87"/>
      <c r="F10" s="96"/>
    </row>
    <row r="11" spans="1:6" ht="16.8" thickBot="1">
      <c r="A11" s="97" t="s">
        <v>458</v>
      </c>
      <c r="B11" s="85">
        <v>51</v>
      </c>
      <c r="C11" s="85">
        <v>40</v>
      </c>
      <c r="D11" s="99"/>
      <c r="E11" s="100"/>
      <c r="F11" s="101"/>
    </row>
    <row r="15" spans="1:6" ht="16.8" thickBot="1"/>
    <row r="16" spans="1:6" ht="16.8" thickBot="1">
      <c r="A16" s="93" t="s">
        <v>1</v>
      </c>
      <c r="B16" s="94" t="s">
        <v>66</v>
      </c>
      <c r="C16" s="94" t="s">
        <v>59</v>
      </c>
      <c r="D16" s="89" t="s">
        <v>485</v>
      </c>
      <c r="E16" s="90" t="s">
        <v>486</v>
      </c>
      <c r="F16" s="102" t="s">
        <v>487</v>
      </c>
    </row>
    <row r="17" spans="1:6">
      <c r="A17" s="95" t="s">
        <v>459</v>
      </c>
      <c r="B17" s="85">
        <v>55</v>
      </c>
      <c r="C17" s="85">
        <v>44</v>
      </c>
      <c r="D17" s="86" t="str">
        <f>IF(AND(B17&gt;=60,C17&gt;=60),"合格","")</f>
        <v/>
      </c>
      <c r="E17" s="87" t="str">
        <f t="shared" ref="E17:E22" si="0">IF(AND(D17="",OR(B17&gt;=60,C17&gt;=60)),"備取","")</f>
        <v/>
      </c>
      <c r="F17" s="96" t="str">
        <f>IF(OR(D17&lt;&gt;"",E17&lt;&gt;""),"Yes","")</f>
        <v/>
      </c>
    </row>
    <row r="18" spans="1:6">
      <c r="A18" s="95" t="s">
        <v>461</v>
      </c>
      <c r="B18" s="85">
        <v>76</v>
      </c>
      <c r="C18" s="85">
        <v>47</v>
      </c>
      <c r="D18" s="86" t="str">
        <f t="shared" ref="D18:D22" si="1">IF(AND(B18&gt;=60,C18&gt;=60),"合格","")</f>
        <v/>
      </c>
      <c r="E18" s="87" t="str">
        <f t="shared" si="0"/>
        <v>備取</v>
      </c>
      <c r="F18" s="96" t="str">
        <f>IF(OR(D18&lt;&gt;"",E18&lt;&gt;""),"Yes","")</f>
        <v>Yes</v>
      </c>
    </row>
    <row r="19" spans="1:6">
      <c r="A19" s="95" t="s">
        <v>457</v>
      </c>
      <c r="B19" s="85">
        <v>92</v>
      </c>
      <c r="C19" s="85">
        <v>80</v>
      </c>
      <c r="D19" s="86" t="str">
        <f t="shared" si="1"/>
        <v>合格</v>
      </c>
      <c r="E19" s="87" t="str">
        <f t="shared" si="0"/>
        <v/>
      </c>
      <c r="F19" s="96" t="str">
        <f t="shared" ref="F19:F22" si="2">IF(OR(D19&lt;&gt;"",E19&lt;&gt;""),"Yes","")</f>
        <v>Yes</v>
      </c>
    </row>
    <row r="20" spans="1:6" ht="16.8" thickBot="1">
      <c r="A20" s="95" t="s">
        <v>462</v>
      </c>
      <c r="B20" s="98">
        <v>68</v>
      </c>
      <c r="C20" s="98">
        <v>40</v>
      </c>
      <c r="D20" s="86" t="str">
        <f t="shared" si="1"/>
        <v/>
      </c>
      <c r="E20" s="87" t="str">
        <f t="shared" si="0"/>
        <v>備取</v>
      </c>
      <c r="F20" s="96" t="str">
        <f t="shared" si="2"/>
        <v>Yes</v>
      </c>
    </row>
    <row r="21" spans="1:6">
      <c r="A21" s="95" t="s">
        <v>460</v>
      </c>
      <c r="B21" s="85">
        <v>89</v>
      </c>
      <c r="C21" s="85">
        <v>77</v>
      </c>
      <c r="D21" s="86" t="str">
        <f t="shared" si="1"/>
        <v>合格</v>
      </c>
      <c r="E21" s="87" t="str">
        <f t="shared" si="0"/>
        <v/>
      </c>
      <c r="F21" s="96" t="str">
        <f t="shared" si="2"/>
        <v>Yes</v>
      </c>
    </row>
    <row r="22" spans="1:6" ht="16.8" thickBot="1">
      <c r="A22" s="97" t="s">
        <v>458</v>
      </c>
      <c r="B22" s="85">
        <v>51</v>
      </c>
      <c r="C22" s="85">
        <v>40</v>
      </c>
      <c r="D22" s="99" t="str">
        <f t="shared" si="1"/>
        <v/>
      </c>
      <c r="E22" s="100" t="str">
        <f t="shared" si="0"/>
        <v/>
      </c>
      <c r="F22" s="101" t="str">
        <f t="shared" si="2"/>
        <v/>
      </c>
    </row>
  </sheetData>
  <mergeCells count="3">
    <mergeCell ref="B1:E1"/>
    <mergeCell ref="B2:E2"/>
    <mergeCell ref="B3:E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7030A0"/>
  </sheetPr>
  <dimension ref="A1:F11"/>
  <sheetViews>
    <sheetView workbookViewId="0">
      <selection activeCell="I16" sqref="I16"/>
    </sheetView>
  </sheetViews>
  <sheetFormatPr defaultRowHeight="16.2"/>
  <cols>
    <col min="1" max="1" width="15.21875" style="8" bestFit="1" customWidth="1"/>
    <col min="2" max="3" width="9" style="8"/>
    <col min="4" max="6" width="13.6640625" style="8" customWidth="1"/>
    <col min="7" max="259" width="9" style="8"/>
    <col min="260" max="262" width="13.6640625" style="8" customWidth="1"/>
    <col min="263" max="515" width="9" style="8"/>
    <col min="516" max="518" width="13.6640625" style="8" customWidth="1"/>
    <col min="519" max="771" width="9" style="8"/>
    <col min="772" max="774" width="13.6640625" style="8" customWidth="1"/>
    <col min="775" max="1027" width="9" style="8"/>
    <col min="1028" max="1030" width="13.6640625" style="8" customWidth="1"/>
    <col min="1031" max="1283" width="9" style="8"/>
    <col min="1284" max="1286" width="13.6640625" style="8" customWidth="1"/>
    <col min="1287" max="1539" width="9" style="8"/>
    <col min="1540" max="1542" width="13.6640625" style="8" customWidth="1"/>
    <col min="1543" max="1795" width="9" style="8"/>
    <col min="1796" max="1798" width="13.6640625" style="8" customWidth="1"/>
    <col min="1799" max="2051" width="9" style="8"/>
    <col min="2052" max="2054" width="13.6640625" style="8" customWidth="1"/>
    <col min="2055" max="2307" width="9" style="8"/>
    <col min="2308" max="2310" width="13.6640625" style="8" customWidth="1"/>
    <col min="2311" max="2563" width="9" style="8"/>
    <col min="2564" max="2566" width="13.6640625" style="8" customWidth="1"/>
    <col min="2567" max="2819" width="9" style="8"/>
    <col min="2820" max="2822" width="13.6640625" style="8" customWidth="1"/>
    <col min="2823" max="3075" width="9" style="8"/>
    <col min="3076" max="3078" width="13.6640625" style="8" customWidth="1"/>
    <col min="3079" max="3331" width="9" style="8"/>
    <col min="3332" max="3334" width="13.6640625" style="8" customWidth="1"/>
    <col min="3335" max="3587" width="9" style="8"/>
    <col min="3588" max="3590" width="13.6640625" style="8" customWidth="1"/>
    <col min="3591" max="3843" width="9" style="8"/>
    <col min="3844" max="3846" width="13.6640625" style="8" customWidth="1"/>
    <col min="3847" max="4099" width="9" style="8"/>
    <col min="4100" max="4102" width="13.6640625" style="8" customWidth="1"/>
    <col min="4103" max="4355" width="9" style="8"/>
    <col min="4356" max="4358" width="13.6640625" style="8" customWidth="1"/>
    <col min="4359" max="4611" width="9" style="8"/>
    <col min="4612" max="4614" width="13.6640625" style="8" customWidth="1"/>
    <col min="4615" max="4867" width="9" style="8"/>
    <col min="4868" max="4870" width="13.6640625" style="8" customWidth="1"/>
    <col min="4871" max="5123" width="9" style="8"/>
    <col min="5124" max="5126" width="13.6640625" style="8" customWidth="1"/>
    <col min="5127" max="5379" width="9" style="8"/>
    <col min="5380" max="5382" width="13.6640625" style="8" customWidth="1"/>
    <col min="5383" max="5635" width="9" style="8"/>
    <col min="5636" max="5638" width="13.6640625" style="8" customWidth="1"/>
    <col min="5639" max="5891" width="9" style="8"/>
    <col min="5892" max="5894" width="13.6640625" style="8" customWidth="1"/>
    <col min="5895" max="6147" width="9" style="8"/>
    <col min="6148" max="6150" width="13.6640625" style="8" customWidth="1"/>
    <col min="6151" max="6403" width="9" style="8"/>
    <col min="6404" max="6406" width="13.6640625" style="8" customWidth="1"/>
    <col min="6407" max="6659" width="9" style="8"/>
    <col min="6660" max="6662" width="13.6640625" style="8" customWidth="1"/>
    <col min="6663" max="6915" width="9" style="8"/>
    <col min="6916" max="6918" width="13.6640625" style="8" customWidth="1"/>
    <col min="6919" max="7171" width="9" style="8"/>
    <col min="7172" max="7174" width="13.6640625" style="8" customWidth="1"/>
    <col min="7175" max="7427" width="9" style="8"/>
    <col min="7428" max="7430" width="13.6640625" style="8" customWidth="1"/>
    <col min="7431" max="7683" width="9" style="8"/>
    <col min="7684" max="7686" width="13.6640625" style="8" customWidth="1"/>
    <col min="7687" max="7939" width="9" style="8"/>
    <col min="7940" max="7942" width="13.6640625" style="8" customWidth="1"/>
    <col min="7943" max="8195" width="9" style="8"/>
    <col min="8196" max="8198" width="13.6640625" style="8" customWidth="1"/>
    <col min="8199" max="8451" width="9" style="8"/>
    <col min="8452" max="8454" width="13.6640625" style="8" customWidth="1"/>
    <col min="8455" max="8707" width="9" style="8"/>
    <col min="8708" max="8710" width="13.6640625" style="8" customWidth="1"/>
    <col min="8711" max="8963" width="9" style="8"/>
    <col min="8964" max="8966" width="13.6640625" style="8" customWidth="1"/>
    <col min="8967" max="9219" width="9" style="8"/>
    <col min="9220" max="9222" width="13.6640625" style="8" customWidth="1"/>
    <col min="9223" max="9475" width="9" style="8"/>
    <col min="9476" max="9478" width="13.6640625" style="8" customWidth="1"/>
    <col min="9479" max="9731" width="9" style="8"/>
    <col min="9732" max="9734" width="13.6640625" style="8" customWidth="1"/>
    <col min="9735" max="9987" width="9" style="8"/>
    <col min="9988" max="9990" width="13.6640625" style="8" customWidth="1"/>
    <col min="9991" max="10243" width="9" style="8"/>
    <col min="10244" max="10246" width="13.6640625" style="8" customWidth="1"/>
    <col min="10247" max="10499" width="9" style="8"/>
    <col min="10500" max="10502" width="13.6640625" style="8" customWidth="1"/>
    <col min="10503" max="10755" width="9" style="8"/>
    <col min="10756" max="10758" width="13.6640625" style="8" customWidth="1"/>
    <col min="10759" max="11011" width="9" style="8"/>
    <col min="11012" max="11014" width="13.6640625" style="8" customWidth="1"/>
    <col min="11015" max="11267" width="9" style="8"/>
    <col min="11268" max="11270" width="13.6640625" style="8" customWidth="1"/>
    <col min="11271" max="11523" width="9" style="8"/>
    <col min="11524" max="11526" width="13.6640625" style="8" customWidth="1"/>
    <col min="11527" max="11779" width="9" style="8"/>
    <col min="11780" max="11782" width="13.6640625" style="8" customWidth="1"/>
    <col min="11783" max="12035" width="9" style="8"/>
    <col min="12036" max="12038" width="13.6640625" style="8" customWidth="1"/>
    <col min="12039" max="12291" width="9" style="8"/>
    <col min="12292" max="12294" width="13.6640625" style="8" customWidth="1"/>
    <col min="12295" max="12547" width="9" style="8"/>
    <col min="12548" max="12550" width="13.6640625" style="8" customWidth="1"/>
    <col min="12551" max="12803" width="9" style="8"/>
    <col min="12804" max="12806" width="13.6640625" style="8" customWidth="1"/>
    <col min="12807" max="13059" width="9" style="8"/>
    <col min="13060" max="13062" width="13.6640625" style="8" customWidth="1"/>
    <col min="13063" max="13315" width="9" style="8"/>
    <col min="13316" max="13318" width="13.6640625" style="8" customWidth="1"/>
    <col min="13319" max="13571" width="9" style="8"/>
    <col min="13572" max="13574" width="13.6640625" style="8" customWidth="1"/>
    <col min="13575" max="13827" width="9" style="8"/>
    <col min="13828" max="13830" width="13.6640625" style="8" customWidth="1"/>
    <col min="13831" max="14083" width="9" style="8"/>
    <col min="14084" max="14086" width="13.6640625" style="8" customWidth="1"/>
    <col min="14087" max="14339" width="9" style="8"/>
    <col min="14340" max="14342" width="13.6640625" style="8" customWidth="1"/>
    <col min="14343" max="14595" width="9" style="8"/>
    <col min="14596" max="14598" width="13.6640625" style="8" customWidth="1"/>
    <col min="14599" max="14851" width="9" style="8"/>
    <col min="14852" max="14854" width="13.6640625" style="8" customWidth="1"/>
    <col min="14855" max="15107" width="9" style="8"/>
    <col min="15108" max="15110" width="13.6640625" style="8" customWidth="1"/>
    <col min="15111" max="15363" width="9" style="8"/>
    <col min="15364" max="15366" width="13.6640625" style="8" customWidth="1"/>
    <col min="15367" max="15619" width="9" style="8"/>
    <col min="15620" max="15622" width="13.6640625" style="8" customWidth="1"/>
    <col min="15623" max="15875" width="9" style="8"/>
    <col min="15876" max="15878" width="13.6640625" style="8" customWidth="1"/>
    <col min="15879" max="16131" width="9" style="8"/>
    <col min="16132" max="16134" width="13.6640625" style="8" customWidth="1"/>
    <col min="16135" max="16384" width="9" style="8"/>
  </cols>
  <sheetData>
    <row r="1" spans="1:6" ht="29.25" customHeight="1" thickBot="1">
      <c r="A1" s="89" t="s">
        <v>485</v>
      </c>
      <c r="B1" s="179" t="s">
        <v>483</v>
      </c>
      <c r="C1" s="180"/>
      <c r="D1" s="180"/>
      <c r="E1" s="181"/>
    </row>
    <row r="2" spans="1:6" ht="29.25" customHeight="1" thickBot="1">
      <c r="A2" s="90" t="s">
        <v>486</v>
      </c>
      <c r="B2" s="182" t="s">
        <v>488</v>
      </c>
      <c r="C2" s="183"/>
      <c r="D2" s="183"/>
      <c r="E2" s="184"/>
    </row>
    <row r="3" spans="1:6" ht="29.25" customHeight="1" thickBot="1">
      <c r="A3" s="88" t="s">
        <v>487</v>
      </c>
      <c r="B3" s="185" t="s">
        <v>484</v>
      </c>
      <c r="C3" s="186"/>
      <c r="D3" s="186"/>
      <c r="E3" s="187"/>
    </row>
    <row r="4" spans="1:6" ht="18.75" customHeight="1" thickBot="1">
      <c r="A4" s="91"/>
      <c r="B4" s="92"/>
      <c r="C4" s="92"/>
      <c r="D4" s="92"/>
      <c r="E4" s="92"/>
    </row>
    <row r="5" spans="1:6" ht="21.75" customHeight="1" thickBot="1">
      <c r="A5" s="93" t="s">
        <v>1</v>
      </c>
      <c r="B5" s="94" t="s">
        <v>66</v>
      </c>
      <c r="C5" s="94" t="s">
        <v>59</v>
      </c>
      <c r="D5" s="89" t="s">
        <v>485</v>
      </c>
      <c r="E5" s="90" t="s">
        <v>486</v>
      </c>
      <c r="F5" s="102" t="s">
        <v>487</v>
      </c>
    </row>
    <row r="6" spans="1:6">
      <c r="A6" s="95" t="s">
        <v>459</v>
      </c>
      <c r="B6" s="85">
        <v>92</v>
      </c>
      <c r="C6" s="85">
        <v>80</v>
      </c>
      <c r="D6" s="86"/>
      <c r="E6" s="87"/>
      <c r="F6" s="96"/>
    </row>
    <row r="7" spans="1:6">
      <c r="A7" s="95" t="s">
        <v>461</v>
      </c>
      <c r="B7" s="85">
        <v>55</v>
      </c>
      <c r="C7" s="85">
        <v>44</v>
      </c>
      <c r="D7" s="86"/>
      <c r="E7" s="87"/>
      <c r="F7" s="96"/>
    </row>
    <row r="8" spans="1:6">
      <c r="A8" s="95" t="s">
        <v>457</v>
      </c>
      <c r="B8" s="85">
        <v>76</v>
      </c>
      <c r="C8" s="85">
        <v>47</v>
      </c>
      <c r="D8" s="86"/>
      <c r="E8" s="87"/>
      <c r="F8" s="96"/>
    </row>
    <row r="9" spans="1:6">
      <c r="A9" s="95" t="s">
        <v>462</v>
      </c>
      <c r="B9" s="85">
        <v>75</v>
      </c>
      <c r="C9" s="85">
        <v>40</v>
      </c>
      <c r="D9" s="86"/>
      <c r="E9" s="87"/>
      <c r="F9" s="96"/>
    </row>
    <row r="10" spans="1:6">
      <c r="A10" s="95" t="s">
        <v>460</v>
      </c>
      <c r="B10" s="85">
        <v>89</v>
      </c>
      <c r="C10" s="85">
        <v>77</v>
      </c>
      <c r="D10" s="86"/>
      <c r="E10" s="87"/>
      <c r="F10" s="96"/>
    </row>
    <row r="11" spans="1:6" ht="16.8" thickBot="1">
      <c r="A11" s="97" t="s">
        <v>458</v>
      </c>
      <c r="B11" s="98">
        <v>68</v>
      </c>
      <c r="C11" s="98">
        <v>40</v>
      </c>
      <c r="D11" s="99"/>
      <c r="E11" s="100"/>
      <c r="F11" s="101"/>
    </row>
  </sheetData>
  <mergeCells count="3">
    <mergeCell ref="B1:E1"/>
    <mergeCell ref="B2:E2"/>
    <mergeCell ref="B3:E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4526A-84D6-450B-842A-7A50855C4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3</vt:i4>
      </vt:variant>
    </vt:vector>
  </HeadingPairs>
  <TitlesOfParts>
    <vt:vector size="33" baseType="lpstr">
      <vt:lpstr>0.基礎能力測驗成績計算結果(練習) </vt:lpstr>
      <vt:lpstr>00.以姓名查詢基礎能力測驗成績</vt:lpstr>
      <vt:lpstr>資料1.計算員工在職訓練成績 </vt:lpstr>
      <vt:lpstr>計算員工在職訓練成績  (完成)</vt:lpstr>
      <vt:lpstr>1.以編號查詢(VLOOKUP精確)員工成績(課堂)</vt:lpstr>
      <vt:lpstr>1.以編號查詢(VLOOKUP精確)員工成績 (回家練習)</vt:lpstr>
      <vt:lpstr>2.以業績查詢獎金(VLOOKUP相近)(課堂)</vt:lpstr>
      <vt:lpstr>2.以業績查詢獎金(VLOOKUP相近)(回家練習)</vt:lpstr>
      <vt:lpstr>資料3-1.客戶資料明細</vt:lpstr>
      <vt:lpstr>資料3-2商品明細</vt:lpstr>
      <vt:lpstr>3.VLOOKUP應用(精確查詢)(課堂)</vt:lpstr>
      <vt:lpstr>3.VLOOKUP應用(精確查詢) (回家練習)</vt:lpstr>
      <vt:lpstr>4.查詢函數(V&amp;H)</vt:lpstr>
      <vt:lpstr>4.查詢函數(V&amp;H) (自己練習)</vt:lpstr>
      <vt:lpstr>5.查表函數(INDEX)</vt:lpstr>
      <vt:lpstr>5.查表函數(INDEX) (自己練習) </vt:lpstr>
      <vt:lpstr>6.陣列查詢(INDEX)-利率-練習</vt:lpstr>
      <vt:lpstr>6.陣列查詢-利率-回家練習</vt:lpstr>
      <vt:lpstr>6.陣列查詢-票價 -練習</vt:lpstr>
      <vt:lpstr>7.陣列查詢-利率(完成)</vt:lpstr>
      <vt:lpstr>7.陣列查詢-票價 -回家練習 </vt:lpstr>
      <vt:lpstr>7.陣列查詢-票價(完成)</vt:lpstr>
      <vt:lpstr>8.左右字串與連結-練習</vt:lpstr>
      <vt:lpstr>8.左右字串與連結-回家練習 </vt:lpstr>
      <vt:lpstr>9.中間子字串-練習</vt:lpstr>
      <vt:lpstr>9.中間子字串-回家練習 </vt:lpstr>
      <vt:lpstr>10.IF+AND練習</vt:lpstr>
      <vt:lpstr>10.IF+AND(回家練習 )</vt:lpstr>
      <vt:lpstr>11.IF+OR</vt:lpstr>
      <vt:lpstr>11.IF+OR (回家練習)</vt:lpstr>
      <vt:lpstr>客戶資料明細</vt:lpstr>
      <vt:lpstr>員工成績</vt:lpstr>
      <vt:lpstr>商品明細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saying</dc:creator>
  <cp:lastModifiedBy>Windows User</cp:lastModifiedBy>
  <dcterms:created xsi:type="dcterms:W3CDTF">2007-10-07T01:04:31Z</dcterms:created>
  <dcterms:modified xsi:type="dcterms:W3CDTF">2022-12-22T08:42:15Z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5aad112a-9c2e-492d-9f4c-d37caf7e3679</vt:lpwstr>
  </property>
</Properties>
</file>